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6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ctrlProps/ctrlProp19.xml" ContentType="application/vnd.ms-excel.controlproperties+xml"/>
  <Override PartName="/xl/drawings/drawing7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7680" tabRatio="728" activeTab="5"/>
  </bookViews>
  <sheets>
    <sheet name="Basis" sheetId="4133" r:id="rId1"/>
    <sheet name="FixedSpreads" sheetId="4129" r:id="rId2"/>
    <sheet name="PhysPrem" sheetId="4130" r:id="rId3"/>
    <sheet name="from Randy" sheetId="4131" r:id="rId4"/>
    <sheet name="Phys" sheetId="4132" r:id="rId5"/>
    <sheet name="Fin" sheetId="51" r:id="rId6"/>
    <sheet name="CurveFetch" sheetId="9230" r:id="rId7"/>
    <sheet name="BasisCurves" sheetId="283" r:id="rId8"/>
    <sheet name="Publish" sheetId="768" r:id="rId9"/>
    <sheet name="Publish2" sheetId="8940" r:id="rId10"/>
    <sheet name="Listen" sheetId="16" r:id="rId11"/>
    <sheet name="DBReport" sheetId="5" r:id="rId12"/>
    <sheet name="Averaging" sheetId="8" r:id="rId13"/>
  </sheets>
  <externalReferences>
    <externalReference r:id="rId14"/>
    <externalReference r:id="rId15"/>
  </externalReferences>
  <definedNames>
    <definedName name="_xlnm._FilterDatabase" localSheetId="12" hidden="1">Averaging!$A$6:$BJ$9</definedName>
    <definedName name="_Order1" hidden="1">0</definedName>
    <definedName name="_Order2" hidden="1">0</definedName>
    <definedName name="aDate" localSheetId="10">Listen!$B$5</definedName>
    <definedName name="aDiscount_factor">Listen!$A$5</definedName>
    <definedName name="Aeco">'from Randy'!$B$17</definedName>
    <definedName name="AECO_USIM">#REF!</definedName>
    <definedName name="BONDAD">#REF!</definedName>
    <definedName name="CGPRAECOBASIS">BasisCurves!$P$17</definedName>
    <definedName name="CGPRKingsgate">BasisCurves!$T$17</definedName>
    <definedName name="CIG">'from Randy'!$B$9</definedName>
    <definedName name="CIG_CHEYENN">'from Randy'!$B$20</definedName>
    <definedName name="CIG_NW_GR">'from Randy'!$B$21</definedName>
    <definedName name="CIG_ROCKY">#REF!</definedName>
    <definedName name="CIG_SOUTHERN">#REF!</definedName>
    <definedName name="CIGRkymnt">BasisCurves!$H$17</definedName>
    <definedName name="Count">#REF!</definedName>
    <definedName name="Count1">CurveFetch!$A$4</definedName>
    <definedName name="Currentmonth">Fin!$B$4</definedName>
    <definedName name="Curve_Code">Averaging!$A$3</definedName>
    <definedName name="CurveCode" localSheetId="10">Listen!$B$3</definedName>
    <definedName name="CurveCode">CurveFetch!$B$4</definedName>
    <definedName name="CurveRange">BasisCurves!$C$11</definedName>
    <definedName name="Curves">#REF!</definedName>
    <definedName name="CurveTable">#REF!</definedName>
    <definedName name="CurveTable1">CurveFetch!$E$1:$Z$7</definedName>
    <definedName name="CurveType">CurveFetch!$B$5</definedName>
    <definedName name="Dates">BasisCurves!$B$16:$B$157</definedName>
    <definedName name="DBase">BasisCurves!$B$3</definedName>
    <definedName name="dCurveCode" localSheetId="9">Publish2!$C$6</definedName>
    <definedName name="dCurveCode">Publish!$C$6</definedName>
    <definedName name="dDate" localSheetId="9">Publish2!$C$8</definedName>
    <definedName name="dDate">Publish!$C$8</definedName>
    <definedName name="Discount_Factor" localSheetId="9">Publish2!$A$8</definedName>
    <definedName name="Discount_Factor">Publish!$A$8</definedName>
    <definedName name="DJ_Basin">#REF!</definedName>
    <definedName name="DJ_BASIN_CIG">#REF!</definedName>
    <definedName name="DJ_BASIN_PSCO">#REF!</definedName>
    <definedName name="dRiskType" localSheetId="9">Publish2!$C$7</definedName>
    <definedName name="dRiskType">Publish!$C$7</definedName>
    <definedName name="Dump">CurveFetch!$B$7</definedName>
    <definedName name="EffDt">BasisCurves!$B$5</definedName>
    <definedName name="EffectDate">#REF!</definedName>
    <definedName name="EffectiveDate">CurveFetch!$B$2</definedName>
    <definedName name="ELPO_PERMIAN">#REF!</definedName>
    <definedName name="ELPO_SJ">#REF!</definedName>
    <definedName name="ELPO_SJ_BONDAD">#REF!</definedName>
    <definedName name="ELPOPerm">BasisCurves!$D$17</definedName>
    <definedName name="ELPOSJ">BasisCurves!$E$17</definedName>
    <definedName name="EndLine">#REF!</definedName>
    <definedName name="EndLine2">#REF!</definedName>
    <definedName name="Environment" localSheetId="10">Listen!#REF!</definedName>
    <definedName name="Environment" localSheetId="9">Publish2!$D$5</definedName>
    <definedName name="Environment">Publish!$D$5</definedName>
    <definedName name="EPSJBONDAD">BasisCurves!$M$17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D_DJ_BASIN">FixedSpreads!$B$7</definedName>
    <definedName name="GD_TRAILBLAZER">FixedSpreads!$B$12</definedName>
    <definedName name="GD_WIND_RIVER">FixedSpreads!$B$6</definedName>
    <definedName name="GD_WINDOW_ROCK">FixedSpreads!$B$8</definedName>
    <definedName name="GDC_AECOUS">#REF!</definedName>
    <definedName name="GDC_CIG_GLENRK">#REF!</definedName>
    <definedName name="GDC_CIG_ROCKPRT">#REF!</definedName>
    <definedName name="GDC_FTULESSGATH">#REF!</definedName>
    <definedName name="GDC_FTUNION">FixedSpreads!$B$15</definedName>
    <definedName name="GDC_NGPL_GAGE">FixedSpreads!$B$10</definedName>
    <definedName name="GDC_NGPL_GAGE_W">#REF!</definedName>
    <definedName name="GDP_BONDAD__100">FixedSpreads!$B$18</definedName>
    <definedName name="GDP_CIG_CHEYENN">Basis!$B$14</definedName>
    <definedName name="GDP_CIG_NW_GR">Basis!$B$15</definedName>
    <definedName name="GDP_CIG_RKYMTN">Basis!$B$6</definedName>
    <definedName name="GDP_CIG_ROCKPORT">FixedSpreads!$B$5</definedName>
    <definedName name="GDP_CIG_SOUTH">#REF!</definedName>
    <definedName name="GDP_CIG_SOUTHERN">FixedSpreads!$B$13</definedName>
    <definedName name="GDP_CIG_WIC">FixedSpreads!$B$14</definedName>
    <definedName name="GDP_ELPO_PERMIAN">Basis!$B$3</definedName>
    <definedName name="GDP_ELPO_SJ">Basis!$B$4</definedName>
    <definedName name="GDP_GLENROCK">#REF!</definedName>
    <definedName name="GDP_KERN_OPAL">Basis!$B$7</definedName>
    <definedName name="GDP_MALIN">Basis!$B$11</definedName>
    <definedName name="GDP_MOJAVE">Basis!$B$16</definedName>
    <definedName name="GDP_NW_STANFIELD">Basis!$B$12</definedName>
    <definedName name="GDP_NWPL_CNBR_US">Basis!$B$8</definedName>
    <definedName name="GDP_PG_E_LG_PKG">#REF!</definedName>
    <definedName name="GDP_PGE_CG">Basis!$B$13</definedName>
    <definedName name="GDP_PGE_TOPOCK">Basis!$B$17</definedName>
    <definedName name="GDP_POWDERRIVER">#REF!</definedName>
    <definedName name="GDP_QUESTAR">Basis!$B$10</definedName>
    <definedName name="GDP_SOCAL">Basis!$B$5</definedName>
    <definedName name="GDP_SOCAL_KRS">FixedSpreads!$B$4</definedName>
    <definedName name="GDP_TRAILBLAZER">FixedSpreads!$B$11</definedName>
    <definedName name="GDP_TW_PERMIAN">FixedSpreads!$B$3</definedName>
    <definedName name="GDP_WYOMING">Basis!$B$9</definedName>
    <definedName name="HeHub">Basis!$B$19</definedName>
    <definedName name="IF_BONDAD_100">#REF!</definedName>
    <definedName name="IF_CIG_ROCKPRT">#REF!</definedName>
    <definedName name="IF_ELPO_PERMIAN">#REF!</definedName>
    <definedName name="IF_ELPO_SJ">#REF!</definedName>
    <definedName name="IFQuestar">BasisCurves!$L$17</definedName>
    <definedName name="IM_DJ_BASIN">#REF!</definedName>
    <definedName name="IM_FTULESSGATH">#REF!</definedName>
    <definedName name="IM_FTUNION">#REF!</definedName>
    <definedName name="IM_GDC_AECOUS">#REF!</definedName>
    <definedName name="IM_GDC_CIG_GLENRK">#REF!</definedName>
    <definedName name="IM_GDC_CIG_ROCKPRT">#REF!</definedName>
    <definedName name="IM_GDC_NGPL_GAGE_W">#REF!</definedName>
    <definedName name="IM_RIOPUERCO">FixedSpreads!$B$17</definedName>
    <definedName name="IM_TRAILBLAZER2">#REF!</definedName>
    <definedName name="IM_TW_SJ">#REF!</definedName>
    <definedName name="IM_WindRiver">#REF!</definedName>
    <definedName name="Kern_Opal">'from Randy'!$B$10</definedName>
    <definedName name="KERN_RIVER">#REF!</definedName>
    <definedName name="KernRiver">BasisCurves!$I$17</definedName>
    <definedName name="LocalPath">#REF!</definedName>
    <definedName name="Malin">'from Randy'!$B$15</definedName>
    <definedName name="MOJAVE">'from Randy'!$B$22</definedName>
    <definedName name="Month">CurveFetch!$B$3</definedName>
    <definedName name="network" localSheetId="9">Publish2!$G$5</definedName>
    <definedName name="network">Publish!$G$5</definedName>
    <definedName name="NGI_NOCAL">#REF!</definedName>
    <definedName name="NGI_PGE_CG">#REF!</definedName>
    <definedName name="NGI_SOCAL">#REF!</definedName>
    <definedName name="NGIMALIN">BasisCurves!$N$17</definedName>
    <definedName name="NGIMOJAVE">BasisCurves!#REF!</definedName>
    <definedName name="NGIPGECG">BasisCurves!$O$17</definedName>
    <definedName name="NGISOCAL">BasisCurves!$G$17</definedName>
    <definedName name="NthWstCanBr">BasisCurves!$J$17</definedName>
    <definedName name="NWPL_ROCKY">#REF!</definedName>
    <definedName name="NWPLRocky">BasisCurves!$K$17</definedName>
    <definedName name="NWStanfield">BasisCurves!$U$17</definedName>
    <definedName name="NYMEX">BasisCurves!$C$17</definedName>
    <definedName name="NYMEX1">BasisCurves!$C$17</definedName>
    <definedName name="Password">BasisCurves!$B$2</definedName>
    <definedName name="Period">Averaging!$A$5</definedName>
    <definedName name="Permian">'from Randy'!$B$4</definedName>
    <definedName name="PG_E">'from Randy'!$B$18</definedName>
    <definedName name="PG_E_TOPOCK">'from Randy'!$B$23</definedName>
    <definedName name="PGETopock">BasisCurves!$Q$17</definedName>
    <definedName name="_xlnm.Print_Area" localSheetId="0">Basis!$A$1:$G$22</definedName>
    <definedName name="_xlnm.Print_Area" localSheetId="5">Fin!$A$4:$AN$40</definedName>
    <definedName name="_xlnm.Print_Area" localSheetId="2">PhysPrem!$C$3:$F$39</definedName>
    <definedName name="_xlnm.Print_Area" localSheetId="8">Publish!$C$6:$T$54</definedName>
    <definedName name="_xlnm.Print_Area" localSheetId="9">Publish2!$C$6:$R$38</definedName>
    <definedName name="PutGet">#REF!</definedName>
    <definedName name="Questar">'from Randy'!$B$14</definedName>
    <definedName name="rAmount">DBReport!$E$3</definedName>
    <definedName name="RangeName">#REF!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fDate">DBReport!$B$2</definedName>
    <definedName name="RemotePath">#REF!</definedName>
    <definedName name="Risk">Averaging!$A$4</definedName>
    <definedName name="RiskType" localSheetId="10">Listen!$B$4</definedName>
    <definedName name="RiskType">CurveFetch!$B$6</definedName>
    <definedName name="rRefDate">DBReport!$D$3</definedName>
    <definedName name="rTimeStamp">DBReport!$J$3</definedName>
    <definedName name="rUpdateMsg">DBReport!$I$3</definedName>
    <definedName name="SanJuan">'from Randy'!$B$5</definedName>
    <definedName name="service" localSheetId="9">Publish2!$J$5</definedName>
    <definedName name="service">Publish!$J$5</definedName>
    <definedName name="SkipLines">#REF!</definedName>
    <definedName name="SkipLines2">#REF!</definedName>
    <definedName name="SoBdrPGE">BasisCurves!$S$17</definedName>
    <definedName name="SoBdrSocal">BasisCurves!$R$17</definedName>
    <definedName name="Socal">'from Randy'!$B$8</definedName>
    <definedName name="SOCAL_KRS">#REF!</definedName>
    <definedName name="Stanfield">'from Randy'!$B$16</definedName>
    <definedName name="STANFIELD_1ST">#REF!</definedName>
    <definedName name="StartMonth">#REF!</definedName>
    <definedName name="Sumas">'from Randy'!$B$12</definedName>
    <definedName name="Test" localSheetId="9">Publish2!$B$8</definedName>
    <definedName name="Test">Publish!$B$8</definedName>
    <definedName name="TODAY">Fin!$B$5</definedName>
    <definedName name="TRAILBLAZER">#REF!</definedName>
    <definedName name="TUSCORARA">#REF!</definedName>
    <definedName name="TW_PERMIAN">#REF!</definedName>
    <definedName name="TW_SJ">#REF!</definedName>
    <definedName name="TW_THOREAU">FixedSpreads!$B$16</definedName>
    <definedName name="TWPermian">BasisCurves!$F$17</definedName>
    <definedName name="UpperLeftofCurveTable">BasisCurves!$B$11</definedName>
    <definedName name="UserName">BasisCurves!$B$1</definedName>
    <definedName name="WACOG_WEST">#REF!</definedName>
    <definedName name="WIC">#REF!</definedName>
    <definedName name="Wind_River">#REF!</definedName>
    <definedName name="WINDOW_ROCK">#REF!</definedName>
    <definedName name="Wyoming">'from Randy'!$B$13</definedName>
    <definedName name="Yesterday">Fin!$F$5</definedName>
  </definedNames>
  <calcPr calcId="92512"/>
</workbook>
</file>

<file path=xl/calcChain.xml><?xml version="1.0" encoding="utf-8"?>
<calcChain xmlns="http://schemas.openxmlformats.org/spreadsheetml/2006/main">
  <c r="B3" i="4133" l="1"/>
  <c r="C3" i="4133"/>
  <c r="D3" i="4133"/>
  <c r="B4" i="4133"/>
  <c r="C4" i="4133"/>
  <c r="D4" i="4133"/>
  <c r="B5" i="4133"/>
  <c r="C5" i="4133"/>
  <c r="D5" i="4133"/>
  <c r="B6" i="4133"/>
  <c r="C6" i="4133"/>
  <c r="D6" i="4133"/>
  <c r="B7" i="4133"/>
  <c r="C7" i="4133"/>
  <c r="D7" i="4133"/>
  <c r="B8" i="4133"/>
  <c r="C8" i="4133"/>
  <c r="D8" i="4133"/>
  <c r="B9" i="4133"/>
  <c r="C9" i="4133"/>
  <c r="D9" i="4133"/>
  <c r="B10" i="4133"/>
  <c r="C10" i="4133"/>
  <c r="D10" i="4133"/>
  <c r="B11" i="4133"/>
  <c r="C11" i="4133"/>
  <c r="D11" i="4133"/>
  <c r="B12" i="4133"/>
  <c r="C12" i="4133"/>
  <c r="D12" i="4133"/>
  <c r="B13" i="4133"/>
  <c r="C13" i="4133"/>
  <c r="D13" i="4133"/>
  <c r="B14" i="4133"/>
  <c r="C14" i="4133"/>
  <c r="D14" i="4133"/>
  <c r="B15" i="4133"/>
  <c r="C15" i="4133"/>
  <c r="D15" i="4133"/>
  <c r="B16" i="4133"/>
  <c r="C16" i="4133"/>
  <c r="D16" i="4133"/>
  <c r="B17" i="4133"/>
  <c r="C17" i="4133"/>
  <c r="D17" i="4133"/>
  <c r="B19" i="4133"/>
  <c r="C11" i="283"/>
  <c r="D11" i="283"/>
  <c r="E11" i="283"/>
  <c r="F11" i="283"/>
  <c r="G11" i="283"/>
  <c r="H11" i="283"/>
  <c r="I11" i="283"/>
  <c r="J11" i="283"/>
  <c r="K11" i="283"/>
  <c r="L11" i="283"/>
  <c r="M11" i="283"/>
  <c r="N11" i="283"/>
  <c r="O11" i="283"/>
  <c r="P11" i="283"/>
  <c r="Q11" i="283"/>
  <c r="R11" i="283"/>
  <c r="S11" i="283"/>
  <c r="T11" i="283"/>
  <c r="U11" i="283"/>
  <c r="B16" i="283"/>
  <c r="B17" i="283"/>
  <c r="B18" i="283"/>
  <c r="B19" i="283"/>
  <c r="B20" i="283"/>
  <c r="B21" i="283"/>
  <c r="B22" i="283"/>
  <c r="B23" i="283"/>
  <c r="B24" i="283"/>
  <c r="B25" i="283"/>
  <c r="B26" i="283"/>
  <c r="B27" i="283"/>
  <c r="B28" i="283"/>
  <c r="B29" i="283"/>
  <c r="B30" i="283"/>
  <c r="B31" i="283"/>
  <c r="B32" i="283"/>
  <c r="B33" i="283"/>
  <c r="B34" i="283"/>
  <c r="B35" i="283"/>
  <c r="B36" i="283"/>
  <c r="B37" i="283"/>
  <c r="B38" i="283"/>
  <c r="B39" i="283"/>
  <c r="B40" i="283"/>
  <c r="B41" i="283"/>
  <c r="B42" i="283"/>
  <c r="B43" i="283"/>
  <c r="B44" i="283"/>
  <c r="B45" i="283"/>
  <c r="B46" i="283"/>
  <c r="B47" i="283"/>
  <c r="B48" i="283"/>
  <c r="B49" i="283"/>
  <c r="B50" i="283"/>
  <c r="B51" i="283"/>
  <c r="B52" i="283"/>
  <c r="B53" i="283"/>
  <c r="B54" i="283"/>
  <c r="B55" i="283"/>
  <c r="B56" i="283"/>
  <c r="B57" i="283"/>
  <c r="B58" i="283"/>
  <c r="B59" i="283"/>
  <c r="B60" i="283"/>
  <c r="B61" i="283"/>
  <c r="B62" i="283"/>
  <c r="B63" i="283"/>
  <c r="B64" i="283"/>
  <c r="B65" i="283"/>
  <c r="B66" i="283"/>
  <c r="B67" i="283"/>
  <c r="B68" i="283"/>
  <c r="B69" i="283"/>
  <c r="B70" i="283"/>
  <c r="B71" i="283"/>
  <c r="B72" i="283"/>
  <c r="B73" i="283"/>
  <c r="B74" i="283"/>
  <c r="B75" i="283"/>
  <c r="B76" i="283"/>
  <c r="B77" i="283"/>
  <c r="B78" i="283"/>
  <c r="B79" i="283"/>
  <c r="B80" i="283"/>
  <c r="B81" i="283"/>
  <c r="B82" i="283"/>
  <c r="B83" i="283"/>
  <c r="B84" i="283"/>
  <c r="B85" i="283"/>
  <c r="B86" i="283"/>
  <c r="B87" i="283"/>
  <c r="B88" i="283"/>
  <c r="B89" i="283"/>
  <c r="B90" i="283"/>
  <c r="B91" i="283"/>
  <c r="B92" i="283"/>
  <c r="B93" i="283"/>
  <c r="B94" i="283"/>
  <c r="B95" i="283"/>
  <c r="B96" i="283"/>
  <c r="B97" i="283"/>
  <c r="B98" i="283"/>
  <c r="B99" i="283"/>
  <c r="B100" i="283"/>
  <c r="B101" i="283"/>
  <c r="B102" i="283"/>
  <c r="B103" i="283"/>
  <c r="B104" i="283"/>
  <c r="B105" i="283"/>
  <c r="B106" i="283"/>
  <c r="B107" i="283"/>
  <c r="B108" i="283"/>
  <c r="B109" i="283"/>
  <c r="B110" i="283"/>
  <c r="B111" i="283"/>
  <c r="B112" i="283"/>
  <c r="B113" i="283"/>
  <c r="B114" i="283"/>
  <c r="B115" i="283"/>
  <c r="B116" i="283"/>
  <c r="B117" i="283"/>
  <c r="B118" i="283"/>
  <c r="B119" i="283"/>
  <c r="B120" i="283"/>
  <c r="B121" i="283"/>
  <c r="B122" i="283"/>
  <c r="B123" i="283"/>
  <c r="B124" i="283"/>
  <c r="B125" i="283"/>
  <c r="B126" i="283"/>
  <c r="B127" i="283"/>
  <c r="B128" i="283"/>
  <c r="B129" i="283"/>
  <c r="B130" i="283"/>
  <c r="B131" i="283"/>
  <c r="B132" i="283"/>
  <c r="B133" i="283"/>
  <c r="B134" i="283"/>
  <c r="B135" i="283"/>
  <c r="B136" i="283"/>
  <c r="B137" i="283"/>
  <c r="B138" i="283"/>
  <c r="B139" i="283"/>
  <c r="B140" i="283"/>
  <c r="B141" i="283"/>
  <c r="B142" i="283"/>
  <c r="B143" i="283"/>
  <c r="B144" i="283"/>
  <c r="B145" i="283"/>
  <c r="B146" i="283"/>
  <c r="B147" i="283"/>
  <c r="B148" i="283"/>
  <c r="B149" i="283"/>
  <c r="B150" i="283"/>
  <c r="B151" i="283"/>
  <c r="B152" i="283"/>
  <c r="B153" i="283"/>
  <c r="B154" i="283"/>
  <c r="B155" i="283"/>
  <c r="B156" i="283"/>
  <c r="B157" i="283"/>
  <c r="F1" i="9230"/>
  <c r="G1" i="9230"/>
  <c r="H1" i="9230"/>
  <c r="I1" i="9230"/>
  <c r="J1" i="9230"/>
  <c r="K1" i="9230"/>
  <c r="L1" i="9230"/>
  <c r="M1" i="9230"/>
  <c r="N1" i="9230"/>
  <c r="O1" i="9230"/>
  <c r="P1" i="9230"/>
  <c r="Q1" i="9230"/>
  <c r="R1" i="9230"/>
  <c r="S1" i="9230"/>
  <c r="T1" i="9230"/>
  <c r="U1" i="9230"/>
  <c r="V1" i="9230"/>
  <c r="W1" i="9230"/>
  <c r="X1" i="9230"/>
  <c r="Y1" i="9230"/>
  <c r="Z1" i="9230"/>
  <c r="AA1" i="9230"/>
  <c r="B2" i="9230"/>
  <c r="F2" i="9230"/>
  <c r="H2" i="9230"/>
  <c r="I2" i="9230"/>
  <c r="J2" i="9230"/>
  <c r="K2" i="9230"/>
  <c r="L2" i="9230"/>
  <c r="M2" i="9230"/>
  <c r="N2" i="9230"/>
  <c r="O2" i="9230"/>
  <c r="P2" i="9230"/>
  <c r="Q2" i="9230"/>
  <c r="R2" i="9230"/>
  <c r="S2" i="9230"/>
  <c r="T2" i="9230"/>
  <c r="U2" i="9230"/>
  <c r="V2" i="9230"/>
  <c r="W2" i="9230"/>
  <c r="X2" i="9230"/>
  <c r="Y2" i="9230"/>
  <c r="Z2" i="9230"/>
  <c r="AA2" i="9230"/>
  <c r="B3" i="9230"/>
  <c r="F3" i="9230"/>
  <c r="G3" i="9230"/>
  <c r="H3" i="9230"/>
  <c r="I3" i="9230"/>
  <c r="J3" i="9230"/>
  <c r="K3" i="9230"/>
  <c r="L3" i="9230"/>
  <c r="M3" i="9230"/>
  <c r="N3" i="9230"/>
  <c r="O3" i="9230"/>
  <c r="P3" i="9230"/>
  <c r="Q3" i="9230"/>
  <c r="R3" i="9230"/>
  <c r="S3" i="9230"/>
  <c r="T3" i="9230"/>
  <c r="U3" i="9230"/>
  <c r="V3" i="9230"/>
  <c r="W3" i="9230"/>
  <c r="X3" i="9230"/>
  <c r="Y3" i="9230"/>
  <c r="Z3" i="9230"/>
  <c r="AA3" i="9230"/>
  <c r="B4" i="9230"/>
  <c r="B5" i="9230"/>
  <c r="B6" i="9230"/>
  <c r="B7" i="9230"/>
  <c r="C4" i="51"/>
  <c r="D4" i="51"/>
  <c r="B5" i="51"/>
  <c r="E5" i="51"/>
  <c r="F5" i="51"/>
  <c r="B6" i="51"/>
  <c r="A7" i="51"/>
  <c r="C7" i="51"/>
  <c r="C8" i="51"/>
  <c r="E8" i="51"/>
  <c r="G8" i="51"/>
  <c r="I8" i="51"/>
  <c r="K8" i="51"/>
  <c r="M8" i="51"/>
  <c r="O8" i="51"/>
  <c r="Q8" i="51"/>
  <c r="S8" i="51"/>
  <c r="U8" i="51"/>
  <c r="W8" i="51"/>
  <c r="AA8" i="51"/>
  <c r="AI8" i="51"/>
  <c r="AK8" i="51"/>
  <c r="C10" i="51"/>
  <c r="D10" i="51"/>
  <c r="E10" i="51"/>
  <c r="F10" i="51"/>
  <c r="G10" i="51"/>
  <c r="H10" i="51"/>
  <c r="I10" i="51"/>
  <c r="J10" i="51"/>
  <c r="K10" i="51"/>
  <c r="L10" i="51"/>
  <c r="M10" i="51"/>
  <c r="N10" i="51"/>
  <c r="O10" i="51"/>
  <c r="P10" i="51"/>
  <c r="Q10" i="51"/>
  <c r="R10" i="51"/>
  <c r="S10" i="51"/>
  <c r="T10" i="51"/>
  <c r="U10" i="51"/>
  <c r="V10" i="51"/>
  <c r="W10" i="51"/>
  <c r="X10" i="51"/>
  <c r="Y10" i="51"/>
  <c r="Z10" i="51"/>
  <c r="AA10" i="51"/>
  <c r="AB10" i="51"/>
  <c r="AC10" i="51"/>
  <c r="AD10" i="51"/>
  <c r="AE10" i="51"/>
  <c r="AF10" i="51"/>
  <c r="AG10" i="51"/>
  <c r="AH10" i="51"/>
  <c r="AI10" i="51"/>
  <c r="AJ10" i="51"/>
  <c r="AK10" i="51"/>
  <c r="AL10" i="51"/>
  <c r="AM10" i="51"/>
  <c r="AN10" i="51"/>
  <c r="AO10" i="51"/>
  <c r="AP10" i="51"/>
  <c r="AQ10" i="51"/>
  <c r="AR10" i="51"/>
  <c r="B11" i="51"/>
  <c r="D11" i="51"/>
  <c r="F11" i="51"/>
  <c r="G11" i="51"/>
  <c r="H11" i="51"/>
  <c r="J11" i="51"/>
  <c r="L11" i="51"/>
  <c r="N11" i="51"/>
  <c r="P11" i="51"/>
  <c r="R11" i="51"/>
  <c r="T11" i="51"/>
  <c r="V11" i="51"/>
  <c r="X11" i="51"/>
  <c r="Z11" i="51"/>
  <c r="AB11" i="51"/>
  <c r="AD11" i="51"/>
  <c r="AE11" i="51"/>
  <c r="AF11" i="51"/>
  <c r="AH11" i="51"/>
  <c r="AJ11" i="51"/>
  <c r="AL11" i="51"/>
  <c r="AN11" i="51"/>
  <c r="AP11" i="51"/>
  <c r="AR11" i="51"/>
  <c r="B12" i="51"/>
  <c r="D12" i="51"/>
  <c r="F12" i="51"/>
  <c r="G12" i="51"/>
  <c r="H12" i="51"/>
  <c r="J12" i="51"/>
  <c r="L12" i="51"/>
  <c r="N12" i="51"/>
  <c r="P12" i="51"/>
  <c r="R12" i="51"/>
  <c r="T12" i="51"/>
  <c r="V12" i="51"/>
  <c r="X12" i="51"/>
  <c r="Z12" i="51"/>
  <c r="AB12" i="51"/>
  <c r="AD12" i="51"/>
  <c r="AE12" i="51"/>
  <c r="AF12" i="51"/>
  <c r="AH12" i="51"/>
  <c r="AJ12" i="51"/>
  <c r="AL12" i="51"/>
  <c r="AN12" i="51"/>
  <c r="AP12" i="51"/>
  <c r="AR12" i="51"/>
  <c r="B13" i="51"/>
  <c r="D13" i="51"/>
  <c r="F13" i="51"/>
  <c r="G13" i="51"/>
  <c r="H13" i="51"/>
  <c r="J13" i="51"/>
  <c r="L13" i="51"/>
  <c r="N13" i="51"/>
  <c r="P13" i="51"/>
  <c r="R13" i="51"/>
  <c r="T13" i="51"/>
  <c r="V13" i="51"/>
  <c r="X13" i="51"/>
  <c r="Z13" i="51"/>
  <c r="AB13" i="51"/>
  <c r="AD13" i="51"/>
  <c r="AE13" i="51"/>
  <c r="AF13" i="51"/>
  <c r="AH13" i="51"/>
  <c r="AJ13" i="51"/>
  <c r="AL13" i="51"/>
  <c r="AN13" i="51"/>
  <c r="AP13" i="51"/>
  <c r="AR13" i="51"/>
  <c r="B14" i="51"/>
  <c r="D14" i="51"/>
  <c r="F14" i="51"/>
  <c r="G14" i="51"/>
  <c r="H14" i="51"/>
  <c r="J14" i="51"/>
  <c r="L14" i="51"/>
  <c r="N14" i="51"/>
  <c r="P14" i="51"/>
  <c r="R14" i="51"/>
  <c r="T14" i="51"/>
  <c r="V14" i="51"/>
  <c r="X14" i="51"/>
  <c r="Z14" i="51"/>
  <c r="AB14" i="51"/>
  <c r="AD14" i="51"/>
  <c r="AE14" i="51"/>
  <c r="AF14" i="51"/>
  <c r="AH14" i="51"/>
  <c r="AJ14" i="51"/>
  <c r="AL14" i="51"/>
  <c r="AN14" i="51"/>
  <c r="AP14" i="51"/>
  <c r="AR14" i="51"/>
  <c r="B15" i="51"/>
  <c r="D15" i="51"/>
  <c r="F15" i="51"/>
  <c r="G15" i="51"/>
  <c r="H15" i="51"/>
  <c r="J15" i="51"/>
  <c r="L15" i="51"/>
  <c r="N15" i="51"/>
  <c r="P15" i="51"/>
  <c r="R15" i="51"/>
  <c r="T15" i="51"/>
  <c r="V15" i="51"/>
  <c r="X15" i="51"/>
  <c r="Z15" i="51"/>
  <c r="AB15" i="51"/>
  <c r="AD15" i="51"/>
  <c r="AE15" i="51"/>
  <c r="AF15" i="51"/>
  <c r="AH15" i="51"/>
  <c r="AJ15" i="51"/>
  <c r="AL15" i="51"/>
  <c r="AN15" i="51"/>
  <c r="AP15" i="51"/>
  <c r="AR15" i="51"/>
  <c r="B16" i="51"/>
  <c r="D16" i="51"/>
  <c r="F16" i="51"/>
  <c r="G16" i="51"/>
  <c r="H16" i="51"/>
  <c r="J16" i="51"/>
  <c r="L16" i="51"/>
  <c r="N16" i="51"/>
  <c r="P16" i="51"/>
  <c r="R16" i="51"/>
  <c r="T16" i="51"/>
  <c r="V16" i="51"/>
  <c r="X16" i="51"/>
  <c r="Z16" i="51"/>
  <c r="AB16" i="51"/>
  <c r="AD16" i="51"/>
  <c r="AE16" i="51"/>
  <c r="AF16" i="51"/>
  <c r="AH16" i="51"/>
  <c r="AJ16" i="51"/>
  <c r="AL16" i="51"/>
  <c r="AN16" i="51"/>
  <c r="AP16" i="51"/>
  <c r="AR16" i="51"/>
  <c r="B17" i="51"/>
  <c r="D17" i="51"/>
  <c r="F17" i="51"/>
  <c r="G17" i="51"/>
  <c r="H17" i="51"/>
  <c r="J17" i="51"/>
  <c r="L17" i="51"/>
  <c r="N17" i="51"/>
  <c r="P17" i="51"/>
  <c r="R17" i="51"/>
  <c r="T17" i="51"/>
  <c r="V17" i="51"/>
  <c r="X17" i="51"/>
  <c r="Z17" i="51"/>
  <c r="AB17" i="51"/>
  <c r="AD17" i="51"/>
  <c r="AE17" i="51"/>
  <c r="AF17" i="51"/>
  <c r="AH17" i="51"/>
  <c r="AJ17" i="51"/>
  <c r="AL17" i="51"/>
  <c r="AN17" i="51"/>
  <c r="AP17" i="51"/>
  <c r="AR17" i="51"/>
  <c r="B18" i="51"/>
  <c r="D18" i="51"/>
  <c r="F18" i="51"/>
  <c r="G18" i="51"/>
  <c r="H18" i="51"/>
  <c r="J18" i="51"/>
  <c r="L18" i="51"/>
  <c r="N18" i="51"/>
  <c r="P18" i="51"/>
  <c r="R18" i="51"/>
  <c r="T18" i="51"/>
  <c r="V18" i="51"/>
  <c r="X18" i="51"/>
  <c r="Y18" i="51"/>
  <c r="Z18" i="51"/>
  <c r="AB18" i="51"/>
  <c r="AD18" i="51"/>
  <c r="AE18" i="51"/>
  <c r="AF18" i="51"/>
  <c r="AH18" i="51"/>
  <c r="AJ18" i="51"/>
  <c r="AL18" i="51"/>
  <c r="AN18" i="51"/>
  <c r="AP18" i="51"/>
  <c r="AR18" i="51"/>
  <c r="B19" i="51"/>
  <c r="D19" i="51"/>
  <c r="F19" i="51"/>
  <c r="G19" i="51"/>
  <c r="H19" i="51"/>
  <c r="J19" i="51"/>
  <c r="L19" i="51"/>
  <c r="M19" i="51"/>
  <c r="N19" i="51"/>
  <c r="P19" i="51"/>
  <c r="R19" i="51"/>
  <c r="T19" i="51"/>
  <c r="V19" i="51"/>
  <c r="X19" i="51"/>
  <c r="Y19" i="51"/>
  <c r="Z19" i="51"/>
  <c r="AB19" i="51"/>
  <c r="AD19" i="51"/>
  <c r="AE19" i="51"/>
  <c r="AF19" i="51"/>
  <c r="AH19" i="51"/>
  <c r="AJ19" i="51"/>
  <c r="AL19" i="51"/>
  <c r="AN19" i="51"/>
  <c r="AP19" i="51"/>
  <c r="AR19" i="51"/>
  <c r="B20" i="51"/>
  <c r="D20" i="51"/>
  <c r="F20" i="51"/>
  <c r="G20" i="51"/>
  <c r="H20" i="51"/>
  <c r="J20" i="51"/>
  <c r="L20" i="51"/>
  <c r="M20" i="51"/>
  <c r="N20" i="51"/>
  <c r="P20" i="51"/>
  <c r="R20" i="51"/>
  <c r="T20" i="51"/>
  <c r="U20" i="51"/>
  <c r="V20" i="51"/>
  <c r="W20" i="51"/>
  <c r="X20" i="51"/>
  <c r="Y20" i="51"/>
  <c r="Z20" i="51"/>
  <c r="AA20" i="51"/>
  <c r="AB20" i="51"/>
  <c r="AD20" i="51"/>
  <c r="AE20" i="51"/>
  <c r="AF20" i="51"/>
  <c r="AH20" i="51"/>
  <c r="AJ20" i="51"/>
  <c r="AL20" i="51"/>
  <c r="AN20" i="51"/>
  <c r="AP20" i="51"/>
  <c r="AR20" i="51"/>
  <c r="B21" i="51"/>
  <c r="D21" i="51"/>
  <c r="F21" i="51"/>
  <c r="H21" i="51"/>
  <c r="J21" i="51"/>
  <c r="K21" i="51"/>
  <c r="L21" i="51"/>
  <c r="M21" i="51"/>
  <c r="N21" i="51"/>
  <c r="P21" i="51"/>
  <c r="R21" i="51"/>
  <c r="T21" i="51"/>
  <c r="U21" i="51"/>
  <c r="V21" i="51"/>
  <c r="W21" i="51"/>
  <c r="X21" i="51"/>
  <c r="Y21" i="51"/>
  <c r="Z21" i="51"/>
  <c r="AA21" i="51"/>
  <c r="AB21" i="51"/>
  <c r="AD21" i="51"/>
  <c r="AE21" i="51"/>
  <c r="AF21" i="51"/>
  <c r="AH21" i="51"/>
  <c r="AJ21" i="51"/>
  <c r="AL21" i="51"/>
  <c r="AN21" i="51"/>
  <c r="AO21" i="51"/>
  <c r="AP21" i="51"/>
  <c r="AR21" i="51"/>
  <c r="B22" i="51"/>
  <c r="D22" i="51"/>
  <c r="F22" i="51"/>
  <c r="G22" i="51"/>
  <c r="H22" i="51"/>
  <c r="J22" i="51"/>
  <c r="K22" i="51"/>
  <c r="L22" i="51"/>
  <c r="M22" i="51"/>
  <c r="N22" i="51"/>
  <c r="O22" i="51"/>
  <c r="P22" i="51"/>
  <c r="Q22" i="51"/>
  <c r="R22" i="51"/>
  <c r="S22" i="51"/>
  <c r="T22" i="51"/>
  <c r="U22" i="51"/>
  <c r="V22" i="51"/>
  <c r="W22" i="51"/>
  <c r="X22" i="51"/>
  <c r="Y22" i="51"/>
  <c r="Z22" i="51"/>
  <c r="AA22" i="51"/>
  <c r="AB22" i="51"/>
  <c r="AD22" i="51"/>
  <c r="AE22" i="51"/>
  <c r="AF22" i="51"/>
  <c r="AH22" i="51"/>
  <c r="AJ22" i="51"/>
  <c r="AL22" i="51"/>
  <c r="AM22" i="51"/>
  <c r="AN22" i="51"/>
  <c r="AO22" i="51"/>
  <c r="AP22" i="51"/>
  <c r="AR22" i="51"/>
  <c r="B23" i="51"/>
  <c r="D23" i="51"/>
  <c r="F23" i="51"/>
  <c r="G23" i="51"/>
  <c r="H23" i="51"/>
  <c r="I23" i="51"/>
  <c r="J23" i="51"/>
  <c r="K23" i="51"/>
  <c r="L23" i="51"/>
  <c r="M23" i="51"/>
  <c r="N23" i="51"/>
  <c r="O23" i="51"/>
  <c r="P23" i="51"/>
  <c r="Q23" i="51"/>
  <c r="R23" i="51"/>
  <c r="S23" i="51"/>
  <c r="T23" i="51"/>
  <c r="U23" i="51"/>
  <c r="V23" i="51"/>
  <c r="W23" i="51"/>
  <c r="X23" i="51"/>
  <c r="Y23" i="51"/>
  <c r="Z23" i="51"/>
  <c r="AA23" i="51"/>
  <c r="AB23" i="51"/>
  <c r="AD23" i="51"/>
  <c r="AE23" i="51"/>
  <c r="AF23" i="51"/>
  <c r="AH23" i="51"/>
  <c r="AJ23" i="51"/>
  <c r="AL23" i="51"/>
  <c r="AM23" i="51"/>
  <c r="AN23" i="51"/>
  <c r="AO23" i="51"/>
  <c r="AP23" i="51"/>
  <c r="AR23" i="51"/>
  <c r="B24" i="51"/>
  <c r="D24" i="51"/>
  <c r="F24" i="51"/>
  <c r="G24" i="51"/>
  <c r="H24" i="51"/>
  <c r="I24" i="51"/>
  <c r="J24" i="51"/>
  <c r="K24" i="51"/>
  <c r="L24" i="51"/>
  <c r="M24" i="51"/>
  <c r="N24" i="51"/>
  <c r="O24" i="51"/>
  <c r="P24" i="51"/>
  <c r="Q24" i="51"/>
  <c r="R24" i="51"/>
  <c r="S24" i="51"/>
  <c r="T24" i="51"/>
  <c r="U24" i="51"/>
  <c r="V24" i="51"/>
  <c r="W24" i="51"/>
  <c r="X24" i="51"/>
  <c r="Y24" i="51"/>
  <c r="Z24" i="51"/>
  <c r="AA24" i="51"/>
  <c r="AB24" i="51"/>
  <c r="AD24" i="51"/>
  <c r="AE24" i="51"/>
  <c r="AF24" i="51"/>
  <c r="AH24" i="51"/>
  <c r="AJ24" i="51"/>
  <c r="AL24" i="51"/>
  <c r="AM24" i="51"/>
  <c r="AN24" i="51"/>
  <c r="AO24" i="51"/>
  <c r="AP24" i="51"/>
  <c r="AR24" i="51"/>
  <c r="B25" i="51"/>
  <c r="C25" i="51"/>
  <c r="D25" i="51"/>
  <c r="E25" i="51"/>
  <c r="F25" i="51"/>
  <c r="G25" i="51"/>
  <c r="H25" i="51"/>
  <c r="I25" i="51"/>
  <c r="J25" i="51"/>
  <c r="K25" i="51"/>
  <c r="L25" i="51"/>
  <c r="M25" i="51"/>
  <c r="N25" i="51"/>
  <c r="O25" i="51"/>
  <c r="P25" i="51"/>
  <c r="Q25" i="51"/>
  <c r="R25" i="51"/>
  <c r="S25" i="51"/>
  <c r="T25" i="51"/>
  <c r="U25" i="51"/>
  <c r="V25" i="51"/>
  <c r="W25" i="51"/>
  <c r="X25" i="51"/>
  <c r="Y25" i="51"/>
  <c r="Z25" i="51"/>
  <c r="AA25" i="51"/>
  <c r="AB25" i="51"/>
  <c r="AD25" i="51"/>
  <c r="AF25" i="51"/>
  <c r="AH25" i="51"/>
  <c r="AJ25" i="51"/>
  <c r="AL25" i="51"/>
  <c r="AN25" i="51"/>
  <c r="AP25" i="51"/>
  <c r="AR25" i="51"/>
  <c r="B26" i="51"/>
  <c r="C26" i="51"/>
  <c r="D26" i="51"/>
  <c r="E26" i="51"/>
  <c r="F26" i="51"/>
  <c r="G26" i="51"/>
  <c r="H26" i="51"/>
  <c r="I26" i="51"/>
  <c r="J26" i="51"/>
  <c r="K26" i="51"/>
  <c r="L26" i="51"/>
  <c r="M26" i="51"/>
  <c r="N26" i="51"/>
  <c r="O26" i="51"/>
  <c r="P26" i="51"/>
  <c r="Q26" i="51"/>
  <c r="R26" i="51"/>
  <c r="S26" i="51"/>
  <c r="T26" i="51"/>
  <c r="U26" i="51"/>
  <c r="V26" i="51"/>
  <c r="W26" i="51"/>
  <c r="X26" i="51"/>
  <c r="Y26" i="51"/>
  <c r="Z26" i="51"/>
  <c r="AA26" i="51"/>
  <c r="AB26" i="51"/>
  <c r="AD26" i="51"/>
  <c r="AF26" i="51"/>
  <c r="AH26" i="51"/>
  <c r="AJ26" i="51"/>
  <c r="AL26" i="51"/>
  <c r="AN26" i="51"/>
  <c r="AP26" i="51"/>
  <c r="AR26" i="51"/>
  <c r="B27" i="51"/>
  <c r="C27" i="51"/>
  <c r="D27" i="51"/>
  <c r="E27" i="51"/>
  <c r="F27" i="51"/>
  <c r="G27" i="51"/>
  <c r="H27" i="51"/>
  <c r="I27" i="51"/>
  <c r="J27" i="51"/>
  <c r="K27" i="51"/>
  <c r="L27" i="51"/>
  <c r="M27" i="51"/>
  <c r="N27" i="51"/>
  <c r="O27" i="51"/>
  <c r="P27" i="51"/>
  <c r="Q27" i="51"/>
  <c r="R27" i="51"/>
  <c r="S27" i="51"/>
  <c r="T27" i="51"/>
  <c r="U27" i="51"/>
  <c r="V27" i="51"/>
  <c r="W27" i="51"/>
  <c r="X27" i="51"/>
  <c r="Y27" i="51"/>
  <c r="Z27" i="51"/>
  <c r="AA27" i="51"/>
  <c r="AB27" i="51"/>
  <c r="AD27" i="51"/>
  <c r="AF27" i="51"/>
  <c r="AH27" i="51"/>
  <c r="AJ27" i="51"/>
  <c r="AL27" i="51"/>
  <c r="AN27" i="51"/>
  <c r="AP27" i="51"/>
  <c r="AR27" i="51"/>
  <c r="B28" i="51"/>
  <c r="C28" i="51"/>
  <c r="D28" i="51"/>
  <c r="E28" i="51"/>
  <c r="F28" i="51"/>
  <c r="G28" i="51"/>
  <c r="H28" i="51"/>
  <c r="I28" i="51"/>
  <c r="J28" i="51"/>
  <c r="K28" i="51"/>
  <c r="L28" i="51"/>
  <c r="M28" i="51"/>
  <c r="N28" i="51"/>
  <c r="O28" i="51"/>
  <c r="P28" i="51"/>
  <c r="Q28" i="51"/>
  <c r="R28" i="51"/>
  <c r="S28" i="51"/>
  <c r="T28" i="51"/>
  <c r="U28" i="51"/>
  <c r="V28" i="51"/>
  <c r="W28" i="51"/>
  <c r="X28" i="51"/>
  <c r="Y28" i="51"/>
  <c r="Z28" i="51"/>
  <c r="AA28" i="51"/>
  <c r="AB28" i="51"/>
  <c r="AD28" i="51"/>
  <c r="AF28" i="51"/>
  <c r="AH28" i="51"/>
  <c r="AJ28" i="51"/>
  <c r="AL28" i="51"/>
  <c r="AN28" i="51"/>
  <c r="AP28" i="51"/>
  <c r="AR28" i="51"/>
  <c r="B29" i="51"/>
  <c r="C29" i="51"/>
  <c r="D29" i="51"/>
  <c r="E29" i="51"/>
  <c r="F29" i="51"/>
  <c r="G29" i="51"/>
  <c r="H29" i="51"/>
  <c r="I29" i="51"/>
  <c r="J29" i="51"/>
  <c r="K29" i="51"/>
  <c r="L29" i="51"/>
  <c r="M29" i="51"/>
  <c r="N29" i="51"/>
  <c r="O29" i="51"/>
  <c r="P29" i="51"/>
  <c r="Q29" i="51"/>
  <c r="R29" i="51"/>
  <c r="S29" i="51"/>
  <c r="T29" i="51"/>
  <c r="U29" i="51"/>
  <c r="V29" i="51"/>
  <c r="W29" i="51"/>
  <c r="X29" i="51"/>
  <c r="Y29" i="51"/>
  <c r="Z29" i="51"/>
  <c r="AA29" i="51"/>
  <c r="AB29" i="51"/>
  <c r="AD29" i="51"/>
  <c r="AF29" i="51"/>
  <c r="AH29" i="51"/>
  <c r="AJ29" i="51"/>
  <c r="AL29" i="51"/>
  <c r="AN29" i="51"/>
  <c r="AP29" i="51"/>
  <c r="AR29" i="51"/>
  <c r="B30" i="51"/>
  <c r="C30" i="51"/>
  <c r="D30" i="51"/>
  <c r="E30" i="51"/>
  <c r="F30" i="51"/>
  <c r="G30" i="51"/>
  <c r="H30" i="51"/>
  <c r="I30" i="51"/>
  <c r="J30" i="51"/>
  <c r="K30" i="51"/>
  <c r="L30" i="51"/>
  <c r="M30" i="51"/>
  <c r="N30" i="51"/>
  <c r="O30" i="51"/>
  <c r="P30" i="51"/>
  <c r="Q30" i="51"/>
  <c r="R30" i="51"/>
  <c r="S30" i="51"/>
  <c r="T30" i="51"/>
  <c r="U30" i="51"/>
  <c r="V30" i="51"/>
  <c r="W30" i="51"/>
  <c r="X30" i="51"/>
  <c r="Y30" i="51"/>
  <c r="Z30" i="51"/>
  <c r="AA30" i="51"/>
  <c r="AB30" i="51"/>
  <c r="AD30" i="51"/>
  <c r="AF30" i="51"/>
  <c r="AH30" i="51"/>
  <c r="AJ30" i="51"/>
  <c r="AL30" i="51"/>
  <c r="AN30" i="51"/>
  <c r="AP30" i="51"/>
  <c r="AR30" i="51"/>
  <c r="B31" i="51"/>
  <c r="C31" i="51"/>
  <c r="D31" i="51"/>
  <c r="E31" i="51"/>
  <c r="F31" i="51"/>
  <c r="G31" i="51"/>
  <c r="H31" i="51"/>
  <c r="I31" i="51"/>
  <c r="J31" i="51"/>
  <c r="K31" i="51"/>
  <c r="L31" i="51"/>
  <c r="M31" i="51"/>
  <c r="N31" i="51"/>
  <c r="O31" i="51"/>
  <c r="P31" i="51"/>
  <c r="Q31" i="51"/>
  <c r="R31" i="51"/>
  <c r="S31" i="51"/>
  <c r="T31" i="51"/>
  <c r="U31" i="51"/>
  <c r="V31" i="51"/>
  <c r="W31" i="51"/>
  <c r="X31" i="51"/>
  <c r="Y31" i="51"/>
  <c r="Z31" i="51"/>
  <c r="AA31" i="51"/>
  <c r="AB31" i="51"/>
  <c r="AD31" i="51"/>
  <c r="AF31" i="51"/>
  <c r="AH31" i="51"/>
  <c r="AJ31" i="51"/>
  <c r="AL31" i="51"/>
  <c r="AN31" i="51"/>
  <c r="AP31" i="51"/>
  <c r="AR31" i="51"/>
  <c r="B32" i="51"/>
  <c r="C32" i="51"/>
  <c r="D32" i="51"/>
  <c r="E32" i="51"/>
  <c r="F32" i="51"/>
  <c r="G32" i="51"/>
  <c r="H32" i="51"/>
  <c r="I32" i="51"/>
  <c r="J32" i="51"/>
  <c r="K32" i="51"/>
  <c r="L32" i="51"/>
  <c r="M32" i="51"/>
  <c r="N32" i="51"/>
  <c r="O32" i="51"/>
  <c r="P32" i="51"/>
  <c r="Q32" i="51"/>
  <c r="R32" i="51"/>
  <c r="S32" i="51"/>
  <c r="T32" i="51"/>
  <c r="U32" i="51"/>
  <c r="V32" i="51"/>
  <c r="W32" i="51"/>
  <c r="X32" i="51"/>
  <c r="Y32" i="51"/>
  <c r="Z32" i="51"/>
  <c r="AA32" i="51"/>
  <c r="AB32" i="51"/>
  <c r="AD32" i="51"/>
  <c r="AF32" i="51"/>
  <c r="AH32" i="51"/>
  <c r="AJ32" i="51"/>
  <c r="AL32" i="51"/>
  <c r="AN32" i="51"/>
  <c r="AP32" i="51"/>
  <c r="AR32" i="51"/>
  <c r="B33" i="51"/>
  <c r="C33" i="51"/>
  <c r="D33" i="51"/>
  <c r="E33" i="51"/>
  <c r="F33" i="51"/>
  <c r="G33" i="51"/>
  <c r="H33" i="51"/>
  <c r="I33" i="51"/>
  <c r="J33" i="51"/>
  <c r="K33" i="51"/>
  <c r="L33" i="51"/>
  <c r="M33" i="51"/>
  <c r="N33" i="51"/>
  <c r="O33" i="51"/>
  <c r="P33" i="51"/>
  <c r="Q33" i="51"/>
  <c r="R33" i="51"/>
  <c r="S33" i="51"/>
  <c r="T33" i="51"/>
  <c r="U33" i="51"/>
  <c r="V33" i="51"/>
  <c r="W33" i="51"/>
  <c r="X33" i="51"/>
  <c r="Y33" i="51"/>
  <c r="Z33" i="51"/>
  <c r="AA33" i="51"/>
  <c r="AB33" i="51"/>
  <c r="AD33" i="51"/>
  <c r="AF33" i="51"/>
  <c r="AH33" i="51"/>
  <c r="AJ33" i="51"/>
  <c r="AL33" i="51"/>
  <c r="AN33" i="51"/>
  <c r="AP33" i="51"/>
  <c r="AR33" i="51"/>
  <c r="B34" i="51"/>
  <c r="C34" i="51"/>
  <c r="D34" i="51"/>
  <c r="E34" i="51"/>
  <c r="F34" i="51"/>
  <c r="G34" i="51"/>
  <c r="H34" i="51"/>
  <c r="I34" i="51"/>
  <c r="J34" i="51"/>
  <c r="K34" i="51"/>
  <c r="L34" i="51"/>
  <c r="M34" i="51"/>
  <c r="N34" i="51"/>
  <c r="O34" i="51"/>
  <c r="P34" i="51"/>
  <c r="Q34" i="51"/>
  <c r="R34" i="51"/>
  <c r="S34" i="51"/>
  <c r="T34" i="51"/>
  <c r="U34" i="51"/>
  <c r="V34" i="51"/>
  <c r="W34" i="51"/>
  <c r="X34" i="51"/>
  <c r="Y34" i="51"/>
  <c r="Z34" i="51"/>
  <c r="AA34" i="51"/>
  <c r="AB34" i="51"/>
  <c r="AD34" i="51"/>
  <c r="AF34" i="51"/>
  <c r="AH34" i="51"/>
  <c r="AJ34" i="51"/>
  <c r="AL34" i="51"/>
  <c r="AN34" i="51"/>
  <c r="AP34" i="51"/>
  <c r="AR34" i="51"/>
  <c r="B35" i="51"/>
  <c r="C35" i="51"/>
  <c r="D35" i="51"/>
  <c r="E35" i="51"/>
  <c r="F35" i="51"/>
  <c r="G35" i="51"/>
  <c r="H35" i="51"/>
  <c r="I35" i="51"/>
  <c r="J35" i="51"/>
  <c r="K35" i="51"/>
  <c r="L35" i="51"/>
  <c r="M35" i="51"/>
  <c r="N35" i="51"/>
  <c r="O35" i="51"/>
  <c r="P35" i="51"/>
  <c r="Q35" i="51"/>
  <c r="R35" i="51"/>
  <c r="S35" i="51"/>
  <c r="T35" i="51"/>
  <c r="U35" i="51"/>
  <c r="V35" i="51"/>
  <c r="W35" i="51"/>
  <c r="X35" i="51"/>
  <c r="Y35" i="51"/>
  <c r="Z35" i="51"/>
  <c r="AA35" i="51"/>
  <c r="AB35" i="51"/>
  <c r="AD35" i="51"/>
  <c r="AF35" i="51"/>
  <c r="AH35" i="51"/>
  <c r="AJ35" i="51"/>
  <c r="AL35" i="51"/>
  <c r="AN35" i="51"/>
  <c r="AP35" i="51"/>
  <c r="AR35" i="51"/>
  <c r="B36" i="51"/>
  <c r="C36" i="51"/>
  <c r="D36" i="51"/>
  <c r="E36" i="51"/>
  <c r="F36" i="51"/>
  <c r="G36" i="51"/>
  <c r="H36" i="51"/>
  <c r="I36" i="51"/>
  <c r="J36" i="51"/>
  <c r="K36" i="51"/>
  <c r="L36" i="51"/>
  <c r="M36" i="51"/>
  <c r="N36" i="51"/>
  <c r="O36" i="51"/>
  <c r="P36" i="51"/>
  <c r="Q36" i="51"/>
  <c r="R36" i="51"/>
  <c r="S36" i="51"/>
  <c r="T36" i="51"/>
  <c r="U36" i="51"/>
  <c r="V36" i="51"/>
  <c r="W36" i="51"/>
  <c r="X36" i="51"/>
  <c r="Y36" i="51"/>
  <c r="Z36" i="51"/>
  <c r="AA36" i="51"/>
  <c r="AB36" i="51"/>
  <c r="AD36" i="51"/>
  <c r="AF36" i="51"/>
  <c r="AH36" i="51"/>
  <c r="AJ36" i="51"/>
  <c r="AL36" i="51"/>
  <c r="AN36" i="51"/>
  <c r="AP36" i="51"/>
  <c r="AR36" i="51"/>
  <c r="B37" i="51"/>
  <c r="C37" i="51"/>
  <c r="D37" i="51"/>
  <c r="E37" i="51"/>
  <c r="F37" i="51"/>
  <c r="G37" i="51"/>
  <c r="H37" i="51"/>
  <c r="I37" i="51"/>
  <c r="J37" i="51"/>
  <c r="K37" i="51"/>
  <c r="L37" i="51"/>
  <c r="M37" i="51"/>
  <c r="N37" i="51"/>
  <c r="O37" i="51"/>
  <c r="P37" i="51"/>
  <c r="Q37" i="51"/>
  <c r="R37" i="51"/>
  <c r="S37" i="51"/>
  <c r="T37" i="51"/>
  <c r="U37" i="51"/>
  <c r="V37" i="51"/>
  <c r="W37" i="51"/>
  <c r="X37" i="51"/>
  <c r="Y37" i="51"/>
  <c r="Z37" i="51"/>
  <c r="AA37" i="51"/>
  <c r="AB37" i="51"/>
  <c r="AD37" i="51"/>
  <c r="AF37" i="51"/>
  <c r="AH37" i="51"/>
  <c r="AJ37" i="51"/>
  <c r="AL37" i="51"/>
  <c r="AN37" i="51"/>
  <c r="AP37" i="51"/>
  <c r="AR37" i="51"/>
  <c r="B38" i="51"/>
  <c r="C38" i="51"/>
  <c r="D38" i="51"/>
  <c r="E38" i="51"/>
  <c r="F38" i="51"/>
  <c r="G38" i="51"/>
  <c r="H38" i="51"/>
  <c r="I38" i="51"/>
  <c r="J38" i="51"/>
  <c r="K38" i="51"/>
  <c r="L38" i="51"/>
  <c r="M38" i="51"/>
  <c r="N38" i="51"/>
  <c r="O38" i="51"/>
  <c r="P38" i="51"/>
  <c r="Q38" i="51"/>
  <c r="R38" i="51"/>
  <c r="S38" i="51"/>
  <c r="T38" i="51"/>
  <c r="U38" i="51"/>
  <c r="V38" i="51"/>
  <c r="W38" i="51"/>
  <c r="X38" i="51"/>
  <c r="Y38" i="51"/>
  <c r="Z38" i="51"/>
  <c r="AA38" i="51"/>
  <c r="AB38" i="51"/>
  <c r="AD38" i="51"/>
  <c r="AF38" i="51"/>
  <c r="AH38" i="51"/>
  <c r="AJ38" i="51"/>
  <c r="AL38" i="51"/>
  <c r="AN38" i="51"/>
  <c r="AP38" i="51"/>
  <c r="AR38" i="51"/>
  <c r="B39" i="51"/>
  <c r="C39" i="51"/>
  <c r="D39" i="51"/>
  <c r="E39" i="51"/>
  <c r="F39" i="51"/>
  <c r="G39" i="51"/>
  <c r="H39" i="51"/>
  <c r="I39" i="51"/>
  <c r="J39" i="51"/>
  <c r="K39" i="51"/>
  <c r="L39" i="51"/>
  <c r="M39" i="51"/>
  <c r="N39" i="51"/>
  <c r="O39" i="51"/>
  <c r="P39" i="51"/>
  <c r="Q39" i="51"/>
  <c r="R39" i="51"/>
  <c r="S39" i="51"/>
  <c r="T39" i="51"/>
  <c r="U39" i="51"/>
  <c r="V39" i="51"/>
  <c r="W39" i="51"/>
  <c r="X39" i="51"/>
  <c r="Y39" i="51"/>
  <c r="Z39" i="51"/>
  <c r="AA39" i="51"/>
  <c r="AB39" i="51"/>
  <c r="AD39" i="51"/>
  <c r="AF39" i="51"/>
  <c r="AH39" i="51"/>
  <c r="AJ39" i="51"/>
  <c r="AL39" i="51"/>
  <c r="AN39" i="51"/>
  <c r="AP39" i="51"/>
  <c r="AR39" i="51"/>
  <c r="B40" i="51"/>
  <c r="C40" i="51"/>
  <c r="D40" i="51"/>
  <c r="E40" i="51"/>
  <c r="F40" i="51"/>
  <c r="G40" i="51"/>
  <c r="H40" i="51"/>
  <c r="I40" i="51"/>
  <c r="J40" i="51"/>
  <c r="K40" i="51"/>
  <c r="L40" i="51"/>
  <c r="M40" i="51"/>
  <c r="N40" i="51"/>
  <c r="O40" i="51"/>
  <c r="P40" i="51"/>
  <c r="Q40" i="51"/>
  <c r="R40" i="51"/>
  <c r="S40" i="51"/>
  <c r="T40" i="51"/>
  <c r="U40" i="51"/>
  <c r="V40" i="51"/>
  <c r="W40" i="51"/>
  <c r="X40" i="51"/>
  <c r="Y40" i="51"/>
  <c r="Z40" i="51"/>
  <c r="AA40" i="51"/>
  <c r="AB40" i="51"/>
  <c r="AD40" i="51"/>
  <c r="AF40" i="51"/>
  <c r="AH40" i="51"/>
  <c r="AJ40" i="51"/>
  <c r="AL40" i="51"/>
  <c r="AN40" i="51"/>
  <c r="AP40" i="51"/>
  <c r="AR40" i="51"/>
  <c r="B41" i="51"/>
  <c r="C41" i="51"/>
  <c r="D41" i="51"/>
  <c r="E41" i="51"/>
  <c r="F41" i="51"/>
  <c r="G41" i="51"/>
  <c r="H41" i="51"/>
  <c r="I41" i="51"/>
  <c r="J41" i="51"/>
  <c r="K41" i="51"/>
  <c r="L41" i="51"/>
  <c r="M41" i="51"/>
  <c r="N41" i="51"/>
  <c r="O41" i="51"/>
  <c r="P41" i="51"/>
  <c r="Q41" i="51"/>
  <c r="R41" i="51"/>
  <c r="S41" i="51"/>
  <c r="T41" i="51"/>
  <c r="U41" i="51"/>
  <c r="V41" i="51"/>
  <c r="W41" i="51"/>
  <c r="X41" i="51"/>
  <c r="Y41" i="51"/>
  <c r="Z41" i="51"/>
  <c r="AA41" i="51"/>
  <c r="AB41" i="51"/>
  <c r="AC41" i="51"/>
  <c r="AD41" i="51"/>
  <c r="AF41" i="51"/>
  <c r="AG41" i="51"/>
  <c r="AH41" i="51"/>
  <c r="AI41" i="51"/>
  <c r="AJ41" i="51"/>
  <c r="AK41" i="51"/>
  <c r="AL41" i="51"/>
  <c r="AM41" i="51"/>
  <c r="AN41" i="51"/>
  <c r="AO41" i="51"/>
  <c r="AP41" i="51"/>
  <c r="AQ41" i="51"/>
  <c r="AR41" i="51"/>
  <c r="B42" i="51"/>
  <c r="C42" i="51"/>
  <c r="D42" i="51"/>
  <c r="E42" i="51"/>
  <c r="F42" i="51"/>
  <c r="G42" i="51"/>
  <c r="H42" i="51"/>
  <c r="I42" i="51"/>
  <c r="J42" i="51"/>
  <c r="K42" i="51"/>
  <c r="L42" i="51"/>
  <c r="M42" i="51"/>
  <c r="N42" i="51"/>
  <c r="O42" i="51"/>
  <c r="P42" i="51"/>
  <c r="Q42" i="51"/>
  <c r="R42" i="51"/>
  <c r="S42" i="51"/>
  <c r="T42" i="51"/>
  <c r="U42" i="51"/>
  <c r="V42" i="51"/>
  <c r="W42" i="51"/>
  <c r="X42" i="51"/>
  <c r="Y42" i="51"/>
  <c r="Z42" i="51"/>
  <c r="AA42" i="51"/>
  <c r="AB42" i="51"/>
  <c r="AD42" i="51"/>
  <c r="AF42" i="51"/>
  <c r="AH42" i="51"/>
  <c r="AJ42" i="51"/>
  <c r="AL42" i="51"/>
  <c r="AN42" i="51"/>
  <c r="AP42" i="51"/>
  <c r="AR42" i="51"/>
  <c r="B43" i="51"/>
  <c r="C43" i="51"/>
  <c r="D43" i="51"/>
  <c r="E43" i="51"/>
  <c r="F43" i="51"/>
  <c r="G43" i="51"/>
  <c r="H43" i="51"/>
  <c r="I43" i="51"/>
  <c r="J43" i="51"/>
  <c r="K43" i="51"/>
  <c r="L43" i="51"/>
  <c r="M43" i="51"/>
  <c r="N43" i="51"/>
  <c r="O43" i="51"/>
  <c r="P43" i="51"/>
  <c r="Q43" i="51"/>
  <c r="R43" i="51"/>
  <c r="S43" i="51"/>
  <c r="T43" i="51"/>
  <c r="V43" i="51"/>
  <c r="W43" i="51"/>
  <c r="X43" i="51"/>
  <c r="Y43" i="51"/>
  <c r="Z43" i="51"/>
  <c r="AA43" i="51"/>
  <c r="AB43" i="51"/>
  <c r="AD43" i="51"/>
  <c r="AF43" i="51"/>
  <c r="AH43" i="51"/>
  <c r="AJ43" i="51"/>
  <c r="AL43" i="51"/>
  <c r="AN43" i="51"/>
  <c r="AP43" i="51"/>
  <c r="AR43" i="51"/>
  <c r="B44" i="51"/>
  <c r="C44" i="51"/>
  <c r="D44" i="51"/>
  <c r="E44" i="51"/>
  <c r="F44" i="51"/>
  <c r="G44" i="51"/>
  <c r="H44" i="51"/>
  <c r="I44" i="51"/>
  <c r="J44" i="51"/>
  <c r="K44" i="51"/>
  <c r="L44" i="51"/>
  <c r="M44" i="51"/>
  <c r="N44" i="51"/>
  <c r="O44" i="51"/>
  <c r="P44" i="51"/>
  <c r="Q44" i="51"/>
  <c r="R44" i="51"/>
  <c r="S44" i="51"/>
  <c r="T44" i="51"/>
  <c r="V44" i="51"/>
  <c r="W44" i="51"/>
  <c r="X44" i="51"/>
  <c r="Y44" i="51"/>
  <c r="Z44" i="51"/>
  <c r="AA44" i="51"/>
  <c r="AB44" i="51"/>
  <c r="AD44" i="51"/>
  <c r="AF44" i="51"/>
  <c r="AH44" i="51"/>
  <c r="AJ44" i="51"/>
  <c r="AL44" i="51"/>
  <c r="AN44" i="51"/>
  <c r="AP44" i="51"/>
  <c r="AR44" i="51"/>
  <c r="B45" i="51"/>
  <c r="C45" i="51"/>
  <c r="D45" i="51"/>
  <c r="E45" i="51"/>
  <c r="F45" i="51"/>
  <c r="G45" i="51"/>
  <c r="H45" i="51"/>
  <c r="I45" i="51"/>
  <c r="J45" i="51"/>
  <c r="K45" i="51"/>
  <c r="L45" i="51"/>
  <c r="M45" i="51"/>
  <c r="N45" i="51"/>
  <c r="O45" i="51"/>
  <c r="P45" i="51"/>
  <c r="Q45" i="51"/>
  <c r="R45" i="51"/>
  <c r="S45" i="51"/>
  <c r="T45" i="51"/>
  <c r="V45" i="51"/>
  <c r="W45" i="51"/>
  <c r="X45" i="51"/>
  <c r="Y45" i="51"/>
  <c r="Z45" i="51"/>
  <c r="AA45" i="51"/>
  <c r="AB45" i="51"/>
  <c r="AD45" i="51"/>
  <c r="AF45" i="51"/>
  <c r="AH45" i="51"/>
  <c r="AJ45" i="51"/>
  <c r="AL45" i="51"/>
  <c r="AN45" i="51"/>
  <c r="AP45" i="51"/>
  <c r="AR45" i="51"/>
  <c r="B46" i="51"/>
  <c r="C46" i="51"/>
  <c r="D46" i="51"/>
  <c r="E46" i="51"/>
  <c r="F46" i="51"/>
  <c r="G46" i="51"/>
  <c r="H46" i="51"/>
  <c r="I46" i="51"/>
  <c r="J46" i="51"/>
  <c r="K46" i="51"/>
  <c r="L46" i="51"/>
  <c r="M46" i="51"/>
  <c r="N46" i="51"/>
  <c r="O46" i="51"/>
  <c r="P46" i="51"/>
  <c r="Q46" i="51"/>
  <c r="R46" i="51"/>
  <c r="S46" i="51"/>
  <c r="T46" i="51"/>
  <c r="V46" i="51"/>
  <c r="W46" i="51"/>
  <c r="X46" i="51"/>
  <c r="Y46" i="51"/>
  <c r="Z46" i="51"/>
  <c r="AA46" i="51"/>
  <c r="AB46" i="51"/>
  <c r="AD46" i="51"/>
  <c r="AF46" i="51"/>
  <c r="AH46" i="51"/>
  <c r="AJ46" i="51"/>
  <c r="AL46" i="51"/>
  <c r="AN46" i="51"/>
  <c r="AP46" i="51"/>
  <c r="AR46" i="51"/>
  <c r="B47" i="51"/>
  <c r="C47" i="51"/>
  <c r="D47" i="51"/>
  <c r="E47" i="51"/>
  <c r="F47" i="51"/>
  <c r="G47" i="51"/>
  <c r="H47" i="51"/>
  <c r="I47" i="51"/>
  <c r="J47" i="51"/>
  <c r="K47" i="51"/>
  <c r="L47" i="51"/>
  <c r="M47" i="51"/>
  <c r="N47" i="51"/>
  <c r="O47" i="51"/>
  <c r="P47" i="51"/>
  <c r="Q47" i="51"/>
  <c r="R47" i="51"/>
  <c r="S47" i="51"/>
  <c r="T47" i="51"/>
  <c r="V47" i="51"/>
  <c r="W47" i="51"/>
  <c r="X47" i="51"/>
  <c r="Y47" i="51"/>
  <c r="Z47" i="51"/>
  <c r="AA47" i="51"/>
  <c r="AB47" i="51"/>
  <c r="AD47" i="51"/>
  <c r="AF47" i="51"/>
  <c r="AH47" i="51"/>
  <c r="AJ47" i="51"/>
  <c r="AL47" i="51"/>
  <c r="AN47" i="51"/>
  <c r="AP47" i="51"/>
  <c r="AR47" i="51"/>
  <c r="B48" i="51"/>
  <c r="C48" i="51"/>
  <c r="D48" i="51"/>
  <c r="E48" i="51"/>
  <c r="F48" i="51"/>
  <c r="G48" i="51"/>
  <c r="H48" i="51"/>
  <c r="I48" i="51"/>
  <c r="J48" i="51"/>
  <c r="K48" i="51"/>
  <c r="L48" i="51"/>
  <c r="M48" i="51"/>
  <c r="N48" i="51"/>
  <c r="O48" i="51"/>
  <c r="P48" i="51"/>
  <c r="Q48" i="51"/>
  <c r="R48" i="51"/>
  <c r="S48" i="51"/>
  <c r="T48" i="51"/>
  <c r="V48" i="51"/>
  <c r="W48" i="51"/>
  <c r="X48" i="51"/>
  <c r="Y48" i="51"/>
  <c r="Z48" i="51"/>
  <c r="AA48" i="51"/>
  <c r="AB48" i="51"/>
  <c r="AD48" i="51"/>
  <c r="AF48" i="51"/>
  <c r="AH48" i="51"/>
  <c r="AJ48" i="51"/>
  <c r="AL48" i="51"/>
  <c r="AN48" i="51"/>
  <c r="AP48" i="51"/>
  <c r="AR48" i="51"/>
  <c r="B49" i="51"/>
  <c r="C49" i="51"/>
  <c r="D49" i="51"/>
  <c r="E49" i="51"/>
  <c r="F49" i="51"/>
  <c r="G49" i="51"/>
  <c r="H49" i="51"/>
  <c r="I49" i="51"/>
  <c r="J49" i="51"/>
  <c r="K49" i="51"/>
  <c r="L49" i="51"/>
  <c r="M49" i="51"/>
  <c r="N49" i="51"/>
  <c r="O49" i="51"/>
  <c r="P49" i="51"/>
  <c r="Q49" i="51"/>
  <c r="R49" i="51"/>
  <c r="S49" i="51"/>
  <c r="T49" i="51"/>
  <c r="V49" i="51"/>
  <c r="W49" i="51"/>
  <c r="X49" i="51"/>
  <c r="Y49" i="51"/>
  <c r="Z49" i="51"/>
  <c r="AA49" i="51"/>
  <c r="AB49" i="51"/>
  <c r="AD49" i="51"/>
  <c r="AF49" i="51"/>
  <c r="AH49" i="51"/>
  <c r="AJ49" i="51"/>
  <c r="AL49" i="51"/>
  <c r="AN49" i="51"/>
  <c r="AP49" i="51"/>
  <c r="AR49" i="51"/>
  <c r="B50" i="51"/>
  <c r="C50" i="51"/>
  <c r="D50" i="51"/>
  <c r="E50" i="51"/>
  <c r="F50" i="51"/>
  <c r="G50" i="51"/>
  <c r="H50" i="51"/>
  <c r="I50" i="51"/>
  <c r="J50" i="51"/>
  <c r="K50" i="51"/>
  <c r="L50" i="51"/>
  <c r="M50" i="51"/>
  <c r="N50" i="51"/>
  <c r="O50" i="51"/>
  <c r="P50" i="51"/>
  <c r="Q50" i="51"/>
  <c r="R50" i="51"/>
  <c r="S50" i="51"/>
  <c r="T50" i="51"/>
  <c r="V50" i="51"/>
  <c r="W50" i="51"/>
  <c r="X50" i="51"/>
  <c r="Y50" i="51"/>
  <c r="Z50" i="51"/>
  <c r="AA50" i="51"/>
  <c r="AB50" i="51"/>
  <c r="AD50" i="51"/>
  <c r="AF50" i="51"/>
  <c r="AH50" i="51"/>
  <c r="AJ50" i="51"/>
  <c r="AL50" i="51"/>
  <c r="AN50" i="51"/>
  <c r="AP50" i="51"/>
  <c r="AR50" i="51"/>
  <c r="B51" i="51"/>
  <c r="C51" i="51"/>
  <c r="D51" i="51"/>
  <c r="E51" i="51"/>
  <c r="F51" i="51"/>
  <c r="G51" i="51"/>
  <c r="H51" i="51"/>
  <c r="I51" i="51"/>
  <c r="J51" i="51"/>
  <c r="K51" i="51"/>
  <c r="L51" i="51"/>
  <c r="M51" i="51"/>
  <c r="N51" i="51"/>
  <c r="O51" i="51"/>
  <c r="P51" i="51"/>
  <c r="Q51" i="51"/>
  <c r="R51" i="51"/>
  <c r="S51" i="51"/>
  <c r="T51" i="51"/>
  <c r="V51" i="51"/>
  <c r="W51" i="51"/>
  <c r="X51" i="51"/>
  <c r="Y51" i="51"/>
  <c r="Z51" i="51"/>
  <c r="AA51" i="51"/>
  <c r="AB51" i="51"/>
  <c r="AD51" i="51"/>
  <c r="AF51" i="51"/>
  <c r="AH51" i="51"/>
  <c r="AJ51" i="51"/>
  <c r="AL51" i="51"/>
  <c r="AN51" i="51"/>
  <c r="AP51" i="51"/>
  <c r="AR51" i="51"/>
  <c r="B52" i="51"/>
  <c r="C52" i="51"/>
  <c r="D52" i="51"/>
  <c r="E52" i="51"/>
  <c r="F52" i="51"/>
  <c r="G52" i="51"/>
  <c r="H52" i="51"/>
  <c r="I52" i="51"/>
  <c r="J52" i="51"/>
  <c r="K52" i="51"/>
  <c r="L52" i="51"/>
  <c r="M52" i="51"/>
  <c r="N52" i="51"/>
  <c r="O52" i="51"/>
  <c r="P52" i="51"/>
  <c r="Q52" i="51"/>
  <c r="R52" i="51"/>
  <c r="S52" i="51"/>
  <c r="T52" i="51"/>
  <c r="V52" i="51"/>
  <c r="W52" i="51"/>
  <c r="X52" i="51"/>
  <c r="Y52" i="51"/>
  <c r="Z52" i="51"/>
  <c r="AA52" i="51"/>
  <c r="AB52" i="51"/>
  <c r="AD52" i="51"/>
  <c r="AF52" i="51"/>
  <c r="AH52" i="51"/>
  <c r="AJ52" i="51"/>
  <c r="AL52" i="51"/>
  <c r="AN52" i="51"/>
  <c r="AP52" i="51"/>
  <c r="AR52" i="51"/>
  <c r="B53" i="51"/>
  <c r="C53" i="51"/>
  <c r="D53" i="51"/>
  <c r="E53" i="51"/>
  <c r="F53" i="51"/>
  <c r="G53" i="51"/>
  <c r="H53" i="51"/>
  <c r="I53" i="51"/>
  <c r="J53" i="51"/>
  <c r="K53" i="51"/>
  <c r="L53" i="51"/>
  <c r="M53" i="51"/>
  <c r="N53" i="51"/>
  <c r="O53" i="51"/>
  <c r="P53" i="51"/>
  <c r="Q53" i="51"/>
  <c r="R53" i="51"/>
  <c r="S53" i="51"/>
  <c r="T53" i="51"/>
  <c r="V53" i="51"/>
  <c r="W53" i="51"/>
  <c r="X53" i="51"/>
  <c r="Y53" i="51"/>
  <c r="Z53" i="51"/>
  <c r="AA53" i="51"/>
  <c r="AB53" i="51"/>
  <c r="AD53" i="51"/>
  <c r="AF53" i="51"/>
  <c r="AH53" i="51"/>
  <c r="AJ53" i="51"/>
  <c r="AL53" i="51"/>
  <c r="AN53" i="51"/>
  <c r="AP53" i="51"/>
  <c r="AR53" i="51"/>
  <c r="B54" i="51"/>
  <c r="C54" i="51"/>
  <c r="D54" i="51"/>
  <c r="E54" i="51"/>
  <c r="F54" i="51"/>
  <c r="G54" i="51"/>
  <c r="H54" i="51"/>
  <c r="I54" i="51"/>
  <c r="J54" i="51"/>
  <c r="K54" i="51"/>
  <c r="L54" i="51"/>
  <c r="M54" i="51"/>
  <c r="N54" i="51"/>
  <c r="O54" i="51"/>
  <c r="P54" i="51"/>
  <c r="Q54" i="51"/>
  <c r="R54" i="51"/>
  <c r="S54" i="51"/>
  <c r="T54" i="51"/>
  <c r="V54" i="51"/>
  <c r="W54" i="51"/>
  <c r="X54" i="51"/>
  <c r="Y54" i="51"/>
  <c r="Z54" i="51"/>
  <c r="AA54" i="51"/>
  <c r="AB54" i="51"/>
  <c r="AD54" i="51"/>
  <c r="AF54" i="51"/>
  <c r="AH54" i="51"/>
  <c r="AJ54" i="51"/>
  <c r="AL54" i="51"/>
  <c r="AN54" i="51"/>
  <c r="AP54" i="51"/>
  <c r="AR54" i="51"/>
  <c r="B55" i="51"/>
  <c r="C55" i="51"/>
  <c r="D55" i="51"/>
  <c r="E55" i="51"/>
  <c r="F55" i="51"/>
  <c r="G55" i="51"/>
  <c r="H55" i="51"/>
  <c r="I55" i="51"/>
  <c r="J55" i="51"/>
  <c r="K55" i="51"/>
  <c r="L55" i="51"/>
  <c r="M55" i="51"/>
  <c r="N55" i="51"/>
  <c r="O55" i="51"/>
  <c r="P55" i="51"/>
  <c r="Q55" i="51"/>
  <c r="R55" i="51"/>
  <c r="S55" i="51"/>
  <c r="T55" i="51"/>
  <c r="V55" i="51"/>
  <c r="W55" i="51"/>
  <c r="X55" i="51"/>
  <c r="Y55" i="51"/>
  <c r="Z55" i="51"/>
  <c r="AA55" i="51"/>
  <c r="AB55" i="51"/>
  <c r="AD55" i="51"/>
  <c r="AF55" i="51"/>
  <c r="AH55" i="51"/>
  <c r="AJ55" i="51"/>
  <c r="AL55" i="51"/>
  <c r="AN55" i="51"/>
  <c r="AP55" i="51"/>
  <c r="AR55" i="51"/>
  <c r="B56" i="51"/>
  <c r="C56" i="51"/>
  <c r="D56" i="51"/>
  <c r="E56" i="51"/>
  <c r="F56" i="51"/>
  <c r="G56" i="51"/>
  <c r="H56" i="51"/>
  <c r="I56" i="51"/>
  <c r="J56" i="51"/>
  <c r="K56" i="51"/>
  <c r="L56" i="51"/>
  <c r="M56" i="51"/>
  <c r="N56" i="51"/>
  <c r="O56" i="51"/>
  <c r="P56" i="51"/>
  <c r="Q56" i="51"/>
  <c r="R56" i="51"/>
  <c r="S56" i="51"/>
  <c r="T56" i="51"/>
  <c r="V56" i="51"/>
  <c r="W56" i="51"/>
  <c r="X56" i="51"/>
  <c r="Y56" i="51"/>
  <c r="Z56" i="51"/>
  <c r="AA56" i="51"/>
  <c r="AB56" i="51"/>
  <c r="AD56" i="51"/>
  <c r="AF56" i="51"/>
  <c r="AH56" i="51"/>
  <c r="AJ56" i="51"/>
  <c r="AL56" i="51"/>
  <c r="AN56" i="51"/>
  <c r="AP56" i="51"/>
  <c r="AR56" i="51"/>
  <c r="B57" i="51"/>
  <c r="C57" i="51"/>
  <c r="D57" i="51"/>
  <c r="E57" i="51"/>
  <c r="F57" i="51"/>
  <c r="G57" i="51"/>
  <c r="H57" i="51"/>
  <c r="I57" i="51"/>
  <c r="J57" i="51"/>
  <c r="K57" i="51"/>
  <c r="L57" i="51"/>
  <c r="M57" i="51"/>
  <c r="N57" i="51"/>
  <c r="O57" i="51"/>
  <c r="P57" i="51"/>
  <c r="Q57" i="51"/>
  <c r="R57" i="51"/>
  <c r="S57" i="51"/>
  <c r="T57" i="51"/>
  <c r="V57" i="51"/>
  <c r="W57" i="51"/>
  <c r="X57" i="51"/>
  <c r="Y57" i="51"/>
  <c r="Z57" i="51"/>
  <c r="AA57" i="51"/>
  <c r="AB57" i="51"/>
  <c r="AD57" i="51"/>
  <c r="AF57" i="51"/>
  <c r="AH57" i="51"/>
  <c r="AJ57" i="51"/>
  <c r="AL57" i="51"/>
  <c r="AN57" i="51"/>
  <c r="AP57" i="51"/>
  <c r="AR57" i="51"/>
  <c r="B58" i="51"/>
  <c r="C58" i="51"/>
  <c r="D58" i="51"/>
  <c r="E58" i="51"/>
  <c r="F58" i="51"/>
  <c r="G58" i="51"/>
  <c r="H58" i="51"/>
  <c r="I58" i="51"/>
  <c r="J58" i="51"/>
  <c r="K58" i="51"/>
  <c r="L58" i="51"/>
  <c r="M58" i="51"/>
  <c r="N58" i="51"/>
  <c r="O58" i="51"/>
  <c r="P58" i="51"/>
  <c r="Q58" i="51"/>
  <c r="R58" i="51"/>
  <c r="S58" i="51"/>
  <c r="T58" i="51"/>
  <c r="V58" i="51"/>
  <c r="W58" i="51"/>
  <c r="X58" i="51"/>
  <c r="Y58" i="51"/>
  <c r="Z58" i="51"/>
  <c r="AA58" i="51"/>
  <c r="AB58" i="51"/>
  <c r="AD58" i="51"/>
  <c r="AF58" i="51"/>
  <c r="AH58" i="51"/>
  <c r="AJ58" i="51"/>
  <c r="AL58" i="51"/>
  <c r="AN58" i="51"/>
  <c r="AP58" i="51"/>
  <c r="AR58" i="51"/>
  <c r="B59" i="51"/>
  <c r="C59" i="51"/>
  <c r="D59" i="51"/>
  <c r="E59" i="51"/>
  <c r="F59" i="51"/>
  <c r="G59" i="51"/>
  <c r="H59" i="51"/>
  <c r="I59" i="51"/>
  <c r="J59" i="51"/>
  <c r="K59" i="51"/>
  <c r="L59" i="51"/>
  <c r="M59" i="51"/>
  <c r="N59" i="51"/>
  <c r="O59" i="51"/>
  <c r="P59" i="51"/>
  <c r="Q59" i="51"/>
  <c r="R59" i="51"/>
  <c r="S59" i="51"/>
  <c r="T59" i="51"/>
  <c r="V59" i="51"/>
  <c r="W59" i="51"/>
  <c r="X59" i="51"/>
  <c r="Y59" i="51"/>
  <c r="Z59" i="51"/>
  <c r="AA59" i="51"/>
  <c r="AB59" i="51"/>
  <c r="AD59" i="51"/>
  <c r="AF59" i="51"/>
  <c r="AH59" i="51"/>
  <c r="AJ59" i="51"/>
  <c r="AL59" i="51"/>
  <c r="AN59" i="51"/>
  <c r="AP59" i="51"/>
  <c r="AR59" i="51"/>
  <c r="B60" i="51"/>
  <c r="C60" i="51"/>
  <c r="D60" i="51"/>
  <c r="E60" i="51"/>
  <c r="F60" i="51"/>
  <c r="G60" i="51"/>
  <c r="H60" i="51"/>
  <c r="I60" i="51"/>
  <c r="J60" i="51"/>
  <c r="K60" i="51"/>
  <c r="L60" i="51"/>
  <c r="M60" i="51"/>
  <c r="N60" i="51"/>
  <c r="O60" i="51"/>
  <c r="P60" i="51"/>
  <c r="Q60" i="51"/>
  <c r="R60" i="51"/>
  <c r="S60" i="51"/>
  <c r="T60" i="51"/>
  <c r="V60" i="51"/>
  <c r="W60" i="51"/>
  <c r="X60" i="51"/>
  <c r="Y60" i="51"/>
  <c r="Z60" i="51"/>
  <c r="AA60" i="51"/>
  <c r="AB60" i="51"/>
  <c r="AD60" i="51"/>
  <c r="AF60" i="51"/>
  <c r="AH60" i="51"/>
  <c r="AJ60" i="51"/>
  <c r="AL60" i="51"/>
  <c r="AN60" i="51"/>
  <c r="AP60" i="51"/>
  <c r="AR60" i="51"/>
  <c r="B61" i="51"/>
  <c r="C61" i="51"/>
  <c r="D61" i="51"/>
  <c r="E61" i="51"/>
  <c r="F61" i="51"/>
  <c r="G61" i="51"/>
  <c r="H61" i="51"/>
  <c r="I61" i="51"/>
  <c r="J61" i="51"/>
  <c r="K61" i="51"/>
  <c r="L61" i="51"/>
  <c r="M61" i="51"/>
  <c r="N61" i="51"/>
  <c r="O61" i="51"/>
  <c r="P61" i="51"/>
  <c r="Q61" i="51"/>
  <c r="R61" i="51"/>
  <c r="S61" i="51"/>
  <c r="T61" i="51"/>
  <c r="V61" i="51"/>
  <c r="W61" i="51"/>
  <c r="X61" i="51"/>
  <c r="Y61" i="51"/>
  <c r="Z61" i="51"/>
  <c r="AA61" i="51"/>
  <c r="AB61" i="51"/>
  <c r="AD61" i="51"/>
  <c r="AF61" i="51"/>
  <c r="AH61" i="51"/>
  <c r="AJ61" i="51"/>
  <c r="AL61" i="51"/>
  <c r="AN61" i="51"/>
  <c r="AP61" i="51"/>
  <c r="AR61" i="51"/>
  <c r="B62" i="51"/>
  <c r="C62" i="51"/>
  <c r="D62" i="51"/>
  <c r="E62" i="51"/>
  <c r="F62" i="51"/>
  <c r="G62" i="51"/>
  <c r="H62" i="51"/>
  <c r="I62" i="51"/>
  <c r="J62" i="51"/>
  <c r="K62" i="51"/>
  <c r="L62" i="51"/>
  <c r="M62" i="51"/>
  <c r="N62" i="51"/>
  <c r="O62" i="51"/>
  <c r="P62" i="51"/>
  <c r="Q62" i="51"/>
  <c r="R62" i="51"/>
  <c r="S62" i="51"/>
  <c r="T62" i="51"/>
  <c r="V62" i="51"/>
  <c r="W62" i="51"/>
  <c r="X62" i="51"/>
  <c r="Y62" i="51"/>
  <c r="Z62" i="51"/>
  <c r="AA62" i="51"/>
  <c r="AB62" i="51"/>
  <c r="AD62" i="51"/>
  <c r="AF62" i="51"/>
  <c r="AH62" i="51"/>
  <c r="AJ62" i="51"/>
  <c r="AL62" i="51"/>
  <c r="AN62" i="51"/>
  <c r="AP62" i="51"/>
  <c r="AR62" i="51"/>
  <c r="B63" i="51"/>
  <c r="C63" i="51"/>
  <c r="D63" i="51"/>
  <c r="E63" i="51"/>
  <c r="F63" i="51"/>
  <c r="G63" i="51"/>
  <c r="H63" i="51"/>
  <c r="I63" i="51"/>
  <c r="J63" i="51"/>
  <c r="K63" i="51"/>
  <c r="L63" i="51"/>
  <c r="M63" i="51"/>
  <c r="N63" i="51"/>
  <c r="O63" i="51"/>
  <c r="P63" i="51"/>
  <c r="Q63" i="51"/>
  <c r="R63" i="51"/>
  <c r="S63" i="51"/>
  <c r="T63" i="51"/>
  <c r="V63" i="51"/>
  <c r="W63" i="51"/>
  <c r="X63" i="51"/>
  <c r="Y63" i="51"/>
  <c r="Z63" i="51"/>
  <c r="AA63" i="51"/>
  <c r="AB63" i="51"/>
  <c r="AD63" i="51"/>
  <c r="AF63" i="51"/>
  <c r="AH63" i="51"/>
  <c r="AJ63" i="51"/>
  <c r="AL63" i="51"/>
  <c r="AN63" i="51"/>
  <c r="AP63" i="51"/>
  <c r="AR63" i="51"/>
  <c r="B64" i="51"/>
  <c r="C64" i="51"/>
  <c r="D64" i="51"/>
  <c r="E64" i="51"/>
  <c r="F64" i="51"/>
  <c r="G64" i="51"/>
  <c r="H64" i="51"/>
  <c r="I64" i="51"/>
  <c r="J64" i="51"/>
  <c r="K64" i="51"/>
  <c r="L64" i="51"/>
  <c r="M64" i="51"/>
  <c r="N64" i="51"/>
  <c r="O64" i="51"/>
  <c r="P64" i="51"/>
  <c r="Q64" i="51"/>
  <c r="R64" i="51"/>
  <c r="S64" i="51"/>
  <c r="T64" i="51"/>
  <c r="V64" i="51"/>
  <c r="W64" i="51"/>
  <c r="X64" i="51"/>
  <c r="Y64" i="51"/>
  <c r="Z64" i="51"/>
  <c r="AA64" i="51"/>
  <c r="AB64" i="51"/>
  <c r="AD64" i="51"/>
  <c r="AF64" i="51"/>
  <c r="AH64" i="51"/>
  <c r="AJ64" i="51"/>
  <c r="AL64" i="51"/>
  <c r="AN64" i="51"/>
  <c r="AP64" i="51"/>
  <c r="AR64" i="51"/>
  <c r="B65" i="51"/>
  <c r="C65" i="51"/>
  <c r="D65" i="51"/>
  <c r="E65" i="51"/>
  <c r="F65" i="51"/>
  <c r="G65" i="51"/>
  <c r="H65" i="51"/>
  <c r="I65" i="51"/>
  <c r="J65" i="51"/>
  <c r="K65" i="51"/>
  <c r="L65" i="51"/>
  <c r="M65" i="51"/>
  <c r="N65" i="51"/>
  <c r="O65" i="51"/>
  <c r="P65" i="51"/>
  <c r="Q65" i="51"/>
  <c r="R65" i="51"/>
  <c r="S65" i="51"/>
  <c r="T65" i="51"/>
  <c r="V65" i="51"/>
  <c r="W65" i="51"/>
  <c r="X65" i="51"/>
  <c r="Y65" i="51"/>
  <c r="Z65" i="51"/>
  <c r="AA65" i="51"/>
  <c r="AB65" i="51"/>
  <c r="AD65" i="51"/>
  <c r="AF65" i="51"/>
  <c r="AH65" i="51"/>
  <c r="AJ65" i="51"/>
  <c r="AL65" i="51"/>
  <c r="AN65" i="51"/>
  <c r="AP65" i="51"/>
  <c r="AR65" i="51"/>
  <c r="B66" i="51"/>
  <c r="C66" i="51"/>
  <c r="D66" i="51"/>
  <c r="E66" i="51"/>
  <c r="F66" i="51"/>
  <c r="G66" i="51"/>
  <c r="H66" i="51"/>
  <c r="I66" i="51"/>
  <c r="J66" i="51"/>
  <c r="K66" i="51"/>
  <c r="L66" i="51"/>
  <c r="M66" i="51"/>
  <c r="N66" i="51"/>
  <c r="O66" i="51"/>
  <c r="P66" i="51"/>
  <c r="Q66" i="51"/>
  <c r="R66" i="51"/>
  <c r="S66" i="51"/>
  <c r="T66" i="51"/>
  <c r="V66" i="51"/>
  <c r="W66" i="51"/>
  <c r="X66" i="51"/>
  <c r="Y66" i="51"/>
  <c r="Z66" i="51"/>
  <c r="AA66" i="51"/>
  <c r="AB66" i="51"/>
  <c r="AD66" i="51"/>
  <c r="AF66" i="51"/>
  <c r="AH66" i="51"/>
  <c r="AJ66" i="51"/>
  <c r="AL66" i="51"/>
  <c r="AN66" i="51"/>
  <c r="AP66" i="51"/>
  <c r="AR66" i="51"/>
  <c r="B67" i="51"/>
  <c r="C67" i="51"/>
  <c r="D67" i="51"/>
  <c r="E67" i="51"/>
  <c r="F67" i="51"/>
  <c r="G67" i="51"/>
  <c r="H67" i="51"/>
  <c r="I67" i="51"/>
  <c r="J67" i="51"/>
  <c r="K67" i="51"/>
  <c r="L67" i="51"/>
  <c r="M67" i="51"/>
  <c r="N67" i="51"/>
  <c r="O67" i="51"/>
  <c r="P67" i="51"/>
  <c r="Q67" i="51"/>
  <c r="R67" i="51"/>
  <c r="S67" i="51"/>
  <c r="T67" i="51"/>
  <c r="V67" i="51"/>
  <c r="W67" i="51"/>
  <c r="X67" i="51"/>
  <c r="Y67" i="51"/>
  <c r="Z67" i="51"/>
  <c r="AA67" i="51"/>
  <c r="AB67" i="51"/>
  <c r="AD67" i="51"/>
  <c r="AF67" i="51"/>
  <c r="AH67" i="51"/>
  <c r="AJ67" i="51"/>
  <c r="AL67" i="51"/>
  <c r="AN67" i="51"/>
  <c r="AP67" i="51"/>
  <c r="AR67" i="51"/>
  <c r="B68" i="51"/>
  <c r="C68" i="51"/>
  <c r="D68" i="51"/>
  <c r="E68" i="51"/>
  <c r="F68" i="51"/>
  <c r="G68" i="51"/>
  <c r="H68" i="51"/>
  <c r="I68" i="51"/>
  <c r="J68" i="51"/>
  <c r="K68" i="51"/>
  <c r="L68" i="51"/>
  <c r="M68" i="51"/>
  <c r="N68" i="51"/>
  <c r="O68" i="51"/>
  <c r="P68" i="51"/>
  <c r="Q68" i="51"/>
  <c r="R68" i="51"/>
  <c r="S68" i="51"/>
  <c r="T68" i="51"/>
  <c r="V68" i="51"/>
  <c r="W68" i="51"/>
  <c r="X68" i="51"/>
  <c r="Y68" i="51"/>
  <c r="Z68" i="51"/>
  <c r="AA68" i="51"/>
  <c r="AB68" i="51"/>
  <c r="AD68" i="51"/>
  <c r="AF68" i="51"/>
  <c r="AH68" i="51"/>
  <c r="AJ68" i="51"/>
  <c r="AL68" i="51"/>
  <c r="AN68" i="51"/>
  <c r="AP68" i="51"/>
  <c r="AR68" i="51"/>
  <c r="B69" i="51"/>
  <c r="D69" i="51"/>
  <c r="F69" i="51"/>
  <c r="H69" i="51"/>
  <c r="J69" i="51"/>
  <c r="L69" i="51"/>
  <c r="M69" i="51"/>
  <c r="N69" i="51"/>
  <c r="P69" i="51"/>
  <c r="R69" i="51"/>
  <c r="T69" i="51"/>
  <c r="V69" i="51"/>
  <c r="W69" i="51"/>
  <c r="X69" i="51"/>
  <c r="Z69" i="51"/>
  <c r="AB69" i="51"/>
  <c r="AD69" i="51"/>
  <c r="AF69" i="51"/>
  <c r="AH69" i="51"/>
  <c r="AJ69" i="51"/>
  <c r="AL69" i="51"/>
  <c r="AN69" i="51"/>
  <c r="AP69" i="51"/>
  <c r="AR69" i="51"/>
  <c r="B70" i="51"/>
  <c r="D70" i="51"/>
  <c r="F70" i="51"/>
  <c r="H70" i="51"/>
  <c r="J70" i="51"/>
  <c r="L70" i="51"/>
  <c r="M70" i="51"/>
  <c r="N70" i="51"/>
  <c r="P70" i="51"/>
  <c r="R70" i="51"/>
  <c r="T70" i="51"/>
  <c r="V70" i="51"/>
  <c r="W70" i="51"/>
  <c r="X70" i="51"/>
  <c r="Z70" i="51"/>
  <c r="AB70" i="51"/>
  <c r="AD70" i="51"/>
  <c r="AF70" i="51"/>
  <c r="AH70" i="51"/>
  <c r="AJ70" i="51"/>
  <c r="AL70" i="51"/>
  <c r="AN70" i="51"/>
  <c r="AP70" i="51"/>
  <c r="AR70" i="51"/>
  <c r="B71" i="51"/>
  <c r="D71" i="51"/>
  <c r="F71" i="51"/>
  <c r="H71" i="51"/>
  <c r="J71" i="51"/>
  <c r="L71" i="51"/>
  <c r="N71" i="51"/>
  <c r="P71" i="51"/>
  <c r="R71" i="51"/>
  <c r="T71" i="51"/>
  <c r="V71" i="51"/>
  <c r="X71" i="51"/>
  <c r="Z71" i="51"/>
  <c r="AB71" i="51"/>
  <c r="AD71" i="51"/>
  <c r="AF71" i="51"/>
  <c r="AH71" i="51"/>
  <c r="AJ71" i="51"/>
  <c r="AL71" i="51"/>
  <c r="AN71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2" i="4131"/>
  <c r="C2" i="4131"/>
  <c r="B4" i="4131"/>
  <c r="C4" i="4131"/>
  <c r="B5" i="4131"/>
  <c r="C5" i="4131"/>
  <c r="B6" i="4131"/>
  <c r="B7" i="4131"/>
  <c r="B8" i="4131"/>
  <c r="C8" i="4131"/>
  <c r="B9" i="4131"/>
  <c r="C9" i="4131"/>
  <c r="B10" i="4131"/>
  <c r="C10" i="4131"/>
  <c r="B11" i="4131"/>
  <c r="B12" i="4131"/>
  <c r="B13" i="4131"/>
  <c r="C13" i="4131"/>
  <c r="B14" i="4131"/>
  <c r="C14" i="4131"/>
  <c r="B15" i="4131"/>
  <c r="C15" i="4131"/>
  <c r="B16" i="4131"/>
  <c r="C16" i="4131"/>
  <c r="B17" i="4131"/>
  <c r="C17" i="4131"/>
  <c r="B18" i="4131"/>
  <c r="C18" i="4131"/>
  <c r="B19" i="4131"/>
  <c r="B20" i="4131"/>
  <c r="C20" i="4131"/>
  <c r="B21" i="4131"/>
  <c r="C21" i="4131"/>
  <c r="B22" i="4131"/>
  <c r="C22" i="4131"/>
  <c r="B23" i="4131"/>
  <c r="C23" i="4131"/>
  <c r="B24" i="4131"/>
  <c r="C24" i="4131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C4" i="4132"/>
  <c r="B7" i="4132"/>
  <c r="D10" i="4132"/>
  <c r="E10" i="4132"/>
  <c r="F10" i="4132"/>
  <c r="G10" i="4132"/>
  <c r="H10" i="4132"/>
  <c r="I10" i="4132"/>
  <c r="J10" i="4132"/>
  <c r="K10" i="4132"/>
  <c r="L10" i="4132"/>
  <c r="M10" i="4132"/>
  <c r="N10" i="4132"/>
  <c r="O10" i="4132"/>
  <c r="P10" i="4132"/>
  <c r="Q10" i="4132"/>
  <c r="R10" i="4132"/>
  <c r="S10" i="4132"/>
  <c r="T10" i="4132"/>
  <c r="U10" i="4132"/>
  <c r="V10" i="4132"/>
  <c r="W10" i="4132"/>
  <c r="X10" i="4132"/>
  <c r="C11" i="4132"/>
  <c r="E11" i="4132"/>
  <c r="F11" i="4132"/>
  <c r="G11" i="4132"/>
  <c r="H11" i="4132"/>
  <c r="I11" i="4132"/>
  <c r="J11" i="4132"/>
  <c r="K11" i="4132"/>
  <c r="L11" i="4132"/>
  <c r="M11" i="4132"/>
  <c r="N11" i="4132"/>
  <c r="O11" i="4132"/>
  <c r="P11" i="4132"/>
  <c r="Q11" i="4132"/>
  <c r="R11" i="4132"/>
  <c r="S11" i="4132"/>
  <c r="T11" i="4132"/>
  <c r="U11" i="4132"/>
  <c r="V11" i="4132"/>
  <c r="W11" i="4132"/>
  <c r="X11" i="4132"/>
  <c r="C12" i="4132"/>
  <c r="E12" i="4132"/>
  <c r="F12" i="4132"/>
  <c r="G12" i="4132"/>
  <c r="H12" i="4132"/>
  <c r="I12" i="4132"/>
  <c r="J12" i="4132"/>
  <c r="K12" i="4132"/>
  <c r="L12" i="4132"/>
  <c r="M12" i="4132"/>
  <c r="N12" i="4132"/>
  <c r="O12" i="4132"/>
  <c r="P12" i="4132"/>
  <c r="Q12" i="4132"/>
  <c r="R12" i="4132"/>
  <c r="S12" i="4132"/>
  <c r="T12" i="4132"/>
  <c r="U12" i="4132"/>
  <c r="V12" i="4132"/>
  <c r="W12" i="4132"/>
  <c r="X12" i="4132"/>
  <c r="C13" i="4132"/>
  <c r="E13" i="4132"/>
  <c r="F13" i="4132"/>
  <c r="G13" i="4132"/>
  <c r="H13" i="4132"/>
  <c r="I13" i="4132"/>
  <c r="J13" i="4132"/>
  <c r="K13" i="4132"/>
  <c r="L13" i="4132"/>
  <c r="M13" i="4132"/>
  <c r="N13" i="4132"/>
  <c r="O13" i="4132"/>
  <c r="P13" i="4132"/>
  <c r="Q13" i="4132"/>
  <c r="R13" i="4132"/>
  <c r="S13" i="4132"/>
  <c r="T13" i="4132"/>
  <c r="U13" i="4132"/>
  <c r="V13" i="4132"/>
  <c r="W13" i="4132"/>
  <c r="X13" i="4132"/>
  <c r="C14" i="4132"/>
  <c r="E14" i="4132"/>
  <c r="F14" i="4132"/>
  <c r="G14" i="4132"/>
  <c r="H14" i="4132"/>
  <c r="I14" i="4132"/>
  <c r="J14" i="4132"/>
  <c r="K14" i="4132"/>
  <c r="L14" i="4132"/>
  <c r="M14" i="4132"/>
  <c r="N14" i="4132"/>
  <c r="O14" i="4132"/>
  <c r="P14" i="4132"/>
  <c r="Q14" i="4132"/>
  <c r="R14" i="4132"/>
  <c r="S14" i="4132"/>
  <c r="T14" i="4132"/>
  <c r="U14" i="4132"/>
  <c r="V14" i="4132"/>
  <c r="W14" i="4132"/>
  <c r="X14" i="4132"/>
  <c r="C15" i="4132"/>
  <c r="E15" i="4132"/>
  <c r="F15" i="4132"/>
  <c r="G15" i="4132"/>
  <c r="H15" i="4132"/>
  <c r="I15" i="4132"/>
  <c r="J15" i="4132"/>
  <c r="K15" i="4132"/>
  <c r="L15" i="4132"/>
  <c r="M15" i="4132"/>
  <c r="N15" i="4132"/>
  <c r="O15" i="4132"/>
  <c r="P15" i="4132"/>
  <c r="Q15" i="4132"/>
  <c r="R15" i="4132"/>
  <c r="S15" i="4132"/>
  <c r="T15" i="4132"/>
  <c r="U15" i="4132"/>
  <c r="V15" i="4132"/>
  <c r="W15" i="4132"/>
  <c r="X15" i="4132"/>
  <c r="C16" i="4132"/>
  <c r="E16" i="4132"/>
  <c r="F16" i="4132"/>
  <c r="G16" i="4132"/>
  <c r="H16" i="4132"/>
  <c r="I16" i="4132"/>
  <c r="J16" i="4132"/>
  <c r="K16" i="4132"/>
  <c r="L16" i="4132"/>
  <c r="M16" i="4132"/>
  <c r="N16" i="4132"/>
  <c r="O16" i="4132"/>
  <c r="P16" i="4132"/>
  <c r="Q16" i="4132"/>
  <c r="R16" i="4132"/>
  <c r="S16" i="4132"/>
  <c r="T16" i="4132"/>
  <c r="U16" i="4132"/>
  <c r="V16" i="4132"/>
  <c r="W16" i="4132"/>
  <c r="X16" i="4132"/>
  <c r="C17" i="4132"/>
  <c r="E17" i="4132"/>
  <c r="F17" i="4132"/>
  <c r="G17" i="4132"/>
  <c r="H17" i="4132"/>
  <c r="I17" i="4132"/>
  <c r="J17" i="4132"/>
  <c r="K17" i="4132"/>
  <c r="L17" i="4132"/>
  <c r="M17" i="4132"/>
  <c r="N17" i="4132"/>
  <c r="O17" i="4132"/>
  <c r="P17" i="4132"/>
  <c r="Q17" i="4132"/>
  <c r="R17" i="4132"/>
  <c r="S17" i="4132"/>
  <c r="T17" i="4132"/>
  <c r="U17" i="4132"/>
  <c r="V17" i="4132"/>
  <c r="W17" i="4132"/>
  <c r="X17" i="4132"/>
  <c r="C18" i="4132"/>
  <c r="E18" i="4132"/>
  <c r="F18" i="4132"/>
  <c r="G18" i="4132"/>
  <c r="H18" i="4132"/>
  <c r="I18" i="4132"/>
  <c r="J18" i="4132"/>
  <c r="K18" i="4132"/>
  <c r="L18" i="4132"/>
  <c r="M18" i="4132"/>
  <c r="N18" i="4132"/>
  <c r="O18" i="4132"/>
  <c r="P18" i="4132"/>
  <c r="Q18" i="4132"/>
  <c r="R18" i="4132"/>
  <c r="S18" i="4132"/>
  <c r="T18" i="4132"/>
  <c r="U18" i="4132"/>
  <c r="V18" i="4132"/>
  <c r="W18" i="4132"/>
  <c r="X18" i="4132"/>
  <c r="C19" i="4132"/>
  <c r="E19" i="4132"/>
  <c r="F19" i="4132"/>
  <c r="G19" i="4132"/>
  <c r="H19" i="4132"/>
  <c r="I19" i="4132"/>
  <c r="J19" i="4132"/>
  <c r="K19" i="4132"/>
  <c r="L19" i="4132"/>
  <c r="M19" i="4132"/>
  <c r="N19" i="4132"/>
  <c r="O19" i="4132"/>
  <c r="P19" i="4132"/>
  <c r="Q19" i="4132"/>
  <c r="R19" i="4132"/>
  <c r="S19" i="4132"/>
  <c r="T19" i="4132"/>
  <c r="U19" i="4132"/>
  <c r="V19" i="4132"/>
  <c r="W19" i="4132"/>
  <c r="X19" i="4132"/>
  <c r="C20" i="4132"/>
  <c r="E20" i="4132"/>
  <c r="F20" i="4132"/>
  <c r="G20" i="4132"/>
  <c r="H20" i="4132"/>
  <c r="I20" i="4132"/>
  <c r="J20" i="4132"/>
  <c r="K20" i="4132"/>
  <c r="L20" i="4132"/>
  <c r="M20" i="4132"/>
  <c r="N20" i="4132"/>
  <c r="O20" i="4132"/>
  <c r="P20" i="4132"/>
  <c r="Q20" i="4132"/>
  <c r="R20" i="4132"/>
  <c r="S20" i="4132"/>
  <c r="T20" i="4132"/>
  <c r="U20" i="4132"/>
  <c r="V20" i="4132"/>
  <c r="W20" i="4132"/>
  <c r="X20" i="4132"/>
  <c r="C21" i="4132"/>
  <c r="E21" i="4132"/>
  <c r="F21" i="4132"/>
  <c r="G21" i="4132"/>
  <c r="H21" i="4132"/>
  <c r="I21" i="4132"/>
  <c r="J21" i="4132"/>
  <c r="K21" i="4132"/>
  <c r="L21" i="4132"/>
  <c r="M21" i="4132"/>
  <c r="N21" i="4132"/>
  <c r="O21" i="4132"/>
  <c r="P21" i="4132"/>
  <c r="Q21" i="4132"/>
  <c r="R21" i="4132"/>
  <c r="S21" i="4132"/>
  <c r="T21" i="4132"/>
  <c r="U21" i="4132"/>
  <c r="V21" i="4132"/>
  <c r="W21" i="4132"/>
  <c r="X21" i="4132"/>
  <c r="C22" i="4132"/>
  <c r="E22" i="4132"/>
  <c r="F22" i="4132"/>
  <c r="G22" i="4132"/>
  <c r="H22" i="4132"/>
  <c r="I22" i="4132"/>
  <c r="J22" i="4132"/>
  <c r="K22" i="4132"/>
  <c r="L22" i="4132"/>
  <c r="M22" i="4132"/>
  <c r="N22" i="4132"/>
  <c r="O22" i="4132"/>
  <c r="P22" i="4132"/>
  <c r="Q22" i="4132"/>
  <c r="R22" i="4132"/>
  <c r="S22" i="4132"/>
  <c r="T22" i="4132"/>
  <c r="U22" i="4132"/>
  <c r="V22" i="4132"/>
  <c r="W22" i="4132"/>
  <c r="X22" i="4132"/>
  <c r="C23" i="4132"/>
  <c r="E23" i="4132"/>
  <c r="F23" i="4132"/>
  <c r="G23" i="4132"/>
  <c r="H23" i="4132"/>
  <c r="I23" i="4132"/>
  <c r="J23" i="4132"/>
  <c r="K23" i="4132"/>
  <c r="L23" i="4132"/>
  <c r="M23" i="4132"/>
  <c r="N23" i="4132"/>
  <c r="O23" i="4132"/>
  <c r="P23" i="4132"/>
  <c r="Q23" i="4132"/>
  <c r="R23" i="4132"/>
  <c r="S23" i="4132"/>
  <c r="T23" i="4132"/>
  <c r="U23" i="4132"/>
  <c r="V23" i="4132"/>
  <c r="W23" i="4132"/>
  <c r="X23" i="4132"/>
  <c r="C24" i="4132"/>
  <c r="E24" i="4132"/>
  <c r="F24" i="4132"/>
  <c r="G24" i="4132"/>
  <c r="H24" i="4132"/>
  <c r="I24" i="4132"/>
  <c r="J24" i="4132"/>
  <c r="K24" i="4132"/>
  <c r="L24" i="4132"/>
  <c r="M24" i="4132"/>
  <c r="N24" i="4132"/>
  <c r="O24" i="4132"/>
  <c r="P24" i="4132"/>
  <c r="Q24" i="4132"/>
  <c r="R24" i="4132"/>
  <c r="S24" i="4132"/>
  <c r="T24" i="4132"/>
  <c r="U24" i="4132"/>
  <c r="V24" i="4132"/>
  <c r="W24" i="4132"/>
  <c r="X24" i="4132"/>
  <c r="C25" i="4132"/>
  <c r="E25" i="4132"/>
  <c r="F25" i="4132"/>
  <c r="G25" i="4132"/>
  <c r="H25" i="4132"/>
  <c r="I25" i="4132"/>
  <c r="J25" i="4132"/>
  <c r="K25" i="4132"/>
  <c r="L25" i="4132"/>
  <c r="M25" i="4132"/>
  <c r="N25" i="4132"/>
  <c r="O25" i="4132"/>
  <c r="P25" i="4132"/>
  <c r="Q25" i="4132"/>
  <c r="R25" i="4132"/>
  <c r="S25" i="4132"/>
  <c r="T25" i="4132"/>
  <c r="U25" i="4132"/>
  <c r="V25" i="4132"/>
  <c r="W25" i="4132"/>
  <c r="X25" i="4132"/>
  <c r="C26" i="4132"/>
  <c r="E26" i="4132"/>
  <c r="F26" i="4132"/>
  <c r="G26" i="4132"/>
  <c r="H26" i="4132"/>
  <c r="I26" i="4132"/>
  <c r="J26" i="4132"/>
  <c r="K26" i="4132"/>
  <c r="L26" i="4132"/>
  <c r="M26" i="4132"/>
  <c r="N26" i="4132"/>
  <c r="O26" i="4132"/>
  <c r="P26" i="4132"/>
  <c r="Q26" i="4132"/>
  <c r="R26" i="4132"/>
  <c r="S26" i="4132"/>
  <c r="T26" i="4132"/>
  <c r="U26" i="4132"/>
  <c r="V26" i="4132"/>
  <c r="W26" i="4132"/>
  <c r="X26" i="4132"/>
  <c r="C27" i="4132"/>
  <c r="E27" i="4132"/>
  <c r="F27" i="4132"/>
  <c r="G27" i="4132"/>
  <c r="H27" i="4132"/>
  <c r="I27" i="4132"/>
  <c r="J27" i="4132"/>
  <c r="K27" i="4132"/>
  <c r="L27" i="4132"/>
  <c r="M27" i="4132"/>
  <c r="N27" i="4132"/>
  <c r="O27" i="4132"/>
  <c r="P27" i="4132"/>
  <c r="Q27" i="4132"/>
  <c r="R27" i="4132"/>
  <c r="S27" i="4132"/>
  <c r="T27" i="4132"/>
  <c r="U27" i="4132"/>
  <c r="V27" i="4132"/>
  <c r="W27" i="4132"/>
  <c r="X27" i="4132"/>
  <c r="C28" i="4132"/>
  <c r="E28" i="4132"/>
  <c r="F28" i="4132"/>
  <c r="G28" i="4132"/>
  <c r="H28" i="4132"/>
  <c r="I28" i="4132"/>
  <c r="J28" i="4132"/>
  <c r="K28" i="4132"/>
  <c r="L28" i="4132"/>
  <c r="M28" i="4132"/>
  <c r="N28" i="4132"/>
  <c r="O28" i="4132"/>
  <c r="P28" i="4132"/>
  <c r="Q28" i="4132"/>
  <c r="R28" i="4132"/>
  <c r="S28" i="4132"/>
  <c r="T28" i="4132"/>
  <c r="U28" i="4132"/>
  <c r="V28" i="4132"/>
  <c r="W28" i="4132"/>
  <c r="X28" i="4132"/>
  <c r="C29" i="4132"/>
  <c r="E29" i="4132"/>
  <c r="F29" i="4132"/>
  <c r="G29" i="4132"/>
  <c r="H29" i="4132"/>
  <c r="I29" i="4132"/>
  <c r="J29" i="4132"/>
  <c r="K29" i="4132"/>
  <c r="L29" i="4132"/>
  <c r="M29" i="4132"/>
  <c r="N29" i="4132"/>
  <c r="O29" i="4132"/>
  <c r="P29" i="4132"/>
  <c r="Q29" i="4132"/>
  <c r="R29" i="4132"/>
  <c r="S29" i="4132"/>
  <c r="T29" i="4132"/>
  <c r="U29" i="4132"/>
  <c r="V29" i="4132"/>
  <c r="W29" i="4132"/>
  <c r="X29" i="4132"/>
  <c r="C30" i="4132"/>
  <c r="E30" i="4132"/>
  <c r="F30" i="4132"/>
  <c r="G30" i="4132"/>
  <c r="H30" i="4132"/>
  <c r="I30" i="4132"/>
  <c r="J30" i="4132"/>
  <c r="K30" i="4132"/>
  <c r="L30" i="4132"/>
  <c r="M30" i="4132"/>
  <c r="N30" i="4132"/>
  <c r="O30" i="4132"/>
  <c r="P30" i="4132"/>
  <c r="Q30" i="4132"/>
  <c r="R30" i="4132"/>
  <c r="S30" i="4132"/>
  <c r="T30" i="4132"/>
  <c r="U30" i="4132"/>
  <c r="V30" i="4132"/>
  <c r="W30" i="4132"/>
  <c r="X30" i="4132"/>
  <c r="C31" i="4132"/>
  <c r="E31" i="4132"/>
  <c r="F31" i="4132"/>
  <c r="G31" i="4132"/>
  <c r="H31" i="4132"/>
  <c r="I31" i="4132"/>
  <c r="J31" i="4132"/>
  <c r="K31" i="4132"/>
  <c r="L31" i="4132"/>
  <c r="M31" i="4132"/>
  <c r="N31" i="4132"/>
  <c r="O31" i="4132"/>
  <c r="P31" i="4132"/>
  <c r="Q31" i="4132"/>
  <c r="R31" i="4132"/>
  <c r="S31" i="4132"/>
  <c r="T31" i="4132"/>
  <c r="U31" i="4132"/>
  <c r="V31" i="4132"/>
  <c r="W31" i="4132"/>
  <c r="X31" i="4132"/>
  <c r="C32" i="4132"/>
  <c r="E32" i="4132"/>
  <c r="F32" i="4132"/>
  <c r="G32" i="4132"/>
  <c r="H32" i="4132"/>
  <c r="I32" i="4132"/>
  <c r="J32" i="4132"/>
  <c r="K32" i="4132"/>
  <c r="L32" i="4132"/>
  <c r="M32" i="4132"/>
  <c r="N32" i="4132"/>
  <c r="O32" i="4132"/>
  <c r="P32" i="4132"/>
  <c r="Q32" i="4132"/>
  <c r="R32" i="4132"/>
  <c r="S32" i="4132"/>
  <c r="T32" i="4132"/>
  <c r="U32" i="4132"/>
  <c r="V32" i="4132"/>
  <c r="W32" i="4132"/>
  <c r="X32" i="4132"/>
  <c r="C33" i="4132"/>
  <c r="E33" i="4132"/>
  <c r="F33" i="4132"/>
  <c r="G33" i="4132"/>
  <c r="H33" i="4132"/>
  <c r="I33" i="4132"/>
  <c r="J33" i="4132"/>
  <c r="K33" i="4132"/>
  <c r="L33" i="4132"/>
  <c r="M33" i="4132"/>
  <c r="N33" i="4132"/>
  <c r="O33" i="4132"/>
  <c r="P33" i="4132"/>
  <c r="Q33" i="4132"/>
  <c r="R33" i="4132"/>
  <c r="S33" i="4132"/>
  <c r="T33" i="4132"/>
  <c r="U33" i="4132"/>
  <c r="V33" i="4132"/>
  <c r="W33" i="4132"/>
  <c r="X33" i="4132"/>
  <c r="C34" i="4132"/>
  <c r="E34" i="4132"/>
  <c r="F34" i="4132"/>
  <c r="G34" i="4132"/>
  <c r="H34" i="4132"/>
  <c r="I34" i="4132"/>
  <c r="J34" i="4132"/>
  <c r="K34" i="4132"/>
  <c r="L34" i="4132"/>
  <c r="M34" i="4132"/>
  <c r="N34" i="4132"/>
  <c r="O34" i="4132"/>
  <c r="P34" i="4132"/>
  <c r="Q34" i="4132"/>
  <c r="R34" i="4132"/>
  <c r="S34" i="4132"/>
  <c r="T34" i="4132"/>
  <c r="U34" i="4132"/>
  <c r="V34" i="4132"/>
  <c r="W34" i="4132"/>
  <c r="X34" i="4132"/>
  <c r="C35" i="4132"/>
  <c r="E35" i="4132"/>
  <c r="F35" i="4132"/>
  <c r="G35" i="4132"/>
  <c r="H35" i="4132"/>
  <c r="I35" i="4132"/>
  <c r="J35" i="4132"/>
  <c r="K35" i="4132"/>
  <c r="L35" i="4132"/>
  <c r="M35" i="4132"/>
  <c r="N35" i="4132"/>
  <c r="O35" i="4132"/>
  <c r="P35" i="4132"/>
  <c r="Q35" i="4132"/>
  <c r="R35" i="4132"/>
  <c r="S35" i="4132"/>
  <c r="T35" i="4132"/>
  <c r="U35" i="4132"/>
  <c r="V35" i="4132"/>
  <c r="W35" i="4132"/>
  <c r="X35" i="4132"/>
  <c r="C36" i="4132"/>
  <c r="E36" i="4132"/>
  <c r="F36" i="4132"/>
  <c r="G36" i="4132"/>
  <c r="H36" i="4132"/>
  <c r="I36" i="4132"/>
  <c r="J36" i="4132"/>
  <c r="K36" i="4132"/>
  <c r="L36" i="4132"/>
  <c r="M36" i="4132"/>
  <c r="N36" i="4132"/>
  <c r="O36" i="4132"/>
  <c r="P36" i="4132"/>
  <c r="Q36" i="4132"/>
  <c r="R36" i="4132"/>
  <c r="S36" i="4132"/>
  <c r="T36" i="4132"/>
  <c r="U36" i="4132"/>
  <c r="V36" i="4132"/>
  <c r="W36" i="4132"/>
  <c r="X36" i="4132"/>
  <c r="C37" i="4132"/>
  <c r="E37" i="4132"/>
  <c r="F37" i="4132"/>
  <c r="G37" i="4132"/>
  <c r="H37" i="4132"/>
  <c r="I37" i="4132"/>
  <c r="J37" i="4132"/>
  <c r="K37" i="4132"/>
  <c r="L37" i="4132"/>
  <c r="M37" i="4132"/>
  <c r="N37" i="4132"/>
  <c r="O37" i="4132"/>
  <c r="P37" i="4132"/>
  <c r="Q37" i="4132"/>
  <c r="R37" i="4132"/>
  <c r="S37" i="4132"/>
  <c r="T37" i="4132"/>
  <c r="U37" i="4132"/>
  <c r="V37" i="4132"/>
  <c r="W37" i="4132"/>
  <c r="X37" i="4132"/>
  <c r="C38" i="4132"/>
  <c r="E38" i="4132"/>
  <c r="F38" i="4132"/>
  <c r="G38" i="4132"/>
  <c r="H38" i="4132"/>
  <c r="I38" i="4132"/>
  <c r="J38" i="4132"/>
  <c r="K38" i="4132"/>
  <c r="L38" i="4132"/>
  <c r="M38" i="4132"/>
  <c r="N38" i="4132"/>
  <c r="O38" i="4132"/>
  <c r="P38" i="4132"/>
  <c r="Q38" i="4132"/>
  <c r="R38" i="4132"/>
  <c r="S38" i="4132"/>
  <c r="T38" i="4132"/>
  <c r="U38" i="4132"/>
  <c r="V38" i="4132"/>
  <c r="W38" i="4132"/>
  <c r="X38" i="4132"/>
  <c r="C39" i="4132"/>
  <c r="E39" i="4132"/>
  <c r="F39" i="4132"/>
  <c r="G39" i="4132"/>
  <c r="H39" i="4132"/>
  <c r="I39" i="4132"/>
  <c r="J39" i="4132"/>
  <c r="K39" i="4132"/>
  <c r="L39" i="4132"/>
  <c r="M39" i="4132"/>
  <c r="N39" i="4132"/>
  <c r="O39" i="4132"/>
  <c r="P39" i="4132"/>
  <c r="Q39" i="4132"/>
  <c r="R39" i="4132"/>
  <c r="S39" i="4132"/>
  <c r="T39" i="4132"/>
  <c r="U39" i="4132"/>
  <c r="V39" i="4132"/>
  <c r="W39" i="4132"/>
  <c r="X39" i="4132"/>
  <c r="C40" i="4132"/>
  <c r="E40" i="4132"/>
  <c r="F40" i="4132"/>
  <c r="G40" i="4132"/>
  <c r="H40" i="4132"/>
  <c r="I40" i="4132"/>
  <c r="J40" i="4132"/>
  <c r="K40" i="4132"/>
  <c r="L40" i="4132"/>
  <c r="M40" i="4132"/>
  <c r="N40" i="4132"/>
  <c r="O40" i="4132"/>
  <c r="P40" i="4132"/>
  <c r="Q40" i="4132"/>
  <c r="R40" i="4132"/>
  <c r="S40" i="4132"/>
  <c r="T40" i="4132"/>
  <c r="U40" i="4132"/>
  <c r="V40" i="4132"/>
  <c r="W40" i="4132"/>
  <c r="X40" i="4132"/>
  <c r="C41" i="4132"/>
  <c r="E41" i="4132"/>
  <c r="F41" i="4132"/>
  <c r="G41" i="4132"/>
  <c r="H41" i="4132"/>
  <c r="I41" i="4132"/>
  <c r="J41" i="4132"/>
  <c r="K41" i="4132"/>
  <c r="L41" i="4132"/>
  <c r="M41" i="4132"/>
  <c r="N41" i="4132"/>
  <c r="O41" i="4132"/>
  <c r="P41" i="4132"/>
  <c r="Q41" i="4132"/>
  <c r="R41" i="4132"/>
  <c r="S41" i="4132"/>
  <c r="T41" i="4132"/>
  <c r="U41" i="4132"/>
  <c r="V41" i="4132"/>
  <c r="W41" i="4132"/>
  <c r="X41" i="4132"/>
  <c r="C42" i="4132"/>
  <c r="E42" i="4132"/>
  <c r="F42" i="4132"/>
  <c r="G42" i="4132"/>
  <c r="H42" i="4132"/>
  <c r="I42" i="4132"/>
  <c r="J42" i="4132"/>
  <c r="K42" i="4132"/>
  <c r="L42" i="4132"/>
  <c r="M42" i="4132"/>
  <c r="N42" i="4132"/>
  <c r="O42" i="4132"/>
  <c r="P42" i="4132"/>
  <c r="Q42" i="4132"/>
  <c r="R42" i="4132"/>
  <c r="S42" i="4132"/>
  <c r="T42" i="4132"/>
  <c r="U42" i="4132"/>
  <c r="V42" i="4132"/>
  <c r="W42" i="4132"/>
  <c r="X42" i="4132"/>
  <c r="C43" i="4132"/>
  <c r="E43" i="4132"/>
  <c r="F43" i="4132"/>
  <c r="G43" i="4132"/>
  <c r="H43" i="4132"/>
  <c r="I43" i="4132"/>
  <c r="J43" i="4132"/>
  <c r="K43" i="4132"/>
  <c r="L43" i="4132"/>
  <c r="M43" i="4132"/>
  <c r="N43" i="4132"/>
  <c r="O43" i="4132"/>
  <c r="P43" i="4132"/>
  <c r="Q43" i="4132"/>
  <c r="R43" i="4132"/>
  <c r="S43" i="4132"/>
  <c r="T43" i="4132"/>
  <c r="U43" i="4132"/>
  <c r="V43" i="4132"/>
  <c r="W43" i="4132"/>
  <c r="X43" i="4132"/>
  <c r="C44" i="4132"/>
  <c r="E44" i="4132"/>
  <c r="F44" i="4132"/>
  <c r="G44" i="4132"/>
  <c r="H44" i="4132"/>
  <c r="I44" i="4132"/>
  <c r="J44" i="4132"/>
  <c r="K44" i="4132"/>
  <c r="L44" i="4132"/>
  <c r="M44" i="4132"/>
  <c r="N44" i="4132"/>
  <c r="O44" i="4132"/>
  <c r="P44" i="4132"/>
  <c r="Q44" i="4132"/>
  <c r="R44" i="4132"/>
  <c r="S44" i="4132"/>
  <c r="T44" i="4132"/>
  <c r="U44" i="4132"/>
  <c r="V44" i="4132"/>
  <c r="W44" i="4132"/>
  <c r="X44" i="4132"/>
  <c r="C45" i="4132"/>
  <c r="E45" i="4132"/>
  <c r="F45" i="4132"/>
  <c r="G45" i="4132"/>
  <c r="H45" i="4132"/>
  <c r="I45" i="4132"/>
  <c r="J45" i="4132"/>
  <c r="K45" i="4132"/>
  <c r="L45" i="4132"/>
  <c r="M45" i="4132"/>
  <c r="N45" i="4132"/>
  <c r="O45" i="4132"/>
  <c r="P45" i="4132"/>
  <c r="Q45" i="4132"/>
  <c r="R45" i="4132"/>
  <c r="S45" i="4132"/>
  <c r="T45" i="4132"/>
  <c r="U45" i="4132"/>
  <c r="V45" i="4132"/>
  <c r="W45" i="4132"/>
  <c r="X45" i="4132"/>
  <c r="C46" i="4132"/>
  <c r="E46" i="4132"/>
  <c r="F46" i="4132"/>
  <c r="G46" i="4132"/>
  <c r="H46" i="4132"/>
  <c r="I46" i="4132"/>
  <c r="J46" i="4132"/>
  <c r="K46" i="4132"/>
  <c r="L46" i="4132"/>
  <c r="M46" i="4132"/>
  <c r="N46" i="4132"/>
  <c r="O46" i="4132"/>
  <c r="P46" i="4132"/>
  <c r="Q46" i="4132"/>
  <c r="R46" i="4132"/>
  <c r="S46" i="4132"/>
  <c r="T46" i="4132"/>
  <c r="U46" i="4132"/>
  <c r="V46" i="4132"/>
  <c r="W46" i="4132"/>
  <c r="X46" i="4132"/>
  <c r="C47" i="4132"/>
  <c r="E47" i="4132"/>
  <c r="F47" i="4132"/>
  <c r="G47" i="4132"/>
  <c r="H47" i="4132"/>
  <c r="I47" i="4132"/>
  <c r="J47" i="4132"/>
  <c r="K47" i="4132"/>
  <c r="L47" i="4132"/>
  <c r="M47" i="4132"/>
  <c r="N47" i="4132"/>
  <c r="O47" i="4132"/>
  <c r="P47" i="4132"/>
  <c r="Q47" i="4132"/>
  <c r="R47" i="4132"/>
  <c r="S47" i="4132"/>
  <c r="T47" i="4132"/>
  <c r="U47" i="4132"/>
  <c r="V47" i="4132"/>
  <c r="W47" i="4132"/>
  <c r="X47" i="4132"/>
  <c r="C48" i="4132"/>
  <c r="E48" i="4132"/>
  <c r="F48" i="4132"/>
  <c r="G48" i="4132"/>
  <c r="H48" i="4132"/>
  <c r="I48" i="4132"/>
  <c r="J48" i="4132"/>
  <c r="K48" i="4132"/>
  <c r="L48" i="4132"/>
  <c r="M48" i="4132"/>
  <c r="N48" i="4132"/>
  <c r="O48" i="4132"/>
  <c r="P48" i="4132"/>
  <c r="Q48" i="4132"/>
  <c r="R48" i="4132"/>
  <c r="S48" i="4132"/>
  <c r="T48" i="4132"/>
  <c r="U48" i="4132"/>
  <c r="V48" i="4132"/>
  <c r="W48" i="4132"/>
  <c r="X48" i="4132"/>
  <c r="C49" i="4132"/>
  <c r="E49" i="4132"/>
  <c r="F49" i="4132"/>
  <c r="G49" i="4132"/>
  <c r="H49" i="4132"/>
  <c r="I49" i="4132"/>
  <c r="J49" i="4132"/>
  <c r="K49" i="4132"/>
  <c r="L49" i="4132"/>
  <c r="M49" i="4132"/>
  <c r="N49" i="4132"/>
  <c r="O49" i="4132"/>
  <c r="P49" i="4132"/>
  <c r="Q49" i="4132"/>
  <c r="R49" i="4132"/>
  <c r="S49" i="4132"/>
  <c r="T49" i="4132"/>
  <c r="U49" i="4132"/>
  <c r="V49" i="4132"/>
  <c r="W49" i="4132"/>
  <c r="X49" i="4132"/>
  <c r="C50" i="4132"/>
  <c r="E50" i="4132"/>
  <c r="F50" i="4132"/>
  <c r="G50" i="4132"/>
  <c r="H50" i="4132"/>
  <c r="I50" i="4132"/>
  <c r="J50" i="4132"/>
  <c r="K50" i="4132"/>
  <c r="L50" i="4132"/>
  <c r="M50" i="4132"/>
  <c r="N50" i="4132"/>
  <c r="O50" i="4132"/>
  <c r="P50" i="4132"/>
  <c r="Q50" i="4132"/>
  <c r="R50" i="4132"/>
  <c r="S50" i="4132"/>
  <c r="T50" i="4132"/>
  <c r="U50" i="4132"/>
  <c r="V50" i="4132"/>
  <c r="W50" i="4132"/>
  <c r="X50" i="4132"/>
  <c r="C51" i="4132"/>
  <c r="E51" i="4132"/>
  <c r="F51" i="4132"/>
  <c r="G51" i="4132"/>
  <c r="H51" i="4132"/>
  <c r="I51" i="4132"/>
  <c r="J51" i="4132"/>
  <c r="K51" i="4132"/>
  <c r="L51" i="4132"/>
  <c r="M51" i="4132"/>
  <c r="N51" i="4132"/>
  <c r="O51" i="4132"/>
  <c r="P51" i="4132"/>
  <c r="Q51" i="4132"/>
  <c r="R51" i="4132"/>
  <c r="S51" i="4132"/>
  <c r="T51" i="4132"/>
  <c r="U51" i="4132"/>
  <c r="V51" i="4132"/>
  <c r="W51" i="4132"/>
  <c r="X51" i="4132"/>
  <c r="C52" i="4132"/>
  <c r="E52" i="4132"/>
  <c r="F52" i="4132"/>
  <c r="G52" i="4132"/>
  <c r="H52" i="4132"/>
  <c r="I52" i="4132"/>
  <c r="J52" i="4132"/>
  <c r="K52" i="4132"/>
  <c r="L52" i="4132"/>
  <c r="M52" i="4132"/>
  <c r="N52" i="4132"/>
  <c r="O52" i="4132"/>
  <c r="P52" i="4132"/>
  <c r="Q52" i="4132"/>
  <c r="R52" i="4132"/>
  <c r="S52" i="4132"/>
  <c r="T52" i="4132"/>
  <c r="U52" i="4132"/>
  <c r="V52" i="4132"/>
  <c r="W52" i="4132"/>
  <c r="X52" i="4132"/>
  <c r="C53" i="4132"/>
  <c r="E53" i="4132"/>
  <c r="F53" i="4132"/>
  <c r="G53" i="4132"/>
  <c r="H53" i="4132"/>
  <c r="I53" i="4132"/>
  <c r="J53" i="4132"/>
  <c r="K53" i="4132"/>
  <c r="L53" i="4132"/>
  <c r="M53" i="4132"/>
  <c r="N53" i="4132"/>
  <c r="O53" i="4132"/>
  <c r="P53" i="4132"/>
  <c r="Q53" i="4132"/>
  <c r="R53" i="4132"/>
  <c r="S53" i="4132"/>
  <c r="T53" i="4132"/>
  <c r="U53" i="4132"/>
  <c r="V53" i="4132"/>
  <c r="W53" i="4132"/>
  <c r="X53" i="4132"/>
  <c r="C54" i="4132"/>
  <c r="E54" i="4132"/>
  <c r="F54" i="4132"/>
  <c r="G54" i="4132"/>
  <c r="H54" i="4132"/>
  <c r="I54" i="4132"/>
  <c r="J54" i="4132"/>
  <c r="K54" i="4132"/>
  <c r="L54" i="4132"/>
  <c r="M54" i="4132"/>
  <c r="N54" i="4132"/>
  <c r="O54" i="4132"/>
  <c r="P54" i="4132"/>
  <c r="Q54" i="4132"/>
  <c r="R54" i="4132"/>
  <c r="S54" i="4132"/>
  <c r="T54" i="4132"/>
  <c r="U54" i="4132"/>
  <c r="V54" i="4132"/>
  <c r="W54" i="4132"/>
  <c r="X54" i="4132"/>
  <c r="C55" i="4132"/>
  <c r="E55" i="4132"/>
  <c r="F55" i="4132"/>
  <c r="G55" i="4132"/>
  <c r="H55" i="4132"/>
  <c r="I55" i="4132"/>
  <c r="J55" i="4132"/>
  <c r="K55" i="4132"/>
  <c r="L55" i="4132"/>
  <c r="M55" i="4132"/>
  <c r="N55" i="4132"/>
  <c r="O55" i="4132"/>
  <c r="P55" i="4132"/>
  <c r="Q55" i="4132"/>
  <c r="R55" i="4132"/>
  <c r="S55" i="4132"/>
  <c r="T55" i="4132"/>
  <c r="U55" i="4132"/>
  <c r="V55" i="4132"/>
  <c r="W55" i="4132"/>
  <c r="X55" i="4132"/>
  <c r="C56" i="4132"/>
  <c r="E56" i="4132"/>
  <c r="F56" i="4132"/>
  <c r="G56" i="4132"/>
  <c r="H56" i="4132"/>
  <c r="I56" i="4132"/>
  <c r="J56" i="4132"/>
  <c r="K56" i="4132"/>
  <c r="L56" i="4132"/>
  <c r="M56" i="4132"/>
  <c r="N56" i="4132"/>
  <c r="O56" i="4132"/>
  <c r="P56" i="4132"/>
  <c r="Q56" i="4132"/>
  <c r="R56" i="4132"/>
  <c r="S56" i="4132"/>
  <c r="T56" i="4132"/>
  <c r="U56" i="4132"/>
  <c r="V56" i="4132"/>
  <c r="W56" i="4132"/>
  <c r="X56" i="4132"/>
  <c r="C57" i="4132"/>
  <c r="E57" i="4132"/>
  <c r="F57" i="4132"/>
  <c r="G57" i="4132"/>
  <c r="H57" i="4132"/>
  <c r="I57" i="4132"/>
  <c r="J57" i="4132"/>
  <c r="K57" i="4132"/>
  <c r="L57" i="4132"/>
  <c r="M57" i="4132"/>
  <c r="N57" i="4132"/>
  <c r="O57" i="4132"/>
  <c r="P57" i="4132"/>
  <c r="Q57" i="4132"/>
  <c r="R57" i="4132"/>
  <c r="S57" i="4132"/>
  <c r="T57" i="4132"/>
  <c r="U57" i="4132"/>
  <c r="V57" i="4132"/>
  <c r="W57" i="4132"/>
  <c r="X57" i="4132"/>
  <c r="C58" i="4132"/>
  <c r="E58" i="4132"/>
  <c r="F58" i="4132"/>
  <c r="G58" i="4132"/>
  <c r="H58" i="4132"/>
  <c r="I58" i="4132"/>
  <c r="J58" i="4132"/>
  <c r="K58" i="4132"/>
  <c r="L58" i="4132"/>
  <c r="M58" i="4132"/>
  <c r="N58" i="4132"/>
  <c r="O58" i="4132"/>
  <c r="P58" i="4132"/>
  <c r="Q58" i="4132"/>
  <c r="R58" i="4132"/>
  <c r="S58" i="4132"/>
  <c r="T58" i="4132"/>
  <c r="U58" i="4132"/>
  <c r="V58" i="4132"/>
  <c r="W58" i="4132"/>
  <c r="X58" i="4132"/>
  <c r="C59" i="4132"/>
  <c r="E59" i="4132"/>
  <c r="F59" i="4132"/>
  <c r="G59" i="4132"/>
  <c r="H59" i="4132"/>
  <c r="I59" i="4132"/>
  <c r="J59" i="4132"/>
  <c r="K59" i="4132"/>
  <c r="L59" i="4132"/>
  <c r="M59" i="4132"/>
  <c r="N59" i="4132"/>
  <c r="O59" i="4132"/>
  <c r="P59" i="4132"/>
  <c r="Q59" i="4132"/>
  <c r="R59" i="4132"/>
  <c r="S59" i="4132"/>
  <c r="T59" i="4132"/>
  <c r="U59" i="4132"/>
  <c r="V59" i="4132"/>
  <c r="W59" i="4132"/>
  <c r="X59" i="4132"/>
  <c r="C60" i="4132"/>
  <c r="E60" i="4132"/>
  <c r="F60" i="4132"/>
  <c r="G60" i="4132"/>
  <c r="H60" i="4132"/>
  <c r="I60" i="4132"/>
  <c r="J60" i="4132"/>
  <c r="K60" i="4132"/>
  <c r="L60" i="4132"/>
  <c r="M60" i="4132"/>
  <c r="N60" i="4132"/>
  <c r="O60" i="4132"/>
  <c r="P60" i="4132"/>
  <c r="Q60" i="4132"/>
  <c r="R60" i="4132"/>
  <c r="S60" i="4132"/>
  <c r="T60" i="4132"/>
  <c r="U60" i="4132"/>
  <c r="V60" i="4132"/>
  <c r="W60" i="4132"/>
  <c r="X60" i="4132"/>
  <c r="C61" i="4132"/>
  <c r="E61" i="4132"/>
  <c r="F61" i="4132"/>
  <c r="G61" i="4132"/>
  <c r="H61" i="4132"/>
  <c r="I61" i="4132"/>
  <c r="J61" i="4132"/>
  <c r="K61" i="4132"/>
  <c r="L61" i="4132"/>
  <c r="M61" i="4132"/>
  <c r="N61" i="4132"/>
  <c r="O61" i="4132"/>
  <c r="P61" i="4132"/>
  <c r="Q61" i="4132"/>
  <c r="R61" i="4132"/>
  <c r="S61" i="4132"/>
  <c r="T61" i="4132"/>
  <c r="U61" i="4132"/>
  <c r="V61" i="4132"/>
  <c r="W61" i="4132"/>
  <c r="X61" i="4132"/>
  <c r="C62" i="4132"/>
  <c r="E62" i="4132"/>
  <c r="F62" i="4132"/>
  <c r="G62" i="4132"/>
  <c r="H62" i="4132"/>
  <c r="I62" i="4132"/>
  <c r="J62" i="4132"/>
  <c r="K62" i="4132"/>
  <c r="L62" i="4132"/>
  <c r="M62" i="4132"/>
  <c r="N62" i="4132"/>
  <c r="O62" i="4132"/>
  <c r="P62" i="4132"/>
  <c r="Q62" i="4132"/>
  <c r="R62" i="4132"/>
  <c r="S62" i="4132"/>
  <c r="T62" i="4132"/>
  <c r="U62" i="4132"/>
  <c r="V62" i="4132"/>
  <c r="W62" i="4132"/>
  <c r="X62" i="4132"/>
  <c r="C63" i="4132"/>
  <c r="E63" i="4132"/>
  <c r="F63" i="4132"/>
  <c r="G63" i="4132"/>
  <c r="H63" i="4132"/>
  <c r="I63" i="4132"/>
  <c r="J63" i="4132"/>
  <c r="K63" i="4132"/>
  <c r="L63" i="4132"/>
  <c r="M63" i="4132"/>
  <c r="N63" i="4132"/>
  <c r="O63" i="4132"/>
  <c r="P63" i="4132"/>
  <c r="Q63" i="4132"/>
  <c r="R63" i="4132"/>
  <c r="S63" i="4132"/>
  <c r="T63" i="4132"/>
  <c r="U63" i="4132"/>
  <c r="V63" i="4132"/>
  <c r="W63" i="4132"/>
  <c r="X63" i="4132"/>
  <c r="C64" i="4132"/>
  <c r="E64" i="4132"/>
  <c r="F64" i="4132"/>
  <c r="G64" i="4132"/>
  <c r="H64" i="4132"/>
  <c r="I64" i="4132"/>
  <c r="J64" i="4132"/>
  <c r="K64" i="4132"/>
  <c r="L64" i="4132"/>
  <c r="M64" i="4132"/>
  <c r="N64" i="4132"/>
  <c r="O64" i="4132"/>
  <c r="P64" i="4132"/>
  <c r="Q64" i="4132"/>
  <c r="R64" i="4132"/>
  <c r="S64" i="4132"/>
  <c r="T64" i="4132"/>
  <c r="U64" i="4132"/>
  <c r="V64" i="4132"/>
  <c r="W64" i="4132"/>
  <c r="X64" i="4132"/>
  <c r="C65" i="4132"/>
  <c r="E65" i="4132"/>
  <c r="F65" i="4132"/>
  <c r="G65" i="4132"/>
  <c r="H65" i="4132"/>
  <c r="I65" i="4132"/>
  <c r="J65" i="4132"/>
  <c r="K65" i="4132"/>
  <c r="L65" i="4132"/>
  <c r="M65" i="4132"/>
  <c r="N65" i="4132"/>
  <c r="O65" i="4132"/>
  <c r="P65" i="4132"/>
  <c r="Q65" i="4132"/>
  <c r="R65" i="4132"/>
  <c r="S65" i="4132"/>
  <c r="T65" i="4132"/>
  <c r="U65" i="4132"/>
  <c r="V65" i="4132"/>
  <c r="W65" i="4132"/>
  <c r="X65" i="4132"/>
  <c r="C66" i="4132"/>
  <c r="E66" i="4132"/>
  <c r="F66" i="4132"/>
  <c r="G66" i="4132"/>
  <c r="H66" i="4132"/>
  <c r="I66" i="4132"/>
  <c r="J66" i="4132"/>
  <c r="K66" i="4132"/>
  <c r="L66" i="4132"/>
  <c r="M66" i="4132"/>
  <c r="N66" i="4132"/>
  <c r="O66" i="4132"/>
  <c r="P66" i="4132"/>
  <c r="Q66" i="4132"/>
  <c r="R66" i="4132"/>
  <c r="S66" i="4132"/>
  <c r="T66" i="4132"/>
  <c r="U66" i="4132"/>
  <c r="V66" i="4132"/>
  <c r="W66" i="4132"/>
  <c r="X66" i="4132"/>
  <c r="C67" i="4132"/>
  <c r="E67" i="4132"/>
  <c r="F67" i="4132"/>
  <c r="G67" i="4132"/>
  <c r="H67" i="4132"/>
  <c r="I67" i="4132"/>
  <c r="J67" i="4132"/>
  <c r="K67" i="4132"/>
  <c r="L67" i="4132"/>
  <c r="M67" i="4132"/>
  <c r="N67" i="4132"/>
  <c r="O67" i="4132"/>
  <c r="P67" i="4132"/>
  <c r="Q67" i="4132"/>
  <c r="R67" i="4132"/>
  <c r="S67" i="4132"/>
  <c r="T67" i="4132"/>
  <c r="U67" i="4132"/>
  <c r="V67" i="4132"/>
  <c r="W67" i="4132"/>
  <c r="X67" i="4132"/>
  <c r="C68" i="4132"/>
  <c r="E68" i="4132"/>
  <c r="F68" i="4132"/>
  <c r="G68" i="4132"/>
  <c r="H68" i="4132"/>
  <c r="I68" i="4132"/>
  <c r="J68" i="4132"/>
  <c r="K68" i="4132"/>
  <c r="L68" i="4132"/>
  <c r="M68" i="4132"/>
  <c r="N68" i="4132"/>
  <c r="O68" i="4132"/>
  <c r="P68" i="4132"/>
  <c r="Q68" i="4132"/>
  <c r="R68" i="4132"/>
  <c r="S68" i="4132"/>
  <c r="T68" i="4132"/>
  <c r="U68" i="4132"/>
  <c r="V68" i="4132"/>
  <c r="W68" i="4132"/>
  <c r="X68" i="4132"/>
  <c r="C69" i="4132"/>
  <c r="E69" i="4132"/>
  <c r="F69" i="4132"/>
  <c r="G69" i="4132"/>
  <c r="H69" i="4132"/>
  <c r="I69" i="4132"/>
  <c r="J69" i="4132"/>
  <c r="K69" i="4132"/>
  <c r="L69" i="4132"/>
  <c r="M69" i="4132"/>
  <c r="N69" i="4132"/>
  <c r="O69" i="4132"/>
  <c r="P69" i="4132"/>
  <c r="Q69" i="4132"/>
  <c r="R69" i="4132"/>
  <c r="S69" i="4132"/>
  <c r="T69" i="4132"/>
  <c r="U69" i="4132"/>
  <c r="V69" i="4132"/>
  <c r="W69" i="4132"/>
  <c r="X69" i="4132"/>
  <c r="C70" i="4132"/>
  <c r="E70" i="4132"/>
  <c r="F70" i="4132"/>
  <c r="G70" i="4132"/>
  <c r="H70" i="4132"/>
  <c r="I70" i="4132"/>
  <c r="J70" i="4132"/>
  <c r="K70" i="4132"/>
  <c r="L70" i="4132"/>
  <c r="M70" i="4132"/>
  <c r="N70" i="4132"/>
  <c r="O70" i="4132"/>
  <c r="P70" i="4132"/>
  <c r="Q70" i="4132"/>
  <c r="R70" i="4132"/>
  <c r="S70" i="4132"/>
  <c r="T70" i="4132"/>
  <c r="U70" i="4132"/>
  <c r="V70" i="4132"/>
  <c r="W70" i="4132"/>
  <c r="X70" i="4132"/>
  <c r="C71" i="4132"/>
  <c r="E71" i="4132"/>
  <c r="F71" i="4132"/>
  <c r="G71" i="4132"/>
  <c r="H71" i="4132"/>
  <c r="I71" i="4132"/>
  <c r="J71" i="4132"/>
  <c r="K71" i="4132"/>
  <c r="L71" i="4132"/>
  <c r="M71" i="4132"/>
  <c r="N71" i="4132"/>
  <c r="O71" i="4132"/>
  <c r="P71" i="4132"/>
  <c r="Q71" i="4132"/>
  <c r="R71" i="4132"/>
  <c r="S71" i="4132"/>
  <c r="T71" i="4132"/>
  <c r="U71" i="4132"/>
  <c r="V71" i="4132"/>
  <c r="W71" i="4132"/>
  <c r="X71" i="4132"/>
  <c r="C5" i="4130"/>
  <c r="C6" i="4130"/>
  <c r="C7" i="4130"/>
  <c r="C8" i="4130"/>
  <c r="C9" i="4130"/>
  <c r="C10" i="4130"/>
  <c r="C11" i="4130"/>
  <c r="C12" i="4130"/>
  <c r="C13" i="4130"/>
  <c r="C14" i="4130"/>
  <c r="C15" i="4130"/>
  <c r="C16" i="4130"/>
  <c r="C17" i="4130"/>
  <c r="C18" i="4130"/>
  <c r="C19" i="4130"/>
  <c r="C20" i="4130"/>
  <c r="C21" i="4130"/>
  <c r="C22" i="4130"/>
  <c r="C23" i="4130"/>
  <c r="C24" i="4130"/>
  <c r="C25" i="4130"/>
  <c r="C26" i="4130"/>
  <c r="C27" i="4130"/>
  <c r="C28" i="4130"/>
  <c r="C29" i="4130"/>
  <c r="C30" i="4130"/>
  <c r="C31" i="4130"/>
  <c r="C32" i="4130"/>
  <c r="C33" i="4130"/>
  <c r="C34" i="4130"/>
  <c r="C35" i="4130"/>
  <c r="C36" i="4130"/>
  <c r="C37" i="4130"/>
  <c r="C38" i="4130"/>
  <c r="C39" i="4130"/>
  <c r="B9" i="768"/>
  <c r="C9" i="768"/>
  <c r="D9" i="768"/>
  <c r="E9" i="768"/>
  <c r="F9" i="768"/>
  <c r="G9" i="768"/>
  <c r="H9" i="768"/>
  <c r="I9" i="768"/>
  <c r="J9" i="768"/>
  <c r="K9" i="768"/>
  <c r="L9" i="768"/>
  <c r="M9" i="768"/>
  <c r="N9" i="768"/>
  <c r="O9" i="768"/>
  <c r="P9" i="768"/>
  <c r="Q9" i="768"/>
  <c r="R9" i="768"/>
  <c r="S9" i="768"/>
  <c r="T9" i="768"/>
  <c r="U9" i="768"/>
  <c r="B10" i="768"/>
  <c r="C10" i="768"/>
  <c r="D10" i="768"/>
  <c r="E10" i="768"/>
  <c r="F10" i="768"/>
  <c r="G10" i="768"/>
  <c r="H10" i="768"/>
  <c r="I10" i="768"/>
  <c r="J10" i="768"/>
  <c r="K10" i="768"/>
  <c r="L10" i="768"/>
  <c r="M10" i="768"/>
  <c r="N10" i="768"/>
  <c r="O10" i="768"/>
  <c r="P10" i="768"/>
  <c r="Q10" i="768"/>
  <c r="R10" i="768"/>
  <c r="S10" i="768"/>
  <c r="T10" i="768"/>
  <c r="U10" i="768"/>
  <c r="B11" i="768"/>
  <c r="C11" i="768"/>
  <c r="D11" i="768"/>
  <c r="E11" i="768"/>
  <c r="F11" i="768"/>
  <c r="G11" i="768"/>
  <c r="H11" i="768"/>
  <c r="I11" i="768"/>
  <c r="J11" i="768"/>
  <c r="K11" i="768"/>
  <c r="L11" i="768"/>
  <c r="M11" i="768"/>
  <c r="N11" i="768"/>
  <c r="O11" i="768"/>
  <c r="P11" i="768"/>
  <c r="Q11" i="768"/>
  <c r="R11" i="768"/>
  <c r="S11" i="768"/>
  <c r="T11" i="768"/>
  <c r="U11" i="768"/>
  <c r="B12" i="768"/>
  <c r="C12" i="768"/>
  <c r="D12" i="768"/>
  <c r="E12" i="768"/>
  <c r="F12" i="768"/>
  <c r="G12" i="768"/>
  <c r="H12" i="768"/>
  <c r="I12" i="768"/>
  <c r="J12" i="768"/>
  <c r="K12" i="768"/>
  <c r="L12" i="768"/>
  <c r="M12" i="768"/>
  <c r="N12" i="768"/>
  <c r="O12" i="768"/>
  <c r="P12" i="768"/>
  <c r="Q12" i="768"/>
  <c r="R12" i="768"/>
  <c r="S12" i="768"/>
  <c r="T12" i="768"/>
  <c r="U12" i="768"/>
  <c r="B13" i="768"/>
  <c r="C13" i="768"/>
  <c r="D13" i="768"/>
  <c r="E13" i="768"/>
  <c r="F13" i="768"/>
  <c r="G13" i="768"/>
  <c r="H13" i="768"/>
  <c r="I13" i="768"/>
  <c r="J13" i="768"/>
  <c r="K13" i="768"/>
  <c r="L13" i="768"/>
  <c r="M13" i="768"/>
  <c r="N13" i="768"/>
  <c r="O13" i="768"/>
  <c r="P13" i="768"/>
  <c r="Q13" i="768"/>
  <c r="R13" i="768"/>
  <c r="S13" i="768"/>
  <c r="T13" i="768"/>
  <c r="U13" i="768"/>
  <c r="B14" i="768"/>
  <c r="C14" i="768"/>
  <c r="D14" i="768"/>
  <c r="E14" i="768"/>
  <c r="F14" i="768"/>
  <c r="G14" i="768"/>
  <c r="H14" i="768"/>
  <c r="I14" i="768"/>
  <c r="J14" i="768"/>
  <c r="K14" i="768"/>
  <c r="L14" i="768"/>
  <c r="M14" i="768"/>
  <c r="N14" i="768"/>
  <c r="O14" i="768"/>
  <c r="P14" i="768"/>
  <c r="Q14" i="768"/>
  <c r="R14" i="768"/>
  <c r="S14" i="768"/>
  <c r="T14" i="768"/>
  <c r="U14" i="768"/>
  <c r="B15" i="768"/>
  <c r="C15" i="768"/>
  <c r="D15" i="768"/>
  <c r="E15" i="768"/>
  <c r="F15" i="768"/>
  <c r="G15" i="768"/>
  <c r="H15" i="768"/>
  <c r="I15" i="768"/>
  <c r="J15" i="768"/>
  <c r="K15" i="768"/>
  <c r="L15" i="768"/>
  <c r="M15" i="768"/>
  <c r="N15" i="768"/>
  <c r="O15" i="768"/>
  <c r="P15" i="768"/>
  <c r="Q15" i="768"/>
  <c r="R15" i="768"/>
  <c r="S15" i="768"/>
  <c r="T15" i="768"/>
  <c r="U15" i="768"/>
  <c r="B16" i="768"/>
  <c r="C16" i="768"/>
  <c r="D16" i="768"/>
  <c r="E16" i="768"/>
  <c r="F16" i="768"/>
  <c r="G16" i="768"/>
  <c r="H16" i="768"/>
  <c r="I16" i="768"/>
  <c r="J16" i="768"/>
  <c r="K16" i="768"/>
  <c r="L16" i="768"/>
  <c r="M16" i="768"/>
  <c r="N16" i="768"/>
  <c r="O16" i="768"/>
  <c r="P16" i="768"/>
  <c r="Q16" i="768"/>
  <c r="R16" i="768"/>
  <c r="S16" i="768"/>
  <c r="T16" i="768"/>
  <c r="U16" i="768"/>
  <c r="B17" i="768"/>
  <c r="C17" i="768"/>
  <c r="D17" i="768"/>
  <c r="E17" i="768"/>
  <c r="F17" i="768"/>
  <c r="G17" i="768"/>
  <c r="H17" i="768"/>
  <c r="I17" i="768"/>
  <c r="J17" i="768"/>
  <c r="K17" i="768"/>
  <c r="L17" i="768"/>
  <c r="M17" i="768"/>
  <c r="N17" i="768"/>
  <c r="O17" i="768"/>
  <c r="P17" i="768"/>
  <c r="Q17" i="768"/>
  <c r="R17" i="768"/>
  <c r="S17" i="768"/>
  <c r="T17" i="768"/>
  <c r="U17" i="768"/>
  <c r="B18" i="768"/>
  <c r="C18" i="768"/>
  <c r="D18" i="768"/>
  <c r="E18" i="768"/>
  <c r="F18" i="768"/>
  <c r="G18" i="768"/>
  <c r="H18" i="768"/>
  <c r="I18" i="768"/>
  <c r="J18" i="768"/>
  <c r="K18" i="768"/>
  <c r="L18" i="768"/>
  <c r="M18" i="768"/>
  <c r="N18" i="768"/>
  <c r="O18" i="768"/>
  <c r="P18" i="768"/>
  <c r="Q18" i="768"/>
  <c r="R18" i="768"/>
  <c r="S18" i="768"/>
  <c r="T18" i="768"/>
  <c r="U18" i="768"/>
  <c r="B19" i="768"/>
  <c r="C19" i="768"/>
  <c r="D19" i="768"/>
  <c r="E19" i="768"/>
  <c r="F19" i="768"/>
  <c r="G19" i="768"/>
  <c r="H19" i="768"/>
  <c r="I19" i="768"/>
  <c r="J19" i="768"/>
  <c r="K19" i="768"/>
  <c r="L19" i="768"/>
  <c r="M19" i="768"/>
  <c r="N19" i="768"/>
  <c r="O19" i="768"/>
  <c r="P19" i="768"/>
  <c r="Q19" i="768"/>
  <c r="R19" i="768"/>
  <c r="S19" i="768"/>
  <c r="T19" i="768"/>
  <c r="U19" i="768"/>
  <c r="B20" i="768"/>
  <c r="C20" i="768"/>
  <c r="D20" i="768"/>
  <c r="E20" i="768"/>
  <c r="F20" i="768"/>
  <c r="G20" i="768"/>
  <c r="H20" i="768"/>
  <c r="I20" i="768"/>
  <c r="J20" i="768"/>
  <c r="K20" i="768"/>
  <c r="L20" i="768"/>
  <c r="M20" i="768"/>
  <c r="N20" i="768"/>
  <c r="O20" i="768"/>
  <c r="P20" i="768"/>
  <c r="Q20" i="768"/>
  <c r="R20" i="768"/>
  <c r="S20" i="768"/>
  <c r="T20" i="768"/>
  <c r="U20" i="768"/>
  <c r="B21" i="768"/>
  <c r="C21" i="768"/>
  <c r="D21" i="768"/>
  <c r="E21" i="768"/>
  <c r="F21" i="768"/>
  <c r="G21" i="768"/>
  <c r="H21" i="768"/>
  <c r="I21" i="768"/>
  <c r="J21" i="768"/>
  <c r="K21" i="768"/>
  <c r="L21" i="768"/>
  <c r="M21" i="768"/>
  <c r="N21" i="768"/>
  <c r="O21" i="768"/>
  <c r="P21" i="768"/>
  <c r="Q21" i="768"/>
  <c r="R21" i="768"/>
  <c r="S21" i="768"/>
  <c r="T21" i="768"/>
  <c r="U21" i="768"/>
  <c r="B22" i="768"/>
  <c r="C22" i="768"/>
  <c r="D22" i="768"/>
  <c r="E22" i="768"/>
  <c r="F22" i="768"/>
  <c r="G22" i="768"/>
  <c r="H22" i="768"/>
  <c r="I22" i="768"/>
  <c r="J22" i="768"/>
  <c r="K22" i="768"/>
  <c r="L22" i="768"/>
  <c r="M22" i="768"/>
  <c r="N22" i="768"/>
  <c r="O22" i="768"/>
  <c r="P22" i="768"/>
  <c r="Q22" i="768"/>
  <c r="R22" i="768"/>
  <c r="S22" i="768"/>
  <c r="T22" i="768"/>
  <c r="U22" i="768"/>
  <c r="B23" i="768"/>
  <c r="C23" i="768"/>
  <c r="D23" i="768"/>
  <c r="E23" i="768"/>
  <c r="F23" i="768"/>
  <c r="G23" i="768"/>
  <c r="H23" i="768"/>
  <c r="I23" i="768"/>
  <c r="J23" i="768"/>
  <c r="K23" i="768"/>
  <c r="L23" i="768"/>
  <c r="M23" i="768"/>
  <c r="N23" i="768"/>
  <c r="O23" i="768"/>
  <c r="P23" i="768"/>
  <c r="Q23" i="768"/>
  <c r="R23" i="768"/>
  <c r="S23" i="768"/>
  <c r="T23" i="768"/>
  <c r="U23" i="768"/>
  <c r="B24" i="768"/>
  <c r="C24" i="768"/>
  <c r="D24" i="768"/>
  <c r="E24" i="768"/>
  <c r="F24" i="768"/>
  <c r="G24" i="768"/>
  <c r="H24" i="768"/>
  <c r="I24" i="768"/>
  <c r="J24" i="768"/>
  <c r="K24" i="768"/>
  <c r="L24" i="768"/>
  <c r="M24" i="768"/>
  <c r="N24" i="768"/>
  <c r="O24" i="768"/>
  <c r="P24" i="768"/>
  <c r="Q24" i="768"/>
  <c r="R24" i="768"/>
  <c r="S24" i="768"/>
  <c r="T24" i="768"/>
  <c r="U24" i="768"/>
  <c r="B25" i="768"/>
  <c r="C25" i="768"/>
  <c r="D25" i="768"/>
  <c r="E25" i="768"/>
  <c r="F25" i="768"/>
  <c r="G25" i="768"/>
  <c r="H25" i="768"/>
  <c r="I25" i="768"/>
  <c r="J25" i="768"/>
  <c r="K25" i="768"/>
  <c r="L25" i="768"/>
  <c r="M25" i="768"/>
  <c r="N25" i="768"/>
  <c r="O25" i="768"/>
  <c r="P25" i="768"/>
  <c r="Q25" i="768"/>
  <c r="R25" i="768"/>
  <c r="S25" i="768"/>
  <c r="T25" i="768"/>
  <c r="U25" i="768"/>
  <c r="B26" i="768"/>
  <c r="C26" i="768"/>
  <c r="D26" i="768"/>
  <c r="E26" i="768"/>
  <c r="F26" i="768"/>
  <c r="G26" i="768"/>
  <c r="H26" i="768"/>
  <c r="I26" i="768"/>
  <c r="J26" i="768"/>
  <c r="K26" i="768"/>
  <c r="L26" i="768"/>
  <c r="M26" i="768"/>
  <c r="N26" i="768"/>
  <c r="O26" i="768"/>
  <c r="P26" i="768"/>
  <c r="Q26" i="768"/>
  <c r="R26" i="768"/>
  <c r="S26" i="768"/>
  <c r="T26" i="768"/>
  <c r="U26" i="768"/>
  <c r="B27" i="768"/>
  <c r="C27" i="768"/>
  <c r="D27" i="768"/>
  <c r="E27" i="768"/>
  <c r="F27" i="768"/>
  <c r="G27" i="768"/>
  <c r="H27" i="768"/>
  <c r="I27" i="768"/>
  <c r="J27" i="768"/>
  <c r="K27" i="768"/>
  <c r="L27" i="768"/>
  <c r="M27" i="768"/>
  <c r="N27" i="768"/>
  <c r="O27" i="768"/>
  <c r="P27" i="768"/>
  <c r="Q27" i="768"/>
  <c r="R27" i="768"/>
  <c r="S27" i="768"/>
  <c r="T27" i="768"/>
  <c r="U27" i="768"/>
  <c r="B28" i="768"/>
  <c r="C28" i="768"/>
  <c r="D28" i="768"/>
  <c r="E28" i="768"/>
  <c r="F28" i="768"/>
  <c r="G28" i="768"/>
  <c r="H28" i="768"/>
  <c r="I28" i="768"/>
  <c r="J28" i="768"/>
  <c r="K28" i="768"/>
  <c r="L28" i="768"/>
  <c r="M28" i="768"/>
  <c r="N28" i="768"/>
  <c r="O28" i="768"/>
  <c r="P28" i="768"/>
  <c r="Q28" i="768"/>
  <c r="R28" i="768"/>
  <c r="S28" i="768"/>
  <c r="T28" i="768"/>
  <c r="U28" i="768"/>
  <c r="B29" i="768"/>
  <c r="C29" i="768"/>
  <c r="D29" i="768"/>
  <c r="E29" i="768"/>
  <c r="F29" i="768"/>
  <c r="G29" i="768"/>
  <c r="H29" i="768"/>
  <c r="I29" i="768"/>
  <c r="J29" i="768"/>
  <c r="K29" i="768"/>
  <c r="L29" i="768"/>
  <c r="M29" i="768"/>
  <c r="N29" i="768"/>
  <c r="O29" i="768"/>
  <c r="P29" i="768"/>
  <c r="Q29" i="768"/>
  <c r="R29" i="768"/>
  <c r="S29" i="768"/>
  <c r="T29" i="768"/>
  <c r="U29" i="768"/>
  <c r="B30" i="768"/>
  <c r="C30" i="768"/>
  <c r="D30" i="768"/>
  <c r="E30" i="768"/>
  <c r="F30" i="768"/>
  <c r="G30" i="768"/>
  <c r="H30" i="768"/>
  <c r="I30" i="768"/>
  <c r="J30" i="768"/>
  <c r="K30" i="768"/>
  <c r="L30" i="768"/>
  <c r="M30" i="768"/>
  <c r="N30" i="768"/>
  <c r="O30" i="768"/>
  <c r="P30" i="768"/>
  <c r="Q30" i="768"/>
  <c r="R30" i="768"/>
  <c r="S30" i="768"/>
  <c r="T30" i="768"/>
  <c r="U30" i="768"/>
  <c r="B31" i="768"/>
  <c r="C31" i="768"/>
  <c r="D31" i="768"/>
  <c r="E31" i="768"/>
  <c r="F31" i="768"/>
  <c r="G31" i="768"/>
  <c r="H31" i="768"/>
  <c r="I31" i="768"/>
  <c r="J31" i="768"/>
  <c r="K31" i="768"/>
  <c r="L31" i="768"/>
  <c r="M31" i="768"/>
  <c r="N31" i="768"/>
  <c r="O31" i="768"/>
  <c r="P31" i="768"/>
  <c r="Q31" i="768"/>
  <c r="R31" i="768"/>
  <c r="S31" i="768"/>
  <c r="T31" i="768"/>
  <c r="U31" i="768"/>
  <c r="B32" i="768"/>
  <c r="C32" i="768"/>
  <c r="D32" i="768"/>
  <c r="E32" i="768"/>
  <c r="F32" i="768"/>
  <c r="G32" i="768"/>
  <c r="H32" i="768"/>
  <c r="I32" i="768"/>
  <c r="J32" i="768"/>
  <c r="K32" i="768"/>
  <c r="L32" i="768"/>
  <c r="M32" i="768"/>
  <c r="N32" i="768"/>
  <c r="O32" i="768"/>
  <c r="P32" i="768"/>
  <c r="Q32" i="768"/>
  <c r="R32" i="768"/>
  <c r="S32" i="768"/>
  <c r="T32" i="768"/>
  <c r="U32" i="768"/>
  <c r="B33" i="768"/>
  <c r="C33" i="768"/>
  <c r="D33" i="768"/>
  <c r="E33" i="768"/>
  <c r="F33" i="768"/>
  <c r="G33" i="768"/>
  <c r="H33" i="768"/>
  <c r="I33" i="768"/>
  <c r="J33" i="768"/>
  <c r="K33" i="768"/>
  <c r="L33" i="768"/>
  <c r="M33" i="768"/>
  <c r="N33" i="768"/>
  <c r="O33" i="768"/>
  <c r="P33" i="768"/>
  <c r="Q33" i="768"/>
  <c r="R33" i="768"/>
  <c r="S33" i="768"/>
  <c r="T33" i="768"/>
  <c r="U33" i="768"/>
  <c r="B34" i="768"/>
  <c r="C34" i="768"/>
  <c r="D34" i="768"/>
  <c r="E34" i="768"/>
  <c r="F34" i="768"/>
  <c r="G34" i="768"/>
  <c r="H34" i="768"/>
  <c r="I34" i="768"/>
  <c r="J34" i="768"/>
  <c r="K34" i="768"/>
  <c r="L34" i="768"/>
  <c r="M34" i="768"/>
  <c r="N34" i="768"/>
  <c r="O34" i="768"/>
  <c r="P34" i="768"/>
  <c r="Q34" i="768"/>
  <c r="R34" i="768"/>
  <c r="S34" i="768"/>
  <c r="T34" i="768"/>
  <c r="U34" i="768"/>
  <c r="B35" i="768"/>
  <c r="C35" i="768"/>
  <c r="D35" i="768"/>
  <c r="E35" i="768"/>
  <c r="F35" i="768"/>
  <c r="G35" i="768"/>
  <c r="H35" i="768"/>
  <c r="I35" i="768"/>
  <c r="J35" i="768"/>
  <c r="K35" i="768"/>
  <c r="L35" i="768"/>
  <c r="M35" i="768"/>
  <c r="N35" i="768"/>
  <c r="O35" i="768"/>
  <c r="P35" i="768"/>
  <c r="Q35" i="768"/>
  <c r="R35" i="768"/>
  <c r="S35" i="768"/>
  <c r="T35" i="768"/>
  <c r="U35" i="768"/>
  <c r="B36" i="768"/>
  <c r="C36" i="768"/>
  <c r="D36" i="768"/>
  <c r="E36" i="768"/>
  <c r="F36" i="768"/>
  <c r="G36" i="768"/>
  <c r="H36" i="768"/>
  <c r="I36" i="768"/>
  <c r="J36" i="768"/>
  <c r="K36" i="768"/>
  <c r="L36" i="768"/>
  <c r="M36" i="768"/>
  <c r="N36" i="768"/>
  <c r="O36" i="768"/>
  <c r="P36" i="768"/>
  <c r="Q36" i="768"/>
  <c r="R36" i="768"/>
  <c r="S36" i="768"/>
  <c r="T36" i="768"/>
  <c r="U36" i="768"/>
  <c r="B37" i="768"/>
  <c r="C37" i="768"/>
  <c r="D37" i="768"/>
  <c r="E37" i="768"/>
  <c r="F37" i="768"/>
  <c r="G37" i="768"/>
  <c r="H37" i="768"/>
  <c r="I37" i="768"/>
  <c r="J37" i="768"/>
  <c r="K37" i="768"/>
  <c r="L37" i="768"/>
  <c r="M37" i="768"/>
  <c r="N37" i="768"/>
  <c r="O37" i="768"/>
  <c r="P37" i="768"/>
  <c r="Q37" i="768"/>
  <c r="R37" i="768"/>
  <c r="S37" i="768"/>
  <c r="T37" i="768"/>
  <c r="U37" i="768"/>
  <c r="B38" i="768"/>
  <c r="C38" i="768"/>
  <c r="D38" i="768"/>
  <c r="E38" i="768"/>
  <c r="F38" i="768"/>
  <c r="G38" i="768"/>
  <c r="H38" i="768"/>
  <c r="I38" i="768"/>
  <c r="J38" i="768"/>
  <c r="K38" i="768"/>
  <c r="L38" i="768"/>
  <c r="M38" i="768"/>
  <c r="N38" i="768"/>
  <c r="O38" i="768"/>
  <c r="P38" i="768"/>
  <c r="Q38" i="768"/>
  <c r="R38" i="768"/>
  <c r="S38" i="768"/>
  <c r="T38" i="768"/>
  <c r="U38" i="768"/>
  <c r="B39" i="768"/>
  <c r="C39" i="768"/>
  <c r="D39" i="768"/>
  <c r="E39" i="768"/>
  <c r="F39" i="768"/>
  <c r="G39" i="768"/>
  <c r="H39" i="768"/>
  <c r="I39" i="768"/>
  <c r="J39" i="768"/>
  <c r="K39" i="768"/>
  <c r="L39" i="768"/>
  <c r="M39" i="768"/>
  <c r="N39" i="768"/>
  <c r="O39" i="768"/>
  <c r="P39" i="768"/>
  <c r="Q39" i="768"/>
  <c r="R39" i="768"/>
  <c r="S39" i="768"/>
  <c r="T39" i="768"/>
  <c r="U39" i="768"/>
  <c r="B40" i="768"/>
  <c r="C40" i="768"/>
  <c r="D40" i="768"/>
  <c r="E40" i="768"/>
  <c r="F40" i="768"/>
  <c r="G40" i="768"/>
  <c r="H40" i="768"/>
  <c r="I40" i="768"/>
  <c r="J40" i="768"/>
  <c r="K40" i="768"/>
  <c r="L40" i="768"/>
  <c r="M40" i="768"/>
  <c r="N40" i="768"/>
  <c r="O40" i="768"/>
  <c r="P40" i="768"/>
  <c r="Q40" i="768"/>
  <c r="R40" i="768"/>
  <c r="S40" i="768"/>
  <c r="T40" i="768"/>
  <c r="U40" i="768"/>
  <c r="B41" i="768"/>
  <c r="C41" i="768"/>
  <c r="D41" i="768"/>
  <c r="E41" i="768"/>
  <c r="F41" i="768"/>
  <c r="G41" i="768"/>
  <c r="H41" i="768"/>
  <c r="I41" i="768"/>
  <c r="J41" i="768"/>
  <c r="K41" i="768"/>
  <c r="L41" i="768"/>
  <c r="M41" i="768"/>
  <c r="N41" i="768"/>
  <c r="O41" i="768"/>
  <c r="P41" i="768"/>
  <c r="Q41" i="768"/>
  <c r="R41" i="768"/>
  <c r="S41" i="768"/>
  <c r="T41" i="768"/>
  <c r="U41" i="768"/>
  <c r="B42" i="768"/>
  <c r="C42" i="768"/>
  <c r="D42" i="768"/>
  <c r="E42" i="768"/>
  <c r="F42" i="768"/>
  <c r="G42" i="768"/>
  <c r="H42" i="768"/>
  <c r="I42" i="768"/>
  <c r="J42" i="768"/>
  <c r="K42" i="768"/>
  <c r="L42" i="768"/>
  <c r="M42" i="768"/>
  <c r="N42" i="768"/>
  <c r="O42" i="768"/>
  <c r="P42" i="768"/>
  <c r="Q42" i="768"/>
  <c r="R42" i="768"/>
  <c r="S42" i="768"/>
  <c r="T42" i="768"/>
  <c r="U42" i="768"/>
  <c r="B43" i="768"/>
  <c r="C43" i="768"/>
  <c r="D43" i="768"/>
  <c r="E43" i="768"/>
  <c r="F43" i="768"/>
  <c r="G43" i="768"/>
  <c r="H43" i="768"/>
  <c r="I43" i="768"/>
  <c r="J43" i="768"/>
  <c r="K43" i="768"/>
  <c r="L43" i="768"/>
  <c r="M43" i="768"/>
  <c r="N43" i="768"/>
  <c r="O43" i="768"/>
  <c r="P43" i="768"/>
  <c r="Q43" i="768"/>
  <c r="R43" i="768"/>
  <c r="S43" i="768"/>
  <c r="T43" i="768"/>
  <c r="U43" i="768"/>
  <c r="B44" i="768"/>
  <c r="C44" i="768"/>
  <c r="D44" i="768"/>
  <c r="E44" i="768"/>
  <c r="F44" i="768"/>
  <c r="G44" i="768"/>
  <c r="H44" i="768"/>
  <c r="I44" i="768"/>
  <c r="J44" i="768"/>
  <c r="K44" i="768"/>
  <c r="L44" i="768"/>
  <c r="M44" i="768"/>
  <c r="N44" i="768"/>
  <c r="O44" i="768"/>
  <c r="P44" i="768"/>
  <c r="Q44" i="768"/>
  <c r="R44" i="768"/>
  <c r="S44" i="768"/>
  <c r="T44" i="768"/>
  <c r="U44" i="768"/>
  <c r="B45" i="768"/>
  <c r="C45" i="768"/>
  <c r="D45" i="768"/>
  <c r="E45" i="768"/>
  <c r="F45" i="768"/>
  <c r="G45" i="768"/>
  <c r="H45" i="768"/>
  <c r="I45" i="768"/>
  <c r="J45" i="768"/>
  <c r="K45" i="768"/>
  <c r="L45" i="768"/>
  <c r="M45" i="768"/>
  <c r="N45" i="768"/>
  <c r="O45" i="768"/>
  <c r="P45" i="768"/>
  <c r="Q45" i="768"/>
  <c r="R45" i="768"/>
  <c r="S45" i="768"/>
  <c r="T45" i="768"/>
  <c r="U45" i="768"/>
  <c r="B46" i="768"/>
  <c r="C46" i="768"/>
  <c r="D46" i="768"/>
  <c r="E46" i="768"/>
  <c r="F46" i="768"/>
  <c r="G46" i="768"/>
  <c r="H46" i="768"/>
  <c r="I46" i="768"/>
  <c r="J46" i="768"/>
  <c r="K46" i="768"/>
  <c r="L46" i="768"/>
  <c r="M46" i="768"/>
  <c r="N46" i="768"/>
  <c r="O46" i="768"/>
  <c r="P46" i="768"/>
  <c r="Q46" i="768"/>
  <c r="R46" i="768"/>
  <c r="S46" i="768"/>
  <c r="T46" i="768"/>
  <c r="U46" i="768"/>
  <c r="B47" i="768"/>
  <c r="C47" i="768"/>
  <c r="D47" i="768"/>
  <c r="E47" i="768"/>
  <c r="F47" i="768"/>
  <c r="G47" i="768"/>
  <c r="H47" i="768"/>
  <c r="I47" i="768"/>
  <c r="J47" i="768"/>
  <c r="K47" i="768"/>
  <c r="L47" i="768"/>
  <c r="M47" i="768"/>
  <c r="N47" i="768"/>
  <c r="O47" i="768"/>
  <c r="P47" i="768"/>
  <c r="Q47" i="768"/>
  <c r="R47" i="768"/>
  <c r="S47" i="768"/>
  <c r="T47" i="768"/>
  <c r="U47" i="768"/>
  <c r="B48" i="768"/>
  <c r="C48" i="768"/>
  <c r="D48" i="768"/>
  <c r="E48" i="768"/>
  <c r="F48" i="768"/>
  <c r="G48" i="768"/>
  <c r="H48" i="768"/>
  <c r="I48" i="768"/>
  <c r="J48" i="768"/>
  <c r="K48" i="768"/>
  <c r="L48" i="768"/>
  <c r="M48" i="768"/>
  <c r="N48" i="768"/>
  <c r="O48" i="768"/>
  <c r="P48" i="768"/>
  <c r="Q48" i="768"/>
  <c r="R48" i="768"/>
  <c r="S48" i="768"/>
  <c r="T48" i="768"/>
  <c r="U48" i="768"/>
  <c r="B49" i="768"/>
  <c r="C49" i="768"/>
  <c r="D49" i="768"/>
  <c r="E49" i="768"/>
  <c r="F49" i="768"/>
  <c r="G49" i="768"/>
  <c r="H49" i="768"/>
  <c r="I49" i="768"/>
  <c r="J49" i="768"/>
  <c r="K49" i="768"/>
  <c r="L49" i="768"/>
  <c r="M49" i="768"/>
  <c r="N49" i="768"/>
  <c r="O49" i="768"/>
  <c r="P49" i="768"/>
  <c r="Q49" i="768"/>
  <c r="R49" i="768"/>
  <c r="S49" i="768"/>
  <c r="T49" i="768"/>
  <c r="U49" i="768"/>
  <c r="B50" i="768"/>
  <c r="C50" i="768"/>
  <c r="D50" i="768"/>
  <c r="E50" i="768"/>
  <c r="F50" i="768"/>
  <c r="G50" i="768"/>
  <c r="H50" i="768"/>
  <c r="I50" i="768"/>
  <c r="J50" i="768"/>
  <c r="K50" i="768"/>
  <c r="L50" i="768"/>
  <c r="M50" i="768"/>
  <c r="N50" i="768"/>
  <c r="O50" i="768"/>
  <c r="P50" i="768"/>
  <c r="Q50" i="768"/>
  <c r="R50" i="768"/>
  <c r="S50" i="768"/>
  <c r="T50" i="768"/>
  <c r="U50" i="768"/>
  <c r="B51" i="768"/>
  <c r="C51" i="768"/>
  <c r="D51" i="768"/>
  <c r="E51" i="768"/>
  <c r="F51" i="768"/>
  <c r="G51" i="768"/>
  <c r="H51" i="768"/>
  <c r="I51" i="768"/>
  <c r="J51" i="768"/>
  <c r="K51" i="768"/>
  <c r="L51" i="768"/>
  <c r="M51" i="768"/>
  <c r="N51" i="768"/>
  <c r="O51" i="768"/>
  <c r="P51" i="768"/>
  <c r="Q51" i="768"/>
  <c r="R51" i="768"/>
  <c r="S51" i="768"/>
  <c r="T51" i="768"/>
  <c r="U51" i="768"/>
  <c r="B52" i="768"/>
  <c r="C52" i="768"/>
  <c r="D52" i="768"/>
  <c r="E52" i="768"/>
  <c r="F52" i="768"/>
  <c r="G52" i="768"/>
  <c r="H52" i="768"/>
  <c r="I52" i="768"/>
  <c r="J52" i="768"/>
  <c r="K52" i="768"/>
  <c r="L52" i="768"/>
  <c r="M52" i="768"/>
  <c r="N52" i="768"/>
  <c r="O52" i="768"/>
  <c r="P52" i="768"/>
  <c r="Q52" i="768"/>
  <c r="R52" i="768"/>
  <c r="S52" i="768"/>
  <c r="T52" i="768"/>
  <c r="U52" i="768"/>
  <c r="B53" i="768"/>
  <c r="C53" i="768"/>
  <c r="D53" i="768"/>
  <c r="E53" i="768"/>
  <c r="F53" i="768"/>
  <c r="G53" i="768"/>
  <c r="H53" i="768"/>
  <c r="I53" i="768"/>
  <c r="J53" i="768"/>
  <c r="K53" i="768"/>
  <c r="L53" i="768"/>
  <c r="M53" i="768"/>
  <c r="N53" i="768"/>
  <c r="O53" i="768"/>
  <c r="P53" i="768"/>
  <c r="Q53" i="768"/>
  <c r="R53" i="768"/>
  <c r="S53" i="768"/>
  <c r="T53" i="768"/>
  <c r="U53" i="768"/>
  <c r="B54" i="768"/>
  <c r="C54" i="768"/>
  <c r="D54" i="768"/>
  <c r="E54" i="768"/>
  <c r="F54" i="768"/>
  <c r="G54" i="768"/>
  <c r="H54" i="768"/>
  <c r="I54" i="768"/>
  <c r="J54" i="768"/>
  <c r="K54" i="768"/>
  <c r="L54" i="768"/>
  <c r="M54" i="768"/>
  <c r="N54" i="768"/>
  <c r="O54" i="768"/>
  <c r="P54" i="768"/>
  <c r="Q54" i="768"/>
  <c r="R54" i="768"/>
  <c r="S54" i="768"/>
  <c r="T54" i="768"/>
  <c r="U54" i="768"/>
  <c r="B55" i="768"/>
  <c r="C55" i="768"/>
  <c r="D55" i="768"/>
  <c r="E55" i="768"/>
  <c r="F55" i="768"/>
  <c r="G55" i="768"/>
  <c r="H55" i="768"/>
  <c r="I55" i="768"/>
  <c r="J55" i="768"/>
  <c r="K55" i="768"/>
  <c r="L55" i="768"/>
  <c r="M55" i="768"/>
  <c r="N55" i="768"/>
  <c r="O55" i="768"/>
  <c r="P55" i="768"/>
  <c r="Q55" i="768"/>
  <c r="R55" i="768"/>
  <c r="S55" i="768"/>
  <c r="T55" i="768"/>
  <c r="U55" i="768"/>
  <c r="B56" i="768"/>
  <c r="C56" i="768"/>
  <c r="D56" i="768"/>
  <c r="E56" i="768"/>
  <c r="F56" i="768"/>
  <c r="G56" i="768"/>
  <c r="H56" i="768"/>
  <c r="I56" i="768"/>
  <c r="J56" i="768"/>
  <c r="K56" i="768"/>
  <c r="L56" i="768"/>
  <c r="M56" i="768"/>
  <c r="N56" i="768"/>
  <c r="O56" i="768"/>
  <c r="P56" i="768"/>
  <c r="Q56" i="768"/>
  <c r="R56" i="768"/>
  <c r="S56" i="768"/>
  <c r="T56" i="768"/>
  <c r="U56" i="768"/>
  <c r="B57" i="768"/>
  <c r="C57" i="768"/>
  <c r="D57" i="768"/>
  <c r="E57" i="768"/>
  <c r="F57" i="768"/>
  <c r="G57" i="768"/>
  <c r="H57" i="768"/>
  <c r="I57" i="768"/>
  <c r="J57" i="768"/>
  <c r="K57" i="768"/>
  <c r="L57" i="768"/>
  <c r="M57" i="768"/>
  <c r="N57" i="768"/>
  <c r="O57" i="768"/>
  <c r="P57" i="768"/>
  <c r="Q57" i="768"/>
  <c r="R57" i="768"/>
  <c r="S57" i="768"/>
  <c r="T57" i="768"/>
  <c r="U57" i="768"/>
  <c r="B58" i="768"/>
  <c r="C58" i="768"/>
  <c r="D58" i="768"/>
  <c r="E58" i="768"/>
  <c r="F58" i="768"/>
  <c r="G58" i="768"/>
  <c r="H58" i="768"/>
  <c r="I58" i="768"/>
  <c r="J58" i="768"/>
  <c r="K58" i="768"/>
  <c r="L58" i="768"/>
  <c r="M58" i="768"/>
  <c r="N58" i="768"/>
  <c r="O58" i="768"/>
  <c r="P58" i="768"/>
  <c r="Q58" i="768"/>
  <c r="R58" i="768"/>
  <c r="S58" i="768"/>
  <c r="T58" i="768"/>
  <c r="U58" i="768"/>
  <c r="B59" i="768"/>
  <c r="C59" i="768"/>
  <c r="D59" i="768"/>
  <c r="E59" i="768"/>
  <c r="F59" i="768"/>
  <c r="G59" i="768"/>
  <c r="H59" i="768"/>
  <c r="I59" i="768"/>
  <c r="J59" i="768"/>
  <c r="K59" i="768"/>
  <c r="L59" i="768"/>
  <c r="M59" i="768"/>
  <c r="N59" i="768"/>
  <c r="O59" i="768"/>
  <c r="P59" i="768"/>
  <c r="Q59" i="768"/>
  <c r="R59" i="768"/>
  <c r="S59" i="768"/>
  <c r="T59" i="768"/>
  <c r="U59" i="768"/>
  <c r="B60" i="768"/>
  <c r="C60" i="768"/>
  <c r="D60" i="768"/>
  <c r="E60" i="768"/>
  <c r="F60" i="768"/>
  <c r="G60" i="768"/>
  <c r="H60" i="768"/>
  <c r="I60" i="768"/>
  <c r="J60" i="768"/>
  <c r="K60" i="768"/>
  <c r="L60" i="768"/>
  <c r="M60" i="768"/>
  <c r="N60" i="768"/>
  <c r="O60" i="768"/>
  <c r="P60" i="768"/>
  <c r="Q60" i="768"/>
  <c r="R60" i="768"/>
  <c r="S60" i="768"/>
  <c r="T60" i="768"/>
  <c r="U60" i="768"/>
  <c r="B61" i="768"/>
  <c r="C61" i="768"/>
  <c r="D61" i="768"/>
  <c r="E61" i="768"/>
  <c r="F61" i="768"/>
  <c r="G61" i="768"/>
  <c r="H61" i="768"/>
  <c r="I61" i="768"/>
  <c r="J61" i="768"/>
  <c r="K61" i="768"/>
  <c r="L61" i="768"/>
  <c r="M61" i="768"/>
  <c r="N61" i="768"/>
  <c r="O61" i="768"/>
  <c r="P61" i="768"/>
  <c r="Q61" i="768"/>
  <c r="R61" i="768"/>
  <c r="S61" i="768"/>
  <c r="T61" i="768"/>
  <c r="U61" i="768"/>
  <c r="B62" i="768"/>
  <c r="C62" i="768"/>
  <c r="D62" i="768"/>
  <c r="E62" i="768"/>
  <c r="F62" i="768"/>
  <c r="G62" i="768"/>
  <c r="H62" i="768"/>
  <c r="I62" i="768"/>
  <c r="J62" i="768"/>
  <c r="K62" i="768"/>
  <c r="L62" i="768"/>
  <c r="M62" i="768"/>
  <c r="N62" i="768"/>
  <c r="O62" i="768"/>
  <c r="P62" i="768"/>
  <c r="Q62" i="768"/>
  <c r="R62" i="768"/>
  <c r="S62" i="768"/>
  <c r="T62" i="768"/>
  <c r="U62" i="768"/>
  <c r="B63" i="768"/>
  <c r="C63" i="768"/>
  <c r="D63" i="768"/>
  <c r="E63" i="768"/>
  <c r="F63" i="768"/>
  <c r="G63" i="768"/>
  <c r="H63" i="768"/>
  <c r="I63" i="768"/>
  <c r="J63" i="768"/>
  <c r="K63" i="768"/>
  <c r="L63" i="768"/>
  <c r="M63" i="768"/>
  <c r="N63" i="768"/>
  <c r="O63" i="768"/>
  <c r="P63" i="768"/>
  <c r="Q63" i="768"/>
  <c r="R63" i="768"/>
  <c r="S63" i="768"/>
  <c r="T63" i="768"/>
  <c r="U63" i="768"/>
  <c r="B64" i="768"/>
  <c r="C64" i="768"/>
  <c r="D64" i="768"/>
  <c r="E64" i="768"/>
  <c r="F64" i="768"/>
  <c r="G64" i="768"/>
  <c r="H64" i="768"/>
  <c r="I64" i="768"/>
  <c r="J64" i="768"/>
  <c r="K64" i="768"/>
  <c r="L64" i="768"/>
  <c r="M64" i="768"/>
  <c r="N64" i="768"/>
  <c r="O64" i="768"/>
  <c r="P64" i="768"/>
  <c r="Q64" i="768"/>
  <c r="R64" i="768"/>
  <c r="S64" i="768"/>
  <c r="T64" i="768"/>
  <c r="U64" i="768"/>
  <c r="B65" i="768"/>
  <c r="C65" i="768"/>
  <c r="D65" i="768"/>
  <c r="E65" i="768"/>
  <c r="F65" i="768"/>
  <c r="G65" i="768"/>
  <c r="H65" i="768"/>
  <c r="I65" i="768"/>
  <c r="J65" i="768"/>
  <c r="K65" i="768"/>
  <c r="L65" i="768"/>
  <c r="M65" i="768"/>
  <c r="N65" i="768"/>
  <c r="O65" i="768"/>
  <c r="P65" i="768"/>
  <c r="Q65" i="768"/>
  <c r="R65" i="768"/>
  <c r="S65" i="768"/>
  <c r="T65" i="768"/>
  <c r="U65" i="768"/>
  <c r="B66" i="768"/>
  <c r="C66" i="768"/>
  <c r="D66" i="768"/>
  <c r="E66" i="768"/>
  <c r="F66" i="768"/>
  <c r="G66" i="768"/>
  <c r="H66" i="768"/>
  <c r="I66" i="768"/>
  <c r="J66" i="768"/>
  <c r="K66" i="768"/>
  <c r="L66" i="768"/>
  <c r="M66" i="768"/>
  <c r="N66" i="768"/>
  <c r="O66" i="768"/>
  <c r="P66" i="768"/>
  <c r="Q66" i="768"/>
  <c r="R66" i="768"/>
  <c r="S66" i="768"/>
  <c r="T66" i="768"/>
  <c r="U66" i="768"/>
  <c r="B67" i="768"/>
  <c r="C67" i="768"/>
  <c r="D67" i="768"/>
  <c r="E67" i="768"/>
  <c r="F67" i="768"/>
  <c r="G67" i="768"/>
  <c r="H67" i="768"/>
  <c r="I67" i="768"/>
  <c r="J67" i="768"/>
  <c r="K67" i="768"/>
  <c r="L67" i="768"/>
  <c r="M67" i="768"/>
  <c r="N67" i="768"/>
  <c r="O67" i="768"/>
  <c r="P67" i="768"/>
  <c r="Q67" i="768"/>
  <c r="R67" i="768"/>
  <c r="S67" i="768"/>
  <c r="T67" i="768"/>
  <c r="U67" i="768"/>
  <c r="B68" i="768"/>
  <c r="B69" i="768"/>
  <c r="B70" i="768"/>
  <c r="B71" i="768"/>
  <c r="B72" i="768"/>
  <c r="B73" i="768"/>
  <c r="B74" i="768"/>
  <c r="B75" i="768"/>
  <c r="B76" i="768"/>
  <c r="B77" i="768"/>
  <c r="B78" i="768"/>
  <c r="B79" i="768"/>
  <c r="B80" i="768"/>
  <c r="B81" i="768"/>
  <c r="B82" i="768"/>
  <c r="B83" i="768"/>
  <c r="B84" i="768"/>
  <c r="B85" i="768"/>
  <c r="B86" i="768"/>
  <c r="B87" i="768"/>
  <c r="B88" i="768"/>
  <c r="B89" i="768"/>
  <c r="B90" i="768"/>
  <c r="B91" i="768"/>
  <c r="B92" i="768"/>
  <c r="B93" i="768"/>
  <c r="B94" i="768"/>
  <c r="B95" i="768"/>
  <c r="B96" i="768"/>
  <c r="B97" i="768"/>
  <c r="B98" i="768"/>
  <c r="B99" i="768"/>
  <c r="B100" i="768"/>
  <c r="B101" i="768"/>
  <c r="B102" i="768"/>
  <c r="B103" i="768"/>
  <c r="B104" i="768"/>
  <c r="B105" i="768"/>
  <c r="B106" i="768"/>
  <c r="B107" i="768"/>
  <c r="B108" i="768"/>
  <c r="B109" i="768"/>
  <c r="B110" i="768"/>
  <c r="B111" i="768"/>
  <c r="B112" i="768"/>
  <c r="B113" i="768"/>
  <c r="B114" i="768"/>
  <c r="B115" i="768"/>
  <c r="B116" i="768"/>
  <c r="B117" i="768"/>
  <c r="B118" i="768"/>
  <c r="B119" i="768"/>
  <c r="B120" i="768"/>
  <c r="B121" i="768"/>
  <c r="B122" i="768"/>
  <c r="B123" i="768"/>
  <c r="B124" i="768"/>
  <c r="B125" i="768"/>
  <c r="B126" i="768"/>
  <c r="B127" i="768"/>
  <c r="B128" i="768"/>
  <c r="B129" i="768"/>
  <c r="B130" i="768"/>
  <c r="B131" i="768"/>
  <c r="B132" i="768"/>
  <c r="B133" i="768"/>
  <c r="B134" i="768"/>
  <c r="B135" i="768"/>
  <c r="B136" i="768"/>
  <c r="B137" i="768"/>
  <c r="B138" i="768"/>
  <c r="B139" i="768"/>
  <c r="B140" i="768"/>
  <c r="B141" i="768"/>
  <c r="B142" i="768"/>
  <c r="B143" i="768"/>
  <c r="B144" i="768"/>
  <c r="B145" i="768"/>
  <c r="B146" i="768"/>
  <c r="B147" i="768"/>
  <c r="B148" i="768"/>
  <c r="B149" i="768"/>
  <c r="B150" i="768"/>
  <c r="B151" i="768"/>
  <c r="B152" i="768"/>
  <c r="B153" i="768"/>
  <c r="B154" i="768"/>
  <c r="B155" i="768"/>
  <c r="B156" i="768"/>
  <c r="B157" i="768"/>
  <c r="B158" i="768"/>
  <c r="B159" i="768"/>
  <c r="B160" i="768"/>
  <c r="B161" i="768"/>
  <c r="B162" i="768"/>
  <c r="B163" i="768"/>
  <c r="B164" i="768"/>
  <c r="B165" i="768"/>
  <c r="B166" i="768"/>
  <c r="B167" i="768"/>
  <c r="B168" i="768"/>
  <c r="B169" i="768"/>
  <c r="B170" i="768"/>
  <c r="B171" i="768"/>
  <c r="B172" i="768"/>
  <c r="B173" i="768"/>
  <c r="B174" i="768"/>
  <c r="B175" i="768"/>
  <c r="B176" i="768"/>
  <c r="B177" i="768"/>
  <c r="B178" i="768"/>
  <c r="B179" i="768"/>
  <c r="B180" i="768"/>
  <c r="B181" i="768"/>
  <c r="B182" i="768"/>
  <c r="B183" i="768"/>
  <c r="B184" i="768"/>
  <c r="B185" i="768"/>
  <c r="B186" i="768"/>
  <c r="B187" i="768"/>
  <c r="B188" i="768"/>
  <c r="B189" i="768"/>
  <c r="B190" i="768"/>
  <c r="B191" i="768"/>
  <c r="B192" i="768"/>
  <c r="B193" i="768"/>
  <c r="B194" i="768"/>
  <c r="B195" i="768"/>
  <c r="B196" i="768"/>
  <c r="B197" i="768"/>
  <c r="B198" i="768"/>
  <c r="B199" i="768"/>
  <c r="B200" i="768"/>
  <c r="B201" i="768"/>
  <c r="B202" i="768"/>
  <c r="B203" i="768"/>
  <c r="B204" i="768"/>
  <c r="B205" i="768"/>
  <c r="B206" i="768"/>
  <c r="B207" i="768"/>
  <c r="B208" i="768"/>
  <c r="B209" i="768"/>
  <c r="B210" i="768"/>
  <c r="B211" i="768"/>
  <c r="B212" i="768"/>
  <c r="B213" i="768"/>
  <c r="B214" i="768"/>
  <c r="B215" i="768"/>
  <c r="B216" i="768"/>
  <c r="B217" i="768"/>
  <c r="B218" i="768"/>
  <c r="B219" i="768"/>
  <c r="B220" i="768"/>
  <c r="B221" i="768"/>
  <c r="B222" i="768"/>
  <c r="B223" i="768"/>
  <c r="B224" i="768"/>
  <c r="B225" i="768"/>
  <c r="B226" i="768"/>
  <c r="B227" i="768"/>
  <c r="B228" i="768"/>
  <c r="B229" i="768"/>
  <c r="B230" i="768"/>
  <c r="B231" i="768"/>
  <c r="B232" i="768"/>
  <c r="B233" i="768"/>
  <c r="B234" i="768"/>
  <c r="B235" i="768"/>
  <c r="B236" i="768"/>
  <c r="B237" i="768"/>
  <c r="B238" i="768"/>
  <c r="B239" i="768"/>
  <c r="B240" i="768"/>
  <c r="B241" i="768"/>
  <c r="B242" i="768"/>
  <c r="B243" i="768"/>
  <c r="B244" i="768"/>
  <c r="B245" i="768"/>
  <c r="B246" i="768"/>
  <c r="B247" i="768"/>
  <c r="B248" i="768"/>
  <c r="B249" i="768"/>
  <c r="B250" i="768"/>
  <c r="B251" i="768"/>
  <c r="B252" i="768"/>
  <c r="B253" i="768"/>
  <c r="B254" i="768"/>
  <c r="B255" i="768"/>
  <c r="B256" i="768"/>
  <c r="B257" i="768"/>
  <c r="B258" i="768"/>
  <c r="B259" i="768"/>
  <c r="B260" i="768"/>
  <c r="B261" i="768"/>
  <c r="B262" i="768"/>
  <c r="B263" i="768"/>
  <c r="B264" i="768"/>
  <c r="B265" i="768"/>
  <c r="B266" i="768"/>
  <c r="B267" i="768"/>
  <c r="B268" i="768"/>
  <c r="B269" i="768"/>
  <c r="B270" i="768"/>
  <c r="B271" i="768"/>
  <c r="B272" i="768"/>
  <c r="B273" i="768"/>
  <c r="B274" i="768"/>
  <c r="B275" i="768"/>
  <c r="B276" i="768"/>
  <c r="B277" i="768"/>
  <c r="B278" i="768"/>
  <c r="B279" i="768"/>
  <c r="B280" i="768"/>
  <c r="B281" i="768"/>
  <c r="B282" i="768"/>
  <c r="B283" i="768"/>
  <c r="B284" i="768"/>
  <c r="B285" i="768"/>
  <c r="B286" i="768"/>
  <c r="B287" i="768"/>
  <c r="B288" i="768"/>
  <c r="B289" i="768"/>
  <c r="B290" i="768"/>
  <c r="B291" i="768"/>
  <c r="B292" i="768"/>
  <c r="B9" i="8940"/>
  <c r="C9" i="8940"/>
  <c r="D9" i="8940"/>
  <c r="E9" i="8940"/>
  <c r="F9" i="8940"/>
  <c r="G9" i="8940"/>
  <c r="H9" i="8940"/>
  <c r="I9" i="8940"/>
  <c r="J9" i="8940"/>
  <c r="K9" i="8940"/>
  <c r="L9" i="8940"/>
  <c r="M9" i="8940"/>
  <c r="N9" i="8940"/>
  <c r="O9" i="8940"/>
  <c r="P9" i="8940"/>
  <c r="Q9" i="8940"/>
  <c r="R9" i="8940"/>
  <c r="S9" i="8940"/>
  <c r="T9" i="8940"/>
  <c r="U9" i="8940"/>
  <c r="V9" i="8940"/>
  <c r="W9" i="8940"/>
  <c r="X9" i="8940"/>
  <c r="B10" i="8940"/>
  <c r="C10" i="8940"/>
  <c r="D10" i="8940"/>
  <c r="E10" i="8940"/>
  <c r="F10" i="8940"/>
  <c r="G10" i="8940"/>
  <c r="H10" i="8940"/>
  <c r="I10" i="8940"/>
  <c r="J10" i="8940"/>
  <c r="K10" i="8940"/>
  <c r="L10" i="8940"/>
  <c r="M10" i="8940"/>
  <c r="N10" i="8940"/>
  <c r="O10" i="8940"/>
  <c r="P10" i="8940"/>
  <c r="Q10" i="8940"/>
  <c r="R10" i="8940"/>
  <c r="S10" i="8940"/>
  <c r="T10" i="8940"/>
  <c r="U10" i="8940"/>
  <c r="V10" i="8940"/>
  <c r="W10" i="8940"/>
  <c r="X10" i="8940"/>
  <c r="B11" i="8940"/>
  <c r="C11" i="8940"/>
  <c r="D11" i="8940"/>
  <c r="E11" i="8940"/>
  <c r="F11" i="8940"/>
  <c r="G11" i="8940"/>
  <c r="H11" i="8940"/>
  <c r="I11" i="8940"/>
  <c r="J11" i="8940"/>
  <c r="K11" i="8940"/>
  <c r="L11" i="8940"/>
  <c r="M11" i="8940"/>
  <c r="N11" i="8940"/>
  <c r="O11" i="8940"/>
  <c r="P11" i="8940"/>
  <c r="Q11" i="8940"/>
  <c r="R11" i="8940"/>
  <c r="S11" i="8940"/>
  <c r="T11" i="8940"/>
  <c r="U11" i="8940"/>
  <c r="V11" i="8940"/>
  <c r="W11" i="8940"/>
  <c r="X11" i="8940"/>
  <c r="B12" i="8940"/>
  <c r="C12" i="8940"/>
  <c r="D12" i="8940"/>
  <c r="E12" i="8940"/>
  <c r="F12" i="8940"/>
  <c r="G12" i="8940"/>
  <c r="H12" i="8940"/>
  <c r="I12" i="8940"/>
  <c r="J12" i="8940"/>
  <c r="K12" i="8940"/>
  <c r="L12" i="8940"/>
  <c r="M12" i="8940"/>
  <c r="N12" i="8940"/>
  <c r="O12" i="8940"/>
  <c r="P12" i="8940"/>
  <c r="Q12" i="8940"/>
  <c r="R12" i="8940"/>
  <c r="S12" i="8940"/>
  <c r="T12" i="8940"/>
  <c r="U12" i="8940"/>
  <c r="V12" i="8940"/>
  <c r="W12" i="8940"/>
  <c r="X12" i="8940"/>
  <c r="B13" i="8940"/>
  <c r="C13" i="8940"/>
  <c r="D13" i="8940"/>
  <c r="E13" i="8940"/>
  <c r="F13" i="8940"/>
  <c r="G13" i="8940"/>
  <c r="H13" i="8940"/>
  <c r="I13" i="8940"/>
  <c r="J13" i="8940"/>
  <c r="K13" i="8940"/>
  <c r="L13" i="8940"/>
  <c r="M13" i="8940"/>
  <c r="N13" i="8940"/>
  <c r="O13" i="8940"/>
  <c r="P13" i="8940"/>
  <c r="Q13" i="8940"/>
  <c r="R13" i="8940"/>
  <c r="S13" i="8940"/>
  <c r="T13" i="8940"/>
  <c r="U13" i="8940"/>
  <c r="V13" i="8940"/>
  <c r="W13" i="8940"/>
  <c r="X13" i="8940"/>
  <c r="B14" i="8940"/>
  <c r="C14" i="8940"/>
  <c r="D14" i="8940"/>
  <c r="E14" i="8940"/>
  <c r="F14" i="8940"/>
  <c r="G14" i="8940"/>
  <c r="H14" i="8940"/>
  <c r="I14" i="8940"/>
  <c r="J14" i="8940"/>
  <c r="K14" i="8940"/>
  <c r="L14" i="8940"/>
  <c r="M14" i="8940"/>
  <c r="N14" i="8940"/>
  <c r="O14" i="8940"/>
  <c r="P14" i="8940"/>
  <c r="Q14" i="8940"/>
  <c r="R14" i="8940"/>
  <c r="S14" i="8940"/>
  <c r="T14" i="8940"/>
  <c r="U14" i="8940"/>
  <c r="V14" i="8940"/>
  <c r="W14" i="8940"/>
  <c r="X14" i="8940"/>
  <c r="B15" i="8940"/>
  <c r="C15" i="8940"/>
  <c r="D15" i="8940"/>
  <c r="E15" i="8940"/>
  <c r="F15" i="8940"/>
  <c r="G15" i="8940"/>
  <c r="H15" i="8940"/>
  <c r="I15" i="8940"/>
  <c r="J15" i="8940"/>
  <c r="K15" i="8940"/>
  <c r="L15" i="8940"/>
  <c r="M15" i="8940"/>
  <c r="N15" i="8940"/>
  <c r="O15" i="8940"/>
  <c r="P15" i="8940"/>
  <c r="Q15" i="8940"/>
  <c r="R15" i="8940"/>
  <c r="S15" i="8940"/>
  <c r="T15" i="8940"/>
  <c r="U15" i="8940"/>
  <c r="V15" i="8940"/>
  <c r="W15" i="8940"/>
  <c r="X15" i="8940"/>
  <c r="B16" i="8940"/>
  <c r="C16" i="8940"/>
  <c r="D16" i="8940"/>
  <c r="E16" i="8940"/>
  <c r="F16" i="8940"/>
  <c r="G16" i="8940"/>
  <c r="H16" i="8940"/>
  <c r="I16" i="8940"/>
  <c r="J16" i="8940"/>
  <c r="K16" i="8940"/>
  <c r="L16" i="8940"/>
  <c r="M16" i="8940"/>
  <c r="N16" i="8940"/>
  <c r="O16" i="8940"/>
  <c r="P16" i="8940"/>
  <c r="Q16" i="8940"/>
  <c r="R16" i="8940"/>
  <c r="S16" i="8940"/>
  <c r="T16" i="8940"/>
  <c r="U16" i="8940"/>
  <c r="V16" i="8940"/>
  <c r="W16" i="8940"/>
  <c r="X16" i="8940"/>
  <c r="B17" i="8940"/>
  <c r="C17" i="8940"/>
  <c r="D17" i="8940"/>
  <c r="E17" i="8940"/>
  <c r="F17" i="8940"/>
  <c r="G17" i="8940"/>
  <c r="H17" i="8940"/>
  <c r="I17" i="8940"/>
  <c r="J17" i="8940"/>
  <c r="K17" i="8940"/>
  <c r="L17" i="8940"/>
  <c r="M17" i="8940"/>
  <c r="N17" i="8940"/>
  <c r="O17" i="8940"/>
  <c r="P17" i="8940"/>
  <c r="Q17" i="8940"/>
  <c r="R17" i="8940"/>
  <c r="S17" i="8940"/>
  <c r="T17" i="8940"/>
  <c r="U17" i="8940"/>
  <c r="V17" i="8940"/>
  <c r="W17" i="8940"/>
  <c r="X17" i="8940"/>
  <c r="B18" i="8940"/>
  <c r="C18" i="8940"/>
  <c r="D18" i="8940"/>
  <c r="E18" i="8940"/>
  <c r="F18" i="8940"/>
  <c r="G18" i="8940"/>
  <c r="H18" i="8940"/>
  <c r="I18" i="8940"/>
  <c r="J18" i="8940"/>
  <c r="K18" i="8940"/>
  <c r="L18" i="8940"/>
  <c r="M18" i="8940"/>
  <c r="N18" i="8940"/>
  <c r="O18" i="8940"/>
  <c r="P18" i="8940"/>
  <c r="Q18" i="8940"/>
  <c r="R18" i="8940"/>
  <c r="S18" i="8940"/>
  <c r="T18" i="8940"/>
  <c r="U18" i="8940"/>
  <c r="V18" i="8940"/>
  <c r="W18" i="8940"/>
  <c r="X18" i="8940"/>
  <c r="B19" i="8940"/>
  <c r="C19" i="8940"/>
  <c r="D19" i="8940"/>
  <c r="E19" i="8940"/>
  <c r="F19" i="8940"/>
  <c r="G19" i="8940"/>
  <c r="H19" i="8940"/>
  <c r="I19" i="8940"/>
  <c r="J19" i="8940"/>
  <c r="K19" i="8940"/>
  <c r="L19" i="8940"/>
  <c r="M19" i="8940"/>
  <c r="N19" i="8940"/>
  <c r="O19" i="8940"/>
  <c r="P19" i="8940"/>
  <c r="Q19" i="8940"/>
  <c r="R19" i="8940"/>
  <c r="S19" i="8940"/>
  <c r="T19" i="8940"/>
  <c r="U19" i="8940"/>
  <c r="V19" i="8940"/>
  <c r="W19" i="8940"/>
  <c r="X19" i="8940"/>
  <c r="B20" i="8940"/>
  <c r="C20" i="8940"/>
  <c r="D20" i="8940"/>
  <c r="E20" i="8940"/>
  <c r="F20" i="8940"/>
  <c r="G20" i="8940"/>
  <c r="H20" i="8940"/>
  <c r="I20" i="8940"/>
  <c r="J20" i="8940"/>
  <c r="K20" i="8940"/>
  <c r="L20" i="8940"/>
  <c r="M20" i="8940"/>
  <c r="N20" i="8940"/>
  <c r="O20" i="8940"/>
  <c r="P20" i="8940"/>
  <c r="Q20" i="8940"/>
  <c r="R20" i="8940"/>
  <c r="S20" i="8940"/>
  <c r="T20" i="8940"/>
  <c r="U20" i="8940"/>
  <c r="V20" i="8940"/>
  <c r="W20" i="8940"/>
  <c r="X20" i="8940"/>
  <c r="B21" i="8940"/>
  <c r="C21" i="8940"/>
  <c r="D21" i="8940"/>
  <c r="E21" i="8940"/>
  <c r="F21" i="8940"/>
  <c r="G21" i="8940"/>
  <c r="H21" i="8940"/>
  <c r="I21" i="8940"/>
  <c r="J21" i="8940"/>
  <c r="K21" i="8940"/>
  <c r="L21" i="8940"/>
  <c r="M21" i="8940"/>
  <c r="N21" i="8940"/>
  <c r="O21" i="8940"/>
  <c r="P21" i="8940"/>
  <c r="Q21" i="8940"/>
  <c r="R21" i="8940"/>
  <c r="S21" i="8940"/>
  <c r="T21" i="8940"/>
  <c r="U21" i="8940"/>
  <c r="V21" i="8940"/>
  <c r="W21" i="8940"/>
  <c r="X21" i="8940"/>
  <c r="B22" i="8940"/>
  <c r="C22" i="8940"/>
  <c r="D22" i="8940"/>
  <c r="E22" i="8940"/>
  <c r="F22" i="8940"/>
  <c r="G22" i="8940"/>
  <c r="H22" i="8940"/>
  <c r="I22" i="8940"/>
  <c r="J22" i="8940"/>
  <c r="K22" i="8940"/>
  <c r="L22" i="8940"/>
  <c r="M22" i="8940"/>
  <c r="N22" i="8940"/>
  <c r="O22" i="8940"/>
  <c r="P22" i="8940"/>
  <c r="Q22" i="8940"/>
  <c r="R22" i="8940"/>
  <c r="S22" i="8940"/>
  <c r="T22" i="8940"/>
  <c r="U22" i="8940"/>
  <c r="V22" i="8940"/>
  <c r="W22" i="8940"/>
  <c r="X22" i="8940"/>
  <c r="B23" i="8940"/>
  <c r="C23" i="8940"/>
  <c r="D23" i="8940"/>
  <c r="E23" i="8940"/>
  <c r="F23" i="8940"/>
  <c r="G23" i="8940"/>
  <c r="H23" i="8940"/>
  <c r="I23" i="8940"/>
  <c r="J23" i="8940"/>
  <c r="K23" i="8940"/>
  <c r="L23" i="8940"/>
  <c r="M23" i="8940"/>
  <c r="N23" i="8940"/>
  <c r="O23" i="8940"/>
  <c r="P23" i="8940"/>
  <c r="Q23" i="8940"/>
  <c r="R23" i="8940"/>
  <c r="S23" i="8940"/>
  <c r="T23" i="8940"/>
  <c r="U23" i="8940"/>
  <c r="V23" i="8940"/>
  <c r="W23" i="8940"/>
  <c r="X23" i="8940"/>
  <c r="B24" i="8940"/>
  <c r="C24" i="8940"/>
  <c r="D24" i="8940"/>
  <c r="E24" i="8940"/>
  <c r="F24" i="8940"/>
  <c r="G24" i="8940"/>
  <c r="H24" i="8940"/>
  <c r="I24" i="8940"/>
  <c r="J24" i="8940"/>
  <c r="K24" i="8940"/>
  <c r="L24" i="8940"/>
  <c r="M24" i="8940"/>
  <c r="N24" i="8940"/>
  <c r="O24" i="8940"/>
  <c r="P24" i="8940"/>
  <c r="Q24" i="8940"/>
  <c r="R24" i="8940"/>
  <c r="S24" i="8940"/>
  <c r="T24" i="8940"/>
  <c r="U24" i="8940"/>
  <c r="V24" i="8940"/>
  <c r="W24" i="8940"/>
  <c r="X24" i="8940"/>
  <c r="B25" i="8940"/>
  <c r="C25" i="8940"/>
  <c r="D25" i="8940"/>
  <c r="E25" i="8940"/>
  <c r="F25" i="8940"/>
  <c r="G25" i="8940"/>
  <c r="H25" i="8940"/>
  <c r="I25" i="8940"/>
  <c r="J25" i="8940"/>
  <c r="K25" i="8940"/>
  <c r="L25" i="8940"/>
  <c r="M25" i="8940"/>
  <c r="N25" i="8940"/>
  <c r="O25" i="8940"/>
  <c r="P25" i="8940"/>
  <c r="Q25" i="8940"/>
  <c r="R25" i="8940"/>
  <c r="S25" i="8940"/>
  <c r="T25" i="8940"/>
  <c r="U25" i="8940"/>
  <c r="V25" i="8940"/>
  <c r="W25" i="8940"/>
  <c r="X25" i="8940"/>
  <c r="B26" i="8940"/>
  <c r="C26" i="8940"/>
  <c r="D26" i="8940"/>
  <c r="E26" i="8940"/>
  <c r="F26" i="8940"/>
  <c r="G26" i="8940"/>
  <c r="H26" i="8940"/>
  <c r="I26" i="8940"/>
  <c r="J26" i="8940"/>
  <c r="K26" i="8940"/>
  <c r="L26" i="8940"/>
  <c r="M26" i="8940"/>
  <c r="N26" i="8940"/>
  <c r="O26" i="8940"/>
  <c r="P26" i="8940"/>
  <c r="Q26" i="8940"/>
  <c r="R26" i="8940"/>
  <c r="S26" i="8940"/>
  <c r="T26" i="8940"/>
  <c r="U26" i="8940"/>
  <c r="V26" i="8940"/>
  <c r="W26" i="8940"/>
  <c r="X26" i="8940"/>
  <c r="B27" i="8940"/>
  <c r="C27" i="8940"/>
  <c r="D27" i="8940"/>
  <c r="E27" i="8940"/>
  <c r="F27" i="8940"/>
  <c r="G27" i="8940"/>
  <c r="H27" i="8940"/>
  <c r="I27" i="8940"/>
  <c r="J27" i="8940"/>
  <c r="K27" i="8940"/>
  <c r="L27" i="8940"/>
  <c r="M27" i="8940"/>
  <c r="N27" i="8940"/>
  <c r="O27" i="8940"/>
  <c r="P27" i="8940"/>
  <c r="Q27" i="8940"/>
  <c r="R27" i="8940"/>
  <c r="S27" i="8940"/>
  <c r="T27" i="8940"/>
  <c r="U27" i="8940"/>
  <c r="V27" i="8940"/>
  <c r="W27" i="8940"/>
  <c r="X27" i="8940"/>
  <c r="B28" i="8940"/>
  <c r="C28" i="8940"/>
  <c r="D28" i="8940"/>
  <c r="E28" i="8940"/>
  <c r="F28" i="8940"/>
  <c r="G28" i="8940"/>
  <c r="H28" i="8940"/>
  <c r="I28" i="8940"/>
  <c r="J28" i="8940"/>
  <c r="K28" i="8940"/>
  <c r="L28" i="8940"/>
  <c r="M28" i="8940"/>
  <c r="N28" i="8940"/>
  <c r="O28" i="8940"/>
  <c r="P28" i="8940"/>
  <c r="Q28" i="8940"/>
  <c r="R28" i="8940"/>
  <c r="S28" i="8940"/>
  <c r="T28" i="8940"/>
  <c r="U28" i="8940"/>
  <c r="V28" i="8940"/>
  <c r="W28" i="8940"/>
  <c r="X28" i="8940"/>
  <c r="B29" i="8940"/>
  <c r="C29" i="8940"/>
  <c r="D29" i="8940"/>
  <c r="E29" i="8940"/>
  <c r="F29" i="8940"/>
  <c r="G29" i="8940"/>
  <c r="H29" i="8940"/>
  <c r="I29" i="8940"/>
  <c r="J29" i="8940"/>
  <c r="K29" i="8940"/>
  <c r="L29" i="8940"/>
  <c r="M29" i="8940"/>
  <c r="N29" i="8940"/>
  <c r="O29" i="8940"/>
  <c r="P29" i="8940"/>
  <c r="Q29" i="8940"/>
  <c r="R29" i="8940"/>
  <c r="S29" i="8940"/>
  <c r="T29" i="8940"/>
  <c r="U29" i="8940"/>
  <c r="V29" i="8940"/>
  <c r="W29" i="8940"/>
  <c r="X29" i="8940"/>
  <c r="B30" i="8940"/>
  <c r="C30" i="8940"/>
  <c r="D30" i="8940"/>
  <c r="E30" i="8940"/>
  <c r="F30" i="8940"/>
  <c r="G30" i="8940"/>
  <c r="H30" i="8940"/>
  <c r="I30" i="8940"/>
  <c r="J30" i="8940"/>
  <c r="K30" i="8940"/>
  <c r="L30" i="8940"/>
  <c r="M30" i="8940"/>
  <c r="N30" i="8940"/>
  <c r="O30" i="8940"/>
  <c r="P30" i="8940"/>
  <c r="Q30" i="8940"/>
  <c r="R30" i="8940"/>
  <c r="S30" i="8940"/>
  <c r="T30" i="8940"/>
  <c r="U30" i="8940"/>
  <c r="V30" i="8940"/>
  <c r="W30" i="8940"/>
  <c r="X30" i="8940"/>
  <c r="B31" i="8940"/>
  <c r="C31" i="8940"/>
  <c r="D31" i="8940"/>
  <c r="E31" i="8940"/>
  <c r="F31" i="8940"/>
  <c r="G31" i="8940"/>
  <c r="H31" i="8940"/>
  <c r="I31" i="8940"/>
  <c r="J31" i="8940"/>
  <c r="K31" i="8940"/>
  <c r="L31" i="8940"/>
  <c r="M31" i="8940"/>
  <c r="N31" i="8940"/>
  <c r="O31" i="8940"/>
  <c r="P31" i="8940"/>
  <c r="Q31" i="8940"/>
  <c r="R31" i="8940"/>
  <c r="S31" i="8940"/>
  <c r="T31" i="8940"/>
  <c r="U31" i="8940"/>
  <c r="V31" i="8940"/>
  <c r="W31" i="8940"/>
  <c r="X31" i="8940"/>
  <c r="B32" i="8940"/>
  <c r="C32" i="8940"/>
  <c r="D32" i="8940"/>
  <c r="E32" i="8940"/>
  <c r="F32" i="8940"/>
  <c r="G32" i="8940"/>
  <c r="H32" i="8940"/>
  <c r="I32" i="8940"/>
  <c r="J32" i="8940"/>
  <c r="K32" i="8940"/>
  <c r="L32" i="8940"/>
  <c r="M32" i="8940"/>
  <c r="N32" i="8940"/>
  <c r="O32" i="8940"/>
  <c r="P32" i="8940"/>
  <c r="Q32" i="8940"/>
  <c r="R32" i="8940"/>
  <c r="S32" i="8940"/>
  <c r="T32" i="8940"/>
  <c r="U32" i="8940"/>
  <c r="V32" i="8940"/>
  <c r="W32" i="8940"/>
  <c r="X32" i="8940"/>
  <c r="B33" i="8940"/>
  <c r="C33" i="8940"/>
  <c r="D33" i="8940"/>
  <c r="E33" i="8940"/>
  <c r="F33" i="8940"/>
  <c r="G33" i="8940"/>
  <c r="H33" i="8940"/>
  <c r="I33" i="8940"/>
  <c r="J33" i="8940"/>
  <c r="K33" i="8940"/>
  <c r="L33" i="8940"/>
  <c r="M33" i="8940"/>
  <c r="N33" i="8940"/>
  <c r="O33" i="8940"/>
  <c r="P33" i="8940"/>
  <c r="Q33" i="8940"/>
  <c r="R33" i="8940"/>
  <c r="S33" i="8940"/>
  <c r="T33" i="8940"/>
  <c r="U33" i="8940"/>
  <c r="V33" i="8940"/>
  <c r="W33" i="8940"/>
  <c r="X33" i="8940"/>
  <c r="B34" i="8940"/>
  <c r="C34" i="8940"/>
  <c r="D34" i="8940"/>
  <c r="E34" i="8940"/>
  <c r="F34" i="8940"/>
  <c r="G34" i="8940"/>
  <c r="H34" i="8940"/>
  <c r="I34" i="8940"/>
  <c r="J34" i="8940"/>
  <c r="K34" i="8940"/>
  <c r="L34" i="8940"/>
  <c r="M34" i="8940"/>
  <c r="N34" i="8940"/>
  <c r="O34" i="8940"/>
  <c r="P34" i="8940"/>
  <c r="Q34" i="8940"/>
  <c r="R34" i="8940"/>
  <c r="S34" i="8940"/>
  <c r="T34" i="8940"/>
  <c r="U34" i="8940"/>
  <c r="V34" i="8940"/>
  <c r="W34" i="8940"/>
  <c r="X34" i="8940"/>
  <c r="B35" i="8940"/>
  <c r="C35" i="8940"/>
  <c r="D35" i="8940"/>
  <c r="E35" i="8940"/>
  <c r="F35" i="8940"/>
  <c r="G35" i="8940"/>
  <c r="H35" i="8940"/>
  <c r="I35" i="8940"/>
  <c r="J35" i="8940"/>
  <c r="K35" i="8940"/>
  <c r="L35" i="8940"/>
  <c r="M35" i="8940"/>
  <c r="N35" i="8940"/>
  <c r="O35" i="8940"/>
  <c r="P35" i="8940"/>
  <c r="Q35" i="8940"/>
  <c r="R35" i="8940"/>
  <c r="S35" i="8940"/>
  <c r="T35" i="8940"/>
  <c r="U35" i="8940"/>
  <c r="V35" i="8940"/>
  <c r="W35" i="8940"/>
  <c r="X35" i="8940"/>
  <c r="B36" i="8940"/>
  <c r="C36" i="8940"/>
  <c r="D36" i="8940"/>
  <c r="E36" i="8940"/>
  <c r="F36" i="8940"/>
  <c r="G36" i="8940"/>
  <c r="H36" i="8940"/>
  <c r="I36" i="8940"/>
  <c r="J36" i="8940"/>
  <c r="K36" i="8940"/>
  <c r="L36" i="8940"/>
  <c r="M36" i="8940"/>
  <c r="N36" i="8940"/>
  <c r="O36" i="8940"/>
  <c r="P36" i="8940"/>
  <c r="Q36" i="8940"/>
  <c r="R36" i="8940"/>
  <c r="S36" i="8940"/>
  <c r="T36" i="8940"/>
  <c r="U36" i="8940"/>
  <c r="V36" i="8940"/>
  <c r="W36" i="8940"/>
  <c r="X36" i="8940"/>
  <c r="B37" i="8940"/>
  <c r="C37" i="8940"/>
  <c r="D37" i="8940"/>
  <c r="E37" i="8940"/>
  <c r="F37" i="8940"/>
  <c r="G37" i="8940"/>
  <c r="H37" i="8940"/>
  <c r="I37" i="8940"/>
  <c r="J37" i="8940"/>
  <c r="K37" i="8940"/>
  <c r="L37" i="8940"/>
  <c r="M37" i="8940"/>
  <c r="N37" i="8940"/>
  <c r="O37" i="8940"/>
  <c r="P37" i="8940"/>
  <c r="Q37" i="8940"/>
  <c r="R37" i="8940"/>
  <c r="S37" i="8940"/>
  <c r="T37" i="8940"/>
  <c r="U37" i="8940"/>
  <c r="V37" i="8940"/>
  <c r="W37" i="8940"/>
  <c r="X37" i="8940"/>
  <c r="B38" i="8940"/>
  <c r="C38" i="8940"/>
  <c r="D38" i="8940"/>
  <c r="E38" i="8940"/>
  <c r="F38" i="8940"/>
  <c r="G38" i="8940"/>
  <c r="H38" i="8940"/>
  <c r="I38" i="8940"/>
  <c r="J38" i="8940"/>
  <c r="K38" i="8940"/>
  <c r="L38" i="8940"/>
  <c r="M38" i="8940"/>
  <c r="N38" i="8940"/>
  <c r="O38" i="8940"/>
  <c r="P38" i="8940"/>
  <c r="Q38" i="8940"/>
  <c r="R38" i="8940"/>
  <c r="S38" i="8940"/>
  <c r="T38" i="8940"/>
  <c r="U38" i="8940"/>
  <c r="V38" i="8940"/>
  <c r="W38" i="8940"/>
  <c r="X38" i="8940"/>
  <c r="B39" i="8940"/>
  <c r="C39" i="8940"/>
  <c r="D39" i="8940"/>
  <c r="E39" i="8940"/>
  <c r="F39" i="8940"/>
  <c r="G39" i="8940"/>
  <c r="H39" i="8940"/>
  <c r="I39" i="8940"/>
  <c r="J39" i="8940"/>
  <c r="K39" i="8940"/>
  <c r="L39" i="8940"/>
  <c r="M39" i="8940"/>
  <c r="N39" i="8940"/>
  <c r="O39" i="8940"/>
  <c r="P39" i="8940"/>
  <c r="Q39" i="8940"/>
  <c r="R39" i="8940"/>
  <c r="S39" i="8940"/>
  <c r="T39" i="8940"/>
  <c r="U39" i="8940"/>
  <c r="V39" i="8940"/>
  <c r="W39" i="8940"/>
  <c r="X39" i="8940"/>
  <c r="B40" i="8940"/>
  <c r="B41" i="8940"/>
  <c r="B42" i="8940"/>
  <c r="B43" i="8940"/>
  <c r="B44" i="8940"/>
  <c r="B45" i="8940"/>
  <c r="B46" i="8940"/>
  <c r="B47" i="8940"/>
  <c r="B48" i="8940"/>
  <c r="B49" i="8940"/>
  <c r="B50" i="8940"/>
  <c r="B51" i="8940"/>
  <c r="B52" i="8940"/>
  <c r="B53" i="8940"/>
  <c r="B54" i="8940"/>
  <c r="B55" i="8940"/>
  <c r="B56" i="8940"/>
  <c r="B57" i="8940"/>
  <c r="B58" i="8940"/>
  <c r="B59" i="8940"/>
  <c r="B60" i="8940"/>
  <c r="B61" i="8940"/>
  <c r="B62" i="8940"/>
  <c r="B63" i="8940"/>
  <c r="B64" i="8940"/>
  <c r="B65" i="8940"/>
  <c r="B66" i="8940"/>
  <c r="B67" i="8940"/>
  <c r="B68" i="8940"/>
  <c r="B69" i="8940"/>
  <c r="B70" i="8940"/>
  <c r="B71" i="8940"/>
  <c r="B75" i="8940"/>
  <c r="B76" i="8940"/>
  <c r="B77" i="8940"/>
  <c r="B78" i="8940"/>
  <c r="B79" i="8940"/>
  <c r="B80" i="8940"/>
  <c r="B81" i="8940"/>
  <c r="B82" i="8940"/>
  <c r="B83" i="8940"/>
  <c r="B84" i="8940"/>
  <c r="B85" i="8940"/>
  <c r="B86" i="8940"/>
  <c r="B87" i="8940"/>
  <c r="B88" i="8940"/>
  <c r="B89" i="8940"/>
  <c r="B90" i="8940"/>
  <c r="B91" i="8940"/>
  <c r="B92" i="8940"/>
  <c r="B93" i="8940"/>
  <c r="B94" i="8940"/>
  <c r="B95" i="8940"/>
  <c r="B96" i="8940"/>
  <c r="B97" i="8940"/>
  <c r="B98" i="8940"/>
  <c r="B99" i="8940"/>
  <c r="B100" i="8940"/>
  <c r="B101" i="8940"/>
  <c r="B102" i="8940"/>
  <c r="B103" i="8940"/>
  <c r="B104" i="8940"/>
  <c r="B105" i="8940"/>
  <c r="B106" i="8940"/>
  <c r="B107" i="8940"/>
  <c r="B108" i="8940"/>
  <c r="B109" i="8940"/>
  <c r="B110" i="8940"/>
  <c r="B111" i="8940"/>
  <c r="B112" i="8940"/>
  <c r="B113" i="8940"/>
  <c r="B114" i="8940"/>
  <c r="B115" i="8940"/>
  <c r="B116" i="8940"/>
  <c r="B117" i="8940"/>
  <c r="B118" i="8940"/>
  <c r="B119" i="8940"/>
  <c r="B120" i="8940"/>
  <c r="B121" i="8940"/>
  <c r="B122" i="8940"/>
  <c r="B123" i="8940"/>
  <c r="B124" i="8940"/>
  <c r="B125" i="8940"/>
  <c r="B126" i="8940"/>
  <c r="B127" i="8940"/>
  <c r="B128" i="8940"/>
  <c r="B129" i="8940"/>
  <c r="B130" i="8940"/>
  <c r="B131" i="8940"/>
  <c r="B132" i="8940"/>
  <c r="B133" i="8940"/>
  <c r="B134" i="8940"/>
  <c r="B135" i="8940"/>
  <c r="B136" i="8940"/>
  <c r="B137" i="8940"/>
  <c r="B138" i="8940"/>
  <c r="B139" i="8940"/>
  <c r="B140" i="8940"/>
  <c r="B141" i="8940"/>
  <c r="B142" i="8940"/>
  <c r="B143" i="8940"/>
  <c r="B144" i="8940"/>
  <c r="B145" i="8940"/>
  <c r="B146" i="8940"/>
  <c r="B147" i="8940"/>
  <c r="B148" i="8940"/>
  <c r="B149" i="8940"/>
  <c r="B150" i="8940"/>
  <c r="B151" i="8940"/>
  <c r="B152" i="8940"/>
  <c r="B153" i="8940"/>
  <c r="B154" i="8940"/>
  <c r="B155" i="8940"/>
  <c r="B156" i="8940"/>
  <c r="B157" i="8940"/>
  <c r="B158" i="8940"/>
  <c r="B159" i="8940"/>
  <c r="B160" i="8940"/>
  <c r="B161" i="8940"/>
  <c r="B162" i="8940"/>
  <c r="B163" i="8940"/>
  <c r="B164" i="8940"/>
  <c r="B165" i="8940"/>
  <c r="B166" i="8940"/>
  <c r="B167" i="8940"/>
  <c r="B168" i="8940"/>
  <c r="B169" i="8940"/>
  <c r="B170" i="8940"/>
  <c r="B171" i="8940"/>
  <c r="B172" i="8940"/>
  <c r="B173" i="8940"/>
  <c r="B174" i="8940"/>
  <c r="B175" i="8940"/>
  <c r="B176" i="8940"/>
  <c r="B177" i="8940"/>
  <c r="B178" i="8940"/>
  <c r="B179" i="8940"/>
  <c r="B180" i="8940"/>
  <c r="B181" i="8940"/>
  <c r="B182" i="8940"/>
  <c r="B183" i="8940"/>
  <c r="B184" i="8940"/>
  <c r="B185" i="8940"/>
  <c r="B186" i="8940"/>
  <c r="B187" i="8940"/>
  <c r="B188" i="8940"/>
  <c r="B189" i="8940"/>
  <c r="B190" i="8940"/>
  <c r="B191" i="8940"/>
  <c r="B192" i="8940"/>
  <c r="B193" i="8940"/>
  <c r="B194" i="8940"/>
  <c r="B195" i="8940"/>
  <c r="B196" i="8940"/>
  <c r="B197" i="8940"/>
  <c r="B198" i="8940"/>
  <c r="B199" i="8940"/>
  <c r="B200" i="8940"/>
  <c r="B201" i="8940"/>
  <c r="B202" i="8940"/>
  <c r="B203" i="8940"/>
  <c r="B204" i="8940"/>
  <c r="B205" i="8940"/>
  <c r="B206" i="8940"/>
  <c r="B207" i="8940"/>
  <c r="B208" i="8940"/>
  <c r="B209" i="8940"/>
  <c r="B210" i="8940"/>
  <c r="B211" i="8940"/>
  <c r="B212" i="8940"/>
  <c r="B213" i="8940"/>
  <c r="B214" i="8940"/>
  <c r="B215" i="8940"/>
  <c r="B216" i="8940"/>
  <c r="B217" i="8940"/>
  <c r="B218" i="8940"/>
  <c r="B219" i="8940"/>
  <c r="B220" i="8940"/>
  <c r="B221" i="8940"/>
  <c r="B222" i="8940"/>
  <c r="B223" i="8940"/>
  <c r="B224" i="8940"/>
  <c r="B225" i="8940"/>
  <c r="B226" i="8940"/>
  <c r="B227" i="8940"/>
  <c r="B228" i="8940"/>
  <c r="B229" i="8940"/>
  <c r="B230" i="8940"/>
  <c r="B231" i="8940"/>
  <c r="B232" i="8940"/>
  <c r="B233" i="8940"/>
  <c r="B234" i="8940"/>
  <c r="B235" i="8940"/>
  <c r="B236" i="8940"/>
  <c r="B237" i="8940"/>
  <c r="B238" i="8940"/>
  <c r="B239" i="8940"/>
  <c r="B240" i="8940"/>
  <c r="B241" i="8940"/>
  <c r="B242" i="8940"/>
  <c r="B243" i="8940"/>
  <c r="B244" i="8940"/>
  <c r="B245" i="8940"/>
  <c r="B246" i="8940"/>
  <c r="B247" i="8940"/>
  <c r="B248" i="8940"/>
  <c r="B249" i="8940"/>
  <c r="B250" i="8940"/>
  <c r="B251" i="8940"/>
  <c r="B252" i="8940"/>
  <c r="B253" i="8940"/>
  <c r="B254" i="8940"/>
  <c r="B255" i="8940"/>
  <c r="B256" i="8940"/>
  <c r="B257" i="8940"/>
  <c r="B258" i="8940"/>
  <c r="B259" i="8940"/>
  <c r="B260" i="8940"/>
  <c r="B261" i="8940"/>
  <c r="B262" i="8940"/>
  <c r="B263" i="8940"/>
  <c r="B264" i="8940"/>
  <c r="B265" i="8940"/>
  <c r="B266" i="8940"/>
  <c r="B267" i="8940"/>
  <c r="B268" i="8940"/>
  <c r="B269" i="8940"/>
  <c r="B270" i="8940"/>
  <c r="B271" i="8940"/>
  <c r="B272" i="8940"/>
  <c r="B273" i="8940"/>
  <c r="B274" i="8940"/>
  <c r="B275" i="8940"/>
  <c r="B276" i="8940"/>
  <c r="B277" i="8940"/>
  <c r="B278" i="8940"/>
  <c r="B279" i="8940"/>
  <c r="B280" i="8940"/>
  <c r="B281" i="8940"/>
  <c r="B282" i="8940"/>
  <c r="B283" i="8940"/>
  <c r="B284" i="8940"/>
  <c r="B285" i="8940"/>
  <c r="B286" i="8940"/>
  <c r="B287" i="8940"/>
  <c r="B288" i="8940"/>
  <c r="B289" i="8940"/>
  <c r="B290" i="8940"/>
  <c r="B291" i="8940"/>
  <c r="B292" i="8940"/>
</calcChain>
</file>

<file path=xl/comments1.xml><?xml version="1.0" encoding="utf-8"?>
<comments xmlns="http://schemas.openxmlformats.org/spreadsheetml/2006/main">
  <authors>
    <author>bpehliva</author>
  </authors>
  <commentList>
    <comment ref="B77" authorId="0" shapeId="0">
      <text>
        <r>
          <rPr>
            <b/>
            <sz val="8"/>
            <color indexed="81"/>
            <rFont val="Tahoma"/>
          </rPr>
          <t>bpehliva:</t>
        </r>
        <r>
          <rPr>
            <sz val="8"/>
            <color indexed="81"/>
            <rFont val="Tahoma"/>
          </rPr>
          <t xml:space="preserve">
Contains hardcoded values from the previous day</t>
        </r>
      </text>
    </comment>
  </commentList>
</comments>
</file>

<file path=xl/comments2.xml><?xml version="1.0" encoding="utf-8"?>
<comments xmlns="http://schemas.openxmlformats.org/spreadsheetml/2006/main">
  <authors>
    <author>jbagwell</author>
  </authors>
  <commentList>
    <comment ref="E2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  <comment ref="G2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  <comment ref="E3" authorId="0" shapeId="0">
      <text>
        <r>
          <rPr>
            <b/>
            <sz val="8"/>
            <color indexed="81"/>
            <rFont val="Tahoma"/>
          </rPr>
          <t>jbagwell:</t>
        </r>
        <r>
          <rPr>
            <sz val="8"/>
            <color indexed="81"/>
            <rFont val="Tahoma"/>
          </rPr>
          <t xml:space="preserve">
Change to 1st of month to roll new month - change on the 1st</t>
        </r>
      </text>
    </comment>
  </commentList>
</comments>
</file>

<file path=xl/sharedStrings.xml><?xml version="1.0" encoding="utf-8"?>
<sst xmlns="http://schemas.openxmlformats.org/spreadsheetml/2006/main" count="906" uniqueCount="234">
  <si>
    <t>Date</t>
  </si>
  <si>
    <t>Environment:</t>
  </si>
  <si>
    <t>Curve Code:</t>
  </si>
  <si>
    <t>Risk Type:</t>
  </si>
  <si>
    <t>;226.1.4.10;</t>
  </si>
  <si>
    <t>Service: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</si>
  <si>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</si>
  <si>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</si>
  <si>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Curve:</t>
  </si>
  <si>
    <r>
      <t>Risk (</t>
    </r>
    <r>
      <rPr>
        <b/>
        <sz val="8"/>
        <color indexed="8"/>
        <rFont val="Arial"/>
        <family val="2"/>
      </rPr>
      <t>PRC, BAS, IDX</t>
    </r>
    <r>
      <rPr>
        <b/>
        <sz val="10"/>
        <color indexed="8"/>
        <rFont val="Arial"/>
        <family val="2"/>
      </rPr>
      <t>):</t>
    </r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</si>
  <si>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</si>
  <si>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</si>
  <si>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</si>
  <si>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</si>
  <si>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</si>
  <si>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</si>
  <si>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</si>
  <si>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</si>
  <si>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</si>
  <si>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Curve Value</t>
  </si>
  <si>
    <t>Database Activity Report</t>
  </si>
  <si>
    <t>Apr/01-Oct/01</t>
  </si>
  <si>
    <t>Nov/00-Mar/01</t>
  </si>
  <si>
    <t>Nov/01-Mar/02</t>
  </si>
  <si>
    <t>IM</t>
  </si>
  <si>
    <t>Tibco Warning:</t>
  </si>
  <si>
    <t>Tibco Error:</t>
  </si>
  <si>
    <t xml:space="preserve">Date\UOM: </t>
  </si>
  <si>
    <t>Apr/02-Oct/02</t>
  </si>
  <si>
    <t>Current Month</t>
  </si>
  <si>
    <t>IF-CIG/RKYMTN</t>
  </si>
  <si>
    <t>GDP-ELPO/PERMIAN</t>
  </si>
  <si>
    <t>GDP-ELPO/SJ</t>
  </si>
  <si>
    <t>GDP-TW/PERMIAN</t>
  </si>
  <si>
    <t>GDP-SOCAL</t>
  </si>
  <si>
    <t>GDP-CIG/RKYMTN</t>
  </si>
  <si>
    <t>GDP-KERN/OPAL</t>
  </si>
  <si>
    <t>GDP-NWPL/CNBR-US</t>
  </si>
  <si>
    <t>GDP-WYOMING</t>
  </si>
  <si>
    <t>GDP-QUESTAR</t>
  </si>
  <si>
    <t>GDP-BONDAD (100%)</t>
  </si>
  <si>
    <t>GDP-MALIN</t>
  </si>
  <si>
    <t>401-TUSCORARA</t>
  </si>
  <si>
    <t>GDP-NW STANFIELD</t>
  </si>
  <si>
    <t>GD-NW STANF/1ST</t>
  </si>
  <si>
    <t>CGPR-AECO/USIM</t>
  </si>
  <si>
    <t>GDP-ELPO/SJ(BONDAD)</t>
  </si>
  <si>
    <t>GDP-SOCAL(KRS)</t>
  </si>
  <si>
    <t>TW-THOREAU</t>
  </si>
  <si>
    <t>GDP-PGE/CG</t>
  </si>
  <si>
    <t>GD-WIND RIVER</t>
  </si>
  <si>
    <t>GD-DJ/BASIN</t>
  </si>
  <si>
    <t>DJ/BASIN/PSCO</t>
  </si>
  <si>
    <t>GD-WINDOW ROCK</t>
  </si>
  <si>
    <t>GDP-PG&amp;E/LG-PKG</t>
  </si>
  <si>
    <t>IM-DJ/BASIN</t>
  </si>
  <si>
    <t>GDP-CIG/WIC</t>
  </si>
  <si>
    <t>IM-TW/SJ</t>
  </si>
  <si>
    <t>GDP-CIG/ROCKPORT</t>
  </si>
  <si>
    <t>GDC-NGPL/Gage-W</t>
  </si>
  <si>
    <t>GD-AECOUS-DAILY (IM-West)</t>
  </si>
  <si>
    <t>DJ/BASIN/CIG</t>
  </si>
  <si>
    <t>GDP-TRAILBLAZER</t>
  </si>
  <si>
    <t>GD-TRAILBLAZER</t>
  </si>
  <si>
    <t>IM-CIG/SOUTHERN</t>
  </si>
  <si>
    <t>GDP-CIG/SOUTHERN</t>
  </si>
  <si>
    <t>IM_FTUNION</t>
  </si>
  <si>
    <t>GDC-FTUNION</t>
  </si>
  <si>
    <t>IM_FTULESSGATH</t>
  </si>
  <si>
    <t>GDP-CIG/CHEYENN</t>
  </si>
  <si>
    <t>GDP-CIG/NW-GR</t>
  </si>
  <si>
    <t>IF-BONDAD(100%)</t>
  </si>
  <si>
    <t>Effective Date</t>
  </si>
  <si>
    <t>IF-HPL/SHPCHAN</t>
  </si>
  <si>
    <t>IF-NGPL/LA</t>
  </si>
  <si>
    <t>GDP-HEHUB</t>
  </si>
  <si>
    <t>GDP-ELPO/PERM2</t>
  </si>
  <si>
    <t>GDP-ELPO/SANJUA</t>
  </si>
  <si>
    <t>GDP-NTHWST/CANB</t>
  </si>
  <si>
    <t>GDP-ELPO/SJBOND</t>
  </si>
  <si>
    <t>GDP-MALIN-CTYGA</t>
  </si>
  <si>
    <t>GDP-NW STANFIEL</t>
  </si>
  <si>
    <t>GDP-PG&amp;E/CITIGA</t>
  </si>
  <si>
    <t>GDP-TW/SJ</t>
  </si>
  <si>
    <t>GDP-CAL BORDER</t>
  </si>
  <si>
    <t>PR</t>
  </si>
  <si>
    <t>SP</t>
  </si>
  <si>
    <t>Book Code 1</t>
  </si>
  <si>
    <t>M</t>
  </si>
  <si>
    <t>D</t>
  </si>
  <si>
    <t>Cell Location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</si>
  <si>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</si>
  <si>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</si>
  <si>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</si>
  <si>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</si>
  <si>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</si>
  <si>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</si>
  <si>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</si>
  <si>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</si>
  <si>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</si>
  <si>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</si>
  <si>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</si>
  <si>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</si>
  <si>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</si>
  <si>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</si>
  <si>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</si>
  <si>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</si>
  <si>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</si>
  <si>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</si>
  <si>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</si>
  <si>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</si>
  <si>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z8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</si>
  <si>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</si>
  <si>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</si>
  <si>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</si>
  <si>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</si>
  <si>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</si>
  <si>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</si>
  <si>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</si>
  <si>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</si>
  <si>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</si>
  <si>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</si>
  <si>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Prompt Month</t>
  </si>
  <si>
    <t>NG</t>
  </si>
  <si>
    <t>IF-ELPO/PERMIAN</t>
  </si>
  <si>
    <t>IF-ELPO/SJ</t>
  </si>
  <si>
    <t>IF-TW/PERMIAN</t>
  </si>
  <si>
    <t>NGI-SOCAL</t>
  </si>
  <si>
    <t>IF-KERN/RIVER</t>
  </si>
  <si>
    <t>IF-NTHWST/CANBR</t>
  </si>
  <si>
    <t>IF-NWPL_ROCKY_M</t>
  </si>
  <si>
    <t>IF-QUESTAR</t>
  </si>
  <si>
    <t>IF-EPSJ(BONDAD)</t>
  </si>
  <si>
    <t>NGI-MALIN</t>
  </si>
  <si>
    <t>NGI-PGE/CG</t>
  </si>
  <si>
    <t>CGPR-AECO/BASIS</t>
  </si>
  <si>
    <t>P</t>
  </si>
  <si>
    <t>IF-NWPL/CNBR-US</t>
  </si>
  <si>
    <t>NGI-NOCAL</t>
  </si>
  <si>
    <t>NW-STANFIELD</t>
  </si>
  <si>
    <t>NGI-SOCAL(KRS)</t>
  </si>
  <si>
    <t>IF-CIG/WIC</t>
  </si>
  <si>
    <t>IM-RIOPUERCO</t>
  </si>
  <si>
    <t>PRC</t>
  </si>
  <si>
    <t>NAME</t>
  </si>
  <si>
    <t>IM_WINDRIVER</t>
  </si>
  <si>
    <t>IF-CIG/GLENROCK</t>
  </si>
  <si>
    <t>IF-CIG/ROCKPORT</t>
  </si>
  <si>
    <t>IM_TRAILBLAZER</t>
  </si>
  <si>
    <t>NGI-MOJAVE</t>
  </si>
  <si>
    <t>NGI-PGE/TOPOCK</t>
  </si>
  <si>
    <t>NGI-SOCAL/IMBAL</t>
  </si>
  <si>
    <t>NGI-PGE/IMBAL</t>
  </si>
  <si>
    <t>NYMEX</t>
  </si>
  <si>
    <t>CANADA</t>
  </si>
  <si>
    <t>NGI-SOBDR-SOCAL</t>
  </si>
  <si>
    <t>NGI-SOBDR-PG&amp;E</t>
  </si>
  <si>
    <t>CGPR-KINGSGATE</t>
  </si>
  <si>
    <t>GDP-PGT/KINGSGA</t>
  </si>
  <si>
    <t>IF-CIG/CHEYENN</t>
  </si>
  <si>
    <t>HH</t>
  </si>
  <si>
    <t>GD Index</t>
  </si>
  <si>
    <t>GDP-MOJAVE</t>
  </si>
  <si>
    <t>GDP-PGE/TOPOCK</t>
  </si>
  <si>
    <t>GDC-SOCAL/IMBAL</t>
  </si>
  <si>
    <t>GDC-PG&amp;E/IMBAL</t>
  </si>
  <si>
    <t>GDC-SOBDR-PG&amp;E</t>
  </si>
  <si>
    <t xml:space="preserve">BASIS </t>
  </si>
  <si>
    <t>SPREADS</t>
  </si>
  <si>
    <t>ermt</t>
  </si>
  <si>
    <t>GDP-NWPL_ROCKYM</t>
  </si>
  <si>
    <t>GDH-ELPO/PERM</t>
  </si>
  <si>
    <t>GDH-ELPO/SJ</t>
  </si>
  <si>
    <t>GDL-ELPO/PERM</t>
  </si>
  <si>
    <t>GDL-ELPO/SJ</t>
  </si>
  <si>
    <t>GDP-KERN/RIVER</t>
  </si>
  <si>
    <t>IF-WAHA</t>
  </si>
  <si>
    <t>True Up</t>
  </si>
  <si>
    <t>Physical Premium</t>
  </si>
  <si>
    <t>WESTDAY CURVE LOAD VALUES</t>
  </si>
  <si>
    <t>Cash Settle</t>
  </si>
  <si>
    <t>BOM</t>
  </si>
  <si>
    <t>Permian</t>
  </si>
  <si>
    <t>SanJuan</t>
  </si>
  <si>
    <t>Socal</t>
  </si>
  <si>
    <t>CIG</t>
  </si>
  <si>
    <t>Kern/Opal</t>
  </si>
  <si>
    <t xml:space="preserve">Wyoming </t>
  </si>
  <si>
    <t>Questar</t>
  </si>
  <si>
    <t xml:space="preserve">Malin </t>
  </si>
  <si>
    <t>Stanfield</t>
  </si>
  <si>
    <t>Aeco</t>
  </si>
  <si>
    <t>PG&amp;E</t>
  </si>
  <si>
    <t>CIG/CHEYENN</t>
  </si>
  <si>
    <t>CIG/NW-GR</t>
  </si>
  <si>
    <t>KingsGate</t>
  </si>
  <si>
    <t>Today</t>
  </si>
  <si>
    <t>Basis/Fixed Spreads</t>
  </si>
  <si>
    <t>Current Time</t>
  </si>
  <si>
    <t>Check (true/false)</t>
  </si>
  <si>
    <t/>
  </si>
  <si>
    <t>Copy Daily</t>
  </si>
  <si>
    <t>NW STANF/1ST-GD</t>
  </si>
  <si>
    <t>d8</t>
  </si>
  <si>
    <t>Yesterday</t>
  </si>
  <si>
    <t>GD-ELPO/PERM2</t>
  </si>
  <si>
    <t>GD-ELPO/SANJUAN</t>
  </si>
  <si>
    <t>GD-CIG/RKYMTN</t>
  </si>
  <si>
    <t>GD-NWPL_ROCKY_M</t>
  </si>
  <si>
    <t>GD-NW STANFIELD</t>
  </si>
  <si>
    <t>GD-NTHWST/CANB</t>
  </si>
  <si>
    <t>GD-CAL BORDER</t>
  </si>
  <si>
    <t>GD-MALIN-CTYGAT</t>
  </si>
  <si>
    <t>GD-PG&amp;E/CITIGAT</t>
  </si>
  <si>
    <t>GD-KERN/OPAL</t>
  </si>
  <si>
    <t>GD-QUESTAR</t>
  </si>
  <si>
    <t>GD-WYOMING</t>
  </si>
  <si>
    <t>GD-KERN/RIVER</t>
  </si>
  <si>
    <t>Y</t>
  </si>
  <si>
    <t>HeHub</t>
  </si>
  <si>
    <t>OK</t>
  </si>
  <si>
    <t>NEW</t>
  </si>
  <si>
    <t>ORA-01400: cannot insert NULL into ("EGS"."EGS_CURVE_DEF"."CURVE_CD")
ORA-01403: no data found</t>
  </si>
  <si>
    <t>GDP-AECO/USD</t>
  </si>
  <si>
    <t xml:space="preserve"> </t>
  </si>
  <si>
    <t>NTHWST/CANB</t>
  </si>
  <si>
    <t>NWPL_ROCKYM</t>
  </si>
  <si>
    <t>Kern/River</t>
  </si>
  <si>
    <t>Elpo/SJBond</t>
  </si>
  <si>
    <t>TW/Permian</t>
  </si>
  <si>
    <t>PG&amp;E/Lg-Pkg</t>
  </si>
  <si>
    <t>TW-San Juan</t>
  </si>
  <si>
    <t>IF-TW/SJ</t>
  </si>
  <si>
    <t>GDP-TW/PERM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</si>
</sst>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5" formatCode="dd\-mmm\-yy"/>
    <numFmt numFmtId="166" formatCode="0.000"/>
    <numFmt numFmtId="167" formatCode="0.0000"/>
    <numFmt numFmtId="169" formatCode="_(* #,##0.0000_);_(* \(#,##0.0000\);_(* &quot;-&quot;??_);_(@_)"/>
    <numFmt numFmtId="171" formatCode="mmm\-dd\-yy"/>
    <numFmt numFmtId="177" formatCode="m/d/yyyy\ h:mm:ss"/>
    <numFmt numFmtId="178" formatCode="mm\-dd\-yyyy"/>
    <numFmt numFmtId="185" formatCode="&quot;$&quot;#,##0.0000_);[Red]\(&quot;$&quot;#,##0.0000\)"/>
    <numFmt numFmtId="188" formatCode="0.00000000000"/>
  </numFmts>
  <fonts count="32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MS Sans Serif"/>
    </font>
    <font>
      <b/>
      <sz val="10"/>
      <name val="Arial"/>
    </font>
    <font>
      <sz val="10"/>
      <color indexed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6"/>
      <name val="Small Fonts"/>
      <family val="2"/>
    </font>
    <font>
      <sz val="6"/>
      <color indexed="32"/>
      <name val="Small Fonts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48"/>
      <name val="Times New Roman"/>
      <family val="1"/>
    </font>
    <font>
      <b/>
      <sz val="9"/>
      <name val="Arial"/>
      <family val="2"/>
    </font>
    <font>
      <sz val="14"/>
      <name val="Times New Roman"/>
      <family val="1"/>
    </font>
    <font>
      <sz val="16"/>
      <color indexed="9"/>
      <name val="Times New Roman"/>
      <family val="1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2" borderId="0" applyNumberFormat="0" applyFont="0" applyAlignment="0" applyProtection="0"/>
    <xf numFmtId="0" fontId="1" fillId="0" borderId="0"/>
  </cellStyleXfs>
  <cellXfs count="220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3" borderId="0" xfId="0" applyFont="1" applyFill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3" fillId="3" borderId="0" xfId="0" applyFont="1" applyFill="1" applyBorder="1" applyAlignment="1">
      <alignment horizontal="right"/>
    </xf>
    <xf numFmtId="165" fontId="4" fillId="0" borderId="1" xfId="0" applyNumberFormat="1" applyFont="1" applyBorder="1"/>
    <xf numFmtId="167" fontId="0" fillId="0" borderId="0" xfId="0" applyNumberFormat="1"/>
    <xf numFmtId="167" fontId="0" fillId="0" borderId="0" xfId="0" applyNumberFormat="1" applyBorder="1"/>
    <xf numFmtId="167" fontId="0" fillId="0" borderId="2" xfId="0" applyNumberFormat="1" applyBorder="1"/>
    <xf numFmtId="0" fontId="0" fillId="0" borderId="2" xfId="0" applyBorder="1"/>
    <xf numFmtId="0" fontId="3" fillId="0" borderId="0" xfId="0" applyFont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0" fillId="5" borderId="3" xfId="0" applyFill="1" applyBorder="1"/>
    <xf numFmtId="0" fontId="0" fillId="5" borderId="4" xfId="0" applyFill="1" applyBorder="1"/>
    <xf numFmtId="49" fontId="6" fillId="6" borderId="4" xfId="0" applyNumberFormat="1" applyFont="1" applyFill="1" applyBorder="1" applyAlignment="1">
      <alignment horizontal="left"/>
    </xf>
    <xf numFmtId="49" fontId="6" fillId="6" borderId="4" xfId="0" applyNumberFormat="1" applyFont="1" applyFill="1" applyBorder="1"/>
    <xf numFmtId="0" fontId="6" fillId="0" borderId="4" xfId="0" applyFont="1" applyBorder="1"/>
    <xf numFmtId="0" fontId="0" fillId="0" borderId="4" xfId="0" applyBorder="1"/>
    <xf numFmtId="0" fontId="0" fillId="5" borderId="5" xfId="0" applyFill="1" applyBorder="1"/>
    <xf numFmtId="0" fontId="0" fillId="5" borderId="2" xfId="0" applyFill="1" applyBorder="1"/>
    <xf numFmtId="0" fontId="0" fillId="5" borderId="0" xfId="0" applyFill="1" applyBorder="1"/>
    <xf numFmtId="49" fontId="4" fillId="6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right"/>
    </xf>
    <xf numFmtId="49" fontId="4" fillId="6" borderId="0" xfId="0" applyNumberFormat="1" applyFont="1" applyFill="1" applyBorder="1"/>
    <xf numFmtId="0" fontId="4" fillId="6" borderId="0" xfId="0" applyFont="1" applyFill="1" applyBorder="1"/>
    <xf numFmtId="0" fontId="4" fillId="0" borderId="0" xfId="0" applyFont="1" applyBorder="1"/>
    <xf numFmtId="0" fontId="0" fillId="5" borderId="6" xfId="0" applyFill="1" applyBorder="1"/>
    <xf numFmtId="0" fontId="0" fillId="5" borderId="1" xfId="0" applyFill="1" applyBorder="1"/>
    <xf numFmtId="0" fontId="6" fillId="0" borderId="1" xfId="0" applyFont="1" applyBorder="1"/>
    <xf numFmtId="49" fontId="4" fillId="6" borderId="4" xfId="0" applyNumberFormat="1" applyFont="1" applyFill="1" applyBorder="1" applyAlignment="1">
      <alignment horizontal="left"/>
    </xf>
    <xf numFmtId="49" fontId="4" fillId="6" borderId="4" xfId="0" applyNumberFormat="1" applyFont="1" applyFill="1" applyBorder="1"/>
    <xf numFmtId="0" fontId="4" fillId="0" borderId="4" xfId="0" applyFont="1" applyBorder="1"/>
    <xf numFmtId="49" fontId="4" fillId="6" borderId="2" xfId="0" applyNumberFormat="1" applyFont="1" applyFill="1" applyBorder="1" applyAlignment="1">
      <alignment horizontal="left"/>
    </xf>
    <xf numFmtId="49" fontId="4" fillId="6" borderId="2" xfId="0" applyNumberFormat="1" applyFont="1" applyFill="1" applyBorder="1"/>
    <xf numFmtId="0" fontId="4" fillId="0" borderId="2" xfId="0" applyFont="1" applyBorder="1"/>
    <xf numFmtId="167" fontId="0" fillId="5" borderId="4" xfId="0" applyNumberForma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7" fontId="0" fillId="5" borderId="0" xfId="0" applyNumberFormat="1" applyFill="1" applyBorder="1"/>
    <xf numFmtId="167" fontId="0" fillId="0" borderId="4" xfId="0" applyNumberFormat="1" applyBorder="1"/>
    <xf numFmtId="167" fontId="0" fillId="0" borderId="1" xfId="0" applyNumberFormat="1" applyBorder="1"/>
    <xf numFmtId="0" fontId="3" fillId="6" borderId="0" xfId="0" applyFont="1" applyFill="1" applyBorder="1"/>
    <xf numFmtId="49" fontId="7" fillId="7" borderId="0" xfId="0" applyNumberFormat="1" applyFont="1" applyFill="1" applyAlignment="1">
      <alignment horizontal="right"/>
    </xf>
    <xf numFmtId="49" fontId="7" fillId="5" borderId="0" xfId="0" applyNumberFormat="1" applyFont="1" applyFill="1" applyAlignment="1">
      <alignment horizontal="right"/>
    </xf>
    <xf numFmtId="49" fontId="7" fillId="4" borderId="0" xfId="0" applyNumberFormat="1" applyFont="1" applyFill="1" applyBorder="1" applyAlignment="1">
      <alignment horizontal="right"/>
    </xf>
    <xf numFmtId="49" fontId="7" fillId="3" borderId="0" xfId="0" applyNumberFormat="1" applyFont="1" applyFill="1" applyBorder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6" borderId="0" xfId="0" applyFont="1" applyFill="1" applyAlignment="1"/>
    <xf numFmtId="0" fontId="4" fillId="6" borderId="0" xfId="0" applyFont="1" applyFill="1"/>
    <xf numFmtId="17" fontId="4" fillId="7" borderId="1" xfId="0" applyNumberFormat="1" applyFont="1" applyFill="1" applyBorder="1"/>
    <xf numFmtId="166" fontId="3" fillId="6" borderId="0" xfId="0" applyNumberFormat="1" applyFont="1" applyFill="1" applyBorder="1"/>
    <xf numFmtId="166" fontId="0" fillId="0" borderId="0" xfId="0" applyNumberFormat="1" applyBorder="1"/>
    <xf numFmtId="167" fontId="3" fillId="6" borderId="4" xfId="0" applyNumberFormat="1" applyFont="1" applyFill="1" applyBorder="1"/>
    <xf numFmtId="167" fontId="6" fillId="6" borderId="0" xfId="0" applyNumberFormat="1" applyFont="1" applyFill="1" applyAlignment="1"/>
    <xf numFmtId="167" fontId="3" fillId="6" borderId="0" xfId="0" applyNumberFormat="1" applyFont="1" applyFill="1" applyBorder="1"/>
    <xf numFmtId="167" fontId="6" fillId="6" borderId="0" xfId="0" applyNumberFormat="1" applyFont="1" applyFill="1"/>
    <xf numFmtId="17" fontId="3" fillId="4" borderId="0" xfId="0" applyNumberFormat="1" applyFont="1" applyFill="1"/>
    <xf numFmtId="17" fontId="3" fillId="0" borderId="0" xfId="0" applyNumberFormat="1" applyFont="1"/>
    <xf numFmtId="17" fontId="3" fillId="7" borderId="0" xfId="0" applyNumberFormat="1" applyFont="1" applyFill="1"/>
    <xf numFmtId="15" fontId="0" fillId="0" borderId="0" xfId="0" applyNumberFormat="1"/>
    <xf numFmtId="0" fontId="9" fillId="6" borderId="0" xfId="0" applyFont="1" applyFill="1"/>
    <xf numFmtId="0" fontId="3" fillId="8" borderId="0" xfId="0" applyFont="1" applyFill="1"/>
    <xf numFmtId="0" fontId="0" fillId="0" borderId="0" xfId="0" applyAlignment="1">
      <alignment horizontal="right"/>
    </xf>
    <xf numFmtId="0" fontId="3" fillId="8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8" borderId="0" xfId="0" applyFont="1" applyFill="1" applyAlignment="1">
      <alignment horizontal="left"/>
    </xf>
    <xf numFmtId="169" fontId="0" fillId="0" borderId="0" xfId="1" applyNumberFormat="1" applyFont="1"/>
    <xf numFmtId="167" fontId="6" fillId="6" borderId="1" xfId="0" applyNumberFormat="1" applyFont="1" applyFill="1" applyBorder="1" applyAlignment="1"/>
    <xf numFmtId="167" fontId="6" fillId="6" borderId="1" xfId="0" applyNumberFormat="1" applyFont="1" applyFill="1" applyBorder="1"/>
    <xf numFmtId="167" fontId="6" fillId="6" borderId="4" xfId="0" applyNumberFormat="1" applyFont="1" applyFill="1" applyBorder="1" applyAlignment="1"/>
    <xf numFmtId="167" fontId="6" fillId="6" borderId="4" xfId="0" applyNumberFormat="1" applyFont="1" applyFill="1" applyBorder="1"/>
    <xf numFmtId="169" fontId="0" fillId="0" borderId="0" xfId="0" applyNumberFormat="1"/>
    <xf numFmtId="0" fontId="6" fillId="6" borderId="0" xfId="0" applyFont="1" applyFill="1"/>
    <xf numFmtId="14" fontId="4" fillId="7" borderId="1" xfId="0" applyNumberFormat="1" applyFont="1" applyFill="1" applyBorder="1"/>
    <xf numFmtId="167" fontId="3" fillId="0" borderId="0" xfId="0" applyNumberFormat="1" applyFont="1"/>
    <xf numFmtId="0" fontId="0" fillId="0" borderId="0" xfId="0" applyFill="1"/>
    <xf numFmtId="166" fontId="0" fillId="9" borderId="7" xfId="0" applyNumberFormat="1" applyFill="1" applyBorder="1"/>
    <xf numFmtId="0" fontId="0" fillId="0" borderId="8" xfId="0" applyBorder="1"/>
    <xf numFmtId="0" fontId="0" fillId="0" borderId="9" xfId="0" applyBorder="1"/>
    <xf numFmtId="0" fontId="17" fillId="0" borderId="0" xfId="3" applyFont="1"/>
    <xf numFmtId="0" fontId="17" fillId="0" borderId="0" xfId="0" applyFont="1"/>
    <xf numFmtId="3" fontId="17" fillId="0" borderId="0" xfId="3" applyNumberFormat="1" applyFont="1"/>
    <xf numFmtId="14" fontId="17" fillId="0" borderId="10" xfId="3" applyNumberFormat="1" applyFont="1" applyBorder="1" applyAlignment="1" applyProtection="1">
      <alignment horizontal="right"/>
    </xf>
    <xf numFmtId="177" fontId="18" fillId="10" borderId="10" xfId="3" applyNumberFormat="1" applyFont="1" applyFill="1" applyBorder="1" applyAlignment="1">
      <alignment horizontal="right"/>
    </xf>
    <xf numFmtId="14" fontId="17" fillId="0" borderId="10" xfId="3" applyNumberFormat="1" applyFont="1" applyBorder="1" applyAlignment="1">
      <alignment horizontal="right"/>
    </xf>
    <xf numFmtId="17" fontId="17" fillId="0" borderId="10" xfId="3" applyNumberFormat="1" applyFont="1" applyBorder="1" applyAlignment="1" applyProtection="1">
      <alignment horizontal="right"/>
    </xf>
    <xf numFmtId="0" fontId="17" fillId="0" borderId="10" xfId="3" applyFont="1" applyFill="1" applyBorder="1"/>
    <xf numFmtId="0" fontId="17" fillId="0" borderId="10" xfId="3" applyFont="1" applyBorder="1"/>
    <xf numFmtId="0" fontId="17" fillId="0" borderId="10" xfId="3" applyFont="1" applyBorder="1" applyAlignment="1">
      <alignment horizontal="right"/>
    </xf>
    <xf numFmtId="171" fontId="17" fillId="0" borderId="0" xfId="0" applyNumberFormat="1" applyFont="1"/>
    <xf numFmtId="166" fontId="17" fillId="0" borderId="0" xfId="0" applyNumberFormat="1" applyFont="1"/>
    <xf numFmtId="14" fontId="17" fillId="0" borderId="0" xfId="3" applyNumberFormat="1" applyFont="1"/>
    <xf numFmtId="0" fontId="19" fillId="0" borderId="0" xfId="0" applyFont="1" applyAlignment="1">
      <alignment horizontal="center"/>
    </xf>
    <xf numFmtId="17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78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19" fillId="8" borderId="0" xfId="0" applyNumberFormat="1" applyFont="1" applyFill="1" applyAlignment="1">
      <alignment horizontal="center"/>
    </xf>
    <xf numFmtId="14" fontId="19" fillId="0" borderId="0" xfId="0" applyNumberFormat="1" applyFont="1" applyFill="1" applyAlignment="1">
      <alignment horizontal="center"/>
    </xf>
    <xf numFmtId="14" fontId="19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11" borderId="0" xfId="0" applyFont="1" applyFill="1" applyAlignment="1">
      <alignment horizontal="center"/>
    </xf>
    <xf numFmtId="17" fontId="19" fillId="11" borderId="0" xfId="0" applyNumberFormat="1" applyFont="1" applyFill="1" applyAlignment="1">
      <alignment horizontal="center"/>
    </xf>
    <xf numFmtId="167" fontId="16" fillId="0" borderId="0" xfId="0" applyNumberFormat="1" applyFont="1"/>
    <xf numFmtId="0" fontId="16" fillId="0" borderId="0" xfId="0" applyFont="1" applyFill="1"/>
    <xf numFmtId="0" fontId="13" fillId="0" borderId="0" xfId="0" applyFont="1" applyFill="1"/>
    <xf numFmtId="17" fontId="17" fillId="8" borderId="10" xfId="3" applyNumberFormat="1" applyFont="1" applyFill="1" applyBorder="1" applyAlignment="1" applyProtection="1">
      <alignment horizontal="right"/>
    </xf>
    <xf numFmtId="14" fontId="17" fillId="8" borderId="10" xfId="3" applyNumberFormat="1" applyFont="1" applyFill="1" applyBorder="1" applyAlignment="1">
      <alignment horizontal="right"/>
    </xf>
    <xf numFmtId="17" fontId="1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66" fontId="17" fillId="0" borderId="0" xfId="0" applyNumberFormat="1" applyFont="1" applyFill="1"/>
    <xf numFmtId="0" fontId="21" fillId="0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166" fontId="19" fillId="11" borderId="0" xfId="0" applyNumberFormat="1" applyFont="1" applyFill="1" applyAlignment="1">
      <alignment horizontal="center"/>
    </xf>
    <xf numFmtId="166" fontId="19" fillId="0" borderId="0" xfId="0" applyNumberFormat="1" applyFont="1" applyFill="1" applyAlignment="1">
      <alignment horizontal="center"/>
    </xf>
    <xf numFmtId="14" fontId="17" fillId="0" borderId="0" xfId="0" applyNumberFormat="1" applyFont="1"/>
    <xf numFmtId="0" fontId="0" fillId="9" borderId="0" xfId="0" applyFill="1"/>
    <xf numFmtId="0" fontId="25" fillId="0" borderId="0" xfId="0" applyFont="1"/>
    <xf numFmtId="14" fontId="25" fillId="0" borderId="0" xfId="0" applyNumberFormat="1" applyFont="1"/>
    <xf numFmtId="0" fontId="3" fillId="0" borderId="0" xfId="0" applyFont="1" applyAlignment="1">
      <alignment horizontal="right"/>
    </xf>
    <xf numFmtId="14" fontId="3" fillId="0" borderId="0" xfId="0" applyNumberFormat="1" applyFont="1"/>
    <xf numFmtId="16" fontId="3" fillId="7" borderId="0" xfId="0" applyNumberFormat="1" applyFont="1" applyFill="1"/>
    <xf numFmtId="0" fontId="3" fillId="9" borderId="11" xfId="0" applyFont="1" applyFill="1" applyBorder="1" applyAlignment="1">
      <alignment horizontal="centerContinuous"/>
    </xf>
    <xf numFmtId="0" fontId="3" fillId="9" borderId="8" xfId="0" applyFont="1" applyFill="1" applyBorder="1" applyAlignment="1">
      <alignment horizontal="centerContinuous"/>
    </xf>
    <xf numFmtId="0" fontId="3" fillId="9" borderId="12" xfId="0" applyFont="1" applyFill="1" applyBorder="1" applyAlignment="1">
      <alignment horizontal="centerContinuous"/>
    </xf>
    <xf numFmtId="0" fontId="0" fillId="0" borderId="13" xfId="0" applyBorder="1"/>
    <xf numFmtId="0" fontId="12" fillId="9" borderId="11" xfId="0" applyFont="1" applyFill="1" applyBorder="1" applyAlignment="1">
      <alignment horizontal="centerContinuous"/>
    </xf>
    <xf numFmtId="0" fontId="12" fillId="9" borderId="14" xfId="0" applyFont="1" applyFill="1" applyBorder="1" applyAlignment="1">
      <alignment horizontal="centerContinuous"/>
    </xf>
    <xf numFmtId="169" fontId="1" fillId="0" borderId="0" xfId="1" applyNumberFormat="1"/>
    <xf numFmtId="0" fontId="25" fillId="6" borderId="0" xfId="0" applyFont="1" applyFill="1"/>
    <xf numFmtId="0" fontId="3" fillId="6" borderId="0" xfId="0" applyFont="1" applyFill="1" applyAlignment="1"/>
    <xf numFmtId="0" fontId="4" fillId="8" borderId="0" xfId="0" applyFon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0" xfId="0" applyFont="1" applyFill="1" applyAlignment="1"/>
    <xf numFmtId="0" fontId="4" fillId="6" borderId="8" xfId="0" applyFont="1" applyFill="1" applyBorder="1"/>
    <xf numFmtId="0" fontId="4" fillId="6" borderId="9" xfId="0" applyFont="1" applyFill="1" applyBorder="1"/>
    <xf numFmtId="0" fontId="6" fillId="6" borderId="9" xfId="0" applyFont="1" applyFill="1" applyBorder="1"/>
    <xf numFmtId="0" fontId="4" fillId="6" borderId="9" xfId="0" applyFont="1" applyFill="1" applyBorder="1" applyAlignment="1"/>
    <xf numFmtId="0" fontId="4" fillId="6" borderId="13" xfId="0" applyFont="1" applyFill="1" applyBorder="1" applyAlignment="1"/>
    <xf numFmtId="0" fontId="0" fillId="11" borderId="0" xfId="0" applyFill="1"/>
    <xf numFmtId="0" fontId="12" fillId="11" borderId="18" xfId="0" applyFont="1" applyFill="1" applyBorder="1" applyAlignment="1">
      <alignment horizontal="centerContinuous"/>
    </xf>
    <xf numFmtId="0" fontId="3" fillId="11" borderId="11" xfId="0" applyFont="1" applyFill="1" applyBorder="1" applyAlignment="1">
      <alignment horizontal="centerContinuous"/>
    </xf>
    <xf numFmtId="0" fontId="2" fillId="11" borderId="18" xfId="0" applyFont="1" applyFill="1" applyBorder="1" applyAlignment="1">
      <alignment horizontal="centerContinuous"/>
    </xf>
    <xf numFmtId="0" fontId="12" fillId="11" borderId="15" xfId="0" applyFont="1" applyFill="1" applyBorder="1" applyAlignment="1">
      <alignment horizontal="centerContinuous"/>
    </xf>
    <xf numFmtId="0" fontId="2" fillId="11" borderId="15" xfId="0" applyFont="1" applyFill="1" applyBorder="1" applyAlignment="1">
      <alignment horizontal="centerContinuous"/>
    </xf>
    <xf numFmtId="166" fontId="19" fillId="11" borderId="7" xfId="0" applyNumberFormat="1" applyFont="1" applyFill="1" applyBorder="1"/>
    <xf numFmtId="166" fontId="19" fillId="11" borderId="4" xfId="0" applyNumberFormat="1" applyFont="1" applyFill="1" applyBorder="1"/>
    <xf numFmtId="166" fontId="19" fillId="11" borderId="0" xfId="0" applyNumberFormat="1" applyFont="1" applyFill="1"/>
    <xf numFmtId="0" fontId="0" fillId="12" borderId="0" xfId="0" applyFill="1"/>
    <xf numFmtId="0" fontId="4" fillId="12" borderId="0" xfId="0" applyFont="1" applyFill="1"/>
    <xf numFmtId="0" fontId="4" fillId="12" borderId="0" xfId="0" applyFont="1" applyFill="1" applyAlignment="1"/>
    <xf numFmtId="0" fontId="6" fillId="12" borderId="0" xfId="0" applyFont="1" applyFill="1"/>
    <xf numFmtId="166" fontId="14" fillId="12" borderId="4" xfId="0" applyNumberFormat="1" applyFont="1" applyFill="1" applyBorder="1"/>
    <xf numFmtId="0" fontId="4" fillId="9" borderId="0" xfId="0" applyFont="1" applyFill="1"/>
    <xf numFmtId="0" fontId="4" fillId="9" borderId="0" xfId="0" applyFont="1" applyFill="1" applyAlignment="1"/>
    <xf numFmtId="166" fontId="14" fillId="9" borderId="4" xfId="0" applyNumberFormat="1" applyFont="1" applyFill="1" applyBorder="1"/>
    <xf numFmtId="0" fontId="2" fillId="9" borderId="11" xfId="0" applyFont="1" applyFill="1" applyBorder="1" applyAlignment="1">
      <alignment horizontal="centerContinuous"/>
    </xf>
    <xf numFmtId="166" fontId="19" fillId="9" borderId="0" xfId="0" applyNumberFormat="1" applyFont="1" applyFill="1"/>
    <xf numFmtId="166" fontId="19" fillId="9" borderId="7" xfId="0" applyNumberFormat="1" applyFont="1" applyFill="1" applyBorder="1"/>
    <xf numFmtId="166" fontId="19" fillId="9" borderId="4" xfId="0" applyNumberFormat="1" applyFont="1" applyFill="1" applyBorder="1"/>
    <xf numFmtId="2" fontId="0" fillId="0" borderId="9" xfId="0" applyNumberFormat="1" applyBorder="1"/>
    <xf numFmtId="2" fontId="0" fillId="0" borderId="13" xfId="0" applyNumberFormat="1" applyBorder="1"/>
    <xf numFmtId="0" fontId="30" fillId="0" borderId="19" xfId="0" applyFont="1" applyBorder="1"/>
    <xf numFmtId="14" fontId="3" fillId="0" borderId="20" xfId="0" applyNumberFormat="1" applyFont="1" applyBorder="1" applyAlignment="1">
      <alignment horizontal="center"/>
    </xf>
    <xf numFmtId="0" fontId="0" fillId="0" borderId="21" xfId="0" applyBorder="1"/>
    <xf numFmtId="0" fontId="30" fillId="0" borderId="22" xfId="0" applyFont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0" fillId="0" borderId="24" xfId="0" applyFont="1" applyBorder="1"/>
    <xf numFmtId="185" fontId="30" fillId="0" borderId="25" xfId="0" applyNumberFormat="1" applyFont="1" applyBorder="1" applyAlignment="1">
      <alignment horizontal="center"/>
    </xf>
    <xf numFmtId="185" fontId="30" fillId="3" borderId="26" xfId="0" applyNumberFormat="1" applyFont="1" applyFill="1" applyBorder="1" applyAlignment="1">
      <alignment horizontal="center"/>
    </xf>
    <xf numFmtId="185" fontId="0" fillId="0" borderId="0" xfId="0" applyNumberFormat="1"/>
    <xf numFmtId="0" fontId="30" fillId="0" borderId="27" xfId="0" applyFont="1" applyBorder="1"/>
    <xf numFmtId="185" fontId="30" fillId="0" borderId="10" xfId="0" applyNumberFormat="1" applyFont="1" applyBorder="1" applyAlignment="1">
      <alignment horizontal="center"/>
    </xf>
    <xf numFmtId="185" fontId="30" fillId="3" borderId="28" xfId="0" applyNumberFormat="1" applyFont="1" applyFill="1" applyBorder="1" applyAlignment="1">
      <alignment horizontal="center"/>
    </xf>
    <xf numFmtId="185" fontId="30" fillId="0" borderId="10" xfId="0" applyNumberFormat="1" applyFont="1" applyFill="1" applyBorder="1" applyAlignment="1">
      <alignment horizontal="center"/>
    </xf>
    <xf numFmtId="0" fontId="30" fillId="0" borderId="27" xfId="0" applyFont="1" applyFill="1" applyBorder="1"/>
    <xf numFmtId="0" fontId="25" fillId="13" borderId="0" xfId="0" applyFont="1" applyFill="1"/>
    <xf numFmtId="14" fontId="25" fillId="13" borderId="0" xfId="0" applyNumberFormat="1" applyFont="1" applyFill="1"/>
    <xf numFmtId="1" fontId="25" fillId="13" borderId="0" xfId="0" applyNumberFormat="1" applyFont="1" applyFill="1"/>
    <xf numFmtId="20" fontId="0" fillId="11" borderId="0" xfId="0" applyNumberFormat="1" applyFill="1"/>
    <xf numFmtId="2" fontId="0" fillId="0" borderId="12" xfId="0" applyNumberFormat="1" applyBorder="1"/>
    <xf numFmtId="18" fontId="0" fillId="11" borderId="0" xfId="0" applyNumberFormat="1" applyFill="1"/>
    <xf numFmtId="18" fontId="25" fillId="13" borderId="0" xfId="0" applyNumberFormat="1" applyFont="1" applyFill="1"/>
    <xf numFmtId="188" fontId="0" fillId="9" borderId="0" xfId="0" applyNumberFormat="1" applyFill="1"/>
    <xf numFmtId="0" fontId="2" fillId="9" borderId="14" xfId="0" applyFont="1" applyFill="1" applyBorder="1" applyAlignment="1">
      <alignment horizontal="centerContinuous"/>
    </xf>
    <xf numFmtId="0" fontId="12" fillId="11" borderId="29" xfId="0" applyFont="1" applyFill="1" applyBorder="1" applyAlignment="1">
      <alignment horizontal="centerContinuous"/>
    </xf>
    <xf numFmtId="0" fontId="3" fillId="9" borderId="14" xfId="0" applyFont="1" applyFill="1" applyBorder="1" applyAlignment="1">
      <alignment horizontal="centerContinuous"/>
    </xf>
    <xf numFmtId="0" fontId="2" fillId="11" borderId="29" xfId="0" applyFont="1" applyFill="1" applyBorder="1" applyAlignment="1">
      <alignment horizontal="centerContinuous"/>
    </xf>
    <xf numFmtId="0" fontId="12" fillId="11" borderId="30" xfId="0" applyFont="1" applyFill="1" applyBorder="1" applyAlignment="1">
      <alignment horizontal="centerContinuous"/>
    </xf>
    <xf numFmtId="0" fontId="2" fillId="11" borderId="30" xfId="0" applyFont="1" applyFill="1" applyBorder="1" applyAlignment="1">
      <alignment horizontal="centerContinuous"/>
    </xf>
    <xf numFmtId="0" fontId="3" fillId="11" borderId="14" xfId="0" applyFont="1" applyFill="1" applyBorder="1" applyAlignment="1">
      <alignment horizontal="centerContinuous"/>
    </xf>
    <xf numFmtId="14" fontId="0" fillId="9" borderId="0" xfId="0" applyNumberFormat="1" applyFill="1"/>
    <xf numFmtId="14" fontId="0" fillId="11" borderId="0" xfId="0" applyNumberFormat="1" applyFill="1"/>
    <xf numFmtId="0" fontId="12" fillId="11" borderId="31" xfId="0" applyFont="1" applyFill="1" applyBorder="1" applyAlignment="1">
      <alignment horizontal="centerContinuous"/>
    </xf>
    <xf numFmtId="166" fontId="19" fillId="11" borderId="1" xfId="0" applyNumberFormat="1" applyFont="1" applyFill="1" applyBorder="1"/>
    <xf numFmtId="0" fontId="12" fillId="11" borderId="32" xfId="0" applyFont="1" applyFill="1" applyBorder="1" applyAlignment="1">
      <alignment horizontal="centerContinuous"/>
    </xf>
    <xf numFmtId="166" fontId="0" fillId="9" borderId="0" xfId="0" applyNumberFormat="1" applyFill="1"/>
    <xf numFmtId="1" fontId="0" fillId="9" borderId="0" xfId="0" applyNumberFormat="1" applyFill="1"/>
    <xf numFmtId="2" fontId="0" fillId="14" borderId="10" xfId="0" applyNumberFormat="1" applyFill="1" applyBorder="1"/>
    <xf numFmtId="3" fontId="17" fillId="0" borderId="0" xfId="3" applyNumberFormat="1" applyFont="1" applyFill="1"/>
    <xf numFmtId="0" fontId="30" fillId="0" borderId="10" xfId="0" applyFont="1" applyBorder="1" applyAlignment="1">
      <alignment horizontal="center"/>
    </xf>
    <xf numFmtId="0" fontId="0" fillId="14" borderId="0" xfId="0" applyFill="1"/>
    <xf numFmtId="0" fontId="27" fillId="15" borderId="11" xfId="0" applyFont="1" applyFill="1" applyBorder="1" applyAlignment="1">
      <alignment horizontal="center"/>
    </xf>
    <xf numFmtId="0" fontId="27" fillId="15" borderId="15" xfId="0" applyFont="1" applyFill="1" applyBorder="1" applyAlignment="1">
      <alignment horizontal="center"/>
    </xf>
    <xf numFmtId="0" fontId="26" fillId="12" borderId="11" xfId="0" applyFont="1" applyFill="1" applyBorder="1" applyAlignment="1">
      <alignment horizontal="center"/>
    </xf>
    <xf numFmtId="0" fontId="15" fillId="12" borderId="15" xfId="0" applyFont="1" applyFill="1" applyBorder="1" applyAlignment="1">
      <alignment horizontal="center"/>
    </xf>
    <xf numFmtId="0" fontId="28" fillId="16" borderId="14" xfId="0" applyFont="1" applyFill="1" applyBorder="1" applyAlignment="1">
      <alignment horizontal="center"/>
    </xf>
    <xf numFmtId="0" fontId="28" fillId="16" borderId="30" xfId="0" applyFont="1" applyFill="1" applyBorder="1" applyAlignment="1">
      <alignment horizontal="center"/>
    </xf>
    <xf numFmtId="0" fontId="29" fillId="0" borderId="33" xfId="0" applyFont="1" applyBorder="1" applyAlignment="1">
      <alignment horizontal="center" vertic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GBox"/>
</file>

<file path=xl/ctrlProps/ctrlProp15.xml><?xml version="1.0" encoding="utf-8"?>
<formControlPr xmlns="http://schemas.microsoft.com/office/spreadsheetml/2009/9/main" objectType="GBox"/>
</file>

<file path=xl/ctrlProps/ctrlProp16.xml><?xml version="1.0" encoding="utf-8"?>
<formControlPr xmlns="http://schemas.microsoft.com/office/spreadsheetml/2009/9/main" objectType="GBox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GBox"/>
</file>

<file path=xl/ctrlProps/ctrlProp9.xml><?xml version="1.0" encoding="utf-8"?>
<formControlPr xmlns="http://schemas.microsoft.com/office/spreadsheetml/2009/9/main" objectType="Button" lockText="1"/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0.emf"/><Relationship Id="rId1" Type="http://schemas.openxmlformats.org/officeDocument/2006/relationships/image" Target="../media/image6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</xdr:row>
      <xdr:rowOff>91440</xdr:rowOff>
    </xdr:from>
    <xdr:to>
      <xdr:col>6</xdr:col>
      <xdr:colOff>213360</xdr:colOff>
      <xdr:row>2</xdr:row>
      <xdr:rowOff>68580</xdr:rowOff>
    </xdr:to>
    <xdr:sp macro="[0]!UpdateLinks" textlink="">
      <xdr:nvSpPr>
        <xdr:cNvPr id="26626" name="Rectangle 2"/>
        <xdr:cNvSpPr>
          <a:spLocks noChangeArrowheads="1"/>
        </xdr:cNvSpPr>
      </xdr:nvSpPr>
      <xdr:spPr bwMode="auto">
        <a:xfrm>
          <a:off x="4366260" y="266700"/>
          <a:ext cx="75438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CCC" mc:Ignorable="a14" a14:legacySpreadsheetColorIndex="45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7A5E7A" mc:Ignorable="a14" a14:legacySpreadsheetColorIndex="45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Update Links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15240</xdr:rowOff>
        </xdr:from>
        <xdr:to>
          <xdr:col>2</xdr:col>
          <xdr:colOff>213360</xdr:colOff>
          <xdr:row>17</xdr:row>
          <xdr:rowOff>15240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129540</xdr:colOff>
          <xdr:row>6</xdr:row>
          <xdr:rowOff>0</xdr:rowOff>
        </xdr:from>
        <xdr:to>
          <xdr:col>1</xdr:col>
          <xdr:colOff>373380</xdr:colOff>
          <xdr:row>9</xdr:row>
          <xdr:rowOff>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121920</xdr:rowOff>
        </xdr:from>
        <xdr:to>
          <xdr:col>6</xdr:col>
          <xdr:colOff>716280</xdr:colOff>
          <xdr:row>1</xdr:row>
          <xdr:rowOff>167640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11</xdr:col>
          <xdr:colOff>274320</xdr:colOff>
          <xdr:row>2</xdr:row>
          <xdr:rowOff>30480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1188720</xdr:colOff>
          <xdr:row>0</xdr:row>
          <xdr:rowOff>99060</xdr:rowOff>
        </xdr:from>
        <xdr:to>
          <xdr:col>4</xdr:col>
          <xdr:colOff>739140</xdr:colOff>
          <xdr:row>1</xdr:row>
          <xdr:rowOff>144780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182880</xdr:rowOff>
        </xdr:from>
        <xdr:to>
          <xdr:col>4</xdr:col>
          <xdr:colOff>754380</xdr:colOff>
          <xdr:row>2</xdr:row>
          <xdr:rowOff>182880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327660</xdr:colOff>
          <xdr:row>0</xdr:row>
          <xdr:rowOff>106680</xdr:rowOff>
        </xdr:from>
        <xdr:to>
          <xdr:col>10</xdr:col>
          <xdr:colOff>228600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0</xdr:rowOff>
        </xdr:from>
        <xdr:to>
          <xdr:col>10</xdr:col>
          <xdr:colOff>175260</xdr:colOff>
          <xdr:row>1</xdr:row>
          <xdr:rowOff>91440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198120</xdr:rowOff>
        </xdr:from>
        <xdr:to>
          <xdr:col>10</xdr:col>
          <xdr:colOff>213360</xdr:colOff>
          <xdr:row>2</xdr:row>
          <xdr:rowOff>167640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106680</xdr:rowOff>
        </xdr:from>
        <xdr:to>
          <xdr:col>2</xdr:col>
          <xdr:colOff>1036320</xdr:colOff>
          <xdr:row>2</xdr:row>
          <xdr:rowOff>190500</xdr:rowOff>
        </xdr:to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114300" y="106680"/>
              <a:ext cx="922020" cy="487680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1158240</xdr:colOff>
          <xdr:row>0</xdr:row>
          <xdr:rowOff>30480</xdr:rowOff>
        </xdr:from>
        <xdr:to>
          <xdr:col>4</xdr:col>
          <xdr:colOff>563880</xdr:colOff>
          <xdr:row>2</xdr:row>
          <xdr:rowOff>220980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38100</xdr:rowOff>
        </xdr:from>
        <xdr:to>
          <xdr:col>2</xdr:col>
          <xdr:colOff>1089660</xdr:colOff>
          <xdr:row>2</xdr:row>
          <xdr:rowOff>220980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45720</xdr:rowOff>
        </xdr:from>
        <xdr:to>
          <xdr:col>6</xdr:col>
          <xdr:colOff>883920</xdr:colOff>
          <xdr:row>2</xdr:row>
          <xdr:rowOff>220980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205740</xdr:rowOff>
        </xdr:from>
        <xdr:to>
          <xdr:col>6</xdr:col>
          <xdr:colOff>106680</xdr:colOff>
          <xdr:row>2</xdr:row>
          <xdr:rowOff>190500</xdr:rowOff>
        </xdr:to>
        <xdr:sp macro="" textlink="">
          <xdr:nvSpPr>
            <xdr:cNvPr id="4122" name="Button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Modules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137160</xdr:colOff>
          <xdr:row>1</xdr:row>
          <xdr:rowOff>205740</xdr:rowOff>
        </xdr:from>
        <xdr:to>
          <xdr:col>6</xdr:col>
          <xdr:colOff>716280</xdr:colOff>
          <xdr:row>2</xdr:row>
          <xdr:rowOff>190500</xdr:rowOff>
        </xdr:to>
        <xdr:sp macro="" textlink="">
          <xdr:nvSpPr>
            <xdr:cNvPr id="4123" name="Button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 Init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0</xdr:row>
          <xdr:rowOff>121920</xdr:rowOff>
        </xdr:from>
        <xdr:to>
          <xdr:col>6</xdr:col>
          <xdr:colOff>716280</xdr:colOff>
          <xdr:row>1</xdr:row>
          <xdr:rowOff>167640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11</xdr:col>
          <xdr:colOff>274320</xdr:colOff>
          <xdr:row>2</xdr:row>
          <xdr:rowOff>30480</xdr:rowOff>
        </xdr:to>
        <xdr:sp macro="" textlink="">
          <xdr:nvSpPr>
            <xdr:cNvPr id="25602" name="Rvx1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1188720</xdr:colOff>
          <xdr:row>0</xdr:row>
          <xdr:rowOff>99060</xdr:rowOff>
        </xdr:from>
        <xdr:to>
          <xdr:col>4</xdr:col>
          <xdr:colOff>746760</xdr:colOff>
          <xdr:row>1</xdr:row>
          <xdr:rowOff>144780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182880</xdr:rowOff>
        </xdr:from>
        <xdr:to>
          <xdr:col>4</xdr:col>
          <xdr:colOff>754380</xdr:colOff>
          <xdr:row>2</xdr:row>
          <xdr:rowOff>182880</xdr:rowOff>
        </xdr:to>
        <xdr:sp macro="" textlink="">
          <xdr:nvSpPr>
            <xdr:cNvPr id="25604" name="Button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320040</xdr:colOff>
          <xdr:row>0</xdr:row>
          <xdr:rowOff>106680</xdr:rowOff>
        </xdr:from>
        <xdr:to>
          <xdr:col>9</xdr:col>
          <xdr:colOff>586740</xdr:colOff>
          <xdr:row>1</xdr:row>
          <xdr:rowOff>152400</xdr:rowOff>
        </xdr:to>
        <xdr:sp macro="" textlink="">
          <xdr:nvSpPr>
            <xdr:cNvPr id="25605" name="Label1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0</xdr:rowOff>
        </xdr:from>
        <xdr:to>
          <xdr:col>9</xdr:col>
          <xdr:colOff>541020</xdr:colOff>
          <xdr:row>1</xdr:row>
          <xdr:rowOff>91440</xdr:rowOff>
        </xdr:to>
        <xdr:sp macro="" textlink="">
          <xdr:nvSpPr>
            <xdr:cNvPr id="25606" name="CommandButton2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198120</xdr:rowOff>
        </xdr:from>
        <xdr:to>
          <xdr:col>9</xdr:col>
          <xdr:colOff>579120</xdr:colOff>
          <xdr:row>2</xdr:row>
          <xdr:rowOff>167640</xdr:rowOff>
        </xdr:to>
        <xdr:sp macro="" textlink="">
          <xdr:nvSpPr>
            <xdr:cNvPr id="25607" name="TextBox1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106680</xdr:rowOff>
        </xdr:from>
        <xdr:to>
          <xdr:col>2</xdr:col>
          <xdr:colOff>1036320</xdr:colOff>
          <xdr:row>2</xdr:row>
          <xdr:rowOff>190500</xdr:rowOff>
        </xdr:to>
        <xdr:grpSp>
          <xdr:nvGrpSpPr>
            <xdr:cNvPr id="25608" name="Group 8"/>
            <xdr:cNvGrpSpPr>
              <a:grpSpLocks/>
            </xdr:cNvGrpSpPr>
          </xdr:nvGrpSpPr>
          <xdr:grpSpPr bwMode="auto">
            <a:xfrm>
              <a:off x="114300" y="106680"/>
              <a:ext cx="922020" cy="487680"/>
              <a:chOff x="20" y="17"/>
              <a:chExt cx="94" cy="53"/>
            </a:xfrm>
          </xdr:grpSpPr>
          <xdr:sp macro="" textlink="">
            <xdr:nvSpPr>
              <xdr:cNvPr id="25609" name="CommandButton1" hidden="1">
                <a:extLst>
                  <a:ext uri="{63B3BB69-23CF-44E3-9099-C40C66FF867C}">
                    <a14:compatExt spid="_x0000_s2560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10" name="CheckBox1" hidden="1">
                <a:extLst>
                  <a:ext uri="{63B3BB69-23CF-44E3-9099-C40C66FF867C}">
                    <a14:compatExt spid="_x0000_s2561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1158240</xdr:colOff>
          <xdr:row>0</xdr:row>
          <xdr:rowOff>30480</xdr:rowOff>
        </xdr:from>
        <xdr:to>
          <xdr:col>4</xdr:col>
          <xdr:colOff>480060</xdr:colOff>
          <xdr:row>2</xdr:row>
          <xdr:rowOff>220980</xdr:rowOff>
        </xdr:to>
        <xdr:sp macro="" textlink="">
          <xdr:nvSpPr>
            <xdr:cNvPr id="25611" name="Group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38100</xdr:rowOff>
        </xdr:from>
        <xdr:to>
          <xdr:col>2</xdr:col>
          <xdr:colOff>1089660</xdr:colOff>
          <xdr:row>2</xdr:row>
          <xdr:rowOff>220980</xdr:rowOff>
        </xdr:to>
        <xdr:sp macro="" textlink="">
          <xdr:nvSpPr>
            <xdr:cNvPr id="25612" name="Group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45720</xdr:rowOff>
        </xdr:from>
        <xdr:to>
          <xdr:col>6</xdr:col>
          <xdr:colOff>716280</xdr:colOff>
          <xdr:row>2</xdr:row>
          <xdr:rowOff>220980</xdr:rowOff>
        </xdr:to>
        <xdr:sp macro="" textlink="">
          <xdr:nvSpPr>
            <xdr:cNvPr id="25613" name="Group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205740</xdr:rowOff>
        </xdr:from>
        <xdr:to>
          <xdr:col>6</xdr:col>
          <xdr:colOff>106680</xdr:colOff>
          <xdr:row>2</xdr:row>
          <xdr:rowOff>190500</xdr:rowOff>
        </xdr:to>
        <xdr:sp macro="" textlink="">
          <xdr:nvSpPr>
            <xdr:cNvPr id="25614" name="Button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Modules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137160</xdr:colOff>
          <xdr:row>1</xdr:row>
          <xdr:rowOff>205740</xdr:rowOff>
        </xdr:from>
        <xdr:to>
          <xdr:col>6</xdr:col>
          <xdr:colOff>716280</xdr:colOff>
          <xdr:row>2</xdr:row>
          <xdr:rowOff>190500</xdr:rowOff>
        </xdr:to>
        <xdr:sp macro="" textlink="">
          <xdr:nvSpPr>
            <xdr:cNvPr id="25615" name="Button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 Init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68580</xdr:rowOff>
        </xdr:from>
        <xdr:to>
          <xdr:col>1</xdr:col>
          <xdr:colOff>754380</xdr:colOff>
          <xdr:row>1</xdr:row>
          <xdr:rowOff>137160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251460</xdr:colOff>
          <xdr:row>0</xdr:row>
          <xdr:rowOff>0</xdr:rowOff>
        </xdr:from>
        <xdr:to>
          <xdr:col>20</xdr:col>
          <xdr:colOff>76200</xdr:colOff>
          <xdr:row>1</xdr:row>
          <xdr:rowOff>91440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137160</xdr:colOff>
          <xdr:row>0</xdr:row>
          <xdr:rowOff>7620</xdr:rowOff>
        </xdr:from>
        <xdr:to>
          <xdr:col>21</xdr:col>
          <xdr:colOff>60960</xdr:colOff>
          <xdr:row>1</xdr:row>
          <xdr:rowOff>121920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0</xdr:row>
          <xdr:rowOff>30480</xdr:rowOff>
        </xdr:from>
        <xdr:to>
          <xdr:col>3</xdr:col>
          <xdr:colOff>952500</xdr:colOff>
          <xdr:row>1</xdr:row>
          <xdr:rowOff>129540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22860</xdr:rowOff>
        </xdr:from>
        <xdr:to>
          <xdr:col>0</xdr:col>
          <xdr:colOff>1165860</xdr:colOff>
          <xdr:row>1</xdr:row>
          <xdr:rowOff>121920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Recalculate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0</xdr:row>
          <xdr:rowOff>45720</xdr:rowOff>
        </xdr:from>
        <xdr:to>
          <xdr:col>3</xdr:col>
          <xdr:colOff>213360</xdr:colOff>
          <xdr:row>1</xdr:row>
          <xdr:rowOff>121920</xdr:rowOff>
        </xdr:to>
        <xdr:sp macro="" textlink="">
          <xdr:nvSpPr>
            <xdr:cNvPr id="8195" name="CheckBox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685800</xdr:colOff>
          <xdr:row>0</xdr:row>
          <xdr:rowOff>30480</xdr:rowOff>
        </xdr:from>
        <xdr:to>
          <xdr:col>6</xdr:col>
          <xdr:colOff>76200</xdr:colOff>
          <xdr:row>1</xdr:row>
          <xdr:rowOff>137160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 Discount Factor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WEST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s/TDS%20Curve/West/newCurrent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aday"/>
      <sheetName val="Prompt"/>
      <sheetName val="Curves"/>
      <sheetName val="BasisTransport"/>
      <sheetName val="PhyIndex"/>
      <sheetName val="FinIndex"/>
      <sheetName val="ConsIndex"/>
      <sheetName val="TDS_BasisPos_Dwnld"/>
      <sheetName val="FIdxCuves"/>
      <sheetName val="PIdxCurves"/>
      <sheetName val="NewFin"/>
      <sheetName val="TDS_New_DWNLD"/>
      <sheetName val="TDS_New_DWNLD (2)"/>
      <sheetName val="NewPhy"/>
      <sheetName val="Transport"/>
      <sheetName val="CurveShift"/>
      <sheetName val="FIZBidWeek"/>
      <sheetName val="LiqBasis"/>
      <sheetName val="StartPos"/>
      <sheetName val="StartPrompt"/>
      <sheetName val="TModelPositions"/>
      <sheetName val="PHYSICAL_Pos_Risk"/>
      <sheetName val="RISK_START_POS"/>
      <sheetName val="GasDaily_Pos_Risk"/>
      <sheetName val="Date&amp;CurveCodes"/>
      <sheetName val="Risk_GD"/>
      <sheetName val="ERMS_Pos_Dwnld"/>
      <sheetName val="TP WEST INDEX"/>
    </sheetNames>
    <sheetDataSet>
      <sheetData sheetId="0" refreshError="1"/>
      <sheetData sheetId="1" refreshError="1"/>
      <sheetData sheetId="2">
        <row r="4">
          <cell r="D4">
            <v>2.2599999999999998</v>
          </cell>
        </row>
        <row r="10">
          <cell r="D10">
            <v>2.0199999999999996</v>
          </cell>
        </row>
        <row r="11">
          <cell r="C11">
            <v>-0.25</v>
          </cell>
        </row>
        <row r="13">
          <cell r="C13">
            <v>-0.3</v>
          </cell>
          <cell r="D13">
            <v>1.9599999999999997</v>
          </cell>
        </row>
        <row r="14">
          <cell r="C14">
            <v>-0.25</v>
          </cell>
          <cell r="D14">
            <v>2.0099999999999998</v>
          </cell>
        </row>
        <row r="15">
          <cell r="C15">
            <v>-0.3</v>
          </cell>
          <cell r="D15">
            <v>1.9599999999999997</v>
          </cell>
        </row>
        <row r="16">
          <cell r="C16">
            <v>-0.35</v>
          </cell>
          <cell r="D16">
            <v>1.9099999999999997</v>
          </cell>
        </row>
        <row r="17">
          <cell r="C17">
            <v>-0.35</v>
          </cell>
          <cell r="D17">
            <v>1.9099999999999997</v>
          </cell>
        </row>
        <row r="18">
          <cell r="C18">
            <v>0.03</v>
          </cell>
          <cell r="D18">
            <v>2.2899999999999996</v>
          </cell>
        </row>
        <row r="19">
          <cell r="C19">
            <v>7.9999999999999988E-2</v>
          </cell>
          <cell r="D19">
            <v>2.34</v>
          </cell>
        </row>
        <row r="20">
          <cell r="C20">
            <v>-0.05</v>
          </cell>
          <cell r="D20">
            <v>2.21</v>
          </cell>
        </row>
        <row r="22">
          <cell r="C22">
            <v>-0.25</v>
          </cell>
          <cell r="D22">
            <v>2.0099999999999998</v>
          </cell>
        </row>
        <row r="27">
          <cell r="C27">
            <v>0.15</v>
          </cell>
          <cell r="D27">
            <v>2.4099999999999997</v>
          </cell>
        </row>
        <row r="28">
          <cell r="C28">
            <v>0.3</v>
          </cell>
          <cell r="D28">
            <v>2.5599999999999996</v>
          </cell>
        </row>
        <row r="29">
          <cell r="C29">
            <v>0.35</v>
          </cell>
          <cell r="D29">
            <v>2.61</v>
          </cell>
        </row>
        <row r="30">
          <cell r="C30">
            <v>0.2</v>
          </cell>
          <cell r="D30">
            <v>2.46</v>
          </cell>
        </row>
        <row r="31">
          <cell r="C31">
            <v>0.15</v>
          </cell>
          <cell r="D31">
            <v>2.4099999999999997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18" Type="http://schemas.openxmlformats.org/officeDocument/2006/relationships/ctrlProp" Target="../ctrlProps/ctrlProp13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6.x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17" Type="http://schemas.openxmlformats.org/officeDocument/2006/relationships/ctrlProp" Target="../ctrlProps/ctrlProp1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8.xml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8.xml"/><Relationship Id="rId10" Type="http://schemas.openxmlformats.org/officeDocument/2006/relationships/control" Target="../activeX/activeX10.xml"/><Relationship Id="rId19" Type="http://schemas.openxmlformats.org/officeDocument/2006/relationships/ctrlProp" Target="../ctrlProps/ctrlProp14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Relationship Id="rId14" Type="http://schemas.openxmlformats.org/officeDocument/2006/relationships/control" Target="../activeX/activeX12.xml"/><Relationship Id="rId22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vmlDrawing" Target="../drawings/vmlDrawing6.vml"/><Relationship Id="rId7" Type="http://schemas.openxmlformats.org/officeDocument/2006/relationships/control" Target="../activeX/activeX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4.xml"/><Relationship Id="rId5" Type="http://schemas.openxmlformats.org/officeDocument/2006/relationships/image" Target="../media/image6.emf"/><Relationship Id="rId4" Type="http://schemas.openxmlformats.org/officeDocument/2006/relationships/control" Target="../activeX/activeX13.xml"/><Relationship Id="rId9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6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5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8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.xml"/><Relationship Id="rId20" Type="http://schemas.openxmlformats.org/officeDocument/2006/relationships/ctrlProp" Target="../ctrlProps/ctrlProp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0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6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86"/>
  <sheetViews>
    <sheetView workbookViewId="0">
      <selection activeCell="B5" sqref="B5"/>
    </sheetView>
  </sheetViews>
  <sheetFormatPr defaultRowHeight="13.2" x14ac:dyDescent="0.25"/>
  <cols>
    <col min="1" max="1" width="20.33203125" bestFit="1" customWidth="1"/>
    <col min="4" max="4" width="15.6640625" bestFit="1" customWidth="1"/>
  </cols>
  <sheetData>
    <row r="1" spans="1:4" ht="13.8" thickBot="1" x14ac:dyDescent="0.3"/>
    <row r="2" spans="1:4" ht="21.6" thickBot="1" x14ac:dyDescent="0.45">
      <c r="A2" s="213" t="s">
        <v>167</v>
      </c>
      <c r="B2" s="214"/>
      <c r="C2" t="s">
        <v>181</v>
      </c>
      <c r="D2" t="s">
        <v>199</v>
      </c>
    </row>
    <row r="3" spans="1:4" ht="13.8" thickBot="1" x14ac:dyDescent="0.3">
      <c r="A3" s="131" t="s">
        <v>31</v>
      </c>
      <c r="B3" s="84">
        <f>[2]Curves!$C$20</f>
        <v>-0.05</v>
      </c>
      <c r="C3">
        <f>HeHub+GDP_ELPO_PERMIAN</f>
        <v>2.21</v>
      </c>
      <c r="D3" t="str">
        <f>IF(C3='from Randy'!C4,"true","false")</f>
        <v>true</v>
      </c>
    </row>
    <row r="4" spans="1:4" ht="13.8" thickBot="1" x14ac:dyDescent="0.3">
      <c r="A4" s="131" t="s">
        <v>32</v>
      </c>
      <c r="B4" s="85">
        <f>[2]Curves!$C$22</f>
        <v>-0.25</v>
      </c>
      <c r="C4">
        <f>HeHub+GDP_ELPO_SJ</f>
        <v>2.0099999999999998</v>
      </c>
      <c r="D4" t="str">
        <f>IF(C4='from Randy'!C5,"true","false")</f>
        <v>true</v>
      </c>
    </row>
    <row r="5" spans="1:4" ht="13.8" thickBot="1" x14ac:dyDescent="0.3">
      <c r="A5" s="131" t="s">
        <v>34</v>
      </c>
      <c r="B5" s="85">
        <f>[2]Curves!$C$31</f>
        <v>0.15</v>
      </c>
      <c r="C5">
        <f>GDP_SOCAL+HeHub</f>
        <v>2.4099999999999997</v>
      </c>
      <c r="D5" t="str">
        <f>IF(C5='from Randy'!C8,"true","false")</f>
        <v>true</v>
      </c>
    </row>
    <row r="6" spans="1:4" ht="13.8" thickBot="1" x14ac:dyDescent="0.3">
      <c r="A6" s="131" t="s">
        <v>35</v>
      </c>
      <c r="B6" s="85">
        <f>[2]Curves!$C$13</f>
        <v>-0.3</v>
      </c>
      <c r="C6">
        <f>GDP_CIG_RKYMTN+HeHub</f>
        <v>1.9599999999999997</v>
      </c>
      <c r="D6" t="str">
        <f>IF(C6='from Randy'!C9,"true","false")</f>
        <v>true</v>
      </c>
    </row>
    <row r="7" spans="1:4" ht="13.8" thickBot="1" x14ac:dyDescent="0.3">
      <c r="A7" s="131" t="s">
        <v>36</v>
      </c>
      <c r="B7" s="85">
        <f>[2]Curves!$C$17</f>
        <v>-0.35</v>
      </c>
      <c r="C7">
        <f>GDP_KERN_OPAL+HeHub</f>
        <v>1.9099999999999997</v>
      </c>
      <c r="D7" t="str">
        <f>IF(C7='from Randy'!C10,"true","false")</f>
        <v>true</v>
      </c>
    </row>
    <row r="8" spans="1:4" ht="13.8" thickBot="1" x14ac:dyDescent="0.3">
      <c r="A8" s="131" t="s">
        <v>37</v>
      </c>
      <c r="B8" s="85">
        <f>[2]Curves!$C$11</f>
        <v>-0.25</v>
      </c>
      <c r="C8">
        <f>GDP_NWPL_CNBR_US+HeHub</f>
        <v>2.0099999999999998</v>
      </c>
      <c r="D8" t="str">
        <f>IF(C8='from Randy'!C12,"true","false")</f>
        <v>false</v>
      </c>
    </row>
    <row r="9" spans="1:4" ht="13.8" thickBot="1" x14ac:dyDescent="0.3">
      <c r="A9" s="131" t="s">
        <v>38</v>
      </c>
      <c r="B9" s="85">
        <f>[2]Curves!$C$16</f>
        <v>-0.35</v>
      </c>
      <c r="C9">
        <f>GDP_WYOMING+HeHub</f>
        <v>1.9099999999999997</v>
      </c>
      <c r="D9" t="str">
        <f>IF(C9='from Randy'!C13,"true","false")</f>
        <v>true</v>
      </c>
    </row>
    <row r="10" spans="1:4" ht="13.8" thickBot="1" x14ac:dyDescent="0.3">
      <c r="A10" s="131" t="s">
        <v>39</v>
      </c>
      <c r="B10" s="85">
        <f>[2]Curves!$C$18</f>
        <v>0.03</v>
      </c>
      <c r="C10">
        <f>GDP_QUESTAR+HeHub</f>
        <v>2.2899999999999996</v>
      </c>
      <c r="D10" t="str">
        <f>IF(C10='from Randy'!C14,"true","false")</f>
        <v>true</v>
      </c>
    </row>
    <row r="11" spans="1:4" ht="13.8" thickBot="1" x14ac:dyDescent="0.3">
      <c r="A11" s="131" t="s">
        <v>41</v>
      </c>
      <c r="B11" s="85">
        <f>[2]Curves!$C$27</f>
        <v>0.15</v>
      </c>
      <c r="C11">
        <f>GDP_MALIN+HeHub</f>
        <v>2.4099999999999997</v>
      </c>
      <c r="D11" t="str">
        <f>IF(C11='from Randy'!C15,"true","false")</f>
        <v>true</v>
      </c>
    </row>
    <row r="12" spans="1:4" ht="13.8" thickBot="1" x14ac:dyDescent="0.3">
      <c r="A12" s="131" t="s">
        <v>43</v>
      </c>
      <c r="B12" s="85">
        <f>[2]Curves!$C$19</f>
        <v>7.9999999999999988E-2</v>
      </c>
      <c r="C12">
        <f>GDP_NW_STANFIELD+HeHub</f>
        <v>2.34</v>
      </c>
      <c r="D12" t="str">
        <f>IF(C12='from Randy'!C16,"true","false")</f>
        <v>true</v>
      </c>
    </row>
    <row r="13" spans="1:4" ht="13.8" thickBot="1" x14ac:dyDescent="0.3">
      <c r="A13" s="131" t="s">
        <v>49</v>
      </c>
      <c r="B13" s="85">
        <f>[2]Curves!$C$28</f>
        <v>0.3</v>
      </c>
      <c r="C13">
        <f>GDP_PGE_CG+HeHub</f>
        <v>2.5599999999999996</v>
      </c>
      <c r="D13" t="str">
        <f>IF(C13='from Randy'!C18,"true","false")</f>
        <v>true</v>
      </c>
    </row>
    <row r="14" spans="1:4" ht="13.8" thickBot="1" x14ac:dyDescent="0.3">
      <c r="A14" s="131" t="s">
        <v>69</v>
      </c>
      <c r="B14" s="170">
        <f>[2]Curves!$C$14</f>
        <v>-0.25</v>
      </c>
      <c r="C14">
        <f>GDP_CIG_CHEYENN+HeHub</f>
        <v>2.0099999999999998</v>
      </c>
      <c r="D14" t="str">
        <f>IF(C14='from Randy'!C20,"true","false")</f>
        <v>true</v>
      </c>
    </row>
    <row r="15" spans="1:4" ht="13.8" thickBot="1" x14ac:dyDescent="0.3">
      <c r="A15" s="131" t="s">
        <v>70</v>
      </c>
      <c r="B15" s="170">
        <f>[2]Curves!$C$15</f>
        <v>-0.3</v>
      </c>
      <c r="C15">
        <f>GDP_CIG_NW_GR+HeHub</f>
        <v>1.9599999999999997</v>
      </c>
      <c r="D15" t="str">
        <f>IF(C15='from Randy'!C21,"true","false")</f>
        <v>true</v>
      </c>
    </row>
    <row r="16" spans="1:4" ht="13.8" thickBot="1" x14ac:dyDescent="0.3">
      <c r="A16" s="131" t="s">
        <v>162</v>
      </c>
      <c r="B16" s="170">
        <f>[2]Curves!$C$29</f>
        <v>0.35</v>
      </c>
      <c r="C16">
        <f>GDP_MOJAVE+HeHub</f>
        <v>2.61</v>
      </c>
      <c r="D16" t="str">
        <f>IF(C16='from Randy'!C22,"true","false")</f>
        <v>true</v>
      </c>
    </row>
    <row r="17" spans="1:4" ht="13.8" thickBot="1" x14ac:dyDescent="0.3">
      <c r="A17" s="132" t="s">
        <v>163</v>
      </c>
      <c r="B17" s="171">
        <f>[2]Curves!$C$30</f>
        <v>0.2</v>
      </c>
      <c r="C17">
        <f>GDP_PGE_TOPOCK+HeHub</f>
        <v>2.46</v>
      </c>
      <c r="D17" t="str">
        <f>IF(C17='from Randy'!C23,"true","false")</f>
        <v>true</v>
      </c>
    </row>
    <row r="18" spans="1:4" ht="13.8" thickBot="1" x14ac:dyDescent="0.3"/>
    <row r="19" spans="1:4" ht="13.8" thickBot="1" x14ac:dyDescent="0.3">
      <c r="A19" s="132" t="s">
        <v>219</v>
      </c>
      <c r="B19" s="191">
        <f>[2]Curves!$D$4</f>
        <v>2.2599999999999998</v>
      </c>
    </row>
    <row r="79" spans="3:4" x14ac:dyDescent="0.25">
      <c r="C79">
        <v>1.06</v>
      </c>
      <c r="D79">
        <v>1</v>
      </c>
    </row>
    <row r="80" spans="3:4" x14ac:dyDescent="0.25">
      <c r="C80">
        <v>1.44</v>
      </c>
      <c r="D80">
        <v>1</v>
      </c>
    </row>
    <row r="81" spans="3:4" x14ac:dyDescent="0.25">
      <c r="C81">
        <v>1.18</v>
      </c>
      <c r="D81">
        <v>1</v>
      </c>
    </row>
    <row r="82" spans="3:4" x14ac:dyDescent="0.25">
      <c r="C82">
        <v>1.94</v>
      </c>
      <c r="D82">
        <v>1</v>
      </c>
    </row>
    <row r="83" spans="3:4" x14ac:dyDescent="0.25">
      <c r="C83">
        <v>1.05</v>
      </c>
      <c r="D83">
        <v>1</v>
      </c>
    </row>
    <row r="84" spans="3:4" x14ac:dyDescent="0.25">
      <c r="C84">
        <v>1.94</v>
      </c>
      <c r="D84">
        <v>0</v>
      </c>
    </row>
    <row r="85" spans="3:4" x14ac:dyDescent="0.25">
      <c r="C85">
        <v>1.84</v>
      </c>
      <c r="D85">
        <v>1</v>
      </c>
    </row>
    <row r="86" spans="3:4" x14ac:dyDescent="0.25">
      <c r="C86">
        <v>1.84</v>
      </c>
      <c r="D86">
        <v>1</v>
      </c>
    </row>
  </sheetData>
  <mergeCells count="1">
    <mergeCell ref="A2:B2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1"/>
  <dimension ref="A1:BN662"/>
  <sheetViews>
    <sheetView showGridLines="0" topLeftCell="C1" workbookViewId="0">
      <pane xSplit="1" ySplit="8" topLeftCell="D9" activePane="bottomRight" state="frozen"/>
      <selection activeCell="D11" sqref="D11"/>
      <selection pane="topRight" activeCell="D11" sqref="D11"/>
      <selection pane="bottomLeft" activeCell="D11" sqref="D11"/>
      <selection pane="bottomRight" activeCell="C10" sqref="C10"/>
    </sheetView>
  </sheetViews>
  <sheetFormatPr defaultRowHeight="13.2" x14ac:dyDescent="0.25"/>
  <cols>
    <col min="1" max="1" width="14.33203125" hidden="1" customWidth="1"/>
    <col min="2" max="2" width="15.109375" hidden="1" customWidth="1"/>
    <col min="3" max="3" width="17.44140625" style="6" bestFit="1" customWidth="1"/>
    <col min="4" max="4" width="17.88671875" bestFit="1" customWidth="1"/>
    <col min="5" max="5" width="17.44140625" bestFit="1" customWidth="1"/>
    <col min="6" max="6" width="17.6640625" bestFit="1" customWidth="1"/>
    <col min="7" max="7" width="18.88671875" bestFit="1" customWidth="1"/>
    <col min="8" max="8" width="18.5546875" bestFit="1" customWidth="1"/>
    <col min="9" max="9" width="19.5546875" bestFit="1" customWidth="1"/>
    <col min="10" max="10" width="18.5546875" bestFit="1" customWidth="1"/>
    <col min="11" max="11" width="20.44140625" bestFit="1" customWidth="1"/>
    <col min="12" max="12" width="17.88671875" bestFit="1" customWidth="1"/>
    <col min="13" max="13" width="14.5546875" bestFit="1" customWidth="1"/>
    <col min="14" max="14" width="12.88671875" bestFit="1" customWidth="1"/>
    <col min="15" max="15" width="13.33203125" bestFit="1" customWidth="1"/>
    <col min="16" max="16" width="14.88671875" bestFit="1" customWidth="1"/>
    <col min="17" max="17" width="18.109375" bestFit="1" customWidth="1"/>
    <col min="18" max="18" width="18.33203125" bestFit="1" customWidth="1"/>
    <col min="19" max="19" width="16.88671875" bestFit="1" customWidth="1"/>
    <col min="20" max="20" width="16.109375" bestFit="1" customWidth="1"/>
    <col min="21" max="21" width="17" bestFit="1" customWidth="1"/>
    <col min="22" max="22" width="16.109375" bestFit="1" customWidth="1"/>
    <col min="23" max="23" width="21.6640625" bestFit="1" customWidth="1"/>
    <col min="24" max="24" width="16" bestFit="1" customWidth="1"/>
    <col min="25" max="25" width="13.44140625" customWidth="1"/>
    <col min="26" max="26" width="17.33203125" customWidth="1"/>
    <col min="27" max="27" width="16.88671875" customWidth="1"/>
    <col min="28" max="28" width="17.6640625" customWidth="1"/>
    <col min="29" max="29" width="19.44140625" customWidth="1"/>
    <col min="30" max="31" width="15.88671875" customWidth="1"/>
    <col min="32" max="32" width="13.109375" customWidth="1"/>
    <col min="33" max="33" width="12.33203125" customWidth="1"/>
    <col min="34" max="34" width="13.6640625" customWidth="1"/>
    <col min="35" max="35" width="17.6640625" customWidth="1"/>
    <col min="36" max="36" width="19.109375" customWidth="1"/>
    <col min="37" max="37" width="14.6640625" customWidth="1"/>
    <col min="38" max="38" width="18" customWidth="1"/>
    <col min="39" max="39" width="15.88671875" customWidth="1"/>
    <col min="40" max="40" width="16.6640625" customWidth="1"/>
    <col min="41" max="41" width="16" customWidth="1"/>
    <col min="42" max="42" width="12.33203125" customWidth="1"/>
    <col min="43" max="43" width="17.109375" bestFit="1" customWidth="1"/>
    <col min="44" max="44" width="17.6640625" bestFit="1" customWidth="1"/>
    <col min="45" max="45" width="15.109375" bestFit="1" customWidth="1"/>
    <col min="46" max="46" width="18.44140625" bestFit="1" customWidth="1"/>
    <col min="47" max="47" width="17.109375" bestFit="1" customWidth="1"/>
  </cols>
  <sheetData>
    <row r="1" spans="1:66" x14ac:dyDescent="0.25">
      <c r="C1" s="7"/>
      <c r="H1" t="s">
        <v>25</v>
      </c>
      <c r="I1" s="82"/>
      <c r="J1" s="82"/>
      <c r="K1" s="82"/>
      <c r="L1" s="82"/>
      <c r="M1" s="82"/>
      <c r="N1" s="82"/>
      <c r="O1" s="82"/>
      <c r="P1" s="82"/>
      <c r="Q1" s="112" t="s">
        <v>144</v>
      </c>
      <c r="R1" s="82"/>
      <c r="S1" s="82"/>
      <c r="T1" s="82"/>
      <c r="U1" s="82" t="s">
        <v>144</v>
      </c>
      <c r="V1" s="82" t="s">
        <v>144</v>
      </c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 t="s">
        <v>144</v>
      </c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</row>
    <row r="2" spans="1:66" ht="18.75" customHeight="1" x14ac:dyDescent="0.25">
      <c r="C2" s="7"/>
      <c r="H2" t="s">
        <v>26</v>
      </c>
      <c r="I2" s="82"/>
      <c r="J2" s="82"/>
      <c r="K2" s="82"/>
      <c r="L2" s="82"/>
      <c r="M2" s="82"/>
      <c r="N2" s="82"/>
      <c r="O2" s="82"/>
      <c r="P2" s="82"/>
      <c r="Q2" s="113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</row>
    <row r="3" spans="1:66" ht="18.75" customHeight="1" x14ac:dyDescent="0.25">
      <c r="C3" s="7"/>
      <c r="I3" s="82"/>
      <c r="J3" s="82"/>
      <c r="K3" s="82"/>
      <c r="L3" s="82"/>
      <c r="M3" s="82"/>
      <c r="N3" s="82"/>
      <c r="O3" s="82"/>
      <c r="P3" s="82"/>
      <c r="Q3" s="113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</row>
    <row r="4" spans="1:66" ht="21" customHeight="1" x14ac:dyDescent="0.25">
      <c r="C4" s="7"/>
      <c r="I4" s="82"/>
      <c r="J4" s="82"/>
      <c r="K4" s="82"/>
      <c r="L4" s="82"/>
      <c r="M4" s="82"/>
      <c r="N4" s="82"/>
      <c r="O4" s="82"/>
      <c r="P4" s="82"/>
      <c r="Q4" s="113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</row>
    <row r="5" spans="1:66" hidden="1" x14ac:dyDescent="0.25">
      <c r="C5" s="8" t="s">
        <v>1</v>
      </c>
      <c r="D5" s="1" t="s">
        <v>169</v>
      </c>
      <c r="F5" s="3" t="s">
        <v>6</v>
      </c>
      <c r="G5" s="2" t="s">
        <v>4</v>
      </c>
      <c r="I5" s="3" t="s">
        <v>5</v>
      </c>
      <c r="J5" s="2">
        <v>7525</v>
      </c>
    </row>
    <row r="6" spans="1:66" s="53" customFormat="1" ht="13.5" customHeight="1" x14ac:dyDescent="0.25">
      <c r="C6" s="15" t="s">
        <v>8</v>
      </c>
      <c r="D6" s="54" t="s">
        <v>84</v>
      </c>
      <c r="E6" s="54" t="s">
        <v>35</v>
      </c>
      <c r="F6" s="54" t="s">
        <v>76</v>
      </c>
      <c r="G6" s="54" t="s">
        <v>77</v>
      </c>
      <c r="H6" s="139" t="s">
        <v>80</v>
      </c>
      <c r="I6" s="54" t="s">
        <v>78</v>
      </c>
      <c r="J6" s="139" t="s">
        <v>81</v>
      </c>
      <c r="K6" s="139" t="s">
        <v>170</v>
      </c>
      <c r="L6" s="139" t="s">
        <v>82</v>
      </c>
      <c r="M6" s="79" t="s">
        <v>36</v>
      </c>
      <c r="N6" s="79" t="s">
        <v>39</v>
      </c>
      <c r="O6" s="79" t="s">
        <v>38</v>
      </c>
      <c r="P6" s="79" t="s">
        <v>175</v>
      </c>
      <c r="Q6" s="53" t="s">
        <v>54</v>
      </c>
      <c r="R6" s="53" t="s">
        <v>69</v>
      </c>
      <c r="S6" s="79" t="s">
        <v>79</v>
      </c>
      <c r="T6" s="79" t="s">
        <v>158</v>
      </c>
      <c r="U6" s="79" t="s">
        <v>223</v>
      </c>
      <c r="V6" s="79" t="s">
        <v>33</v>
      </c>
      <c r="W6" s="79" t="s">
        <v>70</v>
      </c>
      <c r="X6" s="79" t="s">
        <v>83</v>
      </c>
      <c r="Y6" s="79"/>
    </row>
    <row r="7" spans="1:66" s="54" customFormat="1" ht="12.75" customHeight="1" x14ac:dyDescent="0.25">
      <c r="C7" s="16" t="s">
        <v>7</v>
      </c>
      <c r="D7" s="54" t="s">
        <v>24</v>
      </c>
      <c r="E7" s="54" t="s">
        <v>24</v>
      </c>
      <c r="F7" s="54" t="s">
        <v>24</v>
      </c>
      <c r="G7" s="54" t="s">
        <v>24</v>
      </c>
      <c r="H7" s="54" t="s">
        <v>24</v>
      </c>
      <c r="I7" s="54" t="s">
        <v>24</v>
      </c>
      <c r="J7" s="54" t="s">
        <v>24</v>
      </c>
      <c r="K7" s="54" t="s">
        <v>24</v>
      </c>
      <c r="L7" s="54" t="s">
        <v>24</v>
      </c>
      <c r="M7" s="54" t="s">
        <v>24</v>
      </c>
      <c r="N7" s="54" t="s">
        <v>24</v>
      </c>
      <c r="O7" s="54" t="s">
        <v>24</v>
      </c>
      <c r="P7" s="54" t="s">
        <v>24</v>
      </c>
      <c r="Q7" s="54" t="s">
        <v>24</v>
      </c>
      <c r="R7" s="54" t="s">
        <v>24</v>
      </c>
      <c r="S7" s="54" t="s">
        <v>24</v>
      </c>
      <c r="T7" s="54" t="s">
        <v>24</v>
      </c>
      <c r="U7" s="54" t="s">
        <v>24</v>
      </c>
      <c r="V7" s="54" t="s">
        <v>24</v>
      </c>
      <c r="W7" s="54" t="s">
        <v>24</v>
      </c>
      <c r="X7" s="54" t="s">
        <v>24</v>
      </c>
    </row>
    <row r="8" spans="1:66" ht="13.5" hidden="1" customHeight="1" x14ac:dyDescent="0.25">
      <c r="A8" s="65">
        <v>36689</v>
      </c>
      <c r="C8" s="4" t="s">
        <v>27</v>
      </c>
    </row>
    <row r="9" spans="1:66" x14ac:dyDescent="0.25">
      <c r="A9">
        <v>0.99652179552253117</v>
      </c>
      <c r="B9" s="78" t="e">
        <f>(D9&amp;E9&amp;F9&amp;G9&amp;H9&amp;I9&amp;J9&amp;K9&amp;L9&amp;#REF!&amp;#REF!&amp;#REF!&amp;#REF!&amp;M9&amp;N9&amp;O9&amp;P9&amp;#REF!&amp;#REF!&amp;#REF!&amp;#REF!&amp;Q9&amp;R9&amp;S9&amp;T9)</f>
        <v>#REF!</v>
      </c>
      <c r="C9" s="80">
        <f>Fin!B10</f>
        <v>37257</v>
      </c>
      <c r="D9" s="111">
        <f>Fin!J10</f>
        <v>2.61</v>
      </c>
      <c r="E9" s="111">
        <f>Fin!L10</f>
        <v>2.35</v>
      </c>
      <c r="F9" s="111">
        <f>Fin!D10</f>
        <v>2.4849999999999999</v>
      </c>
      <c r="G9" s="111">
        <f>Fin!F10</f>
        <v>2.48</v>
      </c>
      <c r="H9" s="111">
        <f>Fin!V10</f>
        <v>2.5649999999999999</v>
      </c>
      <c r="I9" s="111">
        <f>Fin!P10</f>
        <v>2.4</v>
      </c>
      <c r="J9" s="111">
        <f>Fin!X10</f>
        <v>2.4649999999999999</v>
      </c>
      <c r="K9" s="111">
        <f>Fin!AP10</f>
        <v>2.1699999999999995</v>
      </c>
      <c r="L9" s="111">
        <f>Fin!AB10</f>
        <v>2.66</v>
      </c>
      <c r="M9" s="111">
        <f>Fin!N10</f>
        <v>2.355</v>
      </c>
      <c r="N9" s="111">
        <f>Fin!T10</f>
        <v>2.2650000000000001</v>
      </c>
      <c r="O9" s="111">
        <f>Fin!R10</f>
        <v>2.38</v>
      </c>
      <c r="P9" s="111">
        <f>Fin!AR10</f>
        <v>2.61</v>
      </c>
      <c r="Q9" s="111">
        <f>Fin!AD10</f>
        <v>2.57</v>
      </c>
      <c r="R9" s="111">
        <f>Fin!AJ10</f>
        <v>2.395</v>
      </c>
      <c r="S9" s="111">
        <f>Fin!Z10</f>
        <v>2.5499999999999998</v>
      </c>
      <c r="T9" s="111">
        <f>Fin!AN10</f>
        <v>2.4900000000000002</v>
      </c>
      <c r="U9" s="111">
        <f>Fin!AH10</f>
        <v>2.3738759999999997</v>
      </c>
      <c r="V9" s="111">
        <f>Fin!H10</f>
        <v>2.5299999999999998</v>
      </c>
      <c r="W9" s="111">
        <f>Fin!AL10</f>
        <v>2.2599999999999998</v>
      </c>
      <c r="X9" s="111">
        <f>Fin!AF10</f>
        <v>2.5499999999999998</v>
      </c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X9" s="81"/>
      <c r="AY9" s="10"/>
    </row>
    <row r="10" spans="1:66" x14ac:dyDescent="0.25">
      <c r="A10">
        <v>0.99079285067984701</v>
      </c>
      <c r="B10" s="78" t="e">
        <f>(D10&amp;E10&amp;F10&amp;G10&amp;H10&amp;I10&amp;J10&amp;K10&amp;L10&amp;#REF!&amp;#REF!&amp;#REF!&amp;#REF!&amp;M10&amp;N10&amp;O10&amp;P10&amp;#REF!&amp;#REF!&amp;#REF!&amp;#REF!&amp;Q10&amp;R10&amp;S10&amp;T10)</f>
        <v>#REF!</v>
      </c>
      <c r="C10" s="80">
        <f>Fin!B11</f>
        <v>37258</v>
      </c>
      <c r="D10" s="111">
        <f>Fin!J11</f>
        <v>2.61</v>
      </c>
      <c r="E10" s="111">
        <f>Fin!L11</f>
        <v>2.35</v>
      </c>
      <c r="F10" s="111">
        <f>Fin!D11</f>
        <v>2.4849999999999999</v>
      </c>
      <c r="G10" s="111">
        <f>Fin!F11</f>
        <v>2.48</v>
      </c>
      <c r="H10" s="111">
        <f>Fin!V11</f>
        <v>2.5649999999999999</v>
      </c>
      <c r="I10" s="111">
        <f>Fin!P11</f>
        <v>2.4</v>
      </c>
      <c r="J10" s="111">
        <f>Fin!X11</f>
        <v>2.4649999999999999</v>
      </c>
      <c r="K10" s="111">
        <f>Fin!AP11</f>
        <v>2.57</v>
      </c>
      <c r="L10" s="111">
        <f>Fin!AB11</f>
        <v>2.66</v>
      </c>
      <c r="M10" s="111">
        <f>Fin!N11</f>
        <v>2.355</v>
      </c>
      <c r="N10" s="111">
        <f>Fin!T11</f>
        <v>2.2650000000000001</v>
      </c>
      <c r="O10" s="111">
        <f>Fin!R11</f>
        <v>2.38</v>
      </c>
      <c r="P10" s="111">
        <f>Fin!AR11</f>
        <v>2.61</v>
      </c>
      <c r="Q10" s="111">
        <f>Fin!AD11</f>
        <v>2.57</v>
      </c>
      <c r="R10" s="111">
        <f>Fin!AJ11</f>
        <v>2.395</v>
      </c>
      <c r="S10" s="111">
        <f>Fin!Z11</f>
        <v>2.5499999999999998</v>
      </c>
      <c r="T10" s="111">
        <f>Fin!AN11</f>
        <v>2.4900000000000002</v>
      </c>
      <c r="U10" s="111">
        <f>Fin!AH11</f>
        <v>2.3069999999999999</v>
      </c>
      <c r="V10" s="111">
        <f>Fin!H11</f>
        <v>2.5299999999999998</v>
      </c>
      <c r="W10" s="111">
        <f>Fin!AL11</f>
        <v>2.2599999999999998</v>
      </c>
      <c r="X10" s="111">
        <f>Fin!AF11</f>
        <v>2.5499999999999998</v>
      </c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10"/>
    </row>
    <row r="11" spans="1:66" x14ac:dyDescent="0.25">
      <c r="A11">
        <v>0.98499086361793597</v>
      </c>
      <c r="B11" s="78" t="e">
        <f>(D11&amp;E11&amp;F11&amp;G11&amp;H11&amp;I11&amp;J11&amp;K11&amp;L11&amp;#REF!&amp;#REF!&amp;#REF!&amp;#REF!&amp;M11&amp;N11&amp;O11&amp;P11&amp;#REF!&amp;#REF!&amp;#REF!&amp;#REF!&amp;Q11&amp;R11&amp;S11&amp;T11)</f>
        <v>#REF!</v>
      </c>
      <c r="C11" s="80">
        <f>Fin!B12</f>
        <v>37259</v>
      </c>
      <c r="D11" s="111">
        <f>Fin!J12</f>
        <v>2.3849999999999998</v>
      </c>
      <c r="E11" s="111">
        <f>Fin!L12</f>
        <v>2.0649999999999999</v>
      </c>
      <c r="F11" s="111">
        <f>Fin!D12</f>
        <v>2.2799999999999998</v>
      </c>
      <c r="G11" s="111">
        <f>Fin!F12</f>
        <v>2.25</v>
      </c>
      <c r="H11" s="111">
        <f>Fin!V12</f>
        <v>2.3149999999999999</v>
      </c>
      <c r="I11" s="111">
        <f>Fin!P12</f>
        <v>2.17</v>
      </c>
      <c r="J11" s="111">
        <f>Fin!X12</f>
        <v>2.2050000000000001</v>
      </c>
      <c r="K11" s="111">
        <f>Fin!AP12</f>
        <v>2.33</v>
      </c>
      <c r="L11" s="111">
        <f>Fin!AB12</f>
        <v>2.4249999999999998</v>
      </c>
      <c r="M11" s="111">
        <f>Fin!N12</f>
        <v>2.0699999999999998</v>
      </c>
      <c r="N11" s="111">
        <f>Fin!T12</f>
        <v>2.08</v>
      </c>
      <c r="O11" s="111">
        <f>Fin!R12</f>
        <v>2.0750000000000002</v>
      </c>
      <c r="P11" s="111">
        <f>Fin!AR12</f>
        <v>2.145</v>
      </c>
      <c r="Q11" s="111">
        <f>Fin!AD12</f>
        <v>2.33</v>
      </c>
      <c r="R11" s="111">
        <f>Fin!AJ12</f>
        <v>2.105</v>
      </c>
      <c r="S11" s="111">
        <f>Fin!Z12</f>
        <v>2.2400000000000002</v>
      </c>
      <c r="T11" s="111">
        <f>Fin!AN12</f>
        <v>2.17</v>
      </c>
      <c r="U11" s="111">
        <f>Fin!AH12</f>
        <v>2.0979999999999999</v>
      </c>
      <c r="V11" s="111">
        <f>Fin!H12</f>
        <v>2.2949999999999999</v>
      </c>
      <c r="W11" s="111">
        <f>Fin!AL12</f>
        <v>2.0699999999999998</v>
      </c>
      <c r="X11" s="111">
        <f>Fin!AF12</f>
        <v>2</v>
      </c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10"/>
    </row>
    <row r="12" spans="1:66" x14ac:dyDescent="0.25">
      <c r="A12">
        <v>0.97937525782379675</v>
      </c>
      <c r="B12" s="78" t="e">
        <f>(D12&amp;E12&amp;F12&amp;G12&amp;H12&amp;I12&amp;J12&amp;K12&amp;L12&amp;#REF!&amp;#REF!&amp;#REF!&amp;#REF!&amp;M12&amp;N12&amp;O12&amp;P12&amp;#REF!&amp;#REF!&amp;#REF!&amp;#REF!&amp;Q12&amp;R12&amp;S12&amp;T12)</f>
        <v>#REF!</v>
      </c>
      <c r="C12" s="80">
        <f>Fin!B13</f>
        <v>37260</v>
      </c>
      <c r="D12" s="111">
        <f>Fin!J13</f>
        <v>2.35</v>
      </c>
      <c r="E12" s="111">
        <f>Fin!L13</f>
        <v>2.06</v>
      </c>
      <c r="F12" s="111">
        <f>Fin!D13</f>
        <v>2.2599999999999998</v>
      </c>
      <c r="G12" s="111">
        <f>Fin!F13</f>
        <v>2.1850000000000001</v>
      </c>
      <c r="H12" s="111">
        <f>Fin!V13</f>
        <v>2.25</v>
      </c>
      <c r="I12" s="111">
        <f>Fin!P13</f>
        <v>2.1150000000000002</v>
      </c>
      <c r="J12" s="111">
        <f>Fin!X13</f>
        <v>2.15</v>
      </c>
      <c r="K12" s="111">
        <f>Fin!AP13</f>
        <v>2.29</v>
      </c>
      <c r="L12" s="111">
        <f>Fin!AB13</f>
        <v>2.37</v>
      </c>
      <c r="M12" s="111">
        <f>Fin!N13</f>
        <v>2.0550000000000002</v>
      </c>
      <c r="N12" s="111">
        <f>Fin!T13</f>
        <v>2.06</v>
      </c>
      <c r="O12" s="111">
        <f>Fin!R13</f>
        <v>2.0699999999999998</v>
      </c>
      <c r="P12" s="111">
        <f>Fin!AR13</f>
        <v>2.1349999999999998</v>
      </c>
      <c r="Q12" s="111">
        <f>Fin!AD13</f>
        <v>2.29</v>
      </c>
      <c r="R12" s="111">
        <f>Fin!AJ13</f>
        <v>2.145</v>
      </c>
      <c r="S12" s="111">
        <f>Fin!Z13</f>
        <v>2.2000000000000002</v>
      </c>
      <c r="T12" s="111">
        <f>Fin!AN13</f>
        <v>2.1</v>
      </c>
      <c r="U12" s="111">
        <f>Fin!AH13</f>
        <v>2.0230000000000001</v>
      </c>
      <c r="V12" s="111">
        <f>Fin!H13</f>
        <v>2.27</v>
      </c>
      <c r="W12" s="111">
        <f>Fin!AL13</f>
        <v>2.0299999999999998</v>
      </c>
      <c r="X12" s="111">
        <f>Fin!AF13</f>
        <v>2.0099999999999998</v>
      </c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10"/>
    </row>
    <row r="13" spans="1:66" x14ac:dyDescent="0.25">
      <c r="A13">
        <v>0.97355317810234776</v>
      </c>
      <c r="B13" s="78" t="e">
        <f>(D13&amp;E13&amp;F13&amp;G13&amp;H13&amp;I13&amp;J13&amp;K13&amp;L13&amp;#REF!&amp;#REF!&amp;#REF!&amp;#REF!&amp;M13&amp;N13&amp;O13&amp;P13&amp;#REF!&amp;#REF!&amp;#REF!&amp;#REF!&amp;Q13&amp;R13&amp;S13&amp;T13)</f>
        <v>#REF!</v>
      </c>
      <c r="C13" s="80">
        <f>Fin!B14</f>
        <v>37261</v>
      </c>
      <c r="D13" s="111">
        <f>Fin!J14</f>
        <v>2.2400000000000002</v>
      </c>
      <c r="E13" s="111">
        <f>Fin!L14</f>
        <v>1.9750000000000001</v>
      </c>
      <c r="F13" s="111">
        <f>Fin!D14</f>
        <v>2.125</v>
      </c>
      <c r="G13" s="111">
        <f>Fin!F14</f>
        <v>2.0449999999999999</v>
      </c>
      <c r="H13" s="111">
        <f>Fin!V14</f>
        <v>2.12</v>
      </c>
      <c r="I13" s="111">
        <f>Fin!P14</f>
        <v>1.9750000000000001</v>
      </c>
      <c r="J13" s="111">
        <f>Fin!X14</f>
        <v>2.0099999999999998</v>
      </c>
      <c r="K13" s="111">
        <f>Fin!AP14</f>
        <v>2.15</v>
      </c>
      <c r="L13" s="111">
        <f>Fin!AB14</f>
        <v>2.2149999999999999</v>
      </c>
      <c r="M13" s="111">
        <f>Fin!N14</f>
        <v>1.98</v>
      </c>
      <c r="N13" s="111">
        <f>Fin!T14</f>
        <v>1.9850000000000001</v>
      </c>
      <c r="O13" s="111">
        <f>Fin!R14</f>
        <v>1.9950000000000001</v>
      </c>
      <c r="P13" s="111">
        <f>Fin!AR14</f>
        <v>2.0449999999999999</v>
      </c>
      <c r="Q13" s="111">
        <f>Fin!AD14</f>
        <v>2.15</v>
      </c>
      <c r="R13" s="111">
        <f>Fin!AJ14</f>
        <v>2.125</v>
      </c>
      <c r="S13" s="111">
        <f>Fin!Z14</f>
        <v>2.0350000000000001</v>
      </c>
      <c r="T13" s="111">
        <f>Fin!AN14</f>
        <v>1.88</v>
      </c>
      <c r="U13" s="111">
        <f>Fin!AH14</f>
        <v>1.9359999999999999</v>
      </c>
      <c r="V13" s="111">
        <f>Fin!H14</f>
        <v>2.2149999999999999</v>
      </c>
      <c r="W13" s="111">
        <f>Fin!AL14</f>
        <v>1.9350000000000001</v>
      </c>
      <c r="X13" s="111">
        <f>Fin!AF14</f>
        <v>2.0449999999999999</v>
      </c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10"/>
    </row>
    <row r="14" spans="1:66" x14ac:dyDescent="0.25">
      <c r="A14">
        <v>0.96789469933159533</v>
      </c>
      <c r="B14" s="78" t="e">
        <f>(D14&amp;E14&amp;F14&amp;G14&amp;H14&amp;I14&amp;J14&amp;K14&amp;L14&amp;#REF!&amp;#REF!&amp;#REF!&amp;#REF!&amp;M14&amp;N14&amp;O14&amp;P14&amp;#REF!&amp;#REF!&amp;#REF!&amp;#REF!&amp;Q14&amp;R14&amp;S14&amp;T14)</f>
        <v>#REF!</v>
      </c>
      <c r="C14" s="80">
        <f>Fin!B15</f>
        <v>37262</v>
      </c>
      <c r="D14" s="111">
        <f>Fin!J15</f>
        <v>2.2400000000000002</v>
      </c>
      <c r="E14" s="111">
        <f>Fin!L15</f>
        <v>1.9750000000000001</v>
      </c>
      <c r="F14" s="111">
        <f>Fin!D15</f>
        <v>2.125</v>
      </c>
      <c r="G14" s="111">
        <f>Fin!F15</f>
        <v>2.0449999999999999</v>
      </c>
      <c r="H14" s="111">
        <f>Fin!V15</f>
        <v>2.12</v>
      </c>
      <c r="I14" s="111">
        <f>Fin!P15</f>
        <v>1.9750000000000001</v>
      </c>
      <c r="J14" s="111">
        <f>Fin!X15</f>
        <v>2.0099999999999998</v>
      </c>
      <c r="K14" s="111">
        <f>Fin!AP15</f>
        <v>2.15</v>
      </c>
      <c r="L14" s="111">
        <f>Fin!AB15</f>
        <v>2.2149999999999999</v>
      </c>
      <c r="M14" s="111">
        <f>Fin!N15</f>
        <v>1.98</v>
      </c>
      <c r="N14" s="111">
        <f>Fin!T15</f>
        <v>1.9850000000000001</v>
      </c>
      <c r="O14" s="111">
        <f>Fin!R15</f>
        <v>1.9950000000000001</v>
      </c>
      <c r="P14" s="111">
        <f>Fin!AR15</f>
        <v>2.0449999999999999</v>
      </c>
      <c r="Q14" s="111">
        <f>Fin!AD15</f>
        <v>2.15</v>
      </c>
      <c r="R14" s="111">
        <f>Fin!AJ15</f>
        <v>2.125</v>
      </c>
      <c r="S14" s="111">
        <f>Fin!Z15</f>
        <v>2.0350000000000001</v>
      </c>
      <c r="T14" s="111">
        <f>Fin!AN15</f>
        <v>2.0699999999999998</v>
      </c>
      <c r="U14" s="111">
        <f>Fin!AH15</f>
        <v>1.9359999999999999</v>
      </c>
      <c r="V14" s="111">
        <f>Fin!H15</f>
        <v>2.2149999999999999</v>
      </c>
      <c r="W14" s="111">
        <f>Fin!AL15</f>
        <v>1.9350000000000001</v>
      </c>
      <c r="X14" s="111">
        <f>Fin!AF15</f>
        <v>2.0449999999999999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10"/>
    </row>
    <row r="15" spans="1:66" x14ac:dyDescent="0.25">
      <c r="A15">
        <v>0.96202283167619473</v>
      </c>
      <c r="B15" s="78" t="e">
        <f>(D15&amp;E15&amp;F15&amp;G15&amp;H15&amp;I15&amp;J15&amp;K15&amp;L15&amp;#REF!&amp;#REF!&amp;#REF!&amp;#REF!&amp;M15&amp;N15&amp;O15&amp;P15&amp;#REF!&amp;#REF!&amp;#REF!&amp;#REF!&amp;Q15&amp;R15&amp;S15&amp;T15)</f>
        <v>#REF!</v>
      </c>
      <c r="C15" s="80">
        <f>Fin!B16</f>
        <v>37263</v>
      </c>
      <c r="D15" s="111">
        <f>Fin!J16</f>
        <v>2.2400000000000002</v>
      </c>
      <c r="E15" s="111">
        <f>Fin!L16</f>
        <v>1.9750000000000001</v>
      </c>
      <c r="F15" s="111">
        <f>Fin!D16</f>
        <v>2.125</v>
      </c>
      <c r="G15" s="111">
        <f>Fin!F16</f>
        <v>2.0449999999999999</v>
      </c>
      <c r="H15" s="111">
        <f>Fin!V16</f>
        <v>2.12</v>
      </c>
      <c r="I15" s="111">
        <f>Fin!P16</f>
        <v>1.9750000000000001</v>
      </c>
      <c r="J15" s="111">
        <f>Fin!X16</f>
        <v>2.0099999999999998</v>
      </c>
      <c r="K15" s="111">
        <f>Fin!AP16</f>
        <v>2.15</v>
      </c>
      <c r="L15" s="111">
        <f>Fin!AB16</f>
        <v>2.2149999999999999</v>
      </c>
      <c r="M15" s="111">
        <f>Fin!N16</f>
        <v>1.98</v>
      </c>
      <c r="N15" s="111">
        <f>Fin!T16</f>
        <v>1.9850000000000001</v>
      </c>
      <c r="O15" s="111">
        <f>Fin!R16</f>
        <v>1.9950000000000001</v>
      </c>
      <c r="P15" s="111">
        <f>Fin!AR16</f>
        <v>2.0449999999999999</v>
      </c>
      <c r="Q15" s="111">
        <f>Fin!AD16</f>
        <v>2.15</v>
      </c>
      <c r="R15" s="111">
        <f>Fin!AJ16</f>
        <v>2.125</v>
      </c>
      <c r="S15" s="111">
        <f>Fin!Z16</f>
        <v>2.0350000000000001</v>
      </c>
      <c r="T15" s="111">
        <f>Fin!AN16</f>
        <v>1.9950000000000001</v>
      </c>
      <c r="U15" s="111">
        <f>Fin!AH16</f>
        <v>1.917</v>
      </c>
      <c r="V15" s="111">
        <f>Fin!H16</f>
        <v>2.2149999999999999</v>
      </c>
      <c r="W15" s="111">
        <f>Fin!AL16</f>
        <v>1.9350000000000001</v>
      </c>
      <c r="X15" s="111">
        <f>Fin!AF16</f>
        <v>2.0449999999999999</v>
      </c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10"/>
    </row>
    <row r="16" spans="1:66" x14ac:dyDescent="0.25">
      <c r="A16">
        <v>0.95612598501614776</v>
      </c>
      <c r="B16" s="78" t="e">
        <f>(D16&amp;E16&amp;F16&amp;G16&amp;H16&amp;I16&amp;J16&amp;K16&amp;L16&amp;#REF!&amp;#REF!&amp;#REF!&amp;#REF!&amp;M16&amp;N16&amp;O16&amp;P16&amp;#REF!&amp;#REF!&amp;#REF!&amp;#REF!&amp;Q16&amp;R16&amp;S16&amp;T16)</f>
        <v>#REF!</v>
      </c>
      <c r="C16" s="80">
        <f>Fin!B17</f>
        <v>37264</v>
      </c>
      <c r="D16" s="111">
        <f>Fin!J17</f>
        <v>2.13</v>
      </c>
      <c r="E16" s="111">
        <f>Fin!L17</f>
        <v>1.875</v>
      </c>
      <c r="F16" s="111">
        <f>Fin!D17</f>
        <v>2.0350000000000001</v>
      </c>
      <c r="G16" s="111">
        <f>Fin!F17</f>
        <v>1.98</v>
      </c>
      <c r="H16" s="111">
        <f>Fin!V17</f>
        <v>1.9950000000000001</v>
      </c>
      <c r="I16" s="111">
        <f>Fin!P17</f>
        <v>1.84</v>
      </c>
      <c r="J16" s="111">
        <f>Fin!X17</f>
        <v>1.87</v>
      </c>
      <c r="K16" s="111">
        <f>Fin!AP17</f>
        <v>2.0699999999999998</v>
      </c>
      <c r="L16" s="111">
        <f>Fin!AB17</f>
        <v>2.125</v>
      </c>
      <c r="M16" s="111">
        <f>Fin!N17</f>
        <v>1.88</v>
      </c>
      <c r="N16" s="111">
        <f>Fin!T17</f>
        <v>1.86</v>
      </c>
      <c r="O16" s="111">
        <f>Fin!R17</f>
        <v>1.885</v>
      </c>
      <c r="P16" s="111">
        <f>Fin!AR17</f>
        <v>1.98</v>
      </c>
      <c r="Q16" s="111">
        <f>Fin!AD17</f>
        <v>2.0699999999999998</v>
      </c>
      <c r="R16" s="111">
        <f>Fin!AJ17</f>
        <v>1.9750000000000001</v>
      </c>
      <c r="S16" s="111">
        <f>Fin!Z17</f>
        <v>1.9850000000000001</v>
      </c>
      <c r="T16" s="111">
        <f>Fin!AN17</f>
        <v>1.9650000000000001</v>
      </c>
      <c r="U16" s="111">
        <f>Fin!AH17</f>
        <v>1.986</v>
      </c>
      <c r="V16" s="111">
        <f>Fin!H17</f>
        <v>2.0049999999999999</v>
      </c>
      <c r="W16" s="111">
        <f>Fin!AL17</f>
        <v>1.86</v>
      </c>
      <c r="X16" s="111">
        <f>Fin!AF17</f>
        <v>1.98</v>
      </c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10"/>
    </row>
    <row r="17" spans="1:66" x14ac:dyDescent="0.25">
      <c r="A17">
        <v>0.95077980567612752</v>
      </c>
      <c r="B17" s="78" t="e">
        <f>(D17&amp;E17&amp;F17&amp;G17&amp;H17&amp;I17&amp;J17&amp;K17&amp;L17&amp;#REF!&amp;#REF!&amp;#REF!&amp;#REF!&amp;M17&amp;N17&amp;O17&amp;P17&amp;#REF!&amp;#REF!&amp;#REF!&amp;#REF!&amp;Q17&amp;R17&amp;S17&amp;T17)</f>
        <v>#REF!</v>
      </c>
      <c r="C17" s="80">
        <f>Fin!B18</f>
        <v>37265</v>
      </c>
      <c r="D17" s="111">
        <f>Fin!J18</f>
        <v>2.2000000000000002</v>
      </c>
      <c r="E17" s="111">
        <f>Fin!L18</f>
        <v>1.96</v>
      </c>
      <c r="F17" s="111">
        <f>Fin!D18</f>
        <v>2.1150000000000002</v>
      </c>
      <c r="G17" s="111">
        <f>Fin!F18</f>
        <v>2.0649999999999999</v>
      </c>
      <c r="H17" s="111">
        <f>Fin!V18</f>
        <v>2.1349999999999998</v>
      </c>
      <c r="I17" s="111">
        <f>Fin!P18</f>
        <v>2.0449999999999999</v>
      </c>
      <c r="J17" s="111">
        <f>Fin!X18</f>
        <v>2.0699999999999998</v>
      </c>
      <c r="K17" s="111">
        <f>Fin!AP18</f>
        <v>2.145</v>
      </c>
      <c r="L17" s="111">
        <f>Fin!AB18</f>
        <v>2.23</v>
      </c>
      <c r="M17" s="111">
        <f>Fin!N18</f>
        <v>1.97</v>
      </c>
      <c r="N17" s="111">
        <f>Fin!T18</f>
        <v>1.915</v>
      </c>
      <c r="O17" s="111">
        <f>Fin!R18</f>
        <v>1.96</v>
      </c>
      <c r="P17" s="111">
        <f>Fin!AR18</f>
        <v>2.06</v>
      </c>
      <c r="Q17" s="111">
        <f>Fin!AD18</f>
        <v>2.145</v>
      </c>
      <c r="R17" s="111">
        <f>Fin!AJ18</f>
        <v>2.0750000000000002</v>
      </c>
      <c r="S17" s="111">
        <f>Fin!Z18</f>
        <v>2.0249999999999999</v>
      </c>
      <c r="T17" s="111">
        <f>Fin!AN18</f>
        <v>2.23</v>
      </c>
      <c r="U17" s="111">
        <f>Fin!AH18</f>
        <v>1.915</v>
      </c>
      <c r="V17" s="111">
        <f>Fin!H18</f>
        <v>2.1</v>
      </c>
      <c r="W17" s="111">
        <f>Fin!AL18</f>
        <v>1.9450000000000001</v>
      </c>
      <c r="X17" s="111">
        <f>Fin!AF18</f>
        <v>2.0649999999999999</v>
      </c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10"/>
    </row>
    <row r="18" spans="1:66" x14ac:dyDescent="0.25">
      <c r="A18">
        <v>0.94489081246840967</v>
      </c>
      <c r="B18" s="78" t="e">
        <f>(D18&amp;E18&amp;F18&amp;G18&amp;H18&amp;I18&amp;J18&amp;K18&amp;L18&amp;#REF!&amp;#REF!&amp;#REF!&amp;#REF!&amp;M18&amp;N18&amp;O18&amp;P18&amp;#REF!&amp;#REF!&amp;#REF!&amp;#REF!&amp;Q18&amp;R18&amp;S18&amp;T18)</f>
        <v>#REF!</v>
      </c>
      <c r="C18" s="80">
        <f>Fin!B19</f>
        <v>37266</v>
      </c>
      <c r="D18" s="111">
        <f>Fin!J19</f>
        <v>2.145</v>
      </c>
      <c r="E18" s="111">
        <f>Fin!L19</f>
        <v>1.93</v>
      </c>
      <c r="F18" s="111">
        <f>Fin!D19</f>
        <v>2.0350000000000001</v>
      </c>
      <c r="G18" s="111">
        <f>Fin!F19</f>
        <v>2.0049999999999999</v>
      </c>
      <c r="H18" s="111">
        <f>Fin!V19</f>
        <v>2.1</v>
      </c>
      <c r="I18" s="111">
        <f>Fin!P19</f>
        <v>2.0049999999999999</v>
      </c>
      <c r="J18" s="111">
        <f>Fin!X19</f>
        <v>2.0299999999999998</v>
      </c>
      <c r="K18" s="111">
        <f>Fin!AP19</f>
        <v>2.0950000000000002</v>
      </c>
      <c r="L18" s="111">
        <f>Fin!AB19</f>
        <v>2.1749999999999998</v>
      </c>
      <c r="M18" s="111">
        <f>Fin!N19</f>
        <v>1.9350000000000001</v>
      </c>
      <c r="N18" s="111">
        <f>Fin!T19</f>
        <v>1.91</v>
      </c>
      <c r="O18" s="111">
        <f>Fin!R19</f>
        <v>1.93</v>
      </c>
      <c r="P18" s="111">
        <f>Fin!AR19</f>
        <v>2.0049999999999999</v>
      </c>
      <c r="Q18" s="111">
        <f>Fin!AD19</f>
        <v>2.0950000000000002</v>
      </c>
      <c r="R18" s="111">
        <f>Fin!AJ19</f>
        <v>1.97</v>
      </c>
      <c r="S18" s="111">
        <f>Fin!Z19</f>
        <v>1.9950000000000001</v>
      </c>
      <c r="T18" s="111">
        <f>Fin!AN19</f>
        <v>2.1749999999999998</v>
      </c>
      <c r="U18" s="111">
        <f>Fin!AH19</f>
        <v>1.915</v>
      </c>
      <c r="V18" s="111">
        <f>Fin!H19</f>
        <v>2.0150000000000001</v>
      </c>
      <c r="W18" s="111">
        <f>Fin!AL19</f>
        <v>1.93</v>
      </c>
      <c r="X18" s="111">
        <f>Fin!AF19</f>
        <v>2.0049999999999999</v>
      </c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10"/>
    </row>
    <row r="19" spans="1:66" x14ac:dyDescent="0.25">
      <c r="A19">
        <v>0.93927590349261758</v>
      </c>
      <c r="B19" s="78" t="e">
        <f>(D19&amp;E19&amp;F19&amp;G19&amp;H19&amp;I19&amp;J19&amp;K19&amp;L19&amp;#REF!&amp;#REF!&amp;#REF!&amp;#REF!&amp;M19&amp;N19&amp;O19&amp;P19&amp;#REF!&amp;#REF!&amp;#REF!&amp;#REF!&amp;Q19&amp;R19&amp;S19&amp;T19)</f>
        <v>#REF!</v>
      </c>
      <c r="C19" s="80">
        <f>Fin!B20</f>
        <v>37267</v>
      </c>
      <c r="D19" s="111">
        <f>Fin!J20</f>
        <v>2.1349999999999998</v>
      </c>
      <c r="E19" s="111">
        <f>Fin!L20</f>
        <v>1.93</v>
      </c>
      <c r="F19" s="111">
        <f>Fin!D20</f>
        <v>2.0499999999999998</v>
      </c>
      <c r="G19" s="111">
        <f>Fin!F20</f>
        <v>2.0249999999999999</v>
      </c>
      <c r="H19" s="111">
        <f>Fin!V20</f>
        <v>2.06</v>
      </c>
      <c r="I19" s="111">
        <f>Fin!P20</f>
        <v>1.9750000000000001</v>
      </c>
      <c r="J19" s="111">
        <f>Fin!X20</f>
        <v>1.9850000000000001</v>
      </c>
      <c r="K19" s="111">
        <f>Fin!AP20</f>
        <v>2.09</v>
      </c>
      <c r="L19" s="111">
        <f>Fin!AB20</f>
        <v>2.1349999999999998</v>
      </c>
      <c r="M19" s="111">
        <f>Fin!N20</f>
        <v>1.93</v>
      </c>
      <c r="N19" s="111">
        <f>Fin!T20</f>
        <v>1.85</v>
      </c>
      <c r="O19" s="111">
        <f>Fin!R20</f>
        <v>1.925</v>
      </c>
      <c r="P19" s="111">
        <f>Fin!AR20</f>
        <v>2.0249999999999999</v>
      </c>
      <c r="Q19" s="111">
        <f>Fin!AD20</f>
        <v>2.09</v>
      </c>
      <c r="R19" s="111">
        <f>Fin!AJ20</f>
        <v>1.9750000000000001</v>
      </c>
      <c r="S19" s="111">
        <f>Fin!Z20</f>
        <v>2.04</v>
      </c>
      <c r="T19" s="111">
        <f>Fin!AN20</f>
        <v>2.1349999999999998</v>
      </c>
      <c r="U19" s="111">
        <f>Fin!AH20</f>
        <v>1.8979999999999999</v>
      </c>
      <c r="V19" s="111">
        <f>Fin!H20</f>
        <v>2.04</v>
      </c>
      <c r="W19" s="111">
        <f>Fin!AL20</f>
        <v>1.92</v>
      </c>
      <c r="X19" s="111">
        <f>Fin!AF20</f>
        <v>2.0249999999999999</v>
      </c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10"/>
    </row>
    <row r="20" spans="1:66" x14ac:dyDescent="0.25">
      <c r="A20">
        <v>0.933480459556567</v>
      </c>
      <c r="B20" s="78" t="e">
        <f>(D20&amp;E20&amp;F20&amp;G20&amp;H20&amp;I20&amp;J20&amp;K20&amp;L20&amp;#REF!&amp;#REF!&amp;#REF!&amp;#REF!&amp;M20&amp;N20&amp;O20&amp;P20&amp;#REF!&amp;#REF!&amp;#REF!&amp;#REF!&amp;Q20&amp;R20&amp;S20&amp;T20)</f>
        <v>#REF!</v>
      </c>
      <c r="C20" s="80">
        <f>Fin!B21</f>
        <v>37268</v>
      </c>
      <c r="D20" s="111">
        <f>Fin!J21</f>
        <v>2.2000000000000002</v>
      </c>
      <c r="E20" s="111">
        <f>Fin!L21</f>
        <v>1.97</v>
      </c>
      <c r="F20" s="111">
        <f>Fin!D21</f>
        <v>2.1</v>
      </c>
      <c r="G20" s="111">
        <f>Fin!F21</f>
        <v>2.0649999999999999</v>
      </c>
      <c r="H20" s="111">
        <f>Fin!V21</f>
        <v>2.1349999999999998</v>
      </c>
      <c r="I20" s="111">
        <f>Fin!P21</f>
        <v>2.0449999999999999</v>
      </c>
      <c r="J20" s="111">
        <f>Fin!X21</f>
        <v>2.0699999999999998</v>
      </c>
      <c r="K20" s="111">
        <f>Fin!AP21</f>
        <v>2.09</v>
      </c>
      <c r="L20" s="111">
        <f>Fin!AB21</f>
        <v>2.23</v>
      </c>
      <c r="M20" s="111">
        <f>Fin!N21</f>
        <v>1.97</v>
      </c>
      <c r="N20" s="111">
        <f>Fin!T21</f>
        <v>1.915</v>
      </c>
      <c r="O20" s="111">
        <f>Fin!R21</f>
        <v>1.9630000000000001</v>
      </c>
      <c r="P20" s="111">
        <f>Fin!AR21</f>
        <v>2.0649999999999999</v>
      </c>
      <c r="Q20" s="111">
        <f>Fin!AD21</f>
        <v>2.09</v>
      </c>
      <c r="R20" s="111">
        <f>Fin!AJ21</f>
        <v>2.0750000000000002</v>
      </c>
      <c r="S20" s="111">
        <f>Fin!Z21</f>
        <v>1.9850000000000001</v>
      </c>
      <c r="T20" s="111">
        <f>Fin!AN21</f>
        <v>2.23</v>
      </c>
      <c r="U20" s="111">
        <f>Fin!AH21</f>
        <v>1.8979999999999999</v>
      </c>
      <c r="V20" s="111">
        <f>Fin!H21</f>
        <v>2.2799999999999998</v>
      </c>
      <c r="W20" s="111">
        <f>Fin!AL21</f>
        <v>1.9450000000000001</v>
      </c>
      <c r="X20" s="111">
        <f>Fin!AF21</f>
        <v>2.0649999999999999</v>
      </c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10"/>
    </row>
    <row r="21" spans="1:66" x14ac:dyDescent="0.25">
      <c r="A21">
        <v>0.92789953242204515</v>
      </c>
      <c r="B21" s="78" t="e">
        <f>(D21&amp;E21&amp;F21&amp;G21&amp;H21&amp;I21&amp;J21&amp;K21&amp;L21&amp;#REF!&amp;#REF!&amp;#REF!&amp;#REF!&amp;M21&amp;N21&amp;O21&amp;P21&amp;#REF!&amp;#REF!&amp;#REF!&amp;#REF!&amp;Q21&amp;R21&amp;S21&amp;T21)</f>
        <v>#REF!</v>
      </c>
      <c r="C21" s="80">
        <f>Fin!B22</f>
        <v>37269</v>
      </c>
      <c r="D21" s="111">
        <f>Fin!J22</f>
        <v>2.2000000000000002</v>
      </c>
      <c r="E21" s="111">
        <f>Fin!L22</f>
        <v>1.97</v>
      </c>
      <c r="F21" s="111">
        <f>Fin!D22</f>
        <v>2.1</v>
      </c>
      <c r="G21" s="111">
        <f>Fin!F22</f>
        <v>2.0649999999999999</v>
      </c>
      <c r="H21" s="111">
        <f>Fin!V22</f>
        <v>2.1349999999999998</v>
      </c>
      <c r="I21" s="111">
        <f>Fin!P22</f>
        <v>2.0449999999999999</v>
      </c>
      <c r="J21" s="111">
        <f>Fin!X22</f>
        <v>2.0699999999999998</v>
      </c>
      <c r="K21" s="111">
        <f>Fin!AP22</f>
        <v>2.09</v>
      </c>
      <c r="L21" s="111">
        <f>Fin!AB22</f>
        <v>2.23</v>
      </c>
      <c r="M21" s="111">
        <f>Fin!N22</f>
        <v>1.97</v>
      </c>
      <c r="N21" s="111">
        <f>Fin!T22</f>
        <v>1.915</v>
      </c>
      <c r="O21" s="111">
        <f>Fin!R22</f>
        <v>1.9630000000000001</v>
      </c>
      <c r="P21" s="111">
        <f>Fin!AR22</f>
        <v>2.0649999999999999</v>
      </c>
      <c r="Q21" s="111">
        <f>Fin!AD22</f>
        <v>2.09</v>
      </c>
      <c r="R21" s="111">
        <f>Fin!AJ22</f>
        <v>2.0750000000000002</v>
      </c>
      <c r="S21" s="111">
        <f>Fin!Z22</f>
        <v>1.9850000000000001</v>
      </c>
      <c r="T21" s="111">
        <f>Fin!AN22</f>
        <v>2.23</v>
      </c>
      <c r="U21" s="111">
        <f>Fin!AH22</f>
        <v>1.8979999999999999</v>
      </c>
      <c r="V21" s="111">
        <f>Fin!H22</f>
        <v>2.12</v>
      </c>
      <c r="W21" s="111">
        <f>Fin!AL22</f>
        <v>1.9450000000000001</v>
      </c>
      <c r="X21" s="111">
        <f>Fin!AF22</f>
        <v>2.0649999999999999</v>
      </c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10"/>
    </row>
    <row r="22" spans="1:66" x14ac:dyDescent="0.25">
      <c r="A22">
        <v>0.92218515583951732</v>
      </c>
      <c r="B22" s="78" t="e">
        <f>(D22&amp;E22&amp;F22&amp;G22&amp;H22&amp;I22&amp;J22&amp;K22&amp;L22&amp;#REF!&amp;#REF!&amp;#REF!&amp;#REF!&amp;M22&amp;N22&amp;O22&amp;P22&amp;#REF!&amp;#REF!&amp;#REF!&amp;#REF!&amp;Q22&amp;R22&amp;S22&amp;T22)</f>
        <v>#REF!</v>
      </c>
      <c r="C22" s="80">
        <f>Fin!B23</f>
        <v>37270</v>
      </c>
      <c r="D22" s="111">
        <f>Fin!J23</f>
        <v>2.2000000000000002</v>
      </c>
      <c r="E22" s="111">
        <f>Fin!L23</f>
        <v>1.97</v>
      </c>
      <c r="F22" s="111">
        <f>Fin!D23</f>
        <v>2.1</v>
      </c>
      <c r="G22" s="111">
        <f>Fin!F23</f>
        <v>2.0649999999999999</v>
      </c>
      <c r="H22" s="111">
        <f>Fin!V23</f>
        <v>2.1349999999999998</v>
      </c>
      <c r="I22" s="111">
        <f>Fin!P23</f>
        <v>2.0449999999999999</v>
      </c>
      <c r="J22" s="111">
        <f>Fin!X23</f>
        <v>2.0699999999999998</v>
      </c>
      <c r="K22" s="111">
        <f>Fin!AP23</f>
        <v>2.09</v>
      </c>
      <c r="L22" s="111">
        <f>Fin!AB23</f>
        <v>2.23</v>
      </c>
      <c r="M22" s="111">
        <f>Fin!N23</f>
        <v>1.97</v>
      </c>
      <c r="N22" s="111">
        <f>Fin!T23</f>
        <v>1.915</v>
      </c>
      <c r="O22" s="111">
        <f>Fin!R23</f>
        <v>1.9630000000000001</v>
      </c>
      <c r="P22" s="111">
        <f>Fin!AR23</f>
        <v>2.0649999999999999</v>
      </c>
      <c r="Q22" s="111">
        <f>Fin!AD23</f>
        <v>2.09</v>
      </c>
      <c r="R22" s="111">
        <f>Fin!AJ23</f>
        <v>2.0750000000000002</v>
      </c>
      <c r="S22" s="111">
        <f>Fin!Z23</f>
        <v>1.9850000000000001</v>
      </c>
      <c r="T22" s="111">
        <f>Fin!AN23</f>
        <v>2.23</v>
      </c>
      <c r="U22" s="111">
        <f>Fin!AH23</f>
        <v>1.8979999999999999</v>
      </c>
      <c r="V22" s="111">
        <f>Fin!H23</f>
        <v>2.12</v>
      </c>
      <c r="W22" s="111">
        <f>Fin!AL23</f>
        <v>1.9450000000000001</v>
      </c>
      <c r="X22" s="111">
        <f>Fin!AF23</f>
        <v>2.0649999999999999</v>
      </c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10"/>
    </row>
    <row r="23" spans="1:66" x14ac:dyDescent="0.25">
      <c r="A23">
        <v>0.91648731192463107</v>
      </c>
      <c r="B23" s="78" t="e">
        <f>(D23&amp;E23&amp;F23&amp;G23&amp;H23&amp;I23&amp;J23&amp;K23&amp;L23&amp;#REF!&amp;#REF!&amp;#REF!&amp;#REF!&amp;M23&amp;N23&amp;O23&amp;P23&amp;#REF!&amp;#REF!&amp;#REF!&amp;#REF!&amp;Q23&amp;R23&amp;S23&amp;T23)</f>
        <v>#REF!</v>
      </c>
      <c r="C23" s="80">
        <f>Fin!B24</f>
        <v>37271</v>
      </c>
      <c r="D23" s="111">
        <f>Fin!J24</f>
        <v>2.2000000000000002</v>
      </c>
      <c r="E23" s="111">
        <f>Fin!L24</f>
        <v>1.97</v>
      </c>
      <c r="F23" s="111">
        <f>Fin!D24</f>
        <v>2.2200000000000002</v>
      </c>
      <c r="G23" s="111">
        <f>Fin!F24</f>
        <v>2.0099999999999998</v>
      </c>
      <c r="H23" s="111">
        <f>Fin!V24</f>
        <v>2.1349999999999998</v>
      </c>
      <c r="I23" s="111">
        <f>Fin!P24</f>
        <v>2.0449999999999999</v>
      </c>
      <c r="J23" s="111">
        <f>Fin!X24</f>
        <v>2.0699999999999998</v>
      </c>
      <c r="K23" s="111">
        <f>Fin!AP24</f>
        <v>2.09</v>
      </c>
      <c r="L23" s="111">
        <f>Fin!AB24</f>
        <v>2.23</v>
      </c>
      <c r="M23" s="111">
        <f>Fin!N24</f>
        <v>1.97</v>
      </c>
      <c r="N23" s="111">
        <f>Fin!T24</f>
        <v>1.915</v>
      </c>
      <c r="O23" s="111">
        <f>Fin!R24</f>
        <v>1.9630000000000001</v>
      </c>
      <c r="P23" s="111">
        <f>Fin!AR24</f>
        <v>2.0099999999999998</v>
      </c>
      <c r="Q23" s="111">
        <f>Fin!AD24</f>
        <v>2.09</v>
      </c>
      <c r="R23" s="111">
        <f>Fin!AJ24</f>
        <v>2.0099999999999998</v>
      </c>
      <c r="S23" s="111">
        <f>Fin!Z24</f>
        <v>1.9850000000000001</v>
      </c>
      <c r="T23" s="111">
        <f>Fin!AN24</f>
        <v>2.23</v>
      </c>
      <c r="U23" s="111">
        <f>Fin!AH24</f>
        <v>1.8979999999999999</v>
      </c>
      <c r="V23" s="111">
        <f>Fin!H24</f>
        <v>2.2400000000000002</v>
      </c>
      <c r="W23" s="111">
        <f>Fin!AL24</f>
        <v>1.96</v>
      </c>
      <c r="X23" s="111">
        <f>Fin!AF24</f>
        <v>2.0099999999999998</v>
      </c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10"/>
    </row>
    <row r="24" spans="1:66" x14ac:dyDescent="0.25">
      <c r="A24">
        <v>0.91100816916242588</v>
      </c>
      <c r="B24" s="78" t="e">
        <f>(D24&amp;E24&amp;F24&amp;G24&amp;H24&amp;I24&amp;J24&amp;K24&amp;L24&amp;#REF!&amp;#REF!&amp;#REF!&amp;#REF!&amp;M24&amp;N24&amp;O24&amp;P24&amp;#REF!&amp;#REF!&amp;#REF!&amp;#REF!&amp;Q24&amp;R24&amp;S24&amp;T24)</f>
        <v>#REF!</v>
      </c>
      <c r="C24" s="80">
        <f>Fin!B25</f>
        <v>37272</v>
      </c>
      <c r="D24" s="111">
        <f>Fin!J25</f>
        <v>2.2000000000000002</v>
      </c>
      <c r="E24" s="111">
        <f>Fin!L25</f>
        <v>1.97</v>
      </c>
      <c r="F24" s="111">
        <f>Fin!D25</f>
        <v>2.2200000000000002</v>
      </c>
      <c r="G24" s="111">
        <f>Fin!F25</f>
        <v>2.0099999999999998</v>
      </c>
      <c r="H24" s="111">
        <f>Fin!V25</f>
        <v>2.1349999999999998</v>
      </c>
      <c r="I24" s="111">
        <f>Fin!P25</f>
        <v>2.0449999999999999</v>
      </c>
      <c r="J24" s="111">
        <f>Fin!X25</f>
        <v>2.0699999999999998</v>
      </c>
      <c r="K24" s="111">
        <f>Fin!AP25</f>
        <v>2.09</v>
      </c>
      <c r="L24" s="111">
        <f>Fin!AB25</f>
        <v>2.23</v>
      </c>
      <c r="M24" s="111">
        <f>Fin!N25</f>
        <v>1.97</v>
      </c>
      <c r="N24" s="111">
        <f>Fin!T25</f>
        <v>1.915</v>
      </c>
      <c r="O24" s="111">
        <f>Fin!R25</f>
        <v>1.9630000000000001</v>
      </c>
      <c r="P24" s="111">
        <f>Fin!AR25</f>
        <v>2.0099999999999998</v>
      </c>
      <c r="Q24" s="111">
        <f>Fin!AD25</f>
        <v>2.09</v>
      </c>
      <c r="R24" s="111">
        <f>Fin!AJ25</f>
        <v>2.0099999999999998</v>
      </c>
      <c r="S24" s="111">
        <f>Fin!Z25</f>
        <v>1.9850000000000001</v>
      </c>
      <c r="T24" s="111">
        <f>Fin!AN25</f>
        <v>2.23</v>
      </c>
      <c r="U24" s="111">
        <f>Fin!AH25</f>
        <v>1.8979999999999999</v>
      </c>
      <c r="V24" s="111">
        <f>Fin!H25</f>
        <v>2.2400000000000002</v>
      </c>
      <c r="W24" s="111">
        <f>Fin!AL25</f>
        <v>1.96</v>
      </c>
      <c r="X24" s="111">
        <f>Fin!AF25</f>
        <v>2.0099999999999998</v>
      </c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10"/>
    </row>
    <row r="25" spans="1:66" x14ac:dyDescent="0.25">
      <c r="A25">
        <v>0.90539820784597114</v>
      </c>
      <c r="B25" s="78" t="e">
        <f>(D25&amp;E25&amp;F25&amp;G25&amp;H25&amp;I25&amp;J25&amp;K25&amp;L25&amp;#REF!&amp;#REF!&amp;#REF!&amp;#REF!&amp;M25&amp;N25&amp;O25&amp;P25&amp;#REF!&amp;#REF!&amp;#REF!&amp;#REF!&amp;Q25&amp;R25&amp;S25&amp;T25)</f>
        <v>#REF!</v>
      </c>
      <c r="C25" s="80">
        <f>Fin!B26</f>
        <v>37273</v>
      </c>
      <c r="D25" s="111">
        <f>Fin!J26</f>
        <v>2.2000000000000002</v>
      </c>
      <c r="E25" s="111">
        <f>Fin!L26</f>
        <v>1.97</v>
      </c>
      <c r="F25" s="111">
        <f>Fin!D26</f>
        <v>2.2200000000000002</v>
      </c>
      <c r="G25" s="111">
        <f>Fin!F26</f>
        <v>2.0099999999999998</v>
      </c>
      <c r="H25" s="111">
        <f>Fin!V26</f>
        <v>2.1349999999999998</v>
      </c>
      <c r="I25" s="111">
        <f>Fin!P26</f>
        <v>2.0449999999999999</v>
      </c>
      <c r="J25" s="111">
        <f>Fin!X26</f>
        <v>2.0699999999999998</v>
      </c>
      <c r="K25" s="111">
        <f>Fin!AP26</f>
        <v>2.09</v>
      </c>
      <c r="L25" s="111">
        <f>Fin!AB26</f>
        <v>2.23</v>
      </c>
      <c r="M25" s="111">
        <f>Fin!N26</f>
        <v>1.97</v>
      </c>
      <c r="N25" s="111">
        <f>Fin!T26</f>
        <v>1.915</v>
      </c>
      <c r="O25" s="111">
        <f>Fin!R26</f>
        <v>1.9630000000000001</v>
      </c>
      <c r="P25" s="111">
        <f>Fin!AR26</f>
        <v>2.0099999999999998</v>
      </c>
      <c r="Q25" s="111">
        <f>Fin!AD26</f>
        <v>2.09</v>
      </c>
      <c r="R25" s="111">
        <f>Fin!AJ26</f>
        <v>2.0099999999999998</v>
      </c>
      <c r="S25" s="111">
        <f>Fin!Z26</f>
        <v>1.9850000000000001</v>
      </c>
      <c r="T25" s="111">
        <f>Fin!AN26</f>
        <v>2.23</v>
      </c>
      <c r="U25" s="111">
        <f>Fin!AH26</f>
        <v>1.8979999999999999</v>
      </c>
      <c r="V25" s="111">
        <f>Fin!H26</f>
        <v>2.2400000000000002</v>
      </c>
      <c r="W25" s="111">
        <f>Fin!AL26</f>
        <v>1.96</v>
      </c>
      <c r="X25" s="111">
        <f>Fin!AF26</f>
        <v>2.0099999999999998</v>
      </c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10"/>
    </row>
    <row r="26" spans="1:66" x14ac:dyDescent="0.25">
      <c r="A26">
        <v>0.89999089468082505</v>
      </c>
      <c r="B26" s="78" t="e">
        <f>(D26&amp;E26&amp;F26&amp;G26&amp;H26&amp;I26&amp;J26&amp;K26&amp;L26&amp;#REF!&amp;#REF!&amp;#REF!&amp;#REF!&amp;M26&amp;N26&amp;O26&amp;P26&amp;#REF!&amp;#REF!&amp;#REF!&amp;#REF!&amp;Q26&amp;R26&amp;S26&amp;T26)</f>
        <v>#REF!</v>
      </c>
      <c r="C26" s="80">
        <f>Fin!B27</f>
        <v>37274</v>
      </c>
      <c r="D26" s="111">
        <f>Fin!J27</f>
        <v>2.2000000000000002</v>
      </c>
      <c r="E26" s="111">
        <f>Fin!L27</f>
        <v>1.97</v>
      </c>
      <c r="F26" s="111">
        <f>Fin!D27</f>
        <v>2.2200000000000002</v>
      </c>
      <c r="G26" s="111">
        <f>Fin!F27</f>
        <v>2.0099999999999998</v>
      </c>
      <c r="H26" s="111">
        <f>Fin!V27</f>
        <v>2.1349999999999998</v>
      </c>
      <c r="I26" s="111">
        <f>Fin!P27</f>
        <v>2.0449999999999999</v>
      </c>
      <c r="J26" s="111">
        <f>Fin!X27</f>
        <v>2.0699999999999998</v>
      </c>
      <c r="K26" s="111">
        <f>Fin!AP27</f>
        <v>2.09</v>
      </c>
      <c r="L26" s="111">
        <f>Fin!AB27</f>
        <v>2.23</v>
      </c>
      <c r="M26" s="111">
        <f>Fin!N27</f>
        <v>1.97</v>
      </c>
      <c r="N26" s="111">
        <f>Fin!T27</f>
        <v>1.915</v>
      </c>
      <c r="O26" s="111">
        <f>Fin!R27</f>
        <v>1.9630000000000001</v>
      </c>
      <c r="P26" s="111">
        <f>Fin!AR27</f>
        <v>2.0099999999999998</v>
      </c>
      <c r="Q26" s="111">
        <f>Fin!AD27</f>
        <v>2.09</v>
      </c>
      <c r="R26" s="111">
        <f>Fin!AJ27</f>
        <v>2.0099999999999998</v>
      </c>
      <c r="S26" s="111">
        <f>Fin!Z27</f>
        <v>1.9850000000000001</v>
      </c>
      <c r="T26" s="111">
        <f>Fin!AN27</f>
        <v>2.23</v>
      </c>
      <c r="U26" s="111">
        <f>Fin!AH27</f>
        <v>1.8979999999999999</v>
      </c>
      <c r="V26" s="111">
        <f>Fin!H27</f>
        <v>2.2400000000000002</v>
      </c>
      <c r="W26" s="111">
        <f>Fin!AL27</f>
        <v>1.96</v>
      </c>
      <c r="X26" s="111">
        <f>Fin!AF27</f>
        <v>2.0099999999999998</v>
      </c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10"/>
    </row>
    <row r="27" spans="1:66" x14ac:dyDescent="0.25">
      <c r="A27">
        <v>0.89443193699709966</v>
      </c>
      <c r="B27" s="78" t="e">
        <f>(D27&amp;E27&amp;F27&amp;G27&amp;H27&amp;I27&amp;J27&amp;K27&amp;L27&amp;#REF!&amp;#REF!&amp;#REF!&amp;#REF!&amp;M27&amp;N27&amp;O27&amp;P27&amp;#REF!&amp;#REF!&amp;#REF!&amp;#REF!&amp;Q27&amp;R27&amp;S27&amp;T27)</f>
        <v>#REF!</v>
      </c>
      <c r="C27" s="80">
        <f>Fin!B28</f>
        <v>37275</v>
      </c>
      <c r="D27" s="111">
        <f>Fin!J28</f>
        <v>2.2000000000000002</v>
      </c>
      <c r="E27" s="111">
        <f>Fin!L28</f>
        <v>1.97</v>
      </c>
      <c r="F27" s="111">
        <f>Fin!D28</f>
        <v>2.2200000000000002</v>
      </c>
      <c r="G27" s="111">
        <f>Fin!F28</f>
        <v>2.0099999999999998</v>
      </c>
      <c r="H27" s="111">
        <f>Fin!V28</f>
        <v>2.1349999999999998</v>
      </c>
      <c r="I27" s="111">
        <f>Fin!P28</f>
        <v>2.0449999999999999</v>
      </c>
      <c r="J27" s="111">
        <f>Fin!X28</f>
        <v>2.0699999999999998</v>
      </c>
      <c r="K27" s="111">
        <f>Fin!AP28</f>
        <v>2.09</v>
      </c>
      <c r="L27" s="111">
        <f>Fin!AB28</f>
        <v>2.23</v>
      </c>
      <c r="M27" s="111">
        <f>Fin!N28</f>
        <v>1.97</v>
      </c>
      <c r="N27" s="111">
        <f>Fin!T28</f>
        <v>1.915</v>
      </c>
      <c r="O27" s="111">
        <f>Fin!R28</f>
        <v>1.9630000000000001</v>
      </c>
      <c r="P27" s="111">
        <f>Fin!AR28</f>
        <v>2.0099999999999998</v>
      </c>
      <c r="Q27" s="111">
        <f>Fin!AD28</f>
        <v>2.09</v>
      </c>
      <c r="R27" s="111">
        <f>Fin!AJ28</f>
        <v>2.0099999999999998</v>
      </c>
      <c r="S27" s="111">
        <f>Fin!Z28</f>
        <v>1.9850000000000001</v>
      </c>
      <c r="T27" s="111">
        <f>Fin!AN28</f>
        <v>2.23</v>
      </c>
      <c r="U27" s="111">
        <f>Fin!AH28</f>
        <v>1.8979999999999999</v>
      </c>
      <c r="V27" s="111">
        <f>Fin!H28</f>
        <v>2.2400000000000002</v>
      </c>
      <c r="W27" s="111">
        <f>Fin!AL28</f>
        <v>1.96</v>
      </c>
      <c r="X27" s="111">
        <f>Fin!AF28</f>
        <v>2.0099999999999998</v>
      </c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10"/>
    </row>
    <row r="28" spans="1:66" x14ac:dyDescent="0.25">
      <c r="A28">
        <v>0.88890533710913555</v>
      </c>
      <c r="B28" s="78" t="e">
        <f>(D28&amp;E28&amp;F28&amp;G28&amp;H28&amp;I28&amp;J28&amp;K28&amp;L28&amp;#REF!&amp;#REF!&amp;#REF!&amp;#REF!&amp;M28&amp;N28&amp;O28&amp;P28&amp;#REF!&amp;#REF!&amp;#REF!&amp;#REF!&amp;Q28&amp;R28&amp;S28&amp;T28)</f>
        <v>#REF!</v>
      </c>
      <c r="C28" s="80">
        <f>Fin!B29</f>
        <v>37276</v>
      </c>
      <c r="D28" s="111">
        <f>Fin!J29</f>
        <v>2.2000000000000002</v>
      </c>
      <c r="E28" s="111">
        <f>Fin!L29</f>
        <v>1.97</v>
      </c>
      <c r="F28" s="111">
        <f>Fin!D29</f>
        <v>2.2200000000000002</v>
      </c>
      <c r="G28" s="111">
        <f>Fin!F29</f>
        <v>2.0099999999999998</v>
      </c>
      <c r="H28" s="111">
        <f>Fin!V29</f>
        <v>2.1349999999999998</v>
      </c>
      <c r="I28" s="111">
        <f>Fin!P29</f>
        <v>2.0449999999999999</v>
      </c>
      <c r="J28" s="111">
        <f>Fin!X29</f>
        <v>2.0699999999999998</v>
      </c>
      <c r="K28" s="111">
        <f>Fin!AP29</f>
        <v>2.09</v>
      </c>
      <c r="L28" s="111">
        <f>Fin!AB29</f>
        <v>2.23</v>
      </c>
      <c r="M28" s="111">
        <f>Fin!N29</f>
        <v>1.97</v>
      </c>
      <c r="N28" s="111">
        <f>Fin!T29</f>
        <v>1.915</v>
      </c>
      <c r="O28" s="111">
        <f>Fin!R29</f>
        <v>1.9630000000000001</v>
      </c>
      <c r="P28" s="111">
        <f>Fin!AR29</f>
        <v>2.0099999999999998</v>
      </c>
      <c r="Q28" s="111">
        <f>Fin!AD29</f>
        <v>2.09</v>
      </c>
      <c r="R28" s="111">
        <f>Fin!AJ29</f>
        <v>2.0099999999999998</v>
      </c>
      <c r="S28" s="111">
        <f>Fin!Z29</f>
        <v>1.9850000000000001</v>
      </c>
      <c r="T28" s="111">
        <f>Fin!AN29</f>
        <v>2.23</v>
      </c>
      <c r="U28" s="111">
        <f>Fin!AH29</f>
        <v>1.8979999999999999</v>
      </c>
      <c r="V28" s="111">
        <f>Fin!H29</f>
        <v>2.2400000000000002</v>
      </c>
      <c r="W28" s="111">
        <f>Fin!AL29</f>
        <v>1.96</v>
      </c>
      <c r="X28" s="111">
        <f>Fin!AF29</f>
        <v>2.0099999999999998</v>
      </c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10"/>
    </row>
    <row r="29" spans="1:66" x14ac:dyDescent="0.25">
      <c r="A29">
        <v>0.88393435391758934</v>
      </c>
      <c r="B29" s="78" t="e">
        <f>(D29&amp;E29&amp;F29&amp;G29&amp;H29&amp;I29&amp;J29&amp;K29&amp;L29&amp;#REF!&amp;#REF!&amp;#REF!&amp;#REF!&amp;M29&amp;N29&amp;O29&amp;P29&amp;#REF!&amp;#REF!&amp;#REF!&amp;#REF!&amp;Q29&amp;R29&amp;S29&amp;T29)</f>
        <v>#REF!</v>
      </c>
      <c r="C29" s="80">
        <f>Fin!B30</f>
        <v>37277</v>
      </c>
      <c r="D29" s="111">
        <f>Fin!J30</f>
        <v>2.2000000000000002</v>
      </c>
      <c r="E29" s="111">
        <f>Fin!L30</f>
        <v>1.97</v>
      </c>
      <c r="F29" s="111">
        <f>Fin!D30</f>
        <v>2.2200000000000002</v>
      </c>
      <c r="G29" s="111">
        <f>Fin!F30</f>
        <v>2.0099999999999998</v>
      </c>
      <c r="H29" s="111">
        <f>Fin!V30</f>
        <v>2.1349999999999998</v>
      </c>
      <c r="I29" s="111">
        <f>Fin!P30</f>
        <v>2.0449999999999999</v>
      </c>
      <c r="J29" s="111">
        <f>Fin!X30</f>
        <v>2.0699999999999998</v>
      </c>
      <c r="K29" s="111">
        <f>Fin!AP30</f>
        <v>2.09</v>
      </c>
      <c r="L29" s="111">
        <f>Fin!AB30</f>
        <v>2.23</v>
      </c>
      <c r="M29" s="111">
        <f>Fin!N30</f>
        <v>1.97</v>
      </c>
      <c r="N29" s="111">
        <f>Fin!T30</f>
        <v>1.915</v>
      </c>
      <c r="O29" s="111">
        <f>Fin!R30</f>
        <v>1.9630000000000001</v>
      </c>
      <c r="P29" s="111">
        <f>Fin!AR30</f>
        <v>2.0099999999999998</v>
      </c>
      <c r="Q29" s="111">
        <f>Fin!AD30</f>
        <v>2.09</v>
      </c>
      <c r="R29" s="111">
        <f>Fin!AJ30</f>
        <v>2.0099999999999998</v>
      </c>
      <c r="S29" s="111">
        <f>Fin!Z30</f>
        <v>1.9850000000000001</v>
      </c>
      <c r="T29" s="111">
        <f>Fin!AN30</f>
        <v>2.23</v>
      </c>
      <c r="U29" s="111">
        <f>Fin!AH30</f>
        <v>1.8979999999999999</v>
      </c>
      <c r="V29" s="111">
        <f>Fin!H30</f>
        <v>2.2400000000000002</v>
      </c>
      <c r="W29" s="111">
        <f>Fin!AL30</f>
        <v>1.96</v>
      </c>
      <c r="X29" s="111">
        <f>Fin!AF30</f>
        <v>2.0099999999999998</v>
      </c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10"/>
    </row>
    <row r="30" spans="1:66" x14ac:dyDescent="0.25">
      <c r="A30">
        <v>0.87848393186541163</v>
      </c>
      <c r="B30" s="78" t="e">
        <f>(D30&amp;E30&amp;F30&amp;G30&amp;H30&amp;I30&amp;J30&amp;K30&amp;L30&amp;#REF!&amp;#REF!&amp;#REF!&amp;#REF!&amp;M30&amp;N30&amp;O30&amp;P30&amp;#REF!&amp;#REF!&amp;#REF!&amp;#REF!&amp;Q30&amp;R30&amp;S30&amp;T30)</f>
        <v>#REF!</v>
      </c>
      <c r="C30" s="80">
        <f>Fin!B31</f>
        <v>37278</v>
      </c>
      <c r="D30" s="111">
        <f>Fin!J31</f>
        <v>2.2000000000000002</v>
      </c>
      <c r="E30" s="111">
        <f>Fin!L31</f>
        <v>1.97</v>
      </c>
      <c r="F30" s="111">
        <f>Fin!D31</f>
        <v>2.2200000000000002</v>
      </c>
      <c r="G30" s="111">
        <f>Fin!F31</f>
        <v>2.0099999999999998</v>
      </c>
      <c r="H30" s="111">
        <f>Fin!V31</f>
        <v>2.1349999999999998</v>
      </c>
      <c r="I30" s="111">
        <f>Fin!P31</f>
        <v>2.0449999999999999</v>
      </c>
      <c r="J30" s="111">
        <f>Fin!X31</f>
        <v>2.0699999999999998</v>
      </c>
      <c r="K30" s="111">
        <f>Fin!AP31</f>
        <v>2.09</v>
      </c>
      <c r="L30" s="111">
        <f>Fin!AB31</f>
        <v>2.23</v>
      </c>
      <c r="M30" s="111">
        <f>Fin!N31</f>
        <v>1.97</v>
      </c>
      <c r="N30" s="111">
        <f>Fin!T31</f>
        <v>1.915</v>
      </c>
      <c r="O30" s="111">
        <f>Fin!R31</f>
        <v>1.9630000000000001</v>
      </c>
      <c r="P30" s="111">
        <f>Fin!AR31</f>
        <v>2.0099999999999998</v>
      </c>
      <c r="Q30" s="111">
        <f>Fin!AD31</f>
        <v>2.09</v>
      </c>
      <c r="R30" s="111">
        <f>Fin!AJ31</f>
        <v>2.0099999999999998</v>
      </c>
      <c r="S30" s="111">
        <f>Fin!Z31</f>
        <v>1.9850000000000001</v>
      </c>
      <c r="T30" s="111">
        <f>Fin!AN31</f>
        <v>2.23</v>
      </c>
      <c r="U30" s="111">
        <f>Fin!AH31</f>
        <v>1.8979999999999999</v>
      </c>
      <c r="V30" s="111">
        <f>Fin!H31</f>
        <v>2.2400000000000002</v>
      </c>
      <c r="W30" s="111">
        <f>Fin!AL31</f>
        <v>1.96</v>
      </c>
      <c r="X30" s="111">
        <f>Fin!AF31</f>
        <v>2.0099999999999998</v>
      </c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10"/>
    </row>
    <row r="31" spans="1:66" x14ac:dyDescent="0.25">
      <c r="A31">
        <v>0.87328080940981256</v>
      </c>
      <c r="B31" s="78" t="e">
        <f>(D31&amp;E31&amp;F31&amp;G31&amp;H31&amp;I31&amp;J31&amp;K31&amp;L31&amp;#REF!&amp;#REF!&amp;#REF!&amp;#REF!&amp;M31&amp;N31&amp;O31&amp;P31&amp;#REF!&amp;#REF!&amp;#REF!&amp;#REF!&amp;Q31&amp;R31&amp;S31&amp;T31)</f>
        <v>#REF!</v>
      </c>
      <c r="C31" s="80">
        <f>Fin!B32</f>
        <v>37279</v>
      </c>
      <c r="D31" s="111">
        <f>Fin!J32</f>
        <v>2.2000000000000002</v>
      </c>
      <c r="E31" s="111">
        <f>Fin!L32</f>
        <v>1.97</v>
      </c>
      <c r="F31" s="111">
        <f>Fin!D32</f>
        <v>2.2200000000000002</v>
      </c>
      <c r="G31" s="111">
        <f>Fin!F32</f>
        <v>2.0099999999999998</v>
      </c>
      <c r="H31" s="111">
        <f>Fin!V32</f>
        <v>2.1349999999999998</v>
      </c>
      <c r="I31" s="111">
        <f>Fin!P32</f>
        <v>2.0449999999999999</v>
      </c>
      <c r="J31" s="111">
        <f>Fin!X32</f>
        <v>2.0699999999999998</v>
      </c>
      <c r="K31" s="111">
        <f>Fin!AP32</f>
        <v>2.09</v>
      </c>
      <c r="L31" s="111">
        <f>Fin!AB32</f>
        <v>2.23</v>
      </c>
      <c r="M31" s="111">
        <f>Fin!N32</f>
        <v>1.97</v>
      </c>
      <c r="N31" s="111">
        <f>Fin!T32</f>
        <v>1.915</v>
      </c>
      <c r="O31" s="111">
        <f>Fin!R32</f>
        <v>1.9630000000000001</v>
      </c>
      <c r="P31" s="111">
        <f>Fin!AR32</f>
        <v>2.0099999999999998</v>
      </c>
      <c r="Q31" s="111">
        <f>Fin!AD32</f>
        <v>2.09</v>
      </c>
      <c r="R31" s="111">
        <f>Fin!AJ32</f>
        <v>2.0099999999999998</v>
      </c>
      <c r="S31" s="111">
        <f>Fin!Z32</f>
        <v>1.9850000000000001</v>
      </c>
      <c r="T31" s="111">
        <f>Fin!AN32</f>
        <v>2.23</v>
      </c>
      <c r="U31" s="111">
        <f>Fin!AH32</f>
        <v>1.8979999999999999</v>
      </c>
      <c r="V31" s="111">
        <f>Fin!H32</f>
        <v>2.2400000000000002</v>
      </c>
      <c r="W31" s="111">
        <f>Fin!AL32</f>
        <v>1.96</v>
      </c>
      <c r="X31" s="111">
        <f>Fin!AF32</f>
        <v>2.0099999999999998</v>
      </c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10"/>
    </row>
    <row r="32" spans="1:66" x14ac:dyDescent="0.25">
      <c r="A32">
        <v>0.86793395363952708</v>
      </c>
      <c r="B32" s="78" t="e">
        <f>(D32&amp;E32&amp;F32&amp;G32&amp;H32&amp;I32&amp;J32&amp;K32&amp;L32&amp;#REF!&amp;#REF!&amp;#REF!&amp;#REF!&amp;M32&amp;N32&amp;O32&amp;P32&amp;#REF!&amp;#REF!&amp;#REF!&amp;#REF!&amp;Q32&amp;R32&amp;S32&amp;T32)</f>
        <v>#REF!</v>
      </c>
      <c r="C32" s="80">
        <f>Fin!B33</f>
        <v>37280</v>
      </c>
      <c r="D32" s="111">
        <f>Fin!J33</f>
        <v>2.2000000000000002</v>
      </c>
      <c r="E32" s="111">
        <f>Fin!L33</f>
        <v>1.97</v>
      </c>
      <c r="F32" s="111">
        <f>Fin!D33</f>
        <v>2.2200000000000002</v>
      </c>
      <c r="G32" s="111">
        <f>Fin!F33</f>
        <v>2.0099999999999998</v>
      </c>
      <c r="H32" s="111">
        <f>Fin!V33</f>
        <v>2.1349999999999998</v>
      </c>
      <c r="I32" s="111">
        <f>Fin!P33</f>
        <v>2.0449999999999999</v>
      </c>
      <c r="J32" s="111">
        <f>Fin!X33</f>
        <v>2.0699999999999998</v>
      </c>
      <c r="K32" s="111">
        <f>Fin!AP33</f>
        <v>2.09</v>
      </c>
      <c r="L32" s="111">
        <f>Fin!AB33</f>
        <v>2.23</v>
      </c>
      <c r="M32" s="111">
        <f>Fin!N33</f>
        <v>1.97</v>
      </c>
      <c r="N32" s="111">
        <f>Fin!T33</f>
        <v>1.915</v>
      </c>
      <c r="O32" s="111">
        <f>Fin!R33</f>
        <v>1.9630000000000001</v>
      </c>
      <c r="P32" s="111">
        <f>Fin!AR33</f>
        <v>2.0099999999999998</v>
      </c>
      <c r="Q32" s="111">
        <f>Fin!AD33</f>
        <v>2.09</v>
      </c>
      <c r="R32" s="111">
        <f>Fin!AJ33</f>
        <v>2.0099999999999998</v>
      </c>
      <c r="S32" s="111">
        <f>Fin!Z33</f>
        <v>1.9850000000000001</v>
      </c>
      <c r="T32" s="111">
        <f>Fin!AN33</f>
        <v>2.23</v>
      </c>
      <c r="U32" s="111">
        <f>Fin!AH33</f>
        <v>1.8979999999999999</v>
      </c>
      <c r="V32" s="111">
        <f>Fin!H33</f>
        <v>2.2400000000000002</v>
      </c>
      <c r="W32" s="111">
        <f>Fin!AL33</f>
        <v>1.96</v>
      </c>
      <c r="X32" s="111">
        <f>Fin!AF33</f>
        <v>2.0099999999999998</v>
      </c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10"/>
    </row>
    <row r="33" spans="1:66" x14ac:dyDescent="0.25">
      <c r="A33">
        <v>0.86279432232963138</v>
      </c>
      <c r="B33" s="78" t="e">
        <f>(D33&amp;E33&amp;F33&amp;G33&amp;H33&amp;I33&amp;J33&amp;K33&amp;L33&amp;#REF!&amp;#REF!&amp;#REF!&amp;#REF!&amp;M33&amp;N33&amp;O33&amp;P33&amp;#REF!&amp;#REF!&amp;#REF!&amp;#REF!&amp;Q33&amp;R33&amp;S33&amp;T33)</f>
        <v>#REF!</v>
      </c>
      <c r="C33" s="80">
        <f>Fin!B34</f>
        <v>37281</v>
      </c>
      <c r="D33" s="111">
        <f>Fin!J34</f>
        <v>2.2000000000000002</v>
      </c>
      <c r="E33" s="111">
        <f>Fin!L34</f>
        <v>1.97</v>
      </c>
      <c r="F33" s="111">
        <f>Fin!D34</f>
        <v>2.2200000000000002</v>
      </c>
      <c r="G33" s="111">
        <f>Fin!F34</f>
        <v>2.0099999999999998</v>
      </c>
      <c r="H33" s="111">
        <f>Fin!V34</f>
        <v>2.1349999999999998</v>
      </c>
      <c r="I33" s="111">
        <f>Fin!P34</f>
        <v>2.0449999999999999</v>
      </c>
      <c r="J33" s="111">
        <f>Fin!X34</f>
        <v>2.0699999999999998</v>
      </c>
      <c r="K33" s="111">
        <f>Fin!AP34</f>
        <v>2.09</v>
      </c>
      <c r="L33" s="111">
        <f>Fin!AB34</f>
        <v>2.23</v>
      </c>
      <c r="M33" s="111">
        <f>Fin!N34</f>
        <v>1.97</v>
      </c>
      <c r="N33" s="111">
        <f>Fin!T34</f>
        <v>1.915</v>
      </c>
      <c r="O33" s="111">
        <f>Fin!R34</f>
        <v>1.9630000000000001</v>
      </c>
      <c r="P33" s="111">
        <f>Fin!AR34</f>
        <v>2.0099999999999998</v>
      </c>
      <c r="Q33" s="111">
        <f>Fin!AD34</f>
        <v>2.09</v>
      </c>
      <c r="R33" s="111">
        <f>Fin!AJ34</f>
        <v>2.0099999999999998</v>
      </c>
      <c r="S33" s="111">
        <f>Fin!Z34</f>
        <v>1.9850000000000001</v>
      </c>
      <c r="T33" s="111">
        <f>Fin!AN34</f>
        <v>2.23</v>
      </c>
      <c r="U33" s="111">
        <f>Fin!AH34</f>
        <v>1.8979999999999999</v>
      </c>
      <c r="V33" s="111">
        <f>Fin!H34</f>
        <v>2.2400000000000002</v>
      </c>
      <c r="W33" s="111">
        <f>Fin!AL34</f>
        <v>1.96</v>
      </c>
      <c r="X33" s="111">
        <f>Fin!AF34</f>
        <v>2.0099999999999998</v>
      </c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10"/>
    </row>
    <row r="34" spans="1:66" x14ac:dyDescent="0.25">
      <c r="A34">
        <v>0.85752368687727432</v>
      </c>
      <c r="B34" s="78" t="e">
        <f>(D34&amp;E34&amp;F34&amp;G34&amp;H34&amp;I34&amp;J34&amp;K34&amp;L34&amp;#REF!&amp;#REF!&amp;#REF!&amp;#REF!&amp;M34&amp;N34&amp;O34&amp;P34&amp;#REF!&amp;#REF!&amp;#REF!&amp;#REF!&amp;Q34&amp;R34&amp;S34&amp;T34)</f>
        <v>#REF!</v>
      </c>
      <c r="C34" s="80">
        <f>Fin!B35</f>
        <v>37282</v>
      </c>
      <c r="D34" s="111">
        <f>Fin!J35</f>
        <v>2.2000000000000002</v>
      </c>
      <c r="E34" s="111">
        <f>Fin!L35</f>
        <v>1.97</v>
      </c>
      <c r="F34" s="111">
        <f>Fin!D35</f>
        <v>2.2200000000000002</v>
      </c>
      <c r="G34" s="111">
        <f>Fin!F35</f>
        <v>2.0099999999999998</v>
      </c>
      <c r="H34" s="111">
        <f>Fin!V35</f>
        <v>2.1349999999999998</v>
      </c>
      <c r="I34" s="111">
        <f>Fin!P35</f>
        <v>2.0449999999999999</v>
      </c>
      <c r="J34" s="111">
        <f>Fin!X35</f>
        <v>2.0699999999999998</v>
      </c>
      <c r="K34" s="111">
        <f>Fin!AP35</f>
        <v>2.09</v>
      </c>
      <c r="L34" s="111">
        <f>Fin!AB35</f>
        <v>2.23</v>
      </c>
      <c r="M34" s="111">
        <f>Fin!N35</f>
        <v>1.97</v>
      </c>
      <c r="N34" s="111">
        <f>Fin!T35</f>
        <v>1.915</v>
      </c>
      <c r="O34" s="111">
        <f>Fin!R35</f>
        <v>1.9630000000000001</v>
      </c>
      <c r="P34" s="111">
        <f>Fin!AR35</f>
        <v>2.0099999999999998</v>
      </c>
      <c r="Q34" s="111">
        <f>Fin!AD35</f>
        <v>2.09</v>
      </c>
      <c r="R34" s="111">
        <f>Fin!AJ35</f>
        <v>2.0099999999999998</v>
      </c>
      <c r="S34" s="111">
        <f>Fin!Z35</f>
        <v>1.9850000000000001</v>
      </c>
      <c r="T34" s="111">
        <f>Fin!AN35</f>
        <v>2.23</v>
      </c>
      <c r="U34" s="111">
        <f>Fin!AH35</f>
        <v>1.8979999999999999</v>
      </c>
      <c r="V34" s="111">
        <f>Fin!H35</f>
        <v>2.2400000000000002</v>
      </c>
      <c r="W34" s="111">
        <f>Fin!AL35</f>
        <v>1.96</v>
      </c>
      <c r="X34" s="111">
        <f>Fin!AF35</f>
        <v>2.0099999999999998</v>
      </c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10"/>
    </row>
    <row r="35" spans="1:66" x14ac:dyDescent="0.25">
      <c r="A35">
        <v>0.85228393052907336</v>
      </c>
      <c r="B35" s="78" t="e">
        <f>(D35&amp;E35&amp;F35&amp;G35&amp;H35&amp;I35&amp;J35&amp;K35&amp;L35&amp;#REF!&amp;#REF!&amp;#REF!&amp;#REF!&amp;M35&amp;N35&amp;O35&amp;P35&amp;#REF!&amp;#REF!&amp;#REF!&amp;#REF!&amp;Q35&amp;R35&amp;S35&amp;T35)</f>
        <v>#REF!</v>
      </c>
      <c r="C35" s="80">
        <f>Fin!B36</f>
        <v>37283</v>
      </c>
      <c r="D35" s="111">
        <f>Fin!J36</f>
        <v>2.2000000000000002</v>
      </c>
      <c r="E35" s="111">
        <f>Fin!L36</f>
        <v>1.97</v>
      </c>
      <c r="F35" s="111">
        <f>Fin!D36</f>
        <v>2.2200000000000002</v>
      </c>
      <c r="G35" s="111">
        <f>Fin!F36</f>
        <v>2.0099999999999998</v>
      </c>
      <c r="H35" s="111">
        <f>Fin!V36</f>
        <v>2.1349999999999998</v>
      </c>
      <c r="I35" s="111">
        <f>Fin!P36</f>
        <v>2.0449999999999999</v>
      </c>
      <c r="J35" s="111">
        <f>Fin!X36</f>
        <v>2.0699999999999998</v>
      </c>
      <c r="K35" s="111">
        <f>Fin!AP36</f>
        <v>2.09</v>
      </c>
      <c r="L35" s="111">
        <f>Fin!AB36</f>
        <v>2.23</v>
      </c>
      <c r="M35" s="111">
        <f>Fin!N36</f>
        <v>1.97</v>
      </c>
      <c r="N35" s="111">
        <f>Fin!T36</f>
        <v>1.915</v>
      </c>
      <c r="O35" s="111">
        <f>Fin!R36</f>
        <v>1.9630000000000001</v>
      </c>
      <c r="P35" s="111">
        <f>Fin!AR36</f>
        <v>2.0099999999999998</v>
      </c>
      <c r="Q35" s="111">
        <f>Fin!AD36</f>
        <v>2.09</v>
      </c>
      <c r="R35" s="111">
        <f>Fin!AJ36</f>
        <v>2.0099999999999998</v>
      </c>
      <c r="S35" s="111">
        <f>Fin!Z36</f>
        <v>1.9850000000000001</v>
      </c>
      <c r="T35" s="111">
        <f>Fin!AN36</f>
        <v>2.23</v>
      </c>
      <c r="U35" s="111">
        <f>Fin!AH36</f>
        <v>1.8979999999999999</v>
      </c>
      <c r="V35" s="111">
        <f>Fin!H36</f>
        <v>2.2400000000000002</v>
      </c>
      <c r="W35" s="111">
        <f>Fin!AL36</f>
        <v>1.96</v>
      </c>
      <c r="X35" s="111">
        <f>Fin!AF36</f>
        <v>2.0099999999999998</v>
      </c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10"/>
    </row>
    <row r="36" spans="1:66" x14ac:dyDescent="0.25">
      <c r="A36">
        <v>0.8472490174068471</v>
      </c>
      <c r="B36" s="78" t="e">
        <f>(D36&amp;E36&amp;F36&amp;G36&amp;H36&amp;I36&amp;J36&amp;K36&amp;L36&amp;#REF!&amp;#REF!&amp;#REF!&amp;#REF!&amp;M36&amp;N36&amp;O36&amp;P36&amp;#REF!&amp;#REF!&amp;#REF!&amp;#REF!&amp;Q36&amp;R36&amp;S36&amp;T36)</f>
        <v>#REF!</v>
      </c>
      <c r="C36" s="80">
        <f>Fin!B37</f>
        <v>37284</v>
      </c>
      <c r="D36" s="111">
        <f>Fin!J37</f>
        <v>2.2000000000000002</v>
      </c>
      <c r="E36" s="111">
        <f>Fin!L37</f>
        <v>1.97</v>
      </c>
      <c r="F36" s="111">
        <f>Fin!D37</f>
        <v>2.2200000000000002</v>
      </c>
      <c r="G36" s="111">
        <f>Fin!F37</f>
        <v>2.0099999999999998</v>
      </c>
      <c r="H36" s="111">
        <f>Fin!V37</f>
        <v>2.1349999999999998</v>
      </c>
      <c r="I36" s="111">
        <f>Fin!P37</f>
        <v>2.0449999999999999</v>
      </c>
      <c r="J36" s="111">
        <f>Fin!X37</f>
        <v>2.0699999999999998</v>
      </c>
      <c r="K36" s="111">
        <f>Fin!AP37</f>
        <v>2.09</v>
      </c>
      <c r="L36" s="111">
        <f>Fin!AB37</f>
        <v>2.23</v>
      </c>
      <c r="M36" s="111">
        <f>Fin!N37</f>
        <v>1.97</v>
      </c>
      <c r="N36" s="111">
        <f>Fin!T37</f>
        <v>1.915</v>
      </c>
      <c r="O36" s="111">
        <f>Fin!R37</f>
        <v>1.9630000000000001</v>
      </c>
      <c r="P36" s="111">
        <f>Fin!AR37</f>
        <v>2.0099999999999998</v>
      </c>
      <c r="Q36" s="111">
        <f>Fin!AD37</f>
        <v>2.09</v>
      </c>
      <c r="R36" s="111">
        <f>Fin!AJ37</f>
        <v>2.0099999999999998</v>
      </c>
      <c r="S36" s="111">
        <f>Fin!Z37</f>
        <v>1.9850000000000001</v>
      </c>
      <c r="T36" s="111">
        <f>Fin!AN37</f>
        <v>2.23</v>
      </c>
      <c r="U36" s="111">
        <f>Fin!AH37</f>
        <v>1.8979999999999999</v>
      </c>
      <c r="V36" s="111">
        <f>Fin!H37</f>
        <v>2.2400000000000002</v>
      </c>
      <c r="W36" s="111">
        <f>Fin!AL37</f>
        <v>1.96</v>
      </c>
      <c r="X36" s="111">
        <f>Fin!AF37</f>
        <v>2.0099999999999998</v>
      </c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10"/>
    </row>
    <row r="37" spans="1:66" x14ac:dyDescent="0.25">
      <c r="A37">
        <v>0.84208646542575427</v>
      </c>
      <c r="B37" s="78" t="e">
        <f>(D37&amp;E37&amp;F37&amp;G37&amp;H37&amp;I37&amp;J37&amp;K37&amp;L37&amp;#REF!&amp;#REF!&amp;#REF!&amp;#REF!&amp;M37&amp;N37&amp;O37&amp;P37&amp;#REF!&amp;#REF!&amp;#REF!&amp;#REF!&amp;Q37&amp;R37&amp;S37&amp;T37)</f>
        <v>#REF!</v>
      </c>
      <c r="C37" s="80">
        <f>Fin!B38</f>
        <v>37285</v>
      </c>
      <c r="D37" s="111">
        <f>Fin!J38</f>
        <v>2.2000000000000002</v>
      </c>
      <c r="E37" s="111">
        <f>Fin!L38</f>
        <v>1.97</v>
      </c>
      <c r="F37" s="111">
        <f>Fin!D38</f>
        <v>2.2200000000000002</v>
      </c>
      <c r="G37" s="111">
        <f>Fin!F38</f>
        <v>2.0099999999999998</v>
      </c>
      <c r="H37" s="111">
        <f>Fin!V38</f>
        <v>2.1349999999999998</v>
      </c>
      <c r="I37" s="111">
        <f>Fin!P38</f>
        <v>2.0449999999999999</v>
      </c>
      <c r="J37" s="111">
        <f>Fin!X38</f>
        <v>2.0699999999999998</v>
      </c>
      <c r="K37" s="111">
        <f>Fin!AP38</f>
        <v>2.09</v>
      </c>
      <c r="L37" s="111">
        <f>Fin!AB38</f>
        <v>2.23</v>
      </c>
      <c r="M37" s="111">
        <f>Fin!N38</f>
        <v>1.97</v>
      </c>
      <c r="N37" s="111">
        <f>Fin!T38</f>
        <v>1.915</v>
      </c>
      <c r="O37" s="111">
        <f>Fin!R38</f>
        <v>1.9630000000000001</v>
      </c>
      <c r="P37" s="111">
        <f>Fin!AR38</f>
        <v>2.0099999999999998</v>
      </c>
      <c r="Q37" s="111">
        <f>Fin!AD38</f>
        <v>2.09</v>
      </c>
      <c r="R37" s="111">
        <f>Fin!AJ38</f>
        <v>2.0099999999999998</v>
      </c>
      <c r="S37" s="111">
        <f>Fin!Z38</f>
        <v>1.9850000000000001</v>
      </c>
      <c r="T37" s="111">
        <f>Fin!AN38</f>
        <v>2.23</v>
      </c>
      <c r="U37" s="111">
        <f>Fin!AH38</f>
        <v>1.8979999999999999</v>
      </c>
      <c r="V37" s="111">
        <f>Fin!H38</f>
        <v>2.2400000000000002</v>
      </c>
      <c r="W37" s="111">
        <f>Fin!AL38</f>
        <v>1.96</v>
      </c>
      <c r="X37" s="111">
        <f>Fin!AF38</f>
        <v>2.0099999999999998</v>
      </c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10"/>
    </row>
    <row r="38" spans="1:66" x14ac:dyDescent="0.25">
      <c r="A38">
        <v>0.83712029473667748</v>
      </c>
      <c r="B38" s="78" t="e">
        <f>(D38&amp;E38&amp;F38&amp;G38&amp;H38&amp;I38&amp;J38&amp;K38&amp;L38&amp;#REF!&amp;#REF!&amp;#REF!&amp;#REF!&amp;M38&amp;N38&amp;O38&amp;P38&amp;#REF!&amp;#REF!&amp;#REF!&amp;#REF!&amp;Q38&amp;R38&amp;S38&amp;T38)</f>
        <v>#REF!</v>
      </c>
      <c r="C38" s="80">
        <f>Fin!B39</f>
        <v>37286</v>
      </c>
      <c r="D38" s="111">
        <f>Fin!J39</f>
        <v>2.2000000000000002</v>
      </c>
      <c r="E38" s="111">
        <f>Fin!L39</f>
        <v>1.97</v>
      </c>
      <c r="F38" s="111">
        <f>Fin!D39</f>
        <v>2.2200000000000002</v>
      </c>
      <c r="G38" s="111">
        <f>Fin!F39</f>
        <v>2.0099999999999998</v>
      </c>
      <c r="H38" s="111">
        <f>Fin!V39</f>
        <v>2.1349999999999998</v>
      </c>
      <c r="I38" s="111">
        <f>Fin!P39</f>
        <v>2.0449999999999999</v>
      </c>
      <c r="J38" s="111">
        <f>Fin!X39</f>
        <v>2.0699999999999998</v>
      </c>
      <c r="K38" s="111">
        <f>Fin!AP39</f>
        <v>2.09</v>
      </c>
      <c r="L38" s="111">
        <f>Fin!AB39</f>
        <v>2.23</v>
      </c>
      <c r="M38" s="111">
        <f>Fin!N39</f>
        <v>1.97</v>
      </c>
      <c r="N38" s="111">
        <f>Fin!T39</f>
        <v>1.915</v>
      </c>
      <c r="O38" s="111">
        <f>Fin!R39</f>
        <v>1.9630000000000001</v>
      </c>
      <c r="P38" s="111">
        <f>Fin!AR39</f>
        <v>2.0099999999999998</v>
      </c>
      <c r="Q38" s="111">
        <f>Fin!AD39</f>
        <v>2.09</v>
      </c>
      <c r="R38" s="111">
        <f>Fin!AJ39</f>
        <v>2.0099999999999998</v>
      </c>
      <c r="S38" s="111">
        <f>Fin!Z39</f>
        <v>1.9850000000000001</v>
      </c>
      <c r="T38" s="111">
        <f>Fin!AN39</f>
        <v>2.23</v>
      </c>
      <c r="U38" s="111">
        <f>Fin!AH39</f>
        <v>1.8979999999999999</v>
      </c>
      <c r="V38" s="111">
        <f>Fin!H39</f>
        <v>2.2400000000000002</v>
      </c>
      <c r="W38" s="111">
        <f>Fin!AL39</f>
        <v>1.96</v>
      </c>
      <c r="X38" s="111">
        <f>Fin!AF39</f>
        <v>2.0099999999999998</v>
      </c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10"/>
    </row>
    <row r="39" spans="1:66" x14ac:dyDescent="0.25">
      <c r="B39" s="78" t="e">
        <f>(D39&amp;E39&amp;F39&amp;G39&amp;H39&amp;I39&amp;J39&amp;K39&amp;L39&amp;#REF!&amp;#REF!&amp;#REF!&amp;#REF!&amp;M39&amp;N39&amp;O39&amp;P39&amp;#REF!&amp;#REF!&amp;#REF!&amp;#REF!&amp;Q39&amp;R39&amp;S39&amp;T39)</f>
        <v>#REF!</v>
      </c>
      <c r="C39" s="80">
        <f>Fin!B40</f>
        <v>37287</v>
      </c>
      <c r="D39" s="111">
        <f>Fin!J40</f>
        <v>2.2000000000000002</v>
      </c>
      <c r="E39" s="111">
        <f>Fin!L40</f>
        <v>1.97</v>
      </c>
      <c r="F39" s="111">
        <f>Fin!D40</f>
        <v>2.2200000000000002</v>
      </c>
      <c r="G39" s="111">
        <f>Fin!F40</f>
        <v>2.0099999999999998</v>
      </c>
      <c r="H39" s="111">
        <f>Fin!V40</f>
        <v>2.1349999999999998</v>
      </c>
      <c r="I39" s="111">
        <f>Fin!P40</f>
        <v>2.0449999999999999</v>
      </c>
      <c r="J39" s="111">
        <f>Fin!X40</f>
        <v>2.0699999999999998</v>
      </c>
      <c r="K39" s="111">
        <f>Fin!AP40</f>
        <v>2.09</v>
      </c>
      <c r="L39" s="111">
        <f>Fin!AB40</f>
        <v>2.23</v>
      </c>
      <c r="M39" s="111">
        <f>Fin!N40</f>
        <v>1.97</v>
      </c>
      <c r="N39" s="111">
        <f>Fin!T40</f>
        <v>1.915</v>
      </c>
      <c r="O39" s="111">
        <f>Fin!R40</f>
        <v>1.9630000000000001</v>
      </c>
      <c r="P39" s="111">
        <f>Fin!AR40</f>
        <v>2.0099999999999998</v>
      </c>
      <c r="Q39" s="111">
        <f>Fin!AD40</f>
        <v>2.09</v>
      </c>
      <c r="R39" s="111">
        <f>Fin!AJ40</f>
        <v>2.0099999999999998</v>
      </c>
      <c r="S39" s="111">
        <f>Fin!Z40</f>
        <v>1.9850000000000001</v>
      </c>
      <c r="T39" s="111">
        <f>Fin!AN40</f>
        <v>2.23</v>
      </c>
      <c r="U39" s="111">
        <f>Fin!AH40</f>
        <v>1.8979999999999999</v>
      </c>
      <c r="V39" s="111">
        <f>Fin!H40</f>
        <v>2.2400000000000002</v>
      </c>
      <c r="W39" s="111">
        <f>Fin!AL40</f>
        <v>1.96</v>
      </c>
      <c r="X39" s="111">
        <f>Fin!AF40</f>
        <v>2.0099999999999998</v>
      </c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 spans="1:66" x14ac:dyDescent="0.25">
      <c r="B40" s="78" t="e">
        <f>(D40&amp;E40&amp;F40&amp;G40&amp;H40&amp;I40&amp;J40&amp;K40&amp;L40&amp;#REF!&amp;#REF!&amp;#REF!&amp;#REF!&amp;M40&amp;N40&amp;O40&amp;P40&amp;#REF!&amp;#REF!&amp;#REF!&amp;#REF!&amp;Q40&amp;R40&amp;S40&amp;T40)</f>
        <v>#REF!</v>
      </c>
      <c r="C40" s="8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</row>
    <row r="41" spans="1:66" x14ac:dyDescent="0.25">
      <c r="B41" s="78" t="e">
        <f>(D41&amp;E41&amp;F41&amp;G41&amp;H41&amp;I41&amp;J41&amp;K41&amp;L41&amp;#REF!&amp;#REF!&amp;#REF!&amp;#REF!&amp;M41&amp;N41&amp;O41&amp;P41&amp;#REF!&amp;#REF!&amp;#REF!&amp;#REF!&amp;Q41&amp;R41&amp;S41&amp;T41)</f>
        <v>#REF!</v>
      </c>
      <c r="C41" s="8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1:66" x14ac:dyDescent="0.25">
      <c r="B42" s="78" t="e">
        <f>(D42&amp;E42&amp;F42&amp;G42&amp;H42&amp;I42&amp;J42&amp;K42&amp;L42&amp;#REF!&amp;#REF!&amp;#REF!&amp;#REF!&amp;M42&amp;N42&amp;O42&amp;P42&amp;#REF!&amp;#REF!&amp;#REF!&amp;#REF!&amp;Q42&amp;R42&amp;S42&amp;T42)</f>
        <v>#REF!</v>
      </c>
      <c r="C42" s="80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1:66" x14ac:dyDescent="0.25">
      <c r="B43" s="78" t="e">
        <f>(D43&amp;E43&amp;F43&amp;G43&amp;H43&amp;I43&amp;J43&amp;K43&amp;L43&amp;#REF!&amp;#REF!&amp;#REF!&amp;#REF!&amp;M43&amp;N43&amp;O43&amp;P43&amp;#REF!&amp;#REF!&amp;#REF!&amp;#REF!&amp;Q43&amp;R43&amp;S43&amp;T43)</f>
        <v>#REF!</v>
      </c>
      <c r="C43" s="80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1:66" x14ac:dyDescent="0.25">
      <c r="B44" s="78" t="e">
        <f>(D44&amp;E44&amp;F44&amp;G44&amp;H44&amp;I44&amp;J44&amp;K44&amp;L44&amp;#REF!&amp;#REF!&amp;#REF!&amp;#REF!&amp;M44&amp;N44&amp;O44&amp;P44&amp;#REF!&amp;#REF!&amp;#REF!&amp;#REF!&amp;Q44&amp;R44&amp;S44&amp;T44)</f>
        <v>#REF!</v>
      </c>
      <c r="C44" s="8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1:66" x14ac:dyDescent="0.25">
      <c r="B45" s="78" t="e">
        <f>(D45&amp;E45&amp;F45&amp;G45&amp;H45&amp;I45&amp;J45&amp;K45&amp;L45&amp;#REF!&amp;#REF!&amp;#REF!&amp;#REF!&amp;M45&amp;N45&amp;O45&amp;P45&amp;#REF!&amp;#REF!&amp;#REF!&amp;#REF!&amp;Q45&amp;R45&amp;S45&amp;T45)</f>
        <v>#REF!</v>
      </c>
      <c r="C45" s="80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1:66" x14ac:dyDescent="0.25">
      <c r="B46" s="78" t="e">
        <f>(D46&amp;E46&amp;F46&amp;G46&amp;H46&amp;I46&amp;J46&amp;K46&amp;L46&amp;#REF!&amp;#REF!&amp;#REF!&amp;#REF!&amp;M46&amp;N46&amp;O46&amp;P46&amp;#REF!&amp;#REF!&amp;#REF!&amp;#REF!&amp;Q46&amp;R46&amp;S46&amp;T46)</f>
        <v>#REF!</v>
      </c>
      <c r="C46" s="80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1:66" x14ac:dyDescent="0.25">
      <c r="B47" s="78" t="e">
        <f>(D47&amp;E47&amp;F47&amp;G47&amp;H47&amp;I47&amp;J47&amp;K47&amp;L47&amp;#REF!&amp;#REF!&amp;#REF!&amp;#REF!&amp;M47&amp;N47&amp;O47&amp;P47&amp;#REF!&amp;#REF!&amp;#REF!&amp;#REF!&amp;Q47&amp;R47&amp;S47&amp;T47)</f>
        <v>#REF!</v>
      </c>
      <c r="C47" s="8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</row>
    <row r="48" spans="1:66" x14ac:dyDescent="0.25">
      <c r="B48" s="78" t="e">
        <f>(D48&amp;E48&amp;F48&amp;G48&amp;H48&amp;I48&amp;J48&amp;K48&amp;L48&amp;#REF!&amp;#REF!&amp;#REF!&amp;#REF!&amp;M48&amp;N48&amp;O48&amp;P48&amp;#REF!&amp;#REF!&amp;#REF!&amp;#REF!&amp;Q48&amp;R48&amp;S48&amp;T48)</f>
        <v>#REF!</v>
      </c>
      <c r="C48" s="80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  <row r="49" spans="2:65" x14ac:dyDescent="0.25">
      <c r="B49" s="78" t="e">
        <f>(D49&amp;E49&amp;F49&amp;G49&amp;H49&amp;I49&amp;J49&amp;K49&amp;L49&amp;#REF!&amp;#REF!&amp;#REF!&amp;#REF!&amp;M49&amp;N49&amp;O49&amp;P49&amp;#REF!&amp;#REF!&amp;#REF!&amp;#REF!&amp;Q49&amp;R49&amp;S49&amp;T49)</f>
        <v>#REF!</v>
      </c>
      <c r="C49" s="80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 spans="2:65" x14ac:dyDescent="0.25">
      <c r="B50" s="78" t="e">
        <f>(D50&amp;E50&amp;F50&amp;G50&amp;H50&amp;I50&amp;J50&amp;K50&amp;L50&amp;#REF!&amp;#REF!&amp;#REF!&amp;#REF!&amp;M50&amp;N50&amp;O50&amp;P50&amp;#REF!&amp;#REF!&amp;#REF!&amp;#REF!&amp;Q50&amp;R50&amp;S50&amp;T50)</f>
        <v>#REF!</v>
      </c>
      <c r="C50" s="80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</row>
    <row r="51" spans="2:65" x14ac:dyDescent="0.25">
      <c r="B51" s="78" t="e">
        <f>(D51&amp;E51&amp;F51&amp;G51&amp;H51&amp;I51&amp;J51&amp;K51&amp;L51&amp;#REF!&amp;#REF!&amp;#REF!&amp;#REF!&amp;M51&amp;N51&amp;O51&amp;P51&amp;#REF!&amp;#REF!&amp;#REF!&amp;#REF!&amp;Q51&amp;R51&amp;S51&amp;T51)</f>
        <v>#REF!</v>
      </c>
      <c r="C51" s="80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</row>
    <row r="52" spans="2:65" x14ac:dyDescent="0.25">
      <c r="B52" s="78" t="e">
        <f>(D52&amp;E52&amp;F52&amp;G52&amp;H52&amp;I52&amp;J52&amp;K52&amp;L52&amp;#REF!&amp;#REF!&amp;#REF!&amp;#REF!&amp;M52&amp;N52&amp;O52&amp;P52&amp;#REF!&amp;#REF!&amp;#REF!&amp;#REF!&amp;Q52&amp;R52&amp;S52&amp;T52)</f>
        <v>#REF!</v>
      </c>
      <c r="C52" s="80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</row>
    <row r="53" spans="2:65" x14ac:dyDescent="0.25">
      <c r="B53" s="78" t="e">
        <f>(D53&amp;E53&amp;F53&amp;G53&amp;H53&amp;I53&amp;J53&amp;K53&amp;L53&amp;#REF!&amp;#REF!&amp;#REF!&amp;#REF!&amp;M53&amp;N53&amp;O53&amp;P53&amp;#REF!&amp;#REF!&amp;#REF!&amp;#REF!&amp;Q53&amp;R53&amp;S53&amp;T53)</f>
        <v>#REF!</v>
      </c>
      <c r="C53" s="80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</row>
    <row r="54" spans="2:65" x14ac:dyDescent="0.25">
      <c r="B54" s="78" t="e">
        <f>(D54&amp;E54&amp;F54&amp;G54&amp;H54&amp;I54&amp;J54&amp;K54&amp;L54&amp;#REF!&amp;#REF!&amp;#REF!&amp;#REF!&amp;M54&amp;N54&amp;O54&amp;P54&amp;#REF!&amp;#REF!&amp;#REF!&amp;#REF!&amp;Q54&amp;R54&amp;S54&amp;T54)</f>
        <v>#REF!</v>
      </c>
      <c r="C54" s="80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</row>
    <row r="55" spans="2:65" x14ac:dyDescent="0.25">
      <c r="B55" s="78" t="e">
        <f>(D55&amp;E55&amp;F55&amp;G55&amp;H55&amp;I55&amp;J55&amp;K55&amp;L55&amp;#REF!&amp;#REF!&amp;#REF!&amp;#REF!&amp;M55&amp;N55&amp;O55&amp;P55&amp;#REF!&amp;#REF!&amp;#REF!&amp;#REF!&amp;Q55&amp;R55&amp;S55&amp;T55)</f>
        <v>#REF!</v>
      </c>
      <c r="C55" s="80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</row>
    <row r="56" spans="2:65" x14ac:dyDescent="0.25">
      <c r="B56" s="78" t="e">
        <f>(D56&amp;E56&amp;F56&amp;G56&amp;H56&amp;I56&amp;J56&amp;K56&amp;L56&amp;#REF!&amp;#REF!&amp;#REF!&amp;#REF!&amp;M56&amp;N56&amp;O56&amp;P56&amp;#REF!&amp;#REF!&amp;#REF!&amp;#REF!&amp;Q56&amp;R56&amp;S56&amp;T56)</f>
        <v>#REF!</v>
      </c>
      <c r="C56" s="80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</row>
    <row r="57" spans="2:65" x14ac:dyDescent="0.25">
      <c r="B57" s="78" t="e">
        <f>(D57&amp;E57&amp;F57&amp;G57&amp;H57&amp;I57&amp;J57&amp;K57&amp;L57&amp;#REF!&amp;#REF!&amp;#REF!&amp;#REF!&amp;M57&amp;N57&amp;O57&amp;P57&amp;#REF!&amp;#REF!&amp;#REF!&amp;#REF!&amp;Q57&amp;R57&amp;S57&amp;T57)</f>
        <v>#REF!</v>
      </c>
      <c r="C57" s="80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</row>
    <row r="58" spans="2:65" x14ac:dyDescent="0.25">
      <c r="B58" s="78" t="e">
        <f>(D58&amp;E58&amp;F58&amp;G58&amp;H58&amp;I58&amp;J58&amp;K58&amp;L58&amp;#REF!&amp;#REF!&amp;#REF!&amp;#REF!&amp;M58&amp;N58&amp;O58&amp;P58&amp;#REF!&amp;#REF!&amp;#REF!&amp;#REF!&amp;Q58&amp;R58&amp;S58&amp;T58)</f>
        <v>#REF!</v>
      </c>
      <c r="C58" s="80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</row>
    <row r="59" spans="2:65" x14ac:dyDescent="0.25">
      <c r="B59" s="78" t="e">
        <f>(D59&amp;E59&amp;F59&amp;G59&amp;H59&amp;I59&amp;J59&amp;K59&amp;L59&amp;#REF!&amp;#REF!&amp;#REF!&amp;#REF!&amp;M59&amp;N59&amp;O59&amp;P59&amp;#REF!&amp;#REF!&amp;#REF!&amp;#REF!&amp;Q59&amp;R59&amp;S59&amp;T59)</f>
        <v>#REF!</v>
      </c>
      <c r="C59" s="80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</row>
    <row r="60" spans="2:65" x14ac:dyDescent="0.25">
      <c r="B60" s="78" t="e">
        <f>(D60&amp;E60&amp;F60&amp;G60&amp;H60&amp;I60&amp;J60&amp;K60&amp;L60&amp;#REF!&amp;#REF!&amp;#REF!&amp;#REF!&amp;M60&amp;N60&amp;O60&amp;P60&amp;#REF!&amp;#REF!&amp;#REF!&amp;#REF!&amp;Q60&amp;R60&amp;S60&amp;T60)</f>
        <v>#REF!</v>
      </c>
      <c r="C60" s="80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</row>
    <row r="61" spans="2:65" x14ac:dyDescent="0.25">
      <c r="B61" s="78" t="e">
        <f>(D61&amp;E61&amp;F61&amp;G61&amp;H61&amp;I61&amp;J61&amp;K61&amp;L61&amp;#REF!&amp;#REF!&amp;#REF!&amp;#REF!&amp;M61&amp;N61&amp;O61&amp;P61&amp;#REF!&amp;#REF!&amp;#REF!&amp;#REF!&amp;Q61&amp;R61&amp;S61&amp;T61)</f>
        <v>#REF!</v>
      </c>
      <c r="C61" s="80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</row>
    <row r="62" spans="2:65" x14ac:dyDescent="0.25">
      <c r="B62" s="78" t="e">
        <f>(D62&amp;E62&amp;F62&amp;G62&amp;H62&amp;I62&amp;J62&amp;K62&amp;L62&amp;#REF!&amp;#REF!&amp;#REF!&amp;#REF!&amp;M62&amp;N62&amp;O62&amp;P62&amp;#REF!&amp;#REF!&amp;#REF!&amp;#REF!&amp;Q62&amp;R62&amp;S62&amp;T62)</f>
        <v>#REF!</v>
      </c>
      <c r="C62" s="80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</row>
    <row r="63" spans="2:65" x14ac:dyDescent="0.25">
      <c r="B63" s="78" t="e">
        <f>(D63&amp;E63&amp;F63&amp;G63&amp;H63&amp;I63&amp;J63&amp;K63&amp;L63&amp;#REF!&amp;#REF!&amp;#REF!&amp;#REF!&amp;M63&amp;N63&amp;O63&amp;P63&amp;#REF!&amp;#REF!&amp;#REF!&amp;#REF!&amp;Q63&amp;R63&amp;S63&amp;T63)</f>
        <v>#REF!</v>
      </c>
      <c r="C63" s="80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</row>
    <row r="64" spans="2:65" x14ac:dyDescent="0.25">
      <c r="B64" s="78" t="e">
        <f>(D64&amp;E64&amp;F64&amp;G64&amp;H64&amp;I64&amp;J64&amp;K64&amp;L64&amp;#REF!&amp;#REF!&amp;#REF!&amp;#REF!&amp;M64&amp;N64&amp;O64&amp;P64&amp;#REF!&amp;#REF!&amp;#REF!&amp;#REF!&amp;Q64&amp;R64&amp;S64&amp;T64)</f>
        <v>#REF!</v>
      </c>
      <c r="C64" s="80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</row>
    <row r="65" spans="1:65" x14ac:dyDescent="0.25">
      <c r="B65" s="78" t="e">
        <f>(D65&amp;E65&amp;F65&amp;G65&amp;H65&amp;I65&amp;J65&amp;K65&amp;L65&amp;#REF!&amp;#REF!&amp;#REF!&amp;#REF!&amp;M65&amp;N65&amp;O65&amp;P65&amp;#REF!&amp;#REF!&amp;#REF!&amp;#REF!&amp;Q65&amp;R65&amp;S65&amp;T65)</f>
        <v>#REF!</v>
      </c>
      <c r="C65" s="80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</row>
    <row r="66" spans="1:65" x14ac:dyDescent="0.25">
      <c r="B66" s="78" t="e">
        <f>(D66&amp;E66&amp;F66&amp;G66&amp;H66&amp;I66&amp;J66&amp;K66&amp;L66&amp;#REF!&amp;#REF!&amp;#REF!&amp;#REF!&amp;M66&amp;N66&amp;O66&amp;P66&amp;#REF!&amp;#REF!&amp;#REF!&amp;#REF!&amp;Q66&amp;R66&amp;S66&amp;T66)</f>
        <v>#REF!</v>
      </c>
      <c r="C66" s="80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</row>
    <row r="67" spans="1:65" x14ac:dyDescent="0.25">
      <c r="B67" s="78" t="e">
        <f>(D67&amp;E67&amp;F67&amp;G67&amp;H67&amp;I67&amp;J67&amp;K67&amp;L67&amp;#REF!&amp;#REF!&amp;#REF!&amp;#REF!&amp;M67&amp;N67&amp;O67&amp;P67&amp;#REF!&amp;#REF!&amp;#REF!&amp;#REF!&amp;Q67&amp;R67&amp;S67&amp;T67)</f>
        <v>#REF!</v>
      </c>
      <c r="C67" s="80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</row>
    <row r="68" spans="1:65" x14ac:dyDescent="0.25">
      <c r="B68" s="78" t="e">
        <f>(D68&amp;E68&amp;F68&amp;G68&amp;H68&amp;I68&amp;J68&amp;K68&amp;L68&amp;#REF!&amp;#REF!&amp;#REF!&amp;#REF!&amp;M68&amp;N68&amp;O68&amp;P68&amp;#REF!&amp;#REF!&amp;#REF!&amp;#REF!&amp;Q68&amp;R68&amp;S68&amp;T68)</f>
        <v>#REF!</v>
      </c>
      <c r="C68" s="80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</row>
    <row r="69" spans="1:65" x14ac:dyDescent="0.25">
      <c r="B69" s="78" t="e">
        <f>(D69&amp;E69&amp;F69&amp;G69&amp;H69&amp;I69&amp;J69&amp;K69&amp;L69&amp;#REF!&amp;#REF!&amp;#REF!&amp;#REF!&amp;M69&amp;N69&amp;O69&amp;P69&amp;#REF!&amp;#REF!&amp;#REF!&amp;#REF!&amp;Q69&amp;R69&amp;S69&amp;T69)</f>
        <v>#REF!</v>
      </c>
      <c r="C69" s="80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</row>
    <row r="70" spans="1:65" x14ac:dyDescent="0.25">
      <c r="B70" s="78" t="e">
        <f>(D70&amp;E70&amp;F70&amp;G70&amp;H70&amp;I70&amp;J70&amp;K70&amp;L70&amp;#REF!&amp;#REF!&amp;#REF!&amp;#REF!&amp;M70&amp;N70&amp;O70&amp;P70&amp;#REF!&amp;#REF!&amp;#REF!&amp;#REF!&amp;Q70&amp;R70&amp;S70&amp;T70)</f>
        <v>#REF!</v>
      </c>
      <c r="C70" s="80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</row>
    <row r="71" spans="1:65" x14ac:dyDescent="0.25">
      <c r="B71" s="78" t="e">
        <f>(D71&amp;E71&amp;F71&amp;G71&amp;H71&amp;I71&amp;J71&amp;K71&amp;L71&amp;#REF!&amp;#REF!&amp;#REF!&amp;#REF!&amp;M71&amp;N71&amp;O71&amp;P71&amp;#REF!&amp;#REF!&amp;#REF!&amp;#REF!&amp;Q71&amp;R71&amp;S71&amp;T71)</f>
        <v>#REF!</v>
      </c>
      <c r="C71" s="80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</row>
    <row r="72" spans="1:65" x14ac:dyDescent="0.25">
      <c r="B72" s="78"/>
      <c r="C72" s="80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</row>
    <row r="73" spans="1:65" x14ac:dyDescent="0.25">
      <c r="B73" s="78"/>
      <c r="C73" s="8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</row>
    <row r="74" spans="1:65" x14ac:dyDescent="0.25">
      <c r="B74" s="78"/>
      <c r="C74" s="8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</row>
    <row r="75" spans="1:65" x14ac:dyDescent="0.25">
      <c r="A75">
        <v>0.65348075200132882</v>
      </c>
      <c r="B75" s="78" t="e">
        <f>(D75 &amp; E75 &amp; F75 &amp; G75 &amp; H75 &amp; I75 &amp; J75 &amp; K75 &amp;#REF! &amp;#REF! &amp; L75 &amp;#REF! &amp;#REF! &amp;#REF! &amp;#REF! &amp;#REF! &amp;#REF! &amp;#REF! &amp;#REF! &amp;#REF! &amp;#REF! &amp;#REF! &amp;#REF! &amp;#REF! &amp;#REF! &amp;#REF! &amp;#REF! &amp;#REF! &amp;#REF! &amp;#REF! &amp;#REF! &amp; M75 &amp;#REF! &amp;#REF! &amp;#REF! &amp;#REF! &amp;#REF! &amp; N75 &amp;#REF! &amp;#REF! &amp;#REF! &amp;#REF! &amp;#REF! &amp; O75 &amp;#REF! &amp;#REF! &amp;#REF! &amp;#REF! &amp;#REF! &amp; P75 &amp;#REF! &amp;#REF! &amp;#REF! &amp;#REF! &amp;#REF! &amp;#REF! &amp;#REF! &amp;#REF! &amp;#REF! &amp;#REF! &amp;#REF! &amp;#REF! &amp;#REF! &amp; Q75 &amp;#REF! &amp;#REF! &amp; R75 &amp;#REF! &amp;#REF! &amp; S75 &amp;#REF! &amp;#REF! &amp; T75 &amp;#REF! &amp;#REF! &amp; U75 &amp;#REF! &amp;#REF! &amp; V75 &amp;#REF!)</f>
        <v>#REF!</v>
      </c>
      <c r="C75" s="8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</row>
    <row r="76" spans="1:65" x14ac:dyDescent="0.25">
      <c r="A76">
        <v>0.64947664208768241</v>
      </c>
      <c r="B76" s="78" t="e">
        <f>(D76 &amp; E76 &amp; F76 &amp; G76 &amp; H76 &amp; I76 &amp; J76 &amp; K76 &amp;#REF! &amp;#REF! &amp; L76 &amp;#REF! &amp;#REF! &amp;#REF! &amp;#REF! &amp;#REF! &amp;#REF! &amp;#REF! &amp;#REF! &amp;#REF! &amp;#REF! &amp;#REF! &amp;#REF! &amp;#REF! &amp;#REF! &amp;#REF! &amp;#REF! &amp;#REF! &amp;#REF! &amp;#REF! &amp;#REF! &amp; M76 &amp;#REF! &amp;#REF! &amp;#REF! &amp;#REF! &amp;#REF! &amp; N76 &amp;#REF! &amp;#REF! &amp;#REF! &amp;#REF! &amp;#REF! &amp; O76 &amp;#REF! &amp;#REF! &amp;#REF! &amp;#REF! &amp;#REF! &amp; P76 &amp;#REF! &amp;#REF! &amp;#REF! &amp;#REF! &amp;#REF! &amp;#REF! &amp;#REF! &amp;#REF! &amp;#REF! &amp;#REF! &amp;#REF! &amp;#REF! &amp;#REF! &amp; Q76 &amp;#REF! &amp;#REF! &amp; R76 &amp;#REF! &amp;#REF! &amp; S76 &amp;#REF! &amp;#REF! &amp; T76 &amp;#REF! &amp;#REF! &amp; U76 &amp;#REF! &amp;#REF! &amp; V76 &amp;#REF!)</f>
        <v>#REF!</v>
      </c>
      <c r="C76" s="8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</row>
    <row r="77" spans="1:65" x14ac:dyDescent="0.25">
      <c r="A77">
        <v>0.64562490022116847</v>
      </c>
      <c r="B77" s="78" t="e">
        <f>(D77 &amp; E77 &amp; F77 &amp; G77 &amp; H77 &amp; I77 &amp; J77 &amp; K77 &amp;#REF! &amp;#REF! &amp; L77 &amp;#REF! &amp;#REF! &amp;#REF! &amp;#REF! &amp;#REF! &amp;#REF! &amp;#REF! &amp;#REF! &amp;#REF! &amp;#REF! &amp;#REF! &amp;#REF! &amp;#REF! &amp;#REF! &amp;#REF! &amp;#REF! &amp;#REF! &amp;#REF! &amp;#REF! &amp;#REF! &amp; M77 &amp;#REF! &amp;#REF! &amp;#REF! &amp;#REF! &amp;#REF! &amp; N77 &amp;#REF! &amp;#REF! &amp;#REF! &amp;#REF! &amp;#REF! &amp; O77 &amp;#REF! &amp;#REF! &amp;#REF! &amp;#REF! &amp;#REF! &amp; P77 &amp;#REF! &amp;#REF! &amp;#REF! &amp;#REF! &amp;#REF! &amp;#REF! &amp;#REF! &amp;#REF! &amp;#REF! &amp;#REF! &amp;#REF! &amp;#REF! &amp;#REF! &amp; Q77 &amp;#REF! &amp;#REF! &amp; R77 &amp;#REF! &amp;#REF! &amp; S77 &amp;#REF! &amp;#REF! &amp; T77 &amp;#REF! &amp;#REF! &amp; U77 &amp;#REF! &amp;#REF! &amp; V77 &amp;#REF!)</f>
        <v>#REF!</v>
      </c>
      <c r="C77" s="8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</row>
    <row r="78" spans="1:65" x14ac:dyDescent="0.25">
      <c r="A78">
        <v>0.64166860025850125</v>
      </c>
      <c r="B78" s="78" t="e">
        <f>(D78 &amp; E78 &amp; F78 &amp; G78 &amp; H78 &amp; I78 &amp; J78 &amp; K78 &amp;#REF! &amp;#REF! &amp; L78 &amp;#REF! &amp;#REF! &amp;#REF! &amp;#REF! &amp;#REF! &amp;#REF! &amp;#REF! &amp;#REF! &amp;#REF! &amp;#REF! &amp;#REF! &amp;#REF! &amp;#REF! &amp;#REF! &amp;#REF! &amp;#REF! &amp;#REF! &amp;#REF! &amp;#REF! &amp;#REF! &amp; M78 &amp;#REF! &amp;#REF! &amp;#REF! &amp;#REF! &amp;#REF! &amp; N78 &amp;#REF! &amp;#REF! &amp;#REF! &amp;#REF! &amp;#REF! &amp; O78 &amp;#REF! &amp;#REF! &amp;#REF! &amp;#REF! &amp;#REF! &amp; P78 &amp;#REF! &amp;#REF! &amp;#REF! &amp;#REF! &amp;#REF! &amp;#REF! &amp;#REF! &amp;#REF! &amp;#REF! &amp;#REF! &amp;#REF! &amp;#REF! &amp;#REF! &amp; Q78 &amp;#REF! &amp;#REF! &amp; R78 &amp;#REF! &amp;#REF! &amp; S78 &amp;#REF! &amp;#REF! &amp; T78 &amp;#REF! &amp;#REF! &amp; U78 &amp;#REF! &amp;#REF! &amp; V78 &amp;#REF!)</f>
        <v>#REF!</v>
      </c>
      <c r="C78" s="8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</row>
    <row r="79" spans="1:65" x14ac:dyDescent="0.25">
      <c r="A79">
        <v>0.63773637947014095</v>
      </c>
      <c r="B79" s="78" t="e">
        <f>(D79 &amp; E79 &amp; F79 &amp; G79 &amp; H79 &amp; I79 &amp; J79 &amp; K79 &amp;#REF! &amp;#REF! &amp; L79 &amp;#REF! &amp;#REF! &amp;#REF! &amp;#REF! &amp;#REF! &amp;#REF! &amp;#REF! &amp;#REF! &amp;#REF! &amp;#REF! &amp;#REF! &amp;#REF! &amp;#REF! &amp;#REF! &amp;#REF! &amp;#REF! &amp;#REF! &amp;#REF! &amp;#REF! &amp;#REF! &amp; M79 &amp;#REF! &amp;#REF! &amp;#REF! &amp;#REF! &amp;#REF! &amp; N79 &amp;#REF! &amp;#REF! &amp;#REF! &amp;#REF! &amp;#REF! &amp; O79 &amp;#REF! &amp;#REF! &amp;#REF! &amp;#REF! &amp;#REF! &amp; P79 &amp;#REF! &amp;#REF! &amp;#REF! &amp;#REF! &amp;#REF! &amp;#REF! &amp;#REF! &amp;#REF! &amp;#REF! &amp;#REF! &amp;#REF! &amp;#REF! &amp;#REF! &amp; Q79 &amp;#REF! &amp;#REF! &amp; R79 &amp;#REF! &amp;#REF! &amp; S79 &amp;#REF! &amp;#REF! &amp; T79 &amp;#REF! &amp;#REF! &amp; U79 &amp;#REF! &amp;#REF! &amp; V79 &amp;#REF!)</f>
        <v>#REF!</v>
      </c>
      <c r="C79" s="8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</row>
    <row r="80" spans="1:65" x14ac:dyDescent="0.25">
      <c r="A80">
        <v>0.63395379400695695</v>
      </c>
      <c r="B80" s="78" t="e">
        <f>(D80 &amp; E80 &amp; F80 &amp; G80 &amp; H80 &amp; I80 &amp; J80 &amp; K80 &amp;#REF! &amp;#REF! &amp; L80 &amp;#REF! &amp;#REF! &amp;#REF! &amp;#REF! &amp;#REF! &amp;#REF! &amp;#REF! &amp;#REF! &amp;#REF! &amp;#REF! &amp;#REF! &amp;#REF! &amp;#REF! &amp;#REF! &amp;#REF! &amp;#REF! &amp;#REF! &amp;#REF! &amp;#REF! &amp;#REF! &amp; M80 &amp;#REF! &amp;#REF! &amp;#REF! &amp;#REF! &amp;#REF! &amp; N80 &amp;#REF! &amp;#REF! &amp;#REF! &amp;#REF! &amp;#REF! &amp; O80 &amp;#REF! &amp;#REF! &amp;#REF! &amp;#REF! &amp;#REF! &amp; P80 &amp;#REF! &amp;#REF! &amp;#REF! &amp;#REF! &amp;#REF! &amp;#REF! &amp;#REF! &amp;#REF! &amp;#REF! &amp;#REF! &amp;#REF! &amp;#REF! &amp;#REF! &amp; Q80 &amp;#REF! &amp;#REF! &amp; R80 &amp;#REF! &amp;#REF! &amp; S80 &amp;#REF! &amp;#REF! &amp; T80 &amp;#REF! &amp;#REF! &amp; U80 &amp;#REF! &amp;#REF! &amp; V80 &amp;#REF!)</f>
        <v>#REF!</v>
      </c>
      <c r="C80" s="8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x14ac:dyDescent="0.25">
      <c r="A81">
        <v>0.63006853069057567</v>
      </c>
      <c r="B81" s="78" t="e">
        <f>(D81 &amp; E81 &amp; F81 &amp; G81 &amp; H81 &amp; I81 &amp; J81 &amp; K81 &amp;#REF! &amp;#REF! &amp; L81 &amp;#REF! &amp;#REF! &amp;#REF! &amp;#REF! &amp;#REF! &amp;#REF! &amp;#REF! &amp;#REF! &amp;#REF! &amp;#REF! &amp;#REF! &amp;#REF! &amp;#REF! &amp;#REF! &amp;#REF! &amp;#REF! &amp;#REF! &amp;#REF! &amp;#REF! &amp;#REF! &amp; M81 &amp;#REF! &amp;#REF! &amp;#REF! &amp;#REF! &amp;#REF! &amp; N81 &amp;#REF! &amp;#REF! &amp;#REF! &amp;#REF! &amp;#REF! &amp; O81 &amp;#REF! &amp;#REF! &amp;#REF! &amp;#REF! &amp;#REF! &amp; P81 &amp;#REF! &amp;#REF! &amp;#REF! &amp;#REF! &amp;#REF! &amp;#REF! &amp;#REF! &amp;#REF! &amp;#REF! &amp;#REF! &amp;#REF! &amp;#REF! &amp;#REF! &amp; Q81 &amp;#REF! &amp;#REF! &amp; R81 &amp;#REF! &amp;#REF! &amp; S81 &amp;#REF! &amp;#REF! &amp; T81 &amp;#REF! &amp;#REF! &amp; U81 &amp;#REF! &amp;#REF! &amp; V81 &amp;#REF!)</f>
        <v>#REF!</v>
      </c>
      <c r="C81" s="8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x14ac:dyDescent="0.25">
      <c r="A82">
        <v>0.62633111767585248</v>
      </c>
      <c r="B82" s="78" t="e">
        <f>(D82 &amp; E82 &amp; F82 &amp; G82 &amp; H82 &amp; I82 &amp; J82 &amp; K82 &amp;#REF! &amp;#REF! &amp; L82 &amp;#REF! &amp;#REF! &amp;#REF! &amp;#REF! &amp;#REF! &amp;#REF! &amp;#REF! &amp;#REF! &amp;#REF! &amp;#REF! &amp;#REF! &amp;#REF! &amp;#REF! &amp;#REF! &amp;#REF! &amp;#REF! &amp;#REF! &amp;#REF! &amp;#REF! &amp;#REF! &amp; M82 &amp;#REF! &amp;#REF! &amp;#REF! &amp;#REF! &amp;#REF! &amp; N82 &amp;#REF! &amp;#REF! &amp;#REF! &amp;#REF! &amp;#REF! &amp; O82 &amp;#REF! &amp;#REF! &amp;#REF! &amp;#REF! &amp;#REF! &amp; P82 &amp;#REF! &amp;#REF! &amp;#REF! &amp;#REF! &amp;#REF! &amp;#REF! &amp;#REF! &amp;#REF! &amp;#REF! &amp;#REF! &amp;#REF! &amp;#REF! &amp;#REF! &amp; Q82 &amp;#REF! &amp;#REF! &amp; R82 &amp;#REF! &amp;#REF! &amp; S82 &amp;#REF! &amp;#REF! &amp; T82 &amp;#REF! &amp;#REF! &amp; U82 &amp;#REF! &amp;#REF! &amp; V82 &amp;#REF!)</f>
        <v>#REF!</v>
      </c>
      <c r="C82" s="8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x14ac:dyDescent="0.25">
      <c r="A83">
        <v>0.61895402250090614</v>
      </c>
      <c r="B83" s="78" t="e">
        <f>(D83 &amp; E83 &amp; F83 &amp; G83 &amp; H83 &amp; I83 &amp; J83 &amp; K83 &amp;#REF! &amp;#REF! &amp; L83 &amp;#REF! &amp;#REF! &amp;#REF! &amp;#REF! &amp;#REF! &amp;#REF! &amp;#REF! &amp;#REF! &amp;#REF! &amp;#REF! &amp;#REF! &amp;#REF! &amp;#REF! &amp;#REF! &amp;#REF! &amp;#REF! &amp;#REF! &amp;#REF! &amp;#REF! &amp;#REF! &amp; M83 &amp;#REF! &amp;#REF! &amp;#REF! &amp;#REF! &amp;#REF! &amp; N83 &amp;#REF! &amp;#REF! &amp;#REF! &amp;#REF! &amp;#REF! &amp; O83 &amp;#REF! &amp;#REF! &amp;#REF! &amp;#REF! &amp;#REF! &amp; P83 &amp;#REF! &amp;#REF! &amp;#REF! &amp;#REF! &amp;#REF! &amp;#REF! &amp;#REF! &amp;#REF! &amp;#REF! &amp;#REF! &amp;#REF! &amp;#REF! &amp;#REF! &amp; Q83 &amp;#REF! &amp;#REF! &amp; R83 &amp;#REF! &amp;#REF! &amp; S83 &amp;#REF! &amp;#REF! &amp; T83 &amp;#REF! &amp;#REF! &amp; U83 &amp;#REF! &amp;#REF! &amp; V83 &amp;#REF!)</f>
        <v>#REF!</v>
      </c>
      <c r="C83" s="8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x14ac:dyDescent="0.25">
      <c r="A84">
        <v>0.61503581685761533</v>
      </c>
      <c r="B84" t="e">
        <f>(D84 &amp; E84 &amp; F84 &amp; G84 &amp; H84 &amp; I84 &amp; J84 &amp; K84 &amp;#REF! &amp;#REF! &amp; L84 &amp;#REF! &amp;#REF! &amp;#REF! &amp;#REF! &amp;#REF! &amp;#REF! &amp;#REF! &amp;#REF! &amp;#REF! &amp;#REF! &amp;#REF! &amp;#REF! &amp;#REF! &amp;#REF! &amp;#REF! &amp;#REF! &amp;#REF! &amp;#REF! &amp;#REF! &amp;#REF! &amp; M84 &amp;#REF! &amp;#REF! &amp;#REF! &amp;#REF! &amp;#REF! &amp; N84 &amp;#REF! &amp;#REF! &amp;#REF! &amp;#REF! &amp;#REF! &amp; O84 &amp;#REF! &amp;#REF! &amp;#REF! &amp;#REF! &amp;#REF! &amp; P84 &amp;#REF! &amp;#REF! &amp;#REF! &amp;#REF! &amp;#REF! &amp;#REF! &amp;#REF! &amp;#REF! &amp;#REF! &amp;#REF! &amp;#REF! &amp;#REF! &amp;#REF! &amp; Q84 &amp;#REF! &amp;#REF! &amp; R84 &amp;#REF! &amp;#REF! &amp; S84 &amp;#REF! &amp;#REF! &amp; T84 &amp;#REF! &amp;#REF! &amp; U84 &amp;#REF! &amp;#REF! &amp; V84 &amp;#REF!)</f>
        <v>#REF!</v>
      </c>
      <c r="C84" s="5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x14ac:dyDescent="0.25">
      <c r="A85">
        <v>0.61151591748683376</v>
      </c>
      <c r="B85" t="e">
        <f>(D85 &amp; E85 &amp; F85 &amp; G85 &amp; H85 &amp; I85 &amp; J85 &amp; K85 &amp;#REF! &amp;#REF! &amp; L85 &amp;#REF! &amp;#REF! &amp;#REF! &amp;#REF! &amp;#REF! &amp;#REF! &amp;#REF! &amp;#REF! &amp;#REF! &amp;#REF! &amp;#REF! &amp;#REF! &amp;#REF! &amp;#REF! &amp;#REF! &amp;#REF! &amp;#REF! &amp;#REF! &amp;#REF! &amp;#REF! &amp; M85 &amp;#REF! &amp;#REF! &amp;#REF! &amp;#REF! &amp;#REF! &amp; N85 &amp;#REF! &amp;#REF! &amp;#REF! &amp;#REF! &amp;#REF! &amp; O85 &amp;#REF! &amp;#REF! &amp;#REF! &amp;#REF! &amp;#REF! &amp; P85 &amp;#REF! &amp;#REF! &amp;#REF! &amp;#REF! &amp;#REF! &amp;#REF! &amp;#REF! &amp;#REF! &amp;#REF! &amp;#REF! &amp;#REF! &amp;#REF! &amp;#REF! &amp; Q85 &amp;#REF! &amp;#REF! &amp; R85 &amp;#REF! &amp;#REF! &amp; S85 &amp;#REF! &amp;#REF! &amp; T85 &amp;#REF! &amp;#REF! &amp; U85 &amp;#REF! &amp;#REF! &amp; V85 &amp;#REF!)</f>
        <v>#REF!</v>
      </c>
      <c r="C85" s="5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x14ac:dyDescent="0.25">
      <c r="A86">
        <v>0.60763996040128609</v>
      </c>
      <c r="B86" t="e">
        <f>(D86 &amp; E86 &amp; F86 &amp; G86 &amp; H86 &amp; I86 &amp; J86 &amp; K86 &amp;#REF! &amp;#REF! &amp; L86 &amp;#REF! &amp;#REF! &amp;#REF! &amp;#REF! &amp;#REF! &amp;#REF! &amp;#REF! &amp;#REF! &amp;#REF! &amp;#REF! &amp;#REF! &amp;#REF! &amp;#REF! &amp;#REF! &amp;#REF! &amp;#REF! &amp;#REF! &amp;#REF! &amp;#REF! &amp;#REF! &amp; M86 &amp;#REF! &amp;#REF! &amp;#REF! &amp;#REF! &amp;#REF! &amp; N86 &amp;#REF! &amp;#REF! &amp;#REF! &amp;#REF! &amp;#REF! &amp; O86 &amp;#REF! &amp;#REF! &amp;#REF! &amp;#REF! &amp;#REF! &amp; P86 &amp;#REF! &amp;#REF! &amp;#REF! &amp;#REF! &amp;#REF! &amp;#REF! &amp;#REF! &amp;#REF! &amp;#REF! &amp;#REF! &amp;#REF! &amp;#REF! &amp;#REF! &amp; Q86 &amp;#REF! &amp;#REF! &amp; R86 &amp;#REF! &amp;#REF! &amp; S86 &amp;#REF! &amp;#REF! &amp; T86 &amp;#REF! &amp;#REF! &amp; U86 &amp;#REF! &amp;#REF! &amp; V86 &amp;#REF!)</f>
        <v>#REF!</v>
      </c>
      <c r="C86" s="55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x14ac:dyDescent="0.25">
      <c r="A87">
        <v>0.60391002165207541</v>
      </c>
      <c r="B87" t="e">
        <f>(D87 &amp; E87 &amp; F87 &amp; G87 &amp; H87 &amp; I87 &amp; J87 &amp; K87 &amp;#REF! &amp;#REF! &amp; L87 &amp;#REF! &amp;#REF! &amp;#REF! &amp;#REF! &amp;#REF! &amp;#REF! &amp;#REF! &amp;#REF! &amp;#REF! &amp;#REF! &amp;#REF! &amp;#REF! &amp;#REF! &amp;#REF! &amp;#REF! &amp;#REF! &amp;#REF! &amp;#REF! &amp;#REF! &amp;#REF! &amp; M87 &amp;#REF! &amp;#REF! &amp;#REF! &amp;#REF! &amp;#REF! &amp; N87 &amp;#REF! &amp;#REF! &amp;#REF! &amp;#REF! &amp;#REF! &amp; O87 &amp;#REF! &amp;#REF! &amp;#REF! &amp;#REF! &amp;#REF! &amp; P87 &amp;#REF! &amp;#REF! &amp;#REF! &amp;#REF! &amp;#REF! &amp;#REF! &amp;#REF! &amp;#REF! &amp;#REF! &amp;#REF! &amp;#REF! &amp;#REF! &amp;#REF! &amp; Q87 &amp;#REF! &amp;#REF! &amp; R87 &amp;#REF! &amp;#REF! &amp; S87 &amp;#REF! &amp;#REF! &amp; T87 &amp;#REF! &amp;#REF! &amp; U87 &amp;#REF! &amp;#REF! &amp; V87 &amp;#REF!)</f>
        <v>#REF!</v>
      </c>
      <c r="C87" s="55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x14ac:dyDescent="0.25">
      <c r="A88">
        <v>0.60007733391129559</v>
      </c>
      <c r="B88" t="e">
        <f>(D88 &amp; E88 &amp; F88 &amp; G88 &amp; H88 &amp; I88 &amp; J88 &amp; K88 &amp;#REF! &amp;#REF! &amp; L88 &amp;#REF! &amp;#REF! &amp;#REF! &amp;#REF! &amp;#REF! &amp;#REF! &amp;#REF! &amp;#REF! &amp;#REF! &amp;#REF! &amp;#REF! &amp;#REF! &amp;#REF! &amp;#REF! &amp;#REF! &amp;#REF! &amp;#REF! &amp;#REF! &amp;#REF! &amp;#REF! &amp; M88 &amp;#REF! &amp;#REF! &amp;#REF! &amp;#REF! &amp;#REF! &amp; N88 &amp;#REF! &amp;#REF! &amp;#REF! &amp;#REF! &amp;#REF! &amp; O88 &amp;#REF! &amp;#REF! &amp;#REF! &amp;#REF! &amp;#REF! &amp; P88 &amp;#REF! &amp;#REF! &amp;#REF! &amp;#REF! &amp;#REF! &amp;#REF! &amp;#REF! &amp;#REF! &amp;#REF! &amp;#REF! &amp;#REF! &amp;#REF! &amp;#REF! &amp; Q88 &amp;#REF! &amp;#REF! &amp; R88 &amp;#REF! &amp;#REF! &amp; S88 &amp;#REF! &amp;#REF! &amp; T88 &amp;#REF! &amp;#REF! &amp; U88 &amp;#REF! &amp;#REF! &amp; V88 &amp;#REF!)</f>
        <v>#REF!</v>
      </c>
      <c r="C88" s="55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x14ac:dyDescent="0.25">
      <c r="A89">
        <v>0.59652381655978148</v>
      </c>
      <c r="B89" t="e">
        <f>(D89 &amp; E89 &amp; F89 &amp; G89 &amp; H89 &amp; I89 &amp; J89 &amp; K89 &amp;#REF! &amp;#REF! &amp; L89 &amp;#REF! &amp;#REF! &amp;#REF! &amp;#REF! &amp;#REF! &amp;#REF! &amp;#REF! &amp;#REF! &amp;#REF! &amp;#REF! &amp;#REF! &amp;#REF! &amp;#REF! &amp;#REF! &amp;#REF! &amp;#REF! &amp;#REF! &amp;#REF! &amp;#REF! &amp;#REF! &amp; M89 &amp;#REF! &amp;#REF! &amp;#REF! &amp;#REF! &amp;#REF! &amp; N89 &amp;#REF! &amp;#REF! &amp;#REF! &amp;#REF! &amp;#REF! &amp; O89 &amp;#REF! &amp;#REF! &amp;#REF! &amp;#REF! &amp;#REF! &amp; P89 &amp;#REF! &amp;#REF! &amp;#REF! &amp;#REF! &amp;#REF! &amp;#REF! &amp;#REF! &amp;#REF! &amp;#REF! &amp;#REF! &amp;#REF! &amp;#REF! &amp;#REF! &amp; Q89 &amp;#REF! &amp;#REF! &amp; R89 &amp;#REF! &amp;#REF! &amp; S89 &amp;#REF! &amp;#REF! &amp; T89 &amp;#REF! &amp;#REF! &amp; U89 &amp;#REF! &amp;#REF! &amp; V89 &amp;#REF!)</f>
        <v>#REF!</v>
      </c>
      <c r="C89" s="55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x14ac:dyDescent="0.25">
      <c r="A90">
        <v>0.59290279324220263</v>
      </c>
      <c r="B90" t="e">
        <f>(D90 &amp; E90 &amp; F90 &amp; G90 &amp; H90 &amp; I90 &amp; J90 &amp; K90 &amp;#REF! &amp;#REF! &amp; L90 &amp;#REF! &amp;#REF! &amp;#REF! &amp;#REF! &amp;#REF! &amp;#REF! &amp;#REF! &amp;#REF! &amp;#REF! &amp;#REF! &amp;#REF! &amp;#REF! &amp;#REF! &amp;#REF! &amp;#REF! &amp;#REF! &amp;#REF! &amp;#REF! &amp;#REF! &amp;#REF! &amp; M90 &amp;#REF! &amp;#REF! &amp;#REF! &amp;#REF! &amp;#REF! &amp; N90 &amp;#REF! &amp;#REF! &amp;#REF! &amp;#REF! &amp;#REF! &amp; O90 &amp;#REF! &amp;#REF! &amp;#REF! &amp;#REF! &amp;#REF! &amp; P90 &amp;#REF! &amp;#REF! &amp;#REF! &amp;#REF! &amp;#REF! &amp;#REF! &amp;#REF! &amp;#REF! &amp;#REF! &amp;#REF! &amp;#REF! &amp;#REF! &amp;#REF! &amp; Q90 &amp;#REF! &amp;#REF! &amp; R90 &amp;#REF! &amp;#REF! &amp; S90 &amp;#REF! &amp;#REF! &amp; T90 &amp;#REF! &amp;#REF! &amp; U90 &amp;#REF! &amp;#REF! &amp; V90 &amp;#REF!)</f>
        <v>#REF!</v>
      </c>
      <c r="C90" s="55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x14ac:dyDescent="0.25">
      <c r="A91">
        <v>0.58930524422311004</v>
      </c>
      <c r="B91" t="e">
        <f>(D91 &amp; E91 &amp; F91 &amp; G91 &amp; H91 &amp; I91 &amp; J91 &amp; K91 &amp;#REF! &amp;#REF! &amp; L91 &amp;#REF! &amp;#REF! &amp;#REF! &amp;#REF! &amp;#REF! &amp;#REF! &amp;#REF! &amp;#REF! &amp;#REF! &amp;#REF! &amp;#REF! &amp;#REF! &amp;#REF! &amp;#REF! &amp;#REF! &amp;#REF! &amp;#REF! &amp;#REF! &amp;#REF! &amp;#REF! &amp; M91 &amp;#REF! &amp;#REF! &amp;#REF! &amp;#REF! &amp;#REF! &amp; N91 &amp;#REF! &amp;#REF! &amp;#REF! &amp;#REF! &amp;#REF! &amp; O91 &amp;#REF! &amp;#REF! &amp;#REF! &amp;#REF! &amp;#REF! &amp; P91 &amp;#REF! &amp;#REF! &amp;#REF! &amp;#REF! &amp;#REF! &amp;#REF! &amp;#REF! &amp;#REF! &amp;#REF! &amp;#REF! &amp;#REF! &amp;#REF! &amp;#REF! &amp; Q91 &amp;#REF! &amp;#REF! &amp; R91 &amp;#REF! &amp;#REF! &amp; S91 &amp;#REF! &amp;#REF! &amp; T91 &amp;#REF! &amp;#REF! &amp; U91 &amp;#REF! &amp;#REF! &amp; V91 &amp;#REF!)</f>
        <v>#REF!</v>
      </c>
      <c r="C91" s="55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x14ac:dyDescent="0.25">
      <c r="A92">
        <v>0.58584594455127237</v>
      </c>
      <c r="B92" t="e">
        <f>(D92 &amp; E92 &amp; F92 &amp; G92 &amp; H92 &amp; I92 &amp; J92 &amp; K92 &amp;#REF! &amp;#REF! &amp; L92 &amp;#REF! &amp;#REF! &amp;#REF! &amp;#REF! &amp;#REF! &amp;#REF! &amp;#REF! &amp;#REF! &amp;#REF! &amp;#REF! &amp;#REF! &amp;#REF! &amp;#REF! &amp;#REF! &amp;#REF! &amp;#REF! &amp;#REF! &amp;#REF! &amp;#REF! &amp;#REF! &amp; M92 &amp;#REF! &amp;#REF! &amp;#REF! &amp;#REF! &amp;#REF! &amp; N92 &amp;#REF! &amp;#REF! &amp;#REF! &amp;#REF! &amp;#REF! &amp; O92 &amp;#REF! &amp;#REF! &amp;#REF! &amp;#REF! &amp;#REF! &amp; P92 &amp;#REF! &amp;#REF! &amp;#REF! &amp;#REF! &amp;#REF! &amp;#REF! &amp;#REF! &amp;#REF! &amp;#REF! &amp;#REF! &amp;#REF! &amp;#REF! &amp;#REF! &amp; Q92 &amp;#REF! &amp;#REF! &amp; R92 &amp;#REF! &amp;#REF! &amp; S92 &amp;#REF! &amp;#REF! &amp; T92 &amp;#REF! &amp;#REF! &amp; U92 &amp;#REF! &amp;#REF! &amp; V92 &amp;#REF!)</f>
        <v>#REF!</v>
      </c>
      <c r="C92" s="55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x14ac:dyDescent="0.25">
      <c r="A93">
        <v>0.58229411903709982</v>
      </c>
      <c r="B93" t="e">
        <f>(D93 &amp; E93 &amp; F93 &amp; G93 &amp; H93 &amp; I93 &amp; J93 &amp; K93 &amp;#REF! &amp;#REF! &amp; L93 &amp;#REF! &amp;#REF! &amp;#REF! &amp;#REF! &amp;#REF! &amp;#REF! &amp;#REF! &amp;#REF! &amp;#REF! &amp;#REF! &amp;#REF! &amp;#REF! &amp;#REF! &amp;#REF! &amp;#REF! &amp;#REF! &amp;#REF! &amp;#REF! &amp;#REF! &amp;#REF! &amp; M93 &amp;#REF! &amp;#REF! &amp;#REF! &amp;#REF! &amp;#REF! &amp; N93 &amp;#REF! &amp;#REF! &amp;#REF! &amp;#REF! &amp;#REF! &amp; O93 &amp;#REF! &amp;#REF! &amp;#REF! &amp;#REF! &amp;#REF! &amp; P93 &amp;#REF! &amp;#REF! &amp;#REF! &amp;#REF! &amp;#REF! &amp;#REF! &amp;#REF! &amp;#REF! &amp;#REF! &amp;#REF! &amp;#REF! &amp;#REF! &amp;#REF! &amp; Q93 &amp;#REF! &amp;#REF! &amp; R93 &amp;#REF! &amp;#REF! &amp; S93 &amp;#REF! &amp;#REF! &amp; T93 &amp;#REF! &amp;#REF! &amp; U93 &amp;#REF! &amp;#REF! &amp; V93 &amp;#REF!)</f>
        <v>#REF!</v>
      </c>
      <c r="C93" s="55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x14ac:dyDescent="0.25">
      <c r="A94">
        <v>0.57887877018886735</v>
      </c>
      <c r="B94" t="e">
        <f>(D94 &amp; E94 &amp; F94 &amp; G94 &amp; H94 &amp; I94 &amp; J94 &amp; K94 &amp;#REF! &amp;#REF! &amp; L94 &amp;#REF! &amp;#REF! &amp;#REF! &amp;#REF! &amp;#REF! &amp;#REF! &amp;#REF! &amp;#REF! &amp;#REF! &amp;#REF! &amp;#REF! &amp;#REF! &amp;#REF! &amp;#REF! &amp;#REF! &amp;#REF! &amp;#REF! &amp;#REF! &amp;#REF! &amp;#REF! &amp; M94 &amp;#REF! &amp;#REF! &amp;#REF! &amp;#REF! &amp;#REF! &amp; N94 &amp;#REF! &amp;#REF! &amp;#REF! &amp;#REF! &amp;#REF! &amp; O94 &amp;#REF! &amp;#REF! &amp;#REF! &amp;#REF! &amp;#REF! &amp; P94 &amp;#REF! &amp;#REF! &amp;#REF! &amp;#REF! &amp;#REF! &amp;#REF! &amp;#REF! &amp;#REF! &amp;#REF! &amp;#REF! &amp;#REF! &amp;#REF! &amp;#REF! &amp; Q94 &amp;#REF! &amp;#REF! &amp; R94 &amp;#REF! &amp;#REF! &amp; S94 &amp;#REF! &amp;#REF! &amp; T94 &amp;#REF! &amp;#REF! &amp; U94 &amp;#REF! &amp;#REF! &amp; V94 &amp;#REF!)</f>
        <v>#REF!</v>
      </c>
      <c r="C94" s="55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x14ac:dyDescent="0.25">
      <c r="A95">
        <v>0.57537205505184885</v>
      </c>
      <c r="B95" t="e">
        <f>(D95 &amp; E95 &amp; F95 &amp; G95 &amp; H95 &amp; I95 &amp; J95 &amp; K95 &amp;#REF! &amp;#REF! &amp; L95 &amp;#REF! &amp;#REF! &amp;#REF! &amp;#REF! &amp;#REF! &amp;#REF! &amp;#REF! &amp;#REF! &amp;#REF! &amp;#REF! &amp;#REF! &amp;#REF! &amp;#REF! &amp;#REF! &amp;#REF! &amp;#REF! &amp;#REF! &amp;#REF! &amp;#REF! &amp;#REF! &amp; M95 &amp;#REF! &amp;#REF! &amp;#REF! &amp;#REF! &amp;#REF! &amp; N95 &amp;#REF! &amp;#REF! &amp;#REF! &amp;#REF! &amp;#REF! &amp; O95 &amp;#REF! &amp;#REF! &amp;#REF! &amp;#REF! &amp;#REF! &amp; P95 &amp;#REF! &amp;#REF! &amp;#REF! &amp;#REF! &amp;#REF! &amp;#REF! &amp;#REF! &amp;#REF! &amp;#REF! &amp;#REF! &amp;#REF! &amp;#REF! &amp;#REF! &amp; Q95 &amp;#REF! &amp;#REF! &amp; R95 &amp;#REF! &amp;#REF! &amp; S95 &amp;#REF! &amp;#REF! &amp; T95 &amp;#REF! &amp;#REF! &amp; U95 &amp;#REF! &amp;#REF! &amp; V95 &amp;#REF!)</f>
        <v>#REF!</v>
      </c>
      <c r="C95" s="55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x14ac:dyDescent="0.25">
      <c r="A96">
        <v>0.57188803265453148</v>
      </c>
      <c r="B96" t="e">
        <f>(D96 &amp; E96 &amp; F96 &amp; G96 &amp; H96 &amp; I96 &amp; J96 &amp; K96 &amp;#REF! &amp;#REF! &amp; L96 &amp;#REF! &amp;#REF! &amp;#REF! &amp;#REF! &amp;#REF! &amp;#REF! &amp;#REF! &amp;#REF! &amp;#REF! &amp;#REF! &amp;#REF! &amp;#REF! &amp;#REF! &amp;#REF! &amp;#REF! &amp;#REF! &amp;#REF! &amp;#REF! &amp;#REF! &amp;#REF! &amp; M96 &amp;#REF! &amp;#REF! &amp;#REF! &amp;#REF! &amp;#REF! &amp; N96 &amp;#REF! &amp;#REF! &amp;#REF! &amp;#REF! &amp;#REF! &amp; O96 &amp;#REF! &amp;#REF! &amp;#REF! &amp;#REF! &amp;#REF! &amp; P96 &amp;#REF! &amp;#REF! &amp;#REF! &amp;#REF! &amp;#REF! &amp;#REF! &amp;#REF! &amp;#REF! &amp;#REF! &amp;#REF! &amp;#REF! &amp;#REF! &amp;#REF! &amp; Q96 &amp;#REF! &amp;#REF! &amp; R96 &amp;#REF! &amp;#REF! &amp; S96 &amp;#REF! &amp;#REF! &amp; T96 &amp;#REF! &amp;#REF! &amp; U96 &amp;#REF! &amp;#REF! &amp; V96 &amp;#REF!)</f>
        <v>#REF!</v>
      </c>
      <c r="C96" s="55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 x14ac:dyDescent="0.25">
      <c r="A97">
        <v>0.56864919246499623</v>
      </c>
      <c r="B97" t="e">
        <f>(D97 &amp; E97 &amp; F97 &amp; G97 &amp; H97 &amp; I97 &amp; J97 &amp; K97 &amp;#REF! &amp;#REF! &amp; L97 &amp;#REF! &amp;#REF! &amp;#REF! &amp;#REF! &amp;#REF! &amp;#REF! &amp;#REF! &amp;#REF! &amp;#REF! &amp;#REF! &amp;#REF! &amp;#REF! &amp;#REF! &amp;#REF! &amp;#REF! &amp;#REF! &amp;#REF! &amp;#REF! &amp;#REF! &amp;#REF! &amp; M97 &amp;#REF! &amp;#REF! &amp;#REF! &amp;#REF! &amp;#REF! &amp; N97 &amp;#REF! &amp;#REF! &amp;#REF! &amp;#REF! &amp;#REF! &amp; O97 &amp;#REF! &amp;#REF! &amp;#REF! &amp;#REF! &amp;#REF! &amp; P97 &amp;#REF! &amp;#REF! &amp;#REF! &amp;#REF! &amp;#REF! &amp;#REF! &amp;#REF! &amp;#REF! &amp;#REF! &amp;#REF! &amp;#REF! &amp;#REF! &amp;#REF! &amp; Q97 &amp;#REF! &amp;#REF! &amp; R97 &amp;#REF! &amp;#REF! &amp; S97 &amp;#REF! &amp;#REF! &amp; T97 &amp;#REF! &amp;#REF! &amp; U97 &amp;#REF! &amp;#REF! &amp; V97 &amp;#REF!)</f>
        <v>#REF!</v>
      </c>
      <c r="C97" s="55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 x14ac:dyDescent="0.25">
      <c r="A98">
        <v>0.56520865214176697</v>
      </c>
      <c r="B98" t="e">
        <f>(D98 &amp; E98 &amp; F98 &amp; G98 &amp; H98 &amp; I98 &amp; J98 &amp; K98 &amp;#REF! &amp;#REF! &amp; L98 &amp;#REF! &amp;#REF! &amp;#REF! &amp;#REF! &amp;#REF! &amp;#REF! &amp;#REF! &amp;#REF! &amp;#REF! &amp;#REF! &amp;#REF! &amp;#REF! &amp;#REF! &amp;#REF! &amp;#REF! &amp;#REF! &amp;#REF! &amp;#REF! &amp;#REF! &amp;#REF! &amp; M98 &amp;#REF! &amp;#REF! &amp;#REF! &amp;#REF! &amp;#REF! &amp; N98 &amp;#REF! &amp;#REF! &amp;#REF! &amp;#REF! &amp;#REF! &amp; O98 &amp;#REF! &amp;#REF! &amp;#REF! &amp;#REF! &amp;#REF! &amp; P98 &amp;#REF! &amp;#REF! &amp;#REF! &amp;#REF! &amp;#REF! &amp;#REF! &amp;#REF! &amp;#REF! &amp;#REF! &amp;#REF! &amp;#REF! &amp;#REF! &amp;#REF! &amp; Q98 &amp;#REF! &amp;#REF! &amp; R98 &amp;#REF! &amp;#REF! &amp; S98 &amp;#REF! &amp;#REF! &amp; T98 &amp;#REF! &amp;#REF! &amp; U98 &amp;#REF! &amp;#REF! &amp; V98 &amp;#REF!)</f>
        <v>#REF!</v>
      </c>
      <c r="C98" s="5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 x14ac:dyDescent="0.25">
      <c r="A99">
        <v>0.56190027481253624</v>
      </c>
      <c r="B99" t="e">
        <f>(D99 &amp; E99 &amp; F99 &amp; G99 &amp; H99 &amp; I99 &amp; J99 &amp; K99 &amp;#REF! &amp;#REF! &amp; L99 &amp;#REF! &amp;#REF! &amp;#REF! &amp;#REF! &amp;#REF! &amp;#REF! &amp;#REF! &amp;#REF! &amp;#REF! &amp;#REF! &amp;#REF! &amp;#REF! &amp;#REF! &amp;#REF! &amp;#REF! &amp;#REF! &amp;#REF! &amp;#REF! &amp;#REF! &amp;#REF! &amp; M99 &amp;#REF! &amp;#REF! &amp;#REF! &amp;#REF! &amp;#REF! &amp; N99 &amp;#REF! &amp;#REF! &amp;#REF! &amp;#REF! &amp;#REF! &amp; O99 &amp;#REF! &amp;#REF! &amp;#REF! &amp;#REF! &amp;#REF! &amp; P99 &amp;#REF! &amp;#REF! &amp;#REF! &amp;#REF! &amp;#REF! &amp;#REF! &amp;#REF! &amp;#REF! &amp;#REF! &amp;#REF! &amp;#REF! &amp;#REF! &amp;#REF! &amp; Q99 &amp;#REF! &amp;#REF! &amp; R99 &amp;#REF! &amp;#REF! &amp; S99 &amp;#REF! &amp;#REF! &amp; T99 &amp;#REF! &amp;#REF! &amp; U99 &amp;#REF! &amp;#REF! &amp; V99 &amp;#REF!)</f>
        <v>#REF!</v>
      </c>
      <c r="C99" s="55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 x14ac:dyDescent="0.25">
      <c r="A100">
        <v>0.5585033542511062</v>
      </c>
      <c r="B100" t="e">
        <f>(D100 &amp; E100 &amp; F100 &amp; G100 &amp; H100 &amp; I100 &amp; J100 &amp; K100 &amp;#REF! &amp;#REF! &amp; L100 &amp;#REF! &amp;#REF! &amp;#REF! &amp;#REF! &amp;#REF! &amp;#REF! &amp;#REF! &amp;#REF! &amp;#REF! &amp;#REF! &amp;#REF! &amp;#REF! &amp;#REF! &amp;#REF! &amp;#REF! &amp;#REF! &amp;#REF! &amp;#REF! &amp;#REF! &amp;#REF! &amp; M100 &amp;#REF! &amp;#REF! &amp;#REF! &amp;#REF! &amp;#REF! &amp; N100 &amp;#REF! &amp;#REF! &amp;#REF! &amp;#REF! &amp;#REF! &amp; O100 &amp;#REF! &amp;#REF! &amp;#REF! &amp;#REF! &amp;#REF! &amp; P100 &amp;#REF! &amp;#REF! &amp;#REF! &amp;#REF! &amp;#REF! &amp;#REF! &amp;#REF! &amp;#REF! &amp;#REF! &amp;#REF! &amp;#REF! &amp;#REF! &amp;#REF! &amp; Q100 &amp;#REF! &amp;#REF! &amp; R100 &amp;#REF! &amp;#REF! &amp; S100 &amp;#REF! &amp;#REF! &amp; T100 &amp;#REF! &amp;#REF! &amp; U100 &amp;#REF! &amp;#REF! &amp; V100 &amp;#REF!)</f>
        <v>#REF!</v>
      </c>
      <c r="C100" s="5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x14ac:dyDescent="0.25">
      <c r="A101">
        <v>0.55523690619958654</v>
      </c>
      <c r="B101" t="e">
        <f>(D101 &amp; E101 &amp; F101 &amp; G101 &amp; H101 &amp; I101 &amp; J101 &amp; K101 &amp;#REF! &amp;#REF! &amp; L101 &amp;#REF! &amp;#REF! &amp;#REF! &amp;#REF! &amp;#REF! &amp;#REF! &amp;#REF! &amp;#REF! &amp;#REF! &amp;#REF! &amp;#REF! &amp;#REF! &amp;#REF! &amp;#REF! &amp;#REF! &amp;#REF! &amp;#REF! &amp;#REF! &amp;#REF! &amp;#REF! &amp; M101 &amp;#REF! &amp;#REF! &amp;#REF! &amp;#REF! &amp;#REF! &amp; N101 &amp;#REF! &amp;#REF! &amp;#REF! &amp;#REF! &amp;#REF! &amp; O101 &amp;#REF! &amp;#REF! &amp;#REF! &amp;#REF! &amp;#REF! &amp; P101 &amp;#REF! &amp;#REF! &amp;#REF! &amp;#REF! &amp;#REF! &amp;#REF! &amp;#REF! &amp;#REF! &amp;#REF! &amp;#REF! &amp;#REF! &amp;#REF! &amp;#REF! &amp; Q101 &amp;#REF! &amp;#REF! &amp; R101 &amp;#REF! &amp;#REF! &amp; S101 &amp;#REF! &amp;#REF! &amp; T101 &amp;#REF! &amp;#REF! &amp; U101 &amp;#REF! &amp;#REF! &amp; V101 &amp;#REF!)</f>
        <v>#REF!</v>
      </c>
      <c r="C101" s="55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x14ac:dyDescent="0.25">
      <c r="A102">
        <v>0.55188302178756898</v>
      </c>
      <c r="B102" t="e">
        <f>(D102 &amp; E102 &amp; F102 &amp; G102 &amp; H102 &amp; I102 &amp; J102 &amp; K102 &amp;#REF! &amp;#REF! &amp; L102 &amp;#REF! &amp;#REF! &amp;#REF! &amp;#REF! &amp;#REF! &amp;#REF! &amp;#REF! &amp;#REF! &amp;#REF! &amp;#REF! &amp;#REF! &amp;#REF! &amp;#REF! &amp;#REF! &amp;#REF! &amp;#REF! &amp;#REF! &amp;#REF! &amp;#REF! &amp;#REF! &amp; M102 &amp;#REF! &amp;#REF! &amp;#REF! &amp;#REF! &amp;#REF! &amp; N102 &amp;#REF! &amp;#REF! &amp;#REF! &amp;#REF! &amp;#REF! &amp; O102 &amp;#REF! &amp;#REF! &amp;#REF! &amp;#REF! &amp;#REF! &amp; P102 &amp;#REF! &amp;#REF! &amp;#REF! &amp;#REF! &amp;#REF! &amp;#REF! &amp;#REF! &amp;#REF! &amp;#REF! &amp;#REF! &amp;#REF! &amp;#REF! &amp;#REF! &amp; Q102 &amp;#REF! &amp;#REF! &amp; R102 &amp;#REF! &amp;#REF! &amp; S102 &amp;#REF! &amp;#REF! &amp; T102 &amp;#REF! &amp;#REF! &amp; U102 &amp;#REF! &amp;#REF! &amp; V102 &amp;#REF!)</f>
        <v>#REF!</v>
      </c>
      <c r="C102" s="55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x14ac:dyDescent="0.25">
      <c r="A103">
        <v>0.54855078717235606</v>
      </c>
      <c r="B103" t="e">
        <f>(D103 &amp; E103 &amp; F103 &amp; G103 &amp; H103 &amp; I103 &amp; J103 &amp; K103 &amp;#REF! &amp;#REF! &amp; L103 &amp;#REF! &amp;#REF! &amp;#REF! &amp;#REF! &amp;#REF! &amp;#REF! &amp;#REF! &amp;#REF! &amp;#REF! &amp;#REF! &amp;#REF! &amp;#REF! &amp;#REF! &amp;#REF! &amp;#REF! &amp;#REF! &amp;#REF! &amp;#REF! &amp;#REF! &amp;#REF! &amp; M103 &amp;#REF! &amp;#REF! &amp;#REF! &amp;#REF! &amp;#REF! &amp; N103 &amp;#REF! &amp;#REF! &amp;#REF! &amp;#REF! &amp;#REF! &amp; O103 &amp;#REF! &amp;#REF! &amp;#REF! &amp;#REF! &amp;#REF! &amp; P103 &amp;#REF! &amp;#REF! &amp;#REF! &amp;#REF! &amp;#REF! &amp;#REF! &amp;#REF! &amp;#REF! &amp;#REF! &amp;#REF! &amp;#REF! &amp;#REF! &amp;#REF! &amp; Q103 &amp;#REF! &amp;#REF! &amp; R103 &amp;#REF! &amp;#REF! &amp; S103 &amp;#REF! &amp;#REF! &amp; T103 &amp;#REF! &amp;#REF! &amp; U103 &amp;#REF! &amp;#REF! &amp; V103 &amp;#REF!)</f>
        <v>#REF!</v>
      </c>
      <c r="C103" s="55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x14ac:dyDescent="0.25">
      <c r="A104">
        <v>0.54534651850108529</v>
      </c>
      <c r="B104" t="e">
        <f>(D104 &amp; E104 &amp; F104 &amp; G104 &amp; H104 &amp; I104 &amp; J104 &amp; K104 &amp;#REF! &amp;#REF! &amp; L104 &amp;#REF! &amp;#REF! &amp;#REF! &amp;#REF! &amp;#REF! &amp;#REF! &amp;#REF! &amp;#REF! &amp;#REF! &amp;#REF! &amp;#REF! &amp;#REF! &amp;#REF! &amp;#REF! &amp;#REF! &amp;#REF! &amp;#REF! &amp;#REF! &amp;#REF! &amp;#REF! &amp; M104 &amp;#REF! &amp;#REF! &amp;#REF! &amp;#REF! &amp;#REF! &amp; N104 &amp;#REF! &amp;#REF! &amp;#REF! &amp;#REF! &amp;#REF! &amp; O104 &amp;#REF! &amp;#REF! &amp;#REF! &amp;#REF! &amp;#REF! &amp; P104 &amp;#REF! &amp;#REF! &amp;#REF! &amp;#REF! &amp;#REF! &amp;#REF! &amp;#REF! &amp;#REF! &amp;#REF! &amp;#REF! &amp;#REF! &amp;#REF! &amp;#REF! &amp; Q104 &amp;#REF! &amp;#REF! &amp; R104 &amp;#REF! &amp;#REF! &amp; S104 &amp;#REF! &amp;#REF! &amp; T104 &amp;#REF! &amp;#REF! &amp; U104 &amp;#REF! &amp;#REF! &amp; V104 &amp;#REF!)</f>
        <v>#REF!</v>
      </c>
      <c r="C104" s="55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x14ac:dyDescent="0.25">
      <c r="A105">
        <v>0.54205645526123303</v>
      </c>
      <c r="B105" t="e">
        <f>(D105 &amp; E105 &amp; F105 &amp; G105 &amp; H105 &amp; I105 &amp; J105 &amp; K105 &amp;#REF! &amp;#REF! &amp; L105 &amp;#REF! &amp;#REF! &amp;#REF! &amp;#REF! &amp;#REF! &amp;#REF! &amp;#REF! &amp;#REF! &amp;#REF! &amp;#REF! &amp;#REF! &amp;#REF! &amp;#REF! &amp;#REF! &amp;#REF! &amp;#REF! &amp;#REF! &amp;#REF! &amp;#REF! &amp;#REF! &amp; M105 &amp;#REF! &amp;#REF! &amp;#REF! &amp;#REF! &amp;#REF! &amp; N105 &amp;#REF! &amp;#REF! &amp;#REF! &amp;#REF! &amp;#REF! &amp; O105 &amp;#REF! &amp;#REF! &amp;#REF! &amp;#REF! &amp;#REF! &amp; P105 &amp;#REF! &amp;#REF! &amp;#REF! &amp;#REF! &amp;#REF! &amp;#REF! &amp;#REF! &amp;#REF! &amp;#REF! &amp;#REF! &amp;#REF! &amp;#REF! &amp;#REF! &amp; Q105 &amp;#REF! &amp;#REF! &amp; R105 &amp;#REF! &amp;#REF! &amp; S105 &amp;#REF! &amp;#REF! &amp; T105 &amp;#REF! &amp;#REF! &amp; U105 &amp;#REF! &amp;#REF! &amp; V105 &amp;#REF!)</f>
        <v>#REF!</v>
      </c>
      <c r="C105" s="55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x14ac:dyDescent="0.25">
      <c r="A106">
        <v>0.53889272405489697</v>
      </c>
      <c r="B106" t="e">
        <f>(D106 &amp; E106 &amp; F106 &amp; G106 &amp; H106 &amp; I106 &amp; J106 &amp; K106 &amp;#REF! &amp;#REF! &amp; L106 &amp;#REF! &amp;#REF! &amp;#REF! &amp;#REF! &amp;#REF! &amp;#REF! &amp;#REF! &amp;#REF! &amp;#REF! &amp;#REF! &amp;#REF! &amp;#REF! &amp;#REF! &amp;#REF! &amp;#REF! &amp;#REF! &amp;#REF! &amp;#REF! &amp;#REF! &amp;#REF! &amp; M106 &amp;#REF! &amp;#REF! &amp;#REF! &amp;#REF! &amp;#REF! &amp; N106 &amp;#REF! &amp;#REF! &amp;#REF! &amp;#REF! &amp;#REF! &amp; O106 &amp;#REF! &amp;#REF! &amp;#REF! &amp;#REF! &amp;#REF! &amp; P106 &amp;#REF! &amp;#REF! &amp;#REF! &amp;#REF! &amp;#REF! &amp;#REF! &amp;#REF! &amp;#REF! &amp;#REF! &amp;#REF! &amp;#REF! &amp;#REF! &amp;#REF! &amp; Q106 &amp;#REF! &amp;#REF! &amp; R106 &amp;#REF! &amp;#REF! &amp; S106 &amp;#REF! &amp;#REF! &amp; T106 &amp;#REF! &amp;#REF! &amp; U106 &amp;#REF! &amp;#REF! &amp; V106 &amp;#REF!)</f>
        <v>#REF!</v>
      </c>
      <c r="C106" s="55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 x14ac:dyDescent="0.25">
      <c r="A107">
        <v>0.53564426886288674</v>
      </c>
      <c r="B107" t="e">
        <f>(D107 &amp; E107 &amp; F107 &amp; G107 &amp; H107 &amp; I107 &amp; J107 &amp; K107 &amp;#REF! &amp;#REF! &amp; L107 &amp;#REF! &amp;#REF! &amp;#REF! &amp;#REF! &amp;#REF! &amp;#REF! &amp;#REF! &amp;#REF! &amp;#REF! &amp;#REF! &amp;#REF! &amp;#REF! &amp;#REF! &amp;#REF! &amp;#REF! &amp;#REF! &amp;#REF! &amp;#REF! &amp;#REF! &amp;#REF! &amp; M107 &amp;#REF! &amp;#REF! &amp;#REF! &amp;#REF! &amp;#REF! &amp; N107 &amp;#REF! &amp;#REF! &amp;#REF! &amp;#REF! &amp;#REF! &amp; O107 &amp;#REF! &amp;#REF! &amp;#REF! &amp;#REF! &amp;#REF! &amp; P107 &amp;#REF! &amp;#REF! &amp;#REF! &amp;#REF! &amp;#REF! &amp;#REF! &amp;#REF! &amp;#REF! &amp;#REF! &amp;#REF! &amp;#REF! &amp;#REF! &amp;#REF! &amp; Q107 &amp;#REF! &amp;#REF! &amp; R107 &amp;#REF! &amp;#REF! &amp; S107 &amp;#REF! &amp;#REF! &amp; T107 &amp;#REF! &amp;#REF! &amp; U107 &amp;#REF! &amp;#REF! &amp; V107 &amp;#REF!)</f>
        <v>#REF!</v>
      </c>
      <c r="C107" s="55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x14ac:dyDescent="0.25">
      <c r="A108">
        <v>0.53241674538995054</v>
      </c>
      <c r="B108" t="e">
        <f>(D108 &amp; E108 &amp; F108 &amp; G108 &amp; H108 &amp; I108 &amp; J108 &amp; K108 &amp;#REF! &amp;#REF! &amp; L108 &amp;#REF! &amp;#REF! &amp;#REF! &amp;#REF! &amp;#REF! &amp;#REF! &amp;#REF! &amp;#REF! &amp;#REF! &amp;#REF! &amp;#REF! &amp;#REF! &amp;#REF! &amp;#REF! &amp;#REF! &amp;#REF! &amp;#REF! &amp;#REF! &amp;#REF! &amp;#REF! &amp; M108 &amp;#REF! &amp;#REF! &amp;#REF! &amp;#REF! &amp;#REF! &amp; N108 &amp;#REF! &amp;#REF! &amp;#REF! &amp;#REF! &amp;#REF! &amp; O108 &amp;#REF! &amp;#REF! &amp;#REF! &amp;#REF! &amp;#REF! &amp; P108 &amp;#REF! &amp;#REF! &amp;#REF! &amp;#REF! &amp;#REF! &amp;#REF! &amp;#REF! &amp;#REF! &amp;#REF! &amp;#REF! &amp;#REF! &amp;#REF! &amp;#REF! &amp; Q108 &amp;#REF! &amp;#REF! &amp; R108 &amp;#REF! &amp;#REF! &amp; S108 &amp;#REF! &amp;#REF! &amp; T108 &amp;#REF! &amp;#REF! &amp; U108 &amp;#REF! &amp;#REF! &amp; V108 &amp;#REF!)</f>
        <v>#REF!</v>
      </c>
      <c r="C108" s="55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x14ac:dyDescent="0.25">
      <c r="A109">
        <v>0.52951943566692272</v>
      </c>
      <c r="B109" t="e">
        <f>(D109 &amp; E109 &amp; F109 &amp; G109 &amp; H109 &amp; I109 &amp; J109 &amp; K109 &amp;#REF! &amp;#REF! &amp; L109 &amp;#REF! &amp;#REF! &amp;#REF! &amp;#REF! &amp;#REF! &amp;#REF! &amp;#REF! &amp;#REF! &amp;#REF! &amp;#REF! &amp;#REF! &amp;#REF! &amp;#REF! &amp;#REF! &amp;#REF! &amp;#REF! &amp;#REF! &amp;#REF! &amp;#REF! &amp;#REF! &amp; M109 &amp;#REF! &amp;#REF! &amp;#REF! &amp;#REF! &amp;#REF! &amp; N109 &amp;#REF! &amp;#REF! &amp;#REF! &amp;#REF! &amp;#REF! &amp; O109 &amp;#REF! &amp;#REF! &amp;#REF! &amp;#REF! &amp;#REF! &amp; P109 &amp;#REF! &amp;#REF! &amp;#REF! &amp;#REF! &amp;#REF! &amp;#REF! &amp;#REF! &amp;#REF! &amp;#REF! &amp;#REF! &amp;#REF! &amp;#REF! &amp;#REF! &amp; Q109 &amp;#REF! &amp;#REF! &amp; R109 &amp;#REF! &amp;#REF! &amp; S109 &amp;#REF! &amp;#REF! &amp; T109 &amp;#REF! &amp;#REF! &amp; U109 &amp;#REF! &amp;#REF! &amp; V109 &amp;#REF!)</f>
        <v>#REF!</v>
      </c>
      <c r="C109" s="55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x14ac:dyDescent="0.25">
      <c r="A110">
        <v>0.52633135733724123</v>
      </c>
      <c r="B110" t="e">
        <f>(D110 &amp; E110 &amp; F110 &amp; G110 &amp; H110 &amp; I110 &amp; J110 &amp; K110 &amp;#REF! &amp;#REF! &amp; L110 &amp;#REF! &amp;#REF! &amp;#REF! &amp;#REF! &amp;#REF! &amp;#REF! &amp;#REF! &amp;#REF! &amp;#REF! &amp;#REF! &amp;#REF! &amp;#REF! &amp;#REF! &amp;#REF! &amp;#REF! &amp;#REF! &amp;#REF! &amp;#REF! &amp;#REF! &amp;#REF! &amp; M110 &amp;#REF! &amp;#REF! &amp;#REF! &amp;#REF! &amp;#REF! &amp; N110 &amp;#REF! &amp;#REF! &amp;#REF! &amp;#REF! &amp;#REF! &amp; O110 &amp;#REF! &amp;#REF! &amp;#REF! &amp;#REF! &amp;#REF! &amp; P110 &amp;#REF! &amp;#REF! &amp;#REF! &amp;#REF! &amp;#REF! &amp;#REF! &amp;#REF! &amp;#REF! &amp;#REF! &amp;#REF! &amp;#REF! &amp;#REF! &amp;#REF! &amp; Q110 &amp;#REF! &amp;#REF! &amp; R110 &amp;#REF! &amp;#REF! &amp; S110 &amp;#REF! &amp;#REF! &amp; T110 &amp;#REF! &amp;#REF! &amp; U110 &amp;#REF! &amp;#REF! &amp; V110 &amp;#REF!)</f>
        <v>#REF!</v>
      </c>
      <c r="C110" s="55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x14ac:dyDescent="0.25">
      <c r="A111">
        <v>0.523265660419863</v>
      </c>
      <c r="B111" t="e">
        <f>(D111 &amp; E111 &amp; F111 &amp; G111 &amp; H111 &amp; I111 &amp; J111 &amp; K111 &amp;#REF! &amp;#REF! &amp; L111 &amp;#REF! &amp;#REF! &amp;#REF! &amp;#REF! &amp;#REF! &amp;#REF! &amp;#REF! &amp;#REF! &amp;#REF! &amp;#REF! &amp;#REF! &amp;#REF! &amp;#REF! &amp;#REF! &amp;#REF! &amp;#REF! &amp;#REF! &amp;#REF! &amp;#REF! &amp;#REF! &amp; M111 &amp;#REF! &amp;#REF! &amp;#REF! &amp;#REF! &amp;#REF! &amp; N111 &amp;#REF! &amp;#REF! &amp;#REF! &amp;#REF! &amp;#REF! &amp; O111 &amp;#REF! &amp;#REF! &amp;#REF! &amp;#REF! &amp;#REF! &amp; P111 &amp;#REF! &amp;#REF! &amp;#REF! &amp;#REF! &amp;#REF! &amp;#REF! &amp;#REF! &amp;#REF! &amp;#REF! &amp;#REF! &amp;#REF! &amp;#REF! &amp;#REF! &amp; Q111 &amp;#REF! &amp;#REF! &amp; R111 &amp;#REF! &amp;#REF! &amp; S111 &amp;#REF! &amp;#REF! &amp; T111 &amp;#REF! &amp;#REF! &amp; U111 &amp;#REF! &amp;#REF! &amp; V111 &amp;#REF!)</f>
        <v>#REF!</v>
      </c>
      <c r="C111" s="55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x14ac:dyDescent="0.25">
      <c r="A112">
        <v>0.52011782933075656</v>
      </c>
      <c r="B112" t="e">
        <f>(D112 &amp; E112 &amp; F112 &amp; G112 &amp; H112 &amp; I112 &amp; J112 &amp; K112 &amp;#REF! &amp;#REF! &amp; L112 &amp;#REF! &amp;#REF! &amp;#REF! &amp;#REF! &amp;#REF! &amp;#REF! &amp;#REF! &amp;#REF! &amp;#REF! &amp;#REF! &amp;#REF! &amp;#REF! &amp;#REF! &amp;#REF! &amp;#REF! &amp;#REF! &amp;#REF! &amp;#REF! &amp;#REF! &amp;#REF! &amp; M112 &amp;#REF! &amp;#REF! &amp;#REF! &amp;#REF! &amp;#REF! &amp; N112 &amp;#REF! &amp;#REF! &amp;#REF! &amp;#REF! &amp;#REF! &amp; O112 &amp;#REF! &amp;#REF! &amp;#REF! &amp;#REF! &amp;#REF! &amp; P112 &amp;#REF! &amp;#REF! &amp;#REF! &amp;#REF! &amp;#REF! &amp;#REF! &amp;#REF! &amp;#REF! &amp;#REF! &amp;#REF! &amp;#REF! &amp;#REF! &amp;#REF! &amp; Q112 &amp;#REF! &amp;#REF! &amp; R112 &amp;#REF! &amp;#REF! &amp; S112 &amp;#REF! &amp;#REF! &amp; T112 &amp;#REF! &amp;#REF! &amp; U112 &amp;#REF! &amp;#REF! &amp; V112 &amp;#REF!)</f>
        <v>#REF!</v>
      </c>
      <c r="C112" s="55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 x14ac:dyDescent="0.25">
      <c r="A113">
        <v>0.51709082087675595</v>
      </c>
      <c r="B113" t="e">
        <f>(D113 &amp; E113 &amp; F113 &amp; G113 &amp; H113 &amp; I113 &amp; J113 &amp; K113 &amp;#REF! &amp;#REF! &amp; L113 &amp;#REF! &amp;#REF! &amp;#REF! &amp;#REF! &amp;#REF! &amp;#REF! &amp;#REF! &amp;#REF! &amp;#REF! &amp;#REF! &amp;#REF! &amp;#REF! &amp;#REF! &amp;#REF! &amp;#REF! &amp;#REF! &amp;#REF! &amp;#REF! &amp;#REF! &amp;#REF! &amp; M113 &amp;#REF! &amp;#REF! &amp;#REF! &amp;#REF! &amp;#REF! &amp; N113 &amp;#REF! &amp;#REF! &amp;#REF! &amp;#REF! &amp;#REF! &amp; O113 &amp;#REF! &amp;#REF! &amp;#REF! &amp;#REF! &amp;#REF! &amp; P113 &amp;#REF! &amp;#REF! &amp;#REF! &amp;#REF! &amp;#REF! &amp;#REF! &amp;#REF! &amp;#REF! &amp;#REF! &amp;#REF! &amp;#REF! &amp;#REF! &amp;#REF! &amp; Q113 &amp;#REF! &amp;#REF! &amp; R113 &amp;#REF! &amp;#REF! &amp; S113 &amp;#REF! &amp;#REF! &amp; T113 &amp;#REF! &amp;#REF! &amp; U113 &amp;#REF! &amp;#REF! &amp; V113 &amp;#REF!)</f>
        <v>#REF!</v>
      </c>
      <c r="C113" s="5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 x14ac:dyDescent="0.25">
      <c r="A114">
        <v>0.51398270060116202</v>
      </c>
      <c r="B114" t="e">
        <f>(D114 &amp; E114 &amp; F114 &amp; G114 &amp; H114 &amp; I114 &amp; J114 &amp; K114 &amp;#REF! &amp;#REF! &amp; L114 &amp;#REF! &amp;#REF! &amp;#REF! &amp;#REF! &amp;#REF! &amp;#REF! &amp;#REF! &amp;#REF! &amp;#REF! &amp;#REF! &amp;#REF! &amp;#REF! &amp;#REF! &amp;#REF! &amp;#REF! &amp;#REF! &amp;#REF! &amp;#REF! &amp;#REF! &amp;#REF! &amp; M114 &amp;#REF! &amp;#REF! &amp;#REF! &amp;#REF! &amp;#REF! &amp; N114 &amp;#REF! &amp;#REF! &amp;#REF! &amp;#REF! &amp;#REF! &amp; O114 &amp;#REF! &amp;#REF! &amp;#REF! &amp;#REF! &amp;#REF! &amp; P114 &amp;#REF! &amp;#REF! &amp;#REF! &amp;#REF! &amp;#REF! &amp;#REF! &amp;#REF! &amp;#REF! &amp;#REF! &amp;#REF! &amp;#REF! &amp;#REF! &amp;#REF! &amp; Q114 &amp;#REF! &amp;#REF! &amp; R114 &amp;#REF! &amp;#REF! &amp; S114 &amp;#REF! &amp;#REF! &amp; T114 &amp;#REF! &amp;#REF! &amp; U114 &amp;#REF! &amp;#REF! &amp; V114 &amp;#REF!)</f>
        <v>#REF!</v>
      </c>
      <c r="C114" s="5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 x14ac:dyDescent="0.25">
      <c r="A115">
        <v>0.51089455805971129</v>
      </c>
      <c r="B115" t="e">
        <f>(D115 &amp; E115 &amp; F115 &amp; G115 &amp; H115 &amp; I115 &amp; J115 &amp; K115 &amp;#REF! &amp;#REF! &amp; L115 &amp;#REF! &amp;#REF! &amp;#REF! &amp;#REF! &amp;#REF! &amp;#REF! &amp;#REF! &amp;#REF! &amp;#REF! &amp;#REF! &amp;#REF! &amp;#REF! &amp;#REF! &amp;#REF! &amp;#REF! &amp;#REF! &amp;#REF! &amp;#REF! &amp;#REF! &amp;#REF! &amp; M115 &amp;#REF! &amp;#REF! &amp;#REF! &amp;#REF! &amp;#REF! &amp; N115 &amp;#REF! &amp;#REF! &amp;#REF! &amp;#REF! &amp;#REF! &amp; O115 &amp;#REF! &amp;#REF! &amp;#REF! &amp;#REF! &amp;#REF! &amp; P115 &amp;#REF! &amp;#REF! &amp;#REF! &amp;#REF! &amp;#REF! &amp;#REF! &amp;#REF! &amp;#REF! &amp;#REF! &amp;#REF! &amp;#REF! &amp;#REF! &amp;#REF! &amp; Q115 &amp;#REF! &amp;#REF! &amp; R115 &amp;#REF! &amp;#REF! &amp; S115 &amp;#REF! &amp;#REF! &amp; T115 &amp;#REF! &amp;#REF! &amp; U115 &amp;#REF! &amp;#REF! &amp; V115 &amp;#REF!)</f>
        <v>#REF!</v>
      </c>
      <c r="C115" s="5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x14ac:dyDescent="0.25">
      <c r="A116">
        <v>0.50792492672538303</v>
      </c>
      <c r="B116" t="e">
        <f>(D116 &amp; E116 &amp; F116 &amp; G116 &amp; H116 &amp; I116 &amp; J116 &amp; K116 &amp;#REF! &amp;#REF! &amp; L116 &amp;#REF! &amp;#REF! &amp;#REF! &amp;#REF! &amp;#REF! &amp;#REF! &amp;#REF! &amp;#REF! &amp;#REF! &amp;#REF! &amp;#REF! &amp;#REF! &amp;#REF! &amp;#REF! &amp;#REF! &amp;#REF! &amp;#REF! &amp;#REF! &amp;#REF! &amp;#REF! &amp; M116 &amp;#REF! &amp;#REF! &amp;#REF! &amp;#REF! &amp;#REF! &amp; N116 &amp;#REF! &amp;#REF! &amp;#REF! &amp;#REF! &amp;#REF! &amp; O116 &amp;#REF! &amp;#REF! &amp;#REF! &amp;#REF! &amp;#REF! &amp; P116 &amp;#REF! &amp;#REF! &amp;#REF! &amp;#REF! &amp;#REF! &amp;#REF! &amp;#REF! &amp;#REF! &amp;#REF! &amp;#REF! &amp;#REF! &amp;#REF! &amp;#REF! &amp; Q116 &amp;#REF! &amp;#REF! &amp; R116 &amp;#REF! &amp;#REF! &amp; S116 &amp;#REF! &amp;#REF! &amp; T116 &amp;#REF! &amp;#REF! &amp; U116 &amp;#REF! &amp;#REF! &amp; V116 &amp;#REF!)</f>
        <v>#REF!</v>
      </c>
      <c r="C116" s="5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 x14ac:dyDescent="0.25">
      <c r="A117">
        <v>0.50487570009097438</v>
      </c>
      <c r="B117" t="e">
        <f>(D117 &amp; E117 &amp; F117 &amp; G117 &amp; H117 &amp; I117 &amp; J117 &amp; K117 &amp;#REF! &amp;#REF! &amp; L117 &amp;#REF! &amp;#REF! &amp;#REF! &amp;#REF! &amp;#REF! &amp;#REF! &amp;#REF! &amp;#REF! &amp;#REF! &amp;#REF! &amp;#REF! &amp;#REF! &amp;#REF! &amp;#REF! &amp;#REF! &amp;#REF! &amp;#REF! &amp;#REF! &amp;#REF! &amp;#REF! &amp; M117 &amp;#REF! &amp;#REF! &amp;#REF! &amp;#REF! &amp;#REF! &amp; N117 &amp;#REF! &amp;#REF! &amp;#REF! &amp;#REF! &amp;#REF! &amp; O117 &amp;#REF! &amp;#REF! &amp;#REF! &amp;#REF! &amp;#REF! &amp; P117 &amp;#REF! &amp;#REF! &amp;#REF! &amp;#REF! &amp;#REF! &amp;#REF! &amp;#REF! &amp;#REF! &amp;#REF! &amp;#REF! &amp;#REF! &amp;#REF! &amp;#REF! &amp; Q117 &amp;#REF! &amp;#REF! &amp; R117 &amp;#REF! &amp;#REF! &amp; S117 &amp;#REF! &amp;#REF! &amp; T117 &amp;#REF! &amp;#REF! &amp; U117 &amp;#REF! &amp;#REF! &amp; V117 &amp;#REF!)</f>
        <v>#REF!</v>
      </c>
      <c r="C117" s="55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 x14ac:dyDescent="0.25">
      <c r="A118">
        <v>0.50194347785610238</v>
      </c>
      <c r="B118" t="e">
        <f>(D118 &amp; E118 &amp; F118 &amp; G118 &amp; H118 &amp; I118 &amp; J118 &amp; K118 &amp;#REF! &amp;#REF! &amp; L118 &amp;#REF! &amp;#REF! &amp;#REF! &amp;#REF! &amp;#REF! &amp;#REF! &amp;#REF! &amp;#REF! &amp;#REF! &amp;#REF! &amp;#REF! &amp;#REF! &amp;#REF! &amp;#REF! &amp;#REF! &amp;#REF! &amp;#REF! &amp;#REF! &amp;#REF! &amp;#REF! &amp; M118 &amp;#REF! &amp;#REF! &amp;#REF! &amp;#REF! &amp;#REF! &amp; N118 &amp;#REF! &amp;#REF! &amp;#REF! &amp;#REF! &amp;#REF! &amp; O118 &amp;#REF! &amp;#REF! &amp;#REF! &amp;#REF! &amp;#REF! &amp; P118 &amp;#REF! &amp;#REF! &amp;#REF! &amp;#REF! &amp;#REF! &amp;#REF! &amp;#REF! &amp;#REF! &amp;#REF! &amp;#REF! &amp;#REF! &amp;#REF! &amp;#REF! &amp; Q118 &amp;#REF! &amp;#REF! &amp; R118 &amp;#REF! &amp;#REF! &amp; S118 &amp;#REF! &amp;#REF! &amp; T118 &amp;#REF! &amp;#REF! &amp; U118 &amp;#REF! &amp;#REF! &amp; V118 &amp;#REF!)</f>
        <v>#REF!</v>
      </c>
      <c r="C118" s="5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 x14ac:dyDescent="0.25">
      <c r="A119">
        <v>0.49893264928155245</v>
      </c>
      <c r="B119" t="e">
        <f>(D119 &amp; E119 &amp; F119 &amp; G119 &amp; H119 &amp; I119 &amp; J119 &amp; K119 &amp;#REF! &amp;#REF! &amp; L119 &amp;#REF! &amp;#REF! &amp;#REF! &amp;#REF! &amp;#REF! &amp;#REF! &amp;#REF! &amp;#REF! &amp;#REF! &amp;#REF! &amp;#REF! &amp;#REF! &amp;#REF! &amp;#REF! &amp;#REF! &amp;#REF! &amp;#REF! &amp;#REF! &amp;#REF! &amp;#REF! &amp; M119 &amp;#REF! &amp;#REF! &amp;#REF! &amp;#REF! &amp;#REF! &amp; N119 &amp;#REF! &amp;#REF! &amp;#REF! &amp;#REF! &amp;#REF! &amp; O119 &amp;#REF! &amp;#REF! &amp;#REF! &amp;#REF! &amp;#REF! &amp; P119 &amp;#REF! &amp;#REF! &amp;#REF! &amp;#REF! &amp;#REF! &amp;#REF! &amp;#REF! &amp;#REF! &amp;#REF! &amp;#REF! &amp;#REF! &amp;#REF! &amp;#REF! &amp; Q119 &amp;#REF! &amp;#REF! &amp; R119 &amp;#REF! &amp;#REF! &amp; S119 &amp;#REF! &amp;#REF! &amp; T119 &amp;#REF! &amp;#REF! &amp; U119 &amp;#REF! &amp;#REF! &amp; V119 &amp;#REF!)</f>
        <v>#REF!</v>
      </c>
      <c r="C119" s="55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 x14ac:dyDescent="0.25">
      <c r="A120">
        <v>0.49594113833771042</v>
      </c>
      <c r="B120" t="e">
        <f>(D120 &amp; E120 &amp; F120 &amp; G120 &amp; H120 &amp; I120 &amp; J120 &amp; K120 &amp;#REF! &amp;#REF! &amp; L120 &amp;#REF! &amp;#REF! &amp;#REF! &amp;#REF! &amp;#REF! &amp;#REF! &amp;#REF! &amp;#REF! &amp;#REF! &amp;#REF! &amp;#REF! &amp;#REF! &amp;#REF! &amp;#REF! &amp;#REF! &amp;#REF! &amp;#REF! &amp;#REF! &amp;#REF! &amp;#REF! &amp; M120 &amp;#REF! &amp;#REF! &amp;#REF! &amp;#REF! &amp;#REF! &amp; N120 &amp;#REF! &amp;#REF! &amp;#REF! &amp;#REF! &amp;#REF! &amp; O120 &amp;#REF! &amp;#REF! &amp;#REF! &amp;#REF! &amp;#REF! &amp; P120 &amp;#REF! &amp;#REF! &amp;#REF! &amp;#REF! &amp;#REF! &amp;#REF! &amp;#REF! &amp;#REF! &amp;#REF! &amp;#REF! &amp;#REF! &amp;#REF! &amp;#REF! &amp; Q120 &amp;#REF! &amp;#REF! &amp; R120 &amp;#REF! &amp;#REF! &amp; S120 &amp;#REF! &amp;#REF! &amp; T120 &amp;#REF! &amp;#REF! &amp; U120 &amp;#REF! &amp;#REF! &amp; V120 &amp;#REF!)</f>
        <v>#REF!</v>
      </c>
      <c r="C120" s="55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 x14ac:dyDescent="0.25">
      <c r="A121">
        <v>0.49325562343639606</v>
      </c>
      <c r="B121" t="e">
        <f>(D121 &amp; E121 &amp; F121 &amp; G121 &amp; H121 &amp; I121 &amp; J121 &amp; K121 &amp;#REF! &amp;#REF! &amp; L121 &amp;#REF! &amp;#REF! &amp;#REF! &amp;#REF! &amp;#REF! &amp;#REF! &amp;#REF! &amp;#REF! &amp;#REF! &amp;#REF! &amp;#REF! &amp;#REF! &amp;#REF! &amp;#REF! &amp;#REF! &amp;#REF! &amp;#REF! &amp;#REF! &amp;#REF! &amp;#REF! &amp; M121 &amp;#REF! &amp;#REF! &amp;#REF! &amp;#REF! &amp;#REF! &amp; N121 &amp;#REF! &amp;#REF! &amp;#REF! &amp;#REF! &amp;#REF! &amp; O121 &amp;#REF! &amp;#REF! &amp;#REF! &amp;#REF! &amp;#REF! &amp; P121 &amp;#REF! &amp;#REF! &amp;#REF! &amp;#REF! &amp;#REF! &amp;#REF! &amp;#REF! &amp;#REF! &amp;#REF! &amp;#REF! &amp;#REF! &amp;#REF! &amp;#REF! &amp; Q121 &amp;#REF! &amp;#REF! &amp; R121 &amp;#REF! &amp;#REF! &amp; S121 &amp;#REF! &amp;#REF! &amp; T121 &amp;#REF! &amp;#REF! &amp; U121 &amp;#REF! &amp;#REF! &amp; V121 &amp;#REF!)</f>
        <v>#REF!</v>
      </c>
      <c r="C121" s="55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x14ac:dyDescent="0.25">
      <c r="A122">
        <v>0.49030051733138863</v>
      </c>
      <c r="B122" t="e">
        <f>(D122 &amp; E122 &amp; F122 &amp; G122 &amp; H122 &amp; I122 &amp; J122 &amp; K122 &amp;#REF! &amp;#REF! &amp; L122 &amp;#REF! &amp;#REF! &amp;#REF! &amp;#REF! &amp;#REF! &amp;#REF! &amp;#REF! &amp;#REF! &amp;#REF! &amp;#REF! &amp;#REF! &amp;#REF! &amp;#REF! &amp;#REF! &amp;#REF! &amp;#REF! &amp;#REF! &amp;#REF! &amp;#REF! &amp;#REF! &amp; M122 &amp;#REF! &amp;#REF! &amp;#REF! &amp;#REF! &amp;#REF! &amp; N122 &amp;#REF! &amp;#REF! &amp;#REF! &amp;#REF! &amp;#REF! &amp; O122 &amp;#REF! &amp;#REF! &amp;#REF! &amp;#REF! &amp;#REF! &amp; P122 &amp;#REF! &amp;#REF! &amp;#REF! &amp;#REF! &amp;#REF! &amp;#REF! &amp;#REF! &amp;#REF! &amp;#REF! &amp;#REF! &amp;#REF! &amp;#REF! &amp;#REF! &amp; Q122 &amp;#REF! &amp;#REF! &amp; R122 &amp;#REF! &amp;#REF! &amp; S122 &amp;#REF! &amp;#REF! &amp; T122 &amp;#REF! &amp;#REF! &amp; U122 &amp;#REF! &amp;#REF! &amp; V122 &amp;#REF!)</f>
        <v>#REF!</v>
      </c>
      <c r="C122" s="55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x14ac:dyDescent="0.25">
      <c r="A123">
        <v>0.48745877199802518</v>
      </c>
      <c r="B123" t="e">
        <f>(D123 &amp; E123 &amp; F123 &amp; G123 &amp; H123 &amp; I123 &amp; J123 &amp; K123 &amp;#REF! &amp;#REF! &amp; L123 &amp;#REF! &amp;#REF! &amp;#REF! &amp;#REF! &amp;#REF! &amp;#REF! &amp;#REF! &amp;#REF! &amp;#REF! &amp;#REF! &amp;#REF! &amp;#REF! &amp;#REF! &amp;#REF! &amp;#REF! &amp;#REF! &amp;#REF! &amp;#REF! &amp;#REF! &amp;#REF! &amp; M123 &amp;#REF! &amp;#REF! &amp;#REF! &amp;#REF! &amp;#REF! &amp; N123 &amp;#REF! &amp;#REF! &amp;#REF! &amp;#REF! &amp;#REF! &amp; O123 &amp;#REF! &amp;#REF! &amp;#REF! &amp;#REF! &amp;#REF! &amp; P123 &amp;#REF! &amp;#REF! &amp;#REF! &amp;#REF! &amp;#REF! &amp;#REF! &amp;#REF! &amp;#REF! &amp;#REF! &amp;#REF! &amp;#REF! &amp;#REF! &amp;#REF! &amp; Q123 &amp;#REF! &amp;#REF! &amp; R123 &amp;#REF! &amp;#REF! &amp; S123 &amp;#REF! &amp;#REF! &amp; T123 &amp;#REF! &amp;#REF! &amp; U123 &amp;#REF! &amp;#REF! &amp; V123 &amp;#REF!)</f>
        <v>#REF!</v>
      </c>
      <c r="C123" s="55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x14ac:dyDescent="0.25">
      <c r="A124">
        <v>0.48454081290229367</v>
      </c>
      <c r="B124" t="e">
        <f>(D124 &amp; E124 &amp; F124 &amp; G124 &amp; H124 &amp; I124 &amp; J124 &amp; K124 &amp;#REF! &amp;#REF! &amp; L124 &amp;#REF! &amp;#REF! &amp;#REF! &amp;#REF! &amp;#REF! &amp;#REF! &amp;#REF! &amp;#REF! &amp;#REF! &amp;#REF! &amp;#REF! &amp;#REF! &amp;#REF! &amp;#REF! &amp;#REF! &amp;#REF! &amp;#REF! &amp;#REF! &amp;#REF! &amp;#REF! &amp; M124 &amp;#REF! &amp;#REF! &amp;#REF! &amp;#REF! &amp;#REF! &amp; N124 &amp;#REF! &amp;#REF! &amp;#REF! &amp;#REF! &amp;#REF! &amp; O124 &amp;#REF! &amp;#REF! &amp;#REF! &amp;#REF! &amp;#REF! &amp; P124 &amp;#REF! &amp;#REF! &amp;#REF! &amp;#REF! &amp;#REF! &amp;#REF! &amp;#REF! &amp;#REF! &amp;#REF! &amp;#REF! &amp;#REF! &amp;#REF! &amp;#REF! &amp; Q124 &amp;#REF! &amp;#REF! &amp; R124 &amp;#REF! &amp;#REF! &amp; S124 &amp;#REF! &amp;#REF! &amp; T124 &amp;#REF! &amp;#REF! &amp; U124 &amp;#REF! &amp;#REF! &amp; V124 &amp;#REF!)</f>
        <v>#REF!</v>
      </c>
      <c r="C124" s="55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x14ac:dyDescent="0.25">
      <c r="A125">
        <v>0.48166598518981579</v>
      </c>
      <c r="B125" t="e">
        <f>(D125 &amp; E125 &amp; F125 &amp; G125 &amp; H125 &amp; I125 &amp; J125 &amp; K125 &amp;#REF! &amp;#REF! &amp; L125 &amp;#REF! &amp;#REF! &amp;#REF! &amp;#REF! &amp;#REF! &amp;#REF! &amp;#REF! &amp;#REF! &amp;#REF! &amp;#REF! &amp;#REF! &amp;#REF! &amp;#REF! &amp;#REF! &amp;#REF! &amp;#REF! &amp;#REF! &amp;#REF! &amp;#REF! &amp;#REF! &amp; M125 &amp;#REF! &amp;#REF! &amp;#REF! &amp;#REF! &amp;#REF! &amp; N125 &amp;#REF! &amp;#REF! &amp;#REF! &amp;#REF! &amp;#REF! &amp; O125 &amp;#REF! &amp;#REF! &amp;#REF! &amp;#REF! &amp;#REF! &amp; P125 &amp;#REF! &amp;#REF! &amp;#REF! &amp;#REF! &amp;#REF! &amp;#REF! &amp;#REF! &amp;#REF! &amp;#REF! &amp;#REF! &amp;#REF! &amp;#REF! &amp;#REF! &amp; Q125 &amp;#REF! &amp;#REF! &amp; R125 &amp;#REF! &amp;#REF! &amp; S125 &amp;#REF! &amp;#REF! &amp; T125 &amp;#REF! &amp;#REF! &amp; U125 &amp;#REF! &amp;#REF! &amp; V125 &amp;#REF!)</f>
        <v>#REF!</v>
      </c>
      <c r="C125" s="5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x14ac:dyDescent="0.25">
      <c r="A126">
        <v>0.47869546160343551</v>
      </c>
      <c r="B126" t="e">
        <f>(D126 &amp; E126 &amp; F126 &amp; G126 &amp; H126 &amp; I126 &amp; J126 &amp; K126 &amp;#REF! &amp;#REF! &amp; L126 &amp;#REF! &amp;#REF! &amp;#REF! &amp;#REF! &amp;#REF! &amp;#REF! &amp;#REF! &amp;#REF! &amp;#REF! &amp;#REF! &amp;#REF! &amp;#REF! &amp;#REF! &amp;#REF! &amp;#REF! &amp;#REF! &amp;#REF! &amp;#REF! &amp;#REF! &amp;#REF! &amp; M126 &amp;#REF! &amp;#REF! &amp;#REF! &amp;#REF! &amp;#REF! &amp; N126 &amp;#REF! &amp;#REF! &amp;#REF! &amp;#REF! &amp;#REF! &amp; O126 &amp;#REF! &amp;#REF! &amp;#REF! &amp;#REF! &amp;#REF! &amp; P126 &amp;#REF! &amp;#REF! &amp;#REF! &amp;#REF! &amp;#REF! &amp;#REF! &amp;#REF! &amp;#REF! &amp;#REF! &amp;#REF! &amp;#REF! &amp;#REF! &amp;#REF! &amp; Q126 &amp;#REF! &amp;#REF! &amp; R126 &amp;#REF! &amp;#REF! &amp; S126 &amp;#REF! &amp;#REF! &amp; T126 &amp;#REF! &amp;#REF! &amp; U126 &amp;#REF! &amp;#REF! &amp; V126 &amp;#REF!)</f>
        <v>#REF!</v>
      </c>
      <c r="C126" s="55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x14ac:dyDescent="0.25">
      <c r="A127">
        <v>0.47574298567816675</v>
      </c>
      <c r="B127" t="e">
        <f>(D127 &amp; E127 &amp; F127 &amp; G127 &amp; H127 &amp; I127 &amp; J127 &amp; K127 &amp;#REF! &amp;#REF! &amp; L127 &amp;#REF! &amp;#REF! &amp;#REF! &amp;#REF! &amp;#REF! &amp;#REF! &amp;#REF! &amp;#REF! &amp;#REF! &amp;#REF! &amp;#REF! &amp;#REF! &amp;#REF! &amp;#REF! &amp;#REF! &amp;#REF! &amp;#REF! &amp;#REF! &amp;#REF! &amp;#REF! &amp; M127 &amp;#REF! &amp;#REF! &amp;#REF! &amp;#REF! &amp;#REF! &amp; N127 &amp;#REF! &amp;#REF! &amp;#REF! &amp;#REF! &amp;#REF! &amp; O127 &amp;#REF! &amp;#REF! &amp;#REF! &amp;#REF! &amp;#REF! &amp; P127 &amp;#REF! &amp;#REF! &amp;#REF! &amp;#REF! &amp;#REF! &amp;#REF! &amp;#REF! &amp;#REF! &amp;#REF! &amp;#REF! &amp;#REF! &amp;#REF! &amp;#REF! &amp; Q127 &amp;#REF! &amp;#REF! &amp; R127 &amp;#REF! &amp;#REF! &amp; S127 &amp;#REF! &amp;#REF! &amp; T127 &amp;#REF! &amp;#REF! &amp; U127 &amp;#REF! &amp;#REF! &amp; V127 &amp;#REF!)</f>
        <v>#REF!</v>
      </c>
      <c r="C127" s="55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x14ac:dyDescent="0.25">
      <c r="A128">
        <v>0.472902833010521</v>
      </c>
      <c r="B128" t="e">
        <f>(D128 &amp; E128 &amp; F128 &amp; G128 &amp; H128 &amp; I128 &amp; J128 &amp; K128 &amp;#REF! &amp;#REF! &amp; L128 &amp;#REF! &amp;#REF! &amp;#REF! &amp;#REF! &amp;#REF! &amp;#REF! &amp;#REF! &amp;#REF! &amp;#REF! &amp;#REF! &amp;#REF! &amp;#REF! &amp;#REF! &amp;#REF! &amp;#REF! &amp;#REF! &amp;#REF! &amp;#REF! &amp;#REF! &amp;#REF! &amp; M128 &amp;#REF! &amp;#REF! &amp;#REF! &amp;#REF! &amp;#REF! &amp; N128 &amp;#REF! &amp;#REF! &amp;#REF! &amp;#REF! &amp;#REF! &amp; O128 &amp;#REF! &amp;#REF! &amp;#REF! &amp;#REF! &amp;#REF! &amp; P128 &amp;#REF! &amp;#REF! &amp;#REF! &amp;#REF! &amp;#REF! &amp;#REF! &amp;#REF! &amp;#REF! &amp;#REF! &amp;#REF! &amp;#REF! &amp;#REF! &amp;#REF! &amp; Q128 &amp;#REF! &amp;#REF! &amp; R128 &amp;#REF! &amp;#REF! &amp; S128 &amp;#REF! &amp;#REF! &amp; T128 &amp;#REF! &amp;#REF! &amp; U128 &amp;#REF! &amp;#REF! &amp; V128 &amp;#REF!)</f>
        <v>#REF!</v>
      </c>
      <c r="C128" s="55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 x14ac:dyDescent="0.25">
      <c r="A129">
        <v>0.46998555563476219</v>
      </c>
      <c r="B129" t="e">
        <f>(D129 &amp; E129 &amp; F129 &amp; G129 &amp; H129 &amp; I129 &amp; J129 &amp; K129 &amp;#REF! &amp;#REF! &amp; L129 &amp;#REF! &amp;#REF! &amp;#REF! &amp;#REF! &amp;#REF! &amp;#REF! &amp;#REF! &amp;#REF! &amp;#REF! &amp;#REF! &amp;#REF! &amp;#REF! &amp;#REF! &amp;#REF! &amp;#REF! &amp;#REF! &amp;#REF! &amp;#REF! &amp;#REF! &amp;#REF! &amp; M129 &amp;#REF! &amp;#REF! &amp;#REF! &amp;#REF! &amp;#REF! &amp; N129 &amp;#REF! &amp;#REF! &amp;#REF! &amp;#REF! &amp;#REF! &amp; O129 &amp;#REF! &amp;#REF! &amp;#REF! &amp;#REF! &amp;#REF! &amp; P129 &amp;#REF! &amp;#REF! &amp;#REF! &amp;#REF! &amp;#REF! &amp;#REF! &amp;#REF! &amp;#REF! &amp;#REF! &amp;#REF! &amp;#REF! &amp;#REF! &amp;#REF! &amp; Q129 &amp;#REF! &amp;#REF! &amp; R129 &amp;#REF! &amp;#REF! &amp; S129 &amp;#REF! &amp;#REF! &amp; T129 &amp;#REF! &amp;#REF! &amp; U129 &amp;#REF! &amp;#REF! &amp; V129 &amp;#REF!)</f>
        <v>#REF!</v>
      </c>
      <c r="C129" s="5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 x14ac:dyDescent="0.25">
      <c r="A130">
        <v>0.46717926558706785</v>
      </c>
      <c r="B130" t="e">
        <f>(D130 &amp; E130 &amp; F130 &amp; G130 &amp; H130 &amp; I130 &amp; J130 &amp; K130 &amp;#REF! &amp;#REF! &amp; L130 &amp;#REF! &amp;#REF! &amp;#REF! &amp;#REF! &amp;#REF! &amp;#REF! &amp;#REF! &amp;#REF! &amp;#REF! &amp;#REF! &amp;#REF! &amp;#REF! &amp;#REF! &amp;#REF! &amp;#REF! &amp;#REF! &amp;#REF! &amp;#REF! &amp;#REF! &amp;#REF! &amp; M130 &amp;#REF! &amp;#REF! &amp;#REF! &amp;#REF! &amp;#REF! &amp; N130 &amp;#REF! &amp;#REF! &amp;#REF! &amp;#REF! &amp;#REF! &amp; O130 &amp;#REF! &amp;#REF! &amp;#REF! &amp;#REF! &amp;#REF! &amp; P130 &amp;#REF! &amp;#REF! &amp;#REF! &amp;#REF! &amp;#REF! &amp;#REF! &amp;#REF! &amp;#REF! &amp;#REF! &amp;#REF! &amp;#REF! &amp;#REF! &amp;#REF! &amp; Q130 &amp;#REF! &amp;#REF! &amp; R130 &amp;#REF! &amp;#REF! &amp; S130 &amp;#REF! &amp;#REF! &amp; T130 &amp;#REF! &amp;#REF! &amp; U130 &amp;#REF! &amp;#REF! &amp; V130 &amp;#REF!)</f>
        <v>#REF!</v>
      </c>
      <c r="C130" s="55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 x14ac:dyDescent="0.25">
      <c r="A131">
        <v>0.4642967736157349</v>
      </c>
      <c r="B131" t="e">
        <f>(D131 &amp; E131 &amp; F131 &amp; G131 &amp; H131 &amp; I131 &amp; J131 &amp; K131 &amp;#REF! &amp;#REF! &amp; L131 &amp;#REF! &amp;#REF! &amp;#REF! &amp;#REF! &amp;#REF! &amp;#REF! &amp;#REF! &amp;#REF! &amp;#REF! &amp;#REF! &amp;#REF! &amp;#REF! &amp;#REF! &amp;#REF! &amp;#REF! &amp;#REF! &amp;#REF! &amp;#REF! &amp;#REF! &amp;#REF! &amp; M131 &amp;#REF! &amp;#REF! &amp;#REF! &amp;#REF! &amp;#REF! &amp; N131 &amp;#REF! &amp;#REF! &amp;#REF! &amp;#REF! &amp;#REF! &amp; O131 &amp;#REF! &amp;#REF! &amp;#REF! &amp;#REF! &amp;#REF! &amp; P131 &amp;#REF! &amp;#REF! &amp;#REF! &amp;#REF! &amp;#REF! &amp;#REF! &amp;#REF! &amp;#REF! &amp;#REF! &amp;#REF! &amp;#REF! &amp;#REF! &amp;#REF! &amp; Q131 &amp;#REF! &amp;#REF! &amp; R131 &amp;#REF! &amp;#REF! &amp; S131 &amp;#REF! &amp;#REF! &amp; T131 &amp;#REF! &amp;#REF! &amp; U131 &amp;#REF! &amp;#REF! &amp; V131 &amp;#REF!)</f>
        <v>#REF!</v>
      </c>
      <c r="C131" s="5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 x14ac:dyDescent="0.25">
      <c r="A132">
        <v>0.46143180267388706</v>
      </c>
      <c r="B132" t="e">
        <f>(D132 &amp; E132 &amp; F132 &amp; G132 &amp; H132 &amp; I132 &amp; J132 &amp; K132 &amp;#REF! &amp;#REF! &amp; L132 &amp;#REF! &amp;#REF! &amp;#REF! &amp;#REF! &amp;#REF! &amp;#REF! &amp;#REF! &amp;#REF! &amp;#REF! &amp;#REF! &amp;#REF! &amp;#REF! &amp;#REF! &amp;#REF! &amp;#REF! &amp;#REF! &amp;#REF! &amp;#REF! &amp;#REF! &amp;#REF! &amp; M132 &amp;#REF! &amp;#REF! &amp;#REF! &amp;#REF! &amp;#REF! &amp; N132 &amp;#REF! &amp;#REF! &amp;#REF! &amp;#REF! &amp;#REF! &amp; O132 &amp;#REF! &amp;#REF! &amp;#REF! &amp;#REF! &amp;#REF! &amp; P132 &amp;#REF! &amp;#REF! &amp;#REF! &amp;#REF! &amp;#REF! &amp;#REF! &amp;#REF! &amp;#REF! &amp;#REF! &amp;#REF! &amp;#REF! &amp;#REF! &amp;#REF! &amp; Q132 &amp;#REF! &amp;#REF! &amp; R132 &amp;#REF! &amp;#REF! &amp; S132 &amp;#REF! &amp;#REF! &amp; T132 &amp;#REF! &amp;#REF! &amp; U132 &amp;#REF! &amp;#REF! &amp; V132 &amp;#REF!)</f>
        <v>#REF!</v>
      </c>
      <c r="C132" s="55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 x14ac:dyDescent="0.25">
      <c r="A133">
        <v>0.45885905945967637</v>
      </c>
      <c r="B133" t="e">
        <f>(D133 &amp; E133 &amp; F133 &amp; G133 &amp; H133 &amp; I133 &amp; J133 &amp; K133 &amp;#REF! &amp;#REF! &amp; L133 &amp;#REF! &amp;#REF! &amp;#REF! &amp;#REF! &amp;#REF! &amp;#REF! &amp;#REF! &amp;#REF! &amp;#REF! &amp;#REF! &amp;#REF! &amp;#REF! &amp;#REF! &amp;#REF! &amp;#REF! &amp;#REF! &amp;#REF! &amp;#REF! &amp;#REF! &amp;#REF! &amp; M133 &amp;#REF! &amp;#REF! &amp;#REF! &amp;#REF! &amp;#REF! &amp; N133 &amp;#REF! &amp;#REF! &amp;#REF! &amp;#REF! &amp;#REF! &amp; O133 &amp;#REF! &amp;#REF! &amp;#REF! &amp;#REF! &amp;#REF! &amp; P133 &amp;#REF! &amp;#REF! &amp;#REF! &amp;#REF! &amp;#REF! &amp;#REF! &amp;#REF! &amp;#REF! &amp;#REF! &amp;#REF! &amp;#REF! &amp;#REF! &amp;#REF! &amp; Q133 &amp;#REF! &amp;#REF! &amp; R133 &amp;#REF! &amp;#REF! &amp; S133 &amp;#REF! &amp;#REF! &amp; T133 &amp;#REF! &amp;#REF! &amp; U133 &amp;#REF! &amp;#REF! &amp; V133 &amp;#REF!)</f>
        <v>#REF!</v>
      </c>
      <c r="C133" s="55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 x14ac:dyDescent="0.25">
      <c r="A134">
        <v>0.45602714584177795</v>
      </c>
      <c r="B134" t="e">
        <f>(D134 &amp; E134 &amp; F134 &amp; G134 &amp; H134 &amp; I134 &amp; J134 &amp; K134 &amp;#REF! &amp;#REF! &amp; L134 &amp;#REF! &amp;#REF! &amp;#REF! &amp;#REF! &amp;#REF! &amp;#REF! &amp;#REF! &amp;#REF! &amp;#REF! &amp;#REF! &amp;#REF! &amp;#REF! &amp;#REF! &amp;#REF! &amp;#REF! &amp;#REF! &amp;#REF! &amp;#REF! &amp;#REF! &amp;#REF! &amp; M134 &amp;#REF! &amp;#REF! &amp;#REF! &amp;#REF! &amp;#REF! &amp; N134 &amp;#REF! &amp;#REF! &amp;#REF! &amp;#REF! &amp;#REF! &amp; O134 &amp;#REF! &amp;#REF! &amp;#REF! &amp;#REF! &amp;#REF! &amp; P134 &amp;#REF! &amp;#REF! &amp;#REF! &amp;#REF! &amp;#REF! &amp;#REF! &amp;#REF! &amp;#REF! &amp;#REF! &amp;#REF! &amp;#REF! &amp;#REF! &amp;#REF! &amp; Q134 &amp;#REF! &amp;#REF! &amp; R134 &amp;#REF! &amp;#REF! &amp; S134 &amp;#REF! &amp;#REF! &amp; T134 &amp;#REF! &amp;#REF! &amp; U134 &amp;#REF! &amp;#REF! &amp; V134 &amp;#REF!)</f>
        <v>#REF!</v>
      </c>
      <c r="C134" s="55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 x14ac:dyDescent="0.25">
      <c r="A135">
        <v>0.4533029794839874</v>
      </c>
      <c r="B135" t="e">
        <f>(D135 &amp; E135 &amp; F135 &amp; G135 &amp; H135 &amp; I135 &amp; J135 &amp; K135 &amp;#REF! &amp;#REF! &amp; L135 &amp;#REF! &amp;#REF! &amp;#REF! &amp;#REF! &amp;#REF! &amp;#REF! &amp;#REF! &amp;#REF! &amp;#REF! &amp;#REF! &amp;#REF! &amp;#REF! &amp;#REF! &amp;#REF! &amp;#REF! &amp;#REF! &amp;#REF! &amp;#REF! &amp;#REF! &amp;#REF! &amp; M135 &amp;#REF! &amp;#REF! &amp;#REF! &amp;#REF! &amp;#REF! &amp; N135 &amp;#REF! &amp;#REF! &amp;#REF! &amp;#REF! &amp;#REF! &amp; O135 &amp;#REF! &amp;#REF! &amp;#REF! &amp;#REF! &amp;#REF! &amp; P135 &amp;#REF! &amp;#REF! &amp;#REF! &amp;#REF! &amp;#REF! &amp;#REF! &amp;#REF! &amp;#REF! &amp;#REF! &amp;#REF! &amp;#REF! &amp;#REF! &amp;#REF! &amp; Q135 &amp;#REF! &amp;#REF! &amp; R135 &amp;#REF! &amp;#REF! &amp; S135 &amp;#REF! &amp;#REF! &amp; T135 &amp;#REF! &amp;#REF! &amp; U135 &amp;#REF! &amp;#REF! &amp; V135 &amp;#REF!)</f>
        <v>#REF!</v>
      </c>
      <c r="C135" s="55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1:22" x14ac:dyDescent="0.25">
      <c r="A136">
        <v>0.45050484897420406</v>
      </c>
      <c r="B136" t="e">
        <f>(D136 &amp; E136 &amp; F136 &amp; G136 &amp; H136 &amp; I136 &amp; J136 &amp; K136 &amp;#REF! &amp;#REF! &amp; L136 &amp;#REF! &amp;#REF! &amp;#REF! &amp;#REF! &amp;#REF! &amp;#REF! &amp;#REF! &amp;#REF! &amp;#REF! &amp;#REF! &amp;#REF! &amp;#REF! &amp;#REF! &amp;#REF! &amp;#REF! &amp;#REF! &amp;#REF! &amp;#REF! &amp;#REF! &amp;#REF! &amp; M136 &amp;#REF! &amp;#REF! &amp;#REF! &amp;#REF! &amp;#REF! &amp; N136 &amp;#REF! &amp;#REF! &amp;#REF! &amp;#REF! &amp;#REF! &amp; O136 &amp;#REF! &amp;#REF! &amp;#REF! &amp;#REF! &amp;#REF! &amp; P136 &amp;#REF! &amp;#REF! &amp;#REF! &amp;#REF! &amp;#REF! &amp;#REF! &amp;#REF! &amp;#REF! &amp;#REF! &amp;#REF! &amp;#REF! &amp;#REF! &amp;#REF! &amp; Q136 &amp;#REF! &amp;#REF! &amp; R136 &amp;#REF! &amp;#REF! &amp; S136 &amp;#REF! &amp;#REF! &amp; T136 &amp;#REF! &amp;#REF! &amp; U136 &amp;#REF! &amp;#REF! &amp; V136 &amp;#REF!)</f>
        <v>#REF!</v>
      </c>
      <c r="C136" s="55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1:22" x14ac:dyDescent="0.25">
      <c r="A137">
        <v>0.44781318338769199</v>
      </c>
      <c r="B137" t="e">
        <f>(D137 &amp; E137 &amp; F137 &amp; G137 &amp; H137 &amp; I137 &amp; J137 &amp; K137 &amp;#REF! &amp;#REF! &amp; L137 &amp;#REF! &amp;#REF! &amp;#REF! &amp;#REF! &amp;#REF! &amp;#REF! &amp;#REF! &amp;#REF! &amp;#REF! &amp;#REF! &amp;#REF! &amp;#REF! &amp;#REF! &amp;#REF! &amp;#REF! &amp;#REF! &amp;#REF! &amp;#REF! &amp;#REF! &amp;#REF! &amp; M137 &amp;#REF! &amp;#REF! &amp;#REF! &amp;#REF! &amp;#REF! &amp; N137 &amp;#REF! &amp;#REF! &amp;#REF! &amp;#REF! &amp;#REF! &amp; O137 &amp;#REF! &amp;#REF! &amp;#REF! &amp;#REF! &amp;#REF! &amp; P137 &amp;#REF! &amp;#REF! &amp;#REF! &amp;#REF! &amp;#REF! &amp;#REF! &amp;#REF! &amp;#REF! &amp;#REF! &amp;#REF! &amp;#REF! &amp;#REF! &amp;#REF! &amp; Q137 &amp;#REF! &amp;#REF! &amp; R137 &amp;#REF! &amp;#REF! &amp; S137 &amp;#REF! &amp;#REF! &amp; T137 &amp;#REF! &amp;#REF! &amp; U137 &amp;#REF! &amp;#REF! &amp; V137 &amp;#REF!)</f>
        <v>#REF!</v>
      </c>
      <c r="C137" s="55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1:22" x14ac:dyDescent="0.25">
      <c r="A138">
        <v>0.44504843918956177</v>
      </c>
      <c r="B138" t="e">
        <f>(D138 &amp; E138 &amp; F138 &amp; G138 &amp; H138 &amp; I138 &amp; J138 &amp; K138 &amp;#REF! &amp;#REF! &amp; L138 &amp;#REF! &amp;#REF! &amp;#REF! &amp;#REF! &amp;#REF! &amp;#REF! &amp;#REF! &amp;#REF! &amp;#REF! &amp;#REF! &amp;#REF! &amp;#REF! &amp;#REF! &amp;#REF! &amp;#REF! &amp;#REF! &amp;#REF! &amp;#REF! &amp;#REF! &amp;#REF! &amp; M138 &amp;#REF! &amp;#REF! &amp;#REF! &amp;#REF! &amp;#REF! &amp; N138 &amp;#REF! &amp;#REF! &amp;#REF! &amp;#REF! &amp;#REF! &amp; O138 &amp;#REF! &amp;#REF! &amp;#REF! &amp;#REF! &amp;#REF! &amp; P138 &amp;#REF! &amp;#REF! &amp;#REF! &amp;#REF! &amp;#REF! &amp;#REF! &amp;#REF! &amp;#REF! &amp;#REF! &amp;#REF! &amp;#REF! &amp;#REF! &amp;#REF! &amp; Q138 &amp;#REF! &amp;#REF! &amp; R138 &amp;#REF! &amp;#REF! &amp; S138 &amp;#REF! &amp;#REF! &amp; T138 &amp;#REF! &amp;#REF! &amp; U138 &amp;#REF! &amp;#REF! &amp; V138 &amp;#REF!)</f>
        <v>#REF!</v>
      </c>
      <c r="C138" s="55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1:22" x14ac:dyDescent="0.25">
      <c r="A139">
        <v>0.44230051121228436</v>
      </c>
      <c r="B139" t="e">
        <f>(D139 &amp; E139 &amp; F139 &amp; G139 &amp; H139 &amp; I139 &amp; J139 &amp; K139 &amp;#REF! &amp;#REF! &amp; L139 &amp;#REF! &amp;#REF! &amp;#REF! &amp;#REF! &amp;#REF! &amp;#REF! &amp;#REF! &amp;#REF! &amp;#REF! &amp;#REF! &amp;#REF! &amp;#REF! &amp;#REF! &amp;#REF! &amp;#REF! &amp;#REF! &amp;#REF! &amp;#REF! &amp;#REF! &amp;#REF! &amp; M139 &amp;#REF! &amp;#REF! &amp;#REF! &amp;#REF! &amp;#REF! &amp; N139 &amp;#REF! &amp;#REF! &amp;#REF! &amp;#REF! &amp;#REF! &amp; O139 &amp;#REF! &amp;#REF! &amp;#REF! &amp;#REF! &amp;#REF! &amp; P139 &amp;#REF! &amp;#REF! &amp;#REF! &amp;#REF! &amp;#REF! &amp;#REF! &amp;#REF! &amp;#REF! &amp;#REF! &amp;#REF! &amp;#REF! &amp;#REF! &amp;#REF! &amp; Q139 &amp;#REF! &amp;#REF! &amp; R139 &amp;#REF! &amp;#REF! &amp; S139 &amp;#REF! &amp;#REF! &amp; T139 &amp;#REF! &amp;#REF! &amp; U139 &amp;#REF! &amp;#REF! &amp; V139 &amp;#REF!)</f>
        <v>#REF!</v>
      </c>
      <c r="C139" s="55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1:22" x14ac:dyDescent="0.25">
      <c r="A140">
        <v>0.43965714250492288</v>
      </c>
      <c r="B140" t="e">
        <f>(D140 &amp; E140 &amp; F140 &amp; G140 &amp; H140 &amp; I140 &amp; J140 &amp; K140 &amp;#REF! &amp;#REF! &amp; L140 &amp;#REF! &amp;#REF! &amp;#REF! &amp;#REF! &amp;#REF! &amp;#REF! &amp;#REF! &amp;#REF! &amp;#REF! &amp;#REF! &amp;#REF! &amp;#REF! &amp;#REF! &amp;#REF! &amp;#REF! &amp;#REF! &amp;#REF! &amp;#REF! &amp;#REF! &amp;#REF! &amp; M140 &amp;#REF! &amp;#REF! &amp;#REF! &amp;#REF! &amp;#REF! &amp; N140 &amp;#REF! &amp;#REF! &amp;#REF! &amp;#REF! &amp;#REF! &amp; O140 &amp;#REF! &amp;#REF! &amp;#REF! &amp;#REF! &amp;#REF! &amp; P140 &amp;#REF! &amp;#REF! &amp;#REF! &amp;#REF! &amp;#REF! &amp;#REF! &amp;#REF! &amp;#REF! &amp;#REF! &amp;#REF! &amp;#REF! &amp;#REF! &amp;#REF! &amp; Q140 &amp;#REF! &amp;#REF! &amp; R140 &amp;#REF! &amp;#REF! &amp; S140 &amp;#REF! &amp;#REF! &amp; T140 &amp;#REF! &amp;#REF! &amp; U140 &amp;#REF! &amp;#REF! &amp; V140 &amp;#REF!)</f>
        <v>#REF!</v>
      </c>
      <c r="C140" s="55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1:22" x14ac:dyDescent="0.25">
      <c r="A141">
        <v>0.43694201104789293</v>
      </c>
      <c r="B141" t="e">
        <f>(D141 &amp; E141 &amp; F141 &amp; G141 &amp; H141 &amp; I141 &amp; J141 &amp; K141 &amp;#REF! &amp;#REF! &amp; L141 &amp;#REF! &amp;#REF! &amp;#REF! &amp;#REF! &amp;#REF! &amp;#REF! &amp;#REF! &amp;#REF! &amp;#REF! &amp;#REF! &amp;#REF! &amp;#REF! &amp;#REF! &amp;#REF! &amp;#REF! &amp;#REF! &amp;#REF! &amp;#REF! &amp;#REF! &amp;#REF! &amp; M141 &amp;#REF! &amp;#REF! &amp;#REF! &amp;#REF! &amp;#REF! &amp; N141 &amp;#REF! &amp;#REF! &amp;#REF! &amp;#REF! &amp;#REF! &amp; O141 &amp;#REF! &amp;#REF! &amp;#REF! &amp;#REF! &amp;#REF! &amp; P141 &amp;#REF! &amp;#REF! &amp;#REF! &amp;#REF! &amp;#REF! &amp;#REF! &amp;#REF! &amp;#REF! &amp;#REF! &amp;#REF! &amp;#REF! &amp;#REF! &amp;#REF! &amp; Q141 &amp;#REF! &amp;#REF! &amp; R141 &amp;#REF! &amp;#REF! &amp; S141 &amp;#REF! &amp;#REF! &amp; T141 &amp;#REF! &amp;#REF! &amp; U141 &amp;#REF! &amp;#REF! &amp; V141 &amp;#REF!)</f>
        <v>#REF!</v>
      </c>
      <c r="C141" s="55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1:22" x14ac:dyDescent="0.25">
      <c r="A142">
        <v>0.43433019388233479</v>
      </c>
      <c r="B142" t="e">
        <f>(D142 &amp; E142 &amp; F142 &amp; G142 &amp; H142 &amp; I142 &amp; J142 &amp; K142 &amp;#REF! &amp;#REF! &amp; L142 &amp;#REF! &amp;#REF! &amp;#REF! &amp;#REF! &amp;#REF! &amp;#REF! &amp;#REF! &amp;#REF! &amp;#REF! &amp;#REF! &amp;#REF! &amp;#REF! &amp;#REF! &amp;#REF! &amp;#REF! &amp;#REF! &amp;#REF! &amp;#REF! &amp;#REF! &amp;#REF! &amp; M142 &amp;#REF! &amp;#REF! &amp;#REF! &amp;#REF! &amp;#REF! &amp; N142 &amp;#REF! &amp;#REF! &amp;#REF! &amp;#REF! &amp;#REF! &amp; O142 &amp;#REF! &amp;#REF! &amp;#REF! &amp;#REF! &amp;#REF! &amp; P142 &amp;#REF! &amp;#REF! &amp;#REF! &amp;#REF! &amp;#REF! &amp;#REF! &amp;#REF! &amp;#REF! &amp;#REF! &amp;#REF! &amp;#REF! &amp;#REF! &amp;#REF! &amp; Q142 &amp;#REF! &amp;#REF! &amp; R142 &amp;#REF! &amp;#REF! &amp; S142 &amp;#REF! &amp;#REF! &amp; T142 &amp;#REF! &amp;#REF! &amp; U142 &amp;#REF! &amp;#REF! &amp; V142 &amp;#REF!)</f>
        <v>#REF!</v>
      </c>
      <c r="C142" s="55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1:22" x14ac:dyDescent="0.25">
      <c r="A143">
        <v>0.43164747355118072</v>
      </c>
      <c r="B143" t="e">
        <f>(D143 &amp; E143 &amp; F143 &amp; G143 &amp; H143 &amp; I143 &amp; J143 &amp; K143 &amp;#REF! &amp;#REF! &amp; L143 &amp;#REF! &amp;#REF! &amp;#REF! &amp;#REF! &amp;#REF! &amp;#REF! &amp;#REF! &amp;#REF! &amp;#REF! &amp;#REF! &amp;#REF! &amp;#REF! &amp;#REF! &amp;#REF! &amp;#REF! &amp;#REF! &amp;#REF! &amp;#REF! &amp;#REF! &amp;#REF! &amp; M143 &amp;#REF! &amp;#REF! &amp;#REF! &amp;#REF! &amp;#REF! &amp;#REF! &amp; N143 &amp;#REF! &amp;#REF! &amp;#REF! &amp;#REF! &amp;#REF! &amp; O143 &amp;#REF!)</f>
        <v>#REF!</v>
      </c>
      <c r="C143" s="55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6"/>
      <c r="O143" s="136"/>
    </row>
    <row r="144" spans="1:22" x14ac:dyDescent="0.25">
      <c r="A144">
        <v>0.42898107818271358</v>
      </c>
      <c r="B144" t="e">
        <f>(D144 &amp; E144 &amp; F144 &amp; G144 &amp; H144 &amp; I144 &amp; J144 &amp; K144 &amp;#REF! &amp;#REF! &amp; L144 &amp;#REF! &amp;#REF! &amp;#REF! &amp;#REF! &amp;#REF! &amp;#REF! &amp;#REF! &amp;#REF! &amp;#REF! &amp;#REF! &amp;#REF! &amp;#REF! &amp;#REF! &amp;#REF! &amp;#REF! &amp;#REF! &amp;#REF! &amp;#REF! &amp;#REF! &amp;#REF! &amp; M144 &amp;#REF! &amp;#REF! &amp;#REF! &amp;#REF! &amp;#REF! &amp;#REF! &amp; N144 &amp;#REF! &amp;#REF! &amp;#REF! &amp;#REF! &amp;#REF! &amp; O144 &amp;#REF!)</f>
        <v>#REF!</v>
      </c>
      <c r="C144" s="5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6"/>
      <c r="O144" s="136"/>
    </row>
    <row r="145" spans="1:15" x14ac:dyDescent="0.25">
      <c r="A145">
        <v>0.4265014007793046</v>
      </c>
      <c r="B145" t="e">
        <f>(D145 &amp; E145 &amp; F145 &amp; G145 &amp; H145 &amp; I145 &amp; J145 &amp; K145 &amp;#REF! &amp;#REF! &amp; L145 &amp;#REF! &amp;#REF! &amp;#REF! &amp;#REF! &amp;#REF! &amp;#REF! &amp;#REF! &amp;#REF! &amp;#REF! &amp;#REF! &amp;#REF! &amp;#REF! &amp;#REF! &amp;#REF! &amp;#REF! &amp;#REF! &amp;#REF! &amp;#REF! &amp;#REF! &amp;#REF! &amp; M145 &amp;#REF! &amp;#REF! &amp;#REF! &amp;#REF! &amp;#REF! &amp;#REF! &amp; N145 &amp;#REF! &amp;#REF! &amp;#REF! &amp;#REF! &amp;#REF! &amp; O145 &amp;#REF!)</f>
        <v>#REF!</v>
      </c>
      <c r="C145" s="5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6"/>
      <c r="O145" s="136"/>
    </row>
    <row r="146" spans="1:15" x14ac:dyDescent="0.25">
      <c r="A146">
        <v>0.42386632478797076</v>
      </c>
      <c r="B146" t="e">
        <f>(D146 &amp; E146 &amp; F146 &amp; G146 &amp; H146 &amp; I146 &amp; J146 &amp; K146 &amp;#REF! &amp;#REF! &amp; L146 &amp;#REF! &amp;#REF! &amp;#REF! &amp;#REF! &amp;#REF! &amp;#REF! &amp;#REF! &amp;#REF! &amp;#REF! &amp;#REF! &amp;#REF! &amp;#REF! &amp;#REF! &amp;#REF! &amp;#REF! &amp;#REF! &amp;#REF! &amp;#REF! &amp;#REF! &amp;#REF! &amp; M146 &amp;#REF! &amp;#REF! &amp;#REF! &amp;#REF! &amp;#REF! &amp;#REF! &amp; N146 &amp;#REF! &amp;#REF! &amp;#REF! &amp;#REF! &amp;#REF! &amp; O146 &amp;#REF!)</f>
        <v>#REF!</v>
      </c>
      <c r="C146" s="5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6"/>
      <c r="O146" s="136"/>
    </row>
    <row r="147" spans="1:15" x14ac:dyDescent="0.25">
      <c r="A147">
        <v>0.42133152397439516</v>
      </c>
      <c r="B147" t="e">
        <f>(D147 &amp; E147 &amp; F147 &amp; G147 &amp; H147 &amp; I147 &amp; J147 &amp; K147 &amp;#REF! &amp;#REF! &amp; L147 &amp;#REF! &amp;#REF! &amp;#REF! &amp;#REF! &amp;#REF! &amp;#REF! &amp;#REF! &amp;#REF! &amp;#REF! &amp;#REF! &amp;#REF! &amp;#REF! &amp;#REF! &amp;#REF! &amp;#REF! &amp;#REF! &amp;#REF! &amp;#REF! &amp;#REF! &amp;#REF! &amp; M147 &amp;#REF! &amp;#REF! &amp;#REF! &amp;#REF! &amp;#REF! &amp;#REF! &amp; N147 &amp;#REF! &amp;#REF! &amp;#REF! &amp;#REF! &amp;#REF! &amp; O147 &amp;#REF!)</f>
        <v>#REF!</v>
      </c>
      <c r="C147" s="5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6"/>
      <c r="O147" s="136"/>
    </row>
    <row r="148" spans="1:15" x14ac:dyDescent="0.25">
      <c r="A148">
        <v>0.4187279180563564</v>
      </c>
      <c r="B148" t="e">
        <f>(D148 &amp; E148 &amp; F148 &amp; G148 &amp; H148 &amp; I148 &amp; J148 &amp; K148 &amp;#REF! &amp;#REF! &amp; L148 &amp;#REF! &amp;#REF! &amp;#REF! &amp;#REF! &amp;#REF! &amp;#REF! &amp;#REF! &amp;#REF! &amp;#REF! &amp;#REF! &amp;#REF! &amp;#REF! &amp;#REF! &amp;#REF! &amp;#REF! &amp;#REF! &amp;#REF! &amp;#REF! &amp;#REF! &amp;#REF! &amp; M148 &amp;#REF! &amp;#REF! &amp;#REF! &amp;#REF! &amp;#REF! &amp;#REF! &amp; N148 &amp;#REF! &amp;#REF! &amp;#REF! &amp;#REF! &amp;#REF! &amp; O148 &amp;#REF!)</f>
        <v>#REF!</v>
      </c>
      <c r="C148" s="55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6"/>
      <c r="O148" s="136"/>
    </row>
    <row r="149" spans="1:15" x14ac:dyDescent="0.25">
      <c r="A149">
        <v>0.41622339256965507</v>
      </c>
      <c r="B149" t="e">
        <f>(D149 &amp; E149 &amp; F149 &amp; G149 &amp; H149 &amp; I149 &amp; J149 &amp; K149 &amp;#REF! &amp;#REF! &amp; L149 &amp;#REF! &amp;#REF! &amp;#REF! &amp;#REF! &amp;#REF! &amp;#REF! &amp;#REF! &amp;#REF! &amp;#REF! &amp;#REF! &amp;#REF! &amp;#REF! &amp;#REF! &amp;#REF! &amp;#REF! &amp;#REF! &amp;#REF! &amp;#REF! &amp;#REF! &amp;#REF! &amp; M149 &amp;#REF! &amp;#REF! &amp;#REF! &amp;#REF! &amp;#REF! &amp;#REF! &amp; N149 &amp;#REF! &amp;#REF! &amp;#REF! &amp;#REF! &amp;#REF! &amp; O149 &amp;#REF!)</f>
        <v>#REF!</v>
      </c>
      <c r="C149" s="55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6"/>
      <c r="O149" s="136"/>
    </row>
    <row r="150" spans="1:15" x14ac:dyDescent="0.25">
      <c r="A150">
        <v>0.41365088666952021</v>
      </c>
      <c r="B150" t="e">
        <f>(D150 &amp; E150 &amp; F150 &amp; G150 &amp; H150 &amp; I150 &amp; J150 &amp; K150 &amp;#REF! &amp;#REF! &amp; L150 &amp;#REF! &amp;#REF! &amp;#REF! &amp;#REF! &amp;#REF! &amp;#REF! &amp;#REF! &amp;#REF! &amp;#REF! &amp;#REF! &amp;#REF! &amp;#REF! &amp;#REF! &amp;#REF! &amp;#REF! &amp;#REF! &amp;#REF! &amp;#REF! &amp;#REF! &amp;#REF! &amp; M150 &amp;#REF! &amp;#REF! &amp;#REF! &amp;#REF! &amp;#REF! &amp;#REF! &amp; N150 &amp;#REF! &amp;#REF! &amp;#REF! &amp;#REF! &amp;#REF! &amp; O150 &amp;#REF!)</f>
        <v>#REF!</v>
      </c>
      <c r="C150" s="55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6"/>
      <c r="O150" s="136"/>
    </row>
    <row r="151" spans="1:15" x14ac:dyDescent="0.25">
      <c r="A151">
        <v>0.41109404525371951</v>
      </c>
      <c r="B151" t="e">
        <f>(D151 &amp; E151 &amp; F151 &amp; G151 &amp; H151 &amp; I151 &amp; J151 &amp; K151 &amp;#REF! &amp;#REF! &amp; L151 &amp;#REF! &amp;#REF! &amp;#REF! &amp;#REF! &amp;#REF! &amp;#REF! &amp;#REF! &amp;#REF! &amp;#REF! &amp;#REF! &amp;#REF! &amp;#REF! &amp;#REF! &amp;#REF! &amp;#REF! &amp;#REF! &amp;#REF! &amp;#REF! &amp;#REF! &amp;#REF! &amp; M151 &amp;#REF! &amp;#REF! &amp;#REF! &amp;#REF! &amp;#REF! &amp;#REF! &amp; N151 &amp;#REF! &amp;#REF! &amp;#REF! &amp;#REF! &amp;#REF! &amp; O151 &amp;#REF!)</f>
        <v>#REF!</v>
      </c>
      <c r="C151" s="55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6"/>
      <c r="O151" s="136"/>
    </row>
    <row r="152" spans="1:15" x14ac:dyDescent="0.25">
      <c r="A152">
        <v>0.40863450881267982</v>
      </c>
      <c r="B152" t="e">
        <f>(D152 &amp; E152 &amp; F152 &amp; G152 &amp; H152 &amp; I152 &amp; J152 &amp; K152 &amp;#REF! &amp;#REF! &amp; L152 &amp;#REF! &amp;#REF! &amp;#REF! &amp;#REF! &amp;#REF! &amp;#REF! &amp;#REF! &amp;#REF! &amp;#REF! &amp;#REF! &amp;#REF! &amp;#REF! &amp;#REF! &amp;#REF! &amp;#REF! &amp;#REF! &amp;#REF! &amp;#REF! &amp;#REF! &amp;#REF! &amp; M152 &amp;#REF! &amp;#REF! &amp;#REF! &amp;#REF! &amp;#REF! &amp;#REF! &amp; N152 &amp;#REF! &amp;#REF! &amp;#REF! &amp;#REF! &amp;#REF! &amp; O152 &amp;#REF!)</f>
        <v>#REF!</v>
      </c>
      <c r="C152" s="55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6"/>
      <c r="O152" s="136"/>
    </row>
    <row r="153" spans="1:15" x14ac:dyDescent="0.25">
      <c r="A153">
        <v>0.40610821738045205</v>
      </c>
      <c r="B153" t="e">
        <f>(D153 &amp; E153 &amp; F153 &amp; G153 &amp; H153 &amp; I153 &amp; J153 &amp; K153 &amp;#REF! &amp;#REF! &amp; L153 &amp;#REF! &amp;#REF! &amp;#REF! &amp;#REF! &amp;#REF! &amp;#REF! &amp;#REF! &amp;#REF! &amp;#REF! &amp;#REF! &amp;#REF! &amp;#REF! &amp;#REF! &amp;#REF! &amp;#REF! &amp;#REF! &amp;#REF! &amp;#REF! &amp;#REF! &amp;#REF! &amp; M153 &amp;#REF! &amp;#REF! &amp;#REF! &amp;#REF! &amp;#REF! &amp;#REF! &amp; N153 &amp;#REF! &amp;#REF! &amp;#REF! &amp;#REF! &amp;#REF! &amp; O153 &amp;#REF!)</f>
        <v>#REF!</v>
      </c>
      <c r="C153" s="55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6"/>
      <c r="O153" s="136"/>
    </row>
    <row r="154" spans="1:15" x14ac:dyDescent="0.25">
      <c r="A154">
        <v>0.40367807102310749</v>
      </c>
      <c r="B154" t="e">
        <f>(D154 &amp; E154 &amp; F154 &amp; G154 &amp; H154 &amp; I154 &amp; J154 &amp; K154 &amp;#REF! &amp;#REF! &amp; L154 &amp;#REF! &amp;#REF! &amp;#REF! &amp;#REF! &amp;#REF! &amp;#REF! &amp;#REF! &amp;#REF! &amp;#REF! &amp;#REF! &amp;#REF! &amp;#REF! &amp;#REF! &amp;#REF! &amp;#REF! &amp;#REF! &amp;#REF! &amp;#REF! &amp;#REF! &amp;#REF! &amp; M154 &amp;#REF! &amp;#REF! &amp;#REF! &amp;#REF! &amp;#REF! &amp;#REF! &amp; N154 &amp;#REF! &amp;#REF! &amp;#REF! &amp;#REF! &amp;#REF! &amp; O154 &amp;#REF!)</f>
        <v>#REF!</v>
      </c>
      <c r="C154" s="55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6"/>
      <c r="O154" s="136"/>
    </row>
    <row r="155" spans="1:15" x14ac:dyDescent="0.25">
      <c r="A155">
        <v>0.40118197016530482</v>
      </c>
      <c r="B155" t="e">
        <f>(D155 &amp; E155 &amp; F155 &amp; G155 &amp; H155 &amp; I155 &amp; J155 &amp; K155 &amp;#REF! &amp;#REF! &amp; L155 &amp;#REF! &amp;#REF! &amp;#REF! &amp;#REF! &amp;#REF! &amp;#REF! &amp;#REF! &amp;#REF! &amp;#REF! &amp;#REF! &amp;#REF! &amp;#REF! &amp;#REF! &amp;#REF! &amp;#REF! &amp;#REF! &amp;#REF! &amp;#REF! &amp;#REF! &amp;#REF! &amp; M155 &amp;#REF! &amp;#REF! &amp;#REF! &amp;#REF! &amp;#REF! &amp;#REF! &amp; N155 &amp;#REF! &amp;#REF! &amp;#REF! &amp;#REF! &amp;#REF! &amp; O155 &amp;#REF!)</f>
        <v>#REF!</v>
      </c>
      <c r="C155" s="55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6"/>
      <c r="O155" s="136"/>
    </row>
    <row r="156" spans="1:15" x14ac:dyDescent="0.25">
      <c r="A156">
        <v>0.39870107565676594</v>
      </c>
      <c r="B156" t="e">
        <f>(D156 &amp; E156 &amp; F156 &amp; G156 &amp; H156 &amp; I156 &amp; J156 &amp; K156 &amp;#REF! &amp;#REF! &amp; L156 &amp;#REF! &amp;#REF! &amp;#REF! &amp;#REF! &amp;#REF! &amp;#REF! &amp;#REF! &amp;#REF! &amp;#REF! &amp;#REF! &amp;#REF! &amp;#REF! &amp;#REF! &amp;#REF! &amp;#REF! &amp;#REF! &amp;#REF! &amp;#REF! &amp;#REF! &amp;#REF! &amp; M156 &amp;#REF! &amp;#REF! &amp;#REF! &amp;#REF! &amp;#REF! &amp;#REF! &amp; N156 &amp;#REF! &amp;#REF! &amp;#REF! &amp;#REF! &amp;#REF! &amp; O156 &amp;#REF!)</f>
        <v>#REF!</v>
      </c>
      <c r="C156" s="55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6"/>
      <c r="O156" s="136"/>
    </row>
    <row r="157" spans="1:15" x14ac:dyDescent="0.25">
      <c r="A157">
        <v>0.39647326201966704</v>
      </c>
      <c r="B157" t="e">
        <f>(D157 &amp; E157 &amp; F157 &amp; G157 &amp; H157 &amp; I157 &amp; J157 &amp; K157 &amp;#REF! &amp;#REF! &amp; L157 &amp;#REF! &amp;#REF! &amp;#REF! &amp;#REF! &amp;#REF! &amp;#REF! &amp;#REF! &amp;#REF! &amp;#REF! &amp;#REF! &amp;#REF! &amp;#REF! &amp;#REF! &amp;#REF! &amp;#REF! &amp;#REF! &amp;#REF! &amp;#REF! &amp;#REF! &amp;#REF! &amp; M157 &amp;#REF! &amp;#REF! &amp;#REF! &amp;#REF! &amp;#REF! &amp;#REF! &amp; N157 &amp;#REF! &amp;#REF! &amp;#REF! &amp;#REF! &amp;#REF! &amp; O157 &amp;#REF!)</f>
        <v>#REF!</v>
      </c>
      <c r="C157" s="55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6"/>
      <c r="O157" s="136"/>
    </row>
    <row r="158" spans="1:15" x14ac:dyDescent="0.25">
      <c r="A158">
        <v>0.39402105709624985</v>
      </c>
      <c r="B158" t="e">
        <f>(D158 &amp; E158 &amp; F158 &amp; G158 &amp; H158 &amp; I158 &amp; J158 &amp; K158 &amp;#REF! &amp;#REF! &amp; L158 &amp;#REF! &amp;#REF! &amp;#REF! &amp;#REF! &amp;#REF! &amp;#REF! &amp;#REF! &amp;#REF! &amp;#REF! &amp;#REF! &amp;#REF! &amp;#REF! &amp;#REF! &amp;#REF! &amp;#REF! &amp;#REF! &amp;#REF! &amp;#REF! &amp;#REF! &amp;#REF! &amp; M158 &amp;#REF! &amp;#REF! &amp;#REF! &amp;#REF! &amp;#REF! &amp;#REF! &amp; N158 &amp;#REF! &amp;#REF! &amp;#REF! &amp;#REF! &amp;#REF! &amp; O158 &amp;#REF!)</f>
        <v>#REF!</v>
      </c>
      <c r="C158" s="55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6"/>
      <c r="O158" s="136"/>
    </row>
    <row r="159" spans="1:15" x14ac:dyDescent="0.25">
      <c r="A159">
        <v>0.39166218424312266</v>
      </c>
      <c r="B159" t="e">
        <f>(D159 &amp; E159 &amp; F159 &amp; G159 &amp; H159 &amp; I159 &amp; J159 &amp; K159 &amp;#REF! &amp;#REF! &amp; L159 &amp;#REF! &amp;#REF! &amp;#REF! &amp;#REF! &amp;#REF! &amp;#REF! &amp;#REF! &amp;#REF! &amp;#REF! &amp;#REF! &amp;#REF! &amp;#REF! &amp;#REF! &amp;#REF! &amp;#REF! &amp;#REF! &amp;#REF! &amp;#REF! &amp;#REF! &amp;#REF! &amp; M159 &amp;#REF! &amp;#REF! &amp;#REF! &amp;#REF! &amp;#REF! &amp;#REF! &amp; N159 &amp;#REF! &amp;#REF! &amp;#REF! &amp;#REF! &amp;#REF! &amp; O159 &amp;#REF!)</f>
        <v>#REF!</v>
      </c>
      <c r="C159" s="55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6"/>
      <c r="O159" s="136"/>
    </row>
    <row r="160" spans="1:15" x14ac:dyDescent="0.25">
      <c r="A160">
        <v>0.38923929800411522</v>
      </c>
      <c r="B160" t="e">
        <f>(D160 &amp; E160 &amp; F160 &amp; G160 &amp; H160 &amp; I160 &amp; J160 &amp; K160 &amp;#REF! &amp;#REF! &amp; L160 &amp;#REF! &amp;#REF! &amp;#REF! &amp;#REF! &amp;#REF! &amp;#REF! &amp;#REF! &amp;#REF! &amp;#REF! &amp;#REF! &amp;#REF! &amp;#REF! &amp;#REF! &amp;#REF! &amp;#REF! &amp;#REF! &amp;#REF! &amp;#REF! &amp;#REF! &amp;#REF! &amp; M160 &amp;#REF! &amp;#REF! &amp;#REF! &amp;#REF! &amp;#REF! &amp;#REF! &amp; N160 &amp;#REF! &amp;#REF! &amp;#REF! &amp;#REF! &amp;#REF! &amp; O160 &amp;#REF!)</f>
        <v>#REF!</v>
      </c>
      <c r="C160" s="5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6"/>
      <c r="O160" s="136"/>
    </row>
    <row r="161" spans="1:15" x14ac:dyDescent="0.25">
      <c r="A161">
        <v>0.38690863057259756</v>
      </c>
      <c r="B161" t="e">
        <f>(D161 &amp; E161 &amp; F161 &amp; G161 &amp; H161 &amp; I161 &amp; J161 &amp; K161 &amp;#REF! &amp;#REF! &amp; L161 &amp;#REF! &amp;#REF! &amp;#REF! &amp;#REF! &amp;#REF! &amp;#REF! &amp;#REF! &amp;#REF! &amp;#REF! &amp;#REF! &amp;#REF! &amp;#REF! &amp;#REF! &amp;#REF! &amp;#REF! &amp;#REF! &amp;#REF! &amp;#REF! &amp;#REF! &amp;#REF! &amp; M161 &amp;#REF! &amp;#REF! &amp;#REF! &amp;#REF! &amp;#REF! &amp;#REF! &amp; N161 &amp;#REF! &amp;#REF! &amp;#REF! &amp;#REF! &amp;#REF! &amp; O161 &amp;#REF!)</f>
        <v>#REF!</v>
      </c>
      <c r="C161" s="55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6"/>
      <c r="O161" s="136"/>
    </row>
    <row r="162" spans="1:15" x14ac:dyDescent="0.25">
      <c r="A162">
        <v>0.38451471786452296</v>
      </c>
      <c r="B162" t="e">
        <f>(D162 &amp; E162 &amp; F162 &amp; G162 &amp; H162 &amp; I162 &amp; J162 &amp; K162 &amp;#REF! &amp;#REF! &amp; L162 &amp;#REF! &amp;#REF! &amp;#REF! &amp;#REF! &amp;#REF! &amp;#REF! &amp;#REF! &amp;#REF! &amp;#REF! &amp;#REF! &amp;#REF! &amp;#REF! &amp;#REF! &amp;#REF! &amp;#REF! &amp;#REF! &amp;#REF! &amp;#REF! &amp;#REF! &amp;#REF! &amp; M162 &amp;#REF! &amp;#REF! &amp;#REF! &amp;#REF! &amp;#REF! &amp;#REF! &amp; N162 &amp;#REF! &amp;#REF! &amp;#REF! &amp;#REF! &amp;#REF! &amp; O162 &amp;#REF!)</f>
        <v>#REF!</v>
      </c>
      <c r="C162" s="5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6"/>
      <c r="O162" s="136"/>
    </row>
    <row r="163" spans="1:15" x14ac:dyDescent="0.25">
      <c r="A163">
        <v>0.38213539841933486</v>
      </c>
      <c r="B163" t="e">
        <f>(D163 &amp; E163 &amp; F163 &amp; G163 &amp; H163 &amp; I163 &amp; J163 &amp; K163 &amp;#REF! &amp;#REF! &amp; L163 &amp;#REF! &amp;#REF! &amp;#REF! &amp;#REF! &amp;#REF! &amp;#REF! &amp;#REF! &amp;#REF! &amp;#REF! &amp;#REF! &amp;#REF! &amp;#REF! &amp;#REF! &amp;#REF! &amp;#REF! &amp;#REF! &amp;#REF! &amp;#REF! &amp;#REF! &amp;#REF! &amp; M163 &amp;#REF! &amp;#REF! &amp;#REF! &amp;#REF! &amp;#REF! &amp;#REF! &amp; N163 &amp;#REF! &amp;#REF! &amp;#REF! &amp;#REF! &amp;#REF! &amp; O163 &amp;#REF!)</f>
        <v>#REF!</v>
      </c>
      <c r="C163" s="55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6"/>
      <c r="O163" s="136"/>
    </row>
    <row r="164" spans="1:15" x14ac:dyDescent="0.25">
      <c r="A164">
        <v>0.37984664344238994</v>
      </c>
      <c r="B164" t="e">
        <f>(D164 &amp; E164 &amp; F164 &amp; G164 &amp; H164 &amp; I164 &amp; J164 &amp; K164 &amp;#REF! &amp;#REF! &amp; L164 &amp;#REF! &amp;#REF! &amp;#REF! &amp;#REF! &amp;#REF! &amp;#REF! &amp;#REF! &amp;#REF! &amp;#REF! &amp;#REF! &amp;#REF! &amp;#REF! &amp;#REF! &amp;#REF! &amp;#REF! &amp;#REF! &amp;#REF! &amp;#REF! &amp;#REF! &amp;#REF! &amp; M164 &amp;#REF! &amp;#REF! &amp;#REF! &amp;#REF! &amp;#REF! &amp;#REF! &amp; N164 &amp;#REF! &amp;#REF! &amp;#REF! &amp;#REF! &amp;#REF! &amp; O164 &amp;#REF!)</f>
        <v>#REF!</v>
      </c>
      <c r="C164" s="55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6"/>
      <c r="O164" s="136"/>
    </row>
    <row r="165" spans="1:15" x14ac:dyDescent="0.25">
      <c r="A165">
        <v>0.37749578451588017</v>
      </c>
      <c r="B165" t="e">
        <f>(D165 &amp; E165 &amp; F165 &amp; G165 &amp; H165 &amp; I165 &amp; J165 &amp; K165 &amp;#REF! &amp;#REF! &amp; L165 &amp;#REF! &amp;#REF! &amp;#REF! &amp;#REF! &amp;#REF! &amp;#REF! &amp;#REF! &amp;#REF! &amp;#REF! &amp;#REF! &amp;#REF! &amp;#REF! &amp;#REF! &amp;#REF! &amp;#REF! &amp;#REF! &amp;#REF! &amp;#REF! &amp;#REF! &amp;#REF! &amp; M165 &amp;#REF! &amp;#REF! &amp;#REF! &amp;#REF! &amp;#REF! &amp;#REF! &amp; N165 &amp;#REF! &amp;#REF! &amp;#REF! &amp;#REF! &amp;#REF! &amp; O165 &amp;#REF!)</f>
        <v>#REF!</v>
      </c>
      <c r="C165" s="55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6"/>
      <c r="O165" s="136"/>
    </row>
    <row r="166" spans="1:15" x14ac:dyDescent="0.25">
      <c r="A166">
        <v>0.37523440930182134</v>
      </c>
      <c r="B166" t="e">
        <f>(D166 &amp; E166 &amp; F166 &amp; G166 &amp; H166 &amp; I166 &amp; J166 &amp; K166 &amp;#REF! &amp;#REF! &amp; L166 &amp;#REF! &amp;#REF! &amp;#REF! &amp;#REF! &amp;#REF! &amp;#REF! &amp;#REF! &amp;#REF! &amp;#REF! &amp;#REF! &amp;#REF! &amp;#REF! &amp;#REF! &amp;#REF! &amp;#REF! &amp;#REF! &amp;#REF! &amp;#REF! &amp;#REF! &amp;#REF! &amp; M166 &amp;#REF! &amp;#REF! &amp;#REF! &amp;#REF! &amp;#REF! &amp;#REF! &amp; N166 &amp;#REF! &amp;#REF! &amp;#REF! &amp;#REF! &amp;#REF! &amp; O166 &amp;#REF!)</f>
        <v>#REF!</v>
      </c>
      <c r="C166" s="55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6"/>
      <c r="O166" s="136"/>
    </row>
    <row r="167" spans="1:15" x14ac:dyDescent="0.25">
      <c r="A167">
        <v>0.37291167568203026</v>
      </c>
      <c r="B167" t="e">
        <f>(D167 &amp; E167 &amp; F167 &amp; G167 &amp; H167 &amp; I167 &amp; J167 &amp; K167 &amp;#REF! &amp;#REF! &amp; L167 &amp;#REF! &amp;#REF! &amp;#REF! &amp;#REF! &amp;#REF! &amp;#REF! &amp;#REF! &amp;#REF! &amp;#REF! &amp;#REF! &amp;#REF! &amp;#REF! &amp;#REF! &amp;#REF! &amp;#REF! &amp;#REF! &amp;#REF! &amp;#REF! &amp;#REF! &amp;#REF! &amp; M167 &amp;#REF! &amp;#REF! &amp;#REF! &amp;#REF! &amp;#REF! &amp;#REF! &amp; N167 &amp;#REF! &amp;#REF! &amp;#REF! &amp;#REF! &amp;#REF! &amp; O167 &amp;#REF!)</f>
        <v>#REF!</v>
      </c>
      <c r="C167" s="55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6"/>
      <c r="O167" s="136"/>
    </row>
    <row r="168" spans="1:15" x14ac:dyDescent="0.25">
      <c r="A168">
        <v>0.37060310803393909</v>
      </c>
      <c r="B168" t="e">
        <f>(D168 &amp; E168 &amp; F168 &amp; G168 &amp; H168 &amp; I168 &amp; J168 &amp; K168 &amp;#REF! &amp;#REF! &amp; L168 &amp;#REF! &amp;#REF! &amp;#REF! &amp;#REF! &amp;#REF! &amp;#REF! &amp;#REF! &amp;#REF! &amp;#REF! &amp;#REF! &amp;#REF! &amp;#REF! &amp;#REF! &amp;#REF! &amp;#REF! &amp;#REF! &amp;#REF! &amp;#REF! &amp;#REF! &amp;#REF! &amp; M168 &amp;#REF! &amp;#REF! &amp;#REF! &amp;#REF! &amp;#REF! &amp;#REF! &amp; N168 &amp;#REF! &amp;#REF! &amp;#REF! &amp;#REF! &amp;#REF! &amp; O168 &amp;#REF!)</f>
        <v>#REF!</v>
      </c>
      <c r="C168" s="55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6"/>
      <c r="O168" s="136"/>
    </row>
    <row r="169" spans="1:15" x14ac:dyDescent="0.25">
      <c r="A169">
        <v>0.36853005534742228</v>
      </c>
      <c r="B169" t="e">
        <f>(D169 &amp; E169 &amp; F169 &amp; G169 &amp; H169 &amp; I169 &amp; J169 &amp; K169 &amp;#REF! &amp;#REF! &amp; L169 &amp;#REF! &amp;#REF! &amp;#REF! &amp;#REF! &amp;#REF! &amp;#REF! &amp;#REF! &amp;#REF! &amp;#REF! &amp;#REF! &amp;#REF! &amp;#REF! &amp;#REF! &amp;#REF! &amp;#REF! &amp;#REF! &amp;#REF! &amp;#REF! &amp;#REF! &amp;#REF! &amp; M169 &amp;#REF! &amp;#REF! &amp;#REF! &amp;#REF! &amp;#REF! &amp;#REF! &amp; N169 &amp;#REF! &amp;#REF! &amp;#REF! &amp;#REF! &amp;#REF! &amp; O169 &amp;#REF!)</f>
        <v>#REF!</v>
      </c>
      <c r="C169" s="55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6"/>
      <c r="O169" s="136"/>
    </row>
    <row r="170" spans="1:15" x14ac:dyDescent="0.25">
      <c r="A170">
        <v>0.3662482141507859</v>
      </c>
      <c r="B170" t="e">
        <f>(D170 &amp; E170 &amp; F170 &amp; G170 &amp; H170 &amp; I170 &amp; J170 &amp; K170 &amp;#REF! &amp;#REF! &amp; L170 &amp;#REF! &amp;#REF! &amp;#REF! &amp;#REF! &amp;#REF! &amp;#REF! &amp;#REF! &amp;#REF! &amp;#REF! &amp;#REF! &amp;#REF! &amp;#REF! &amp;#REF! &amp;#REF! &amp;#REF! &amp;#REF! &amp;#REF! &amp;#REF! &amp;#REF! &amp;#REF! &amp; M170 &amp;#REF! &amp;#REF! &amp;#REF! &amp;#REF! &amp;#REF! &amp;#REF! &amp; N170 &amp;#REF! &amp;#REF! &amp;#REF! &amp;#REF! &amp;#REF! &amp; O170 &amp;#REF!)</f>
        <v>#REF!</v>
      </c>
      <c r="C170" s="55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6"/>
      <c r="O170" s="136"/>
    </row>
    <row r="171" spans="1:15" x14ac:dyDescent="0.25">
      <c r="A171">
        <v>0.36405323566549092</v>
      </c>
      <c r="B171" t="e">
        <f>(D171 &amp; E171 &amp; F171 &amp; G171 &amp; H171 &amp; I171 &amp; J171 &amp; K171 &amp;#REF! &amp;#REF! &amp; L171 &amp;#REF! &amp;#REF! &amp;#REF! &amp;#REF! &amp;#REF! &amp;#REF! &amp;#REF! &amp;#REF! &amp;#REF! &amp;#REF! &amp;#REF! &amp;#REF! &amp;#REF! &amp;#REF! &amp;#REF! &amp;#REF! &amp;#REF! &amp;#REF! &amp;#REF! &amp;#REF! &amp; M171 &amp;#REF! &amp;#REF! &amp;#REF! &amp;#REF! &amp;#REF! &amp;#REF! &amp; N171 &amp;#REF! &amp;#REF! &amp;#REF! &amp;#REF! &amp;#REF! &amp; O171 &amp;#REF!)</f>
        <v>#REF!</v>
      </c>
      <c r="C171" s="55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6"/>
      <c r="O171" s="136"/>
    </row>
    <row r="172" spans="1:15" x14ac:dyDescent="0.25">
      <c r="A172">
        <v>0.36179870660511088</v>
      </c>
      <c r="B172" t="e">
        <f>(D172 &amp; E172 &amp; F172 &amp; G172 &amp; H172 &amp; I172 &amp; J172 &amp; K172 &amp;#REF! &amp;#REF! &amp; L172 &amp;#REF! &amp;#REF! &amp;#REF! &amp;#REF! &amp;#REF! &amp;#REF! &amp;#REF! &amp;#REF! &amp;#REF! &amp;#REF! &amp;#REF! &amp;#REF! &amp;#REF! &amp;#REF! &amp;#REF! &amp;#REF! &amp;#REF! &amp;#REF! &amp;#REF! &amp;#REF! &amp; M172 &amp;#REF! &amp;#REF! &amp;#REF! &amp;#REF! &amp;#REF! &amp;#REF! &amp; N172 &amp;#REF! &amp;#REF! &amp;#REF! &amp;#REF! &amp;#REF! &amp; O172 &amp;#REF!)</f>
        <v>#REF!</v>
      </c>
      <c r="C172" s="55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6"/>
      <c r="O172" s="136"/>
    </row>
    <row r="173" spans="1:15" x14ac:dyDescent="0.25">
      <c r="A173">
        <v>0.35963000300448156</v>
      </c>
      <c r="B173" t="e">
        <f>(D173 &amp; E173 &amp; F173 &amp; G173 &amp; H173 &amp; I173 &amp; J173 &amp; K173 &amp;#REF! &amp;#REF! &amp; L173 &amp;#REF! &amp;#REF! &amp;#REF! &amp;#REF! &amp;#REF! &amp;#REF! &amp;#REF! &amp;#REF! &amp;#REF! &amp;#REF! &amp;#REF! &amp;#REF! &amp;#REF! &amp;#REF! &amp;#REF! &amp;#REF! &amp;#REF! &amp;#REF! &amp;#REF! &amp;#REF! &amp; M173 &amp;#REF! &amp;#REF! &amp;#REF! &amp;#REF! &amp;#REF! &amp;#REF! &amp; N173 &amp;#REF! &amp;#REF! &amp;#REF! &amp;#REF! &amp;#REF! &amp; O173 &amp;#REF!)</f>
        <v>#REF!</v>
      </c>
      <c r="C173" s="55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6"/>
      <c r="O173" s="136"/>
    </row>
    <row r="174" spans="1:15" x14ac:dyDescent="0.25">
      <c r="A174">
        <v>0.3574024641798797</v>
      </c>
      <c r="B174" t="e">
        <f>(D174 &amp; E174 &amp; F174 &amp; G174 &amp; H174 &amp; I174 &amp; J174 &amp; K174 &amp;#REF! &amp;#REF! &amp; L174 &amp;#REF! &amp;#REF! &amp;#REF! &amp;#REF! &amp;#REF! &amp;#REF! &amp;#REF! &amp;#REF! &amp;#REF! &amp;#REF! &amp;#REF! &amp;#REF! &amp;#REF! &amp;#REF! &amp;#REF! &amp;#REF! &amp;#REF! &amp;#REF! &amp;#REF! &amp;#REF! &amp; M174 &amp;#REF! &amp;#REF! &amp;#REF! &amp;#REF! &amp;#REF! &amp;#REF! &amp; N174 &amp;#REF! &amp;#REF! &amp;#REF! &amp;#REF! &amp;#REF! &amp; O174 &amp;#REF!)</f>
        <v>#REF!</v>
      </c>
      <c r="C174" s="55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6"/>
      <c r="O174" s="136"/>
    </row>
    <row r="175" spans="1:15" x14ac:dyDescent="0.25">
      <c r="A175">
        <v>0.3551885195403407</v>
      </c>
      <c r="B175" t="e">
        <f>(D175 &amp; E175 &amp; F175 &amp; G175 &amp; H175 &amp; I175 &amp; J175 &amp; K175 &amp;#REF! &amp;#REF! &amp; L175 &amp;#REF! &amp;#REF! &amp;#REF! &amp;#REF! &amp;#REF! &amp;#REF! &amp;#REF! &amp;#REF! &amp;#REF! &amp;#REF! &amp;#REF! &amp;#REF! &amp;#REF! &amp;#REF! &amp;#REF! &amp;#REF! &amp;#REF! &amp;#REF! &amp;#REF! &amp;#REF! &amp; M175 &amp;#REF! &amp;#REF! &amp;#REF! &amp;#REF! &amp;#REF! &amp;#REF! &amp; N175 &amp;#REF! &amp;#REF! &amp;#REF! &amp;#REF! &amp;#REF! &amp; O175 &amp;#REF!)</f>
        <v>#REF!</v>
      </c>
      <c r="C175" s="5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6"/>
      <c r="O175" s="136"/>
    </row>
    <row r="176" spans="1:15" x14ac:dyDescent="0.25">
      <c r="A176">
        <v>0.35305885900248024</v>
      </c>
      <c r="B176" t="e">
        <f>(D176 &amp; E176 &amp; F176 &amp; G176 &amp; H176 &amp; I176 &amp; J176 &amp; K176 &amp;#REF! &amp;#REF! &amp; L176 &amp;#REF! &amp;#REF! &amp;#REF! &amp;#REF! &amp;#REF! &amp;#REF! &amp;#REF! &amp;#REF! &amp;#REF! &amp;#REF! &amp;#REF! &amp;#REF! &amp;#REF! &amp;#REF! &amp;#REF! &amp;#REF! &amp;#REF! &amp;#REF! &amp;#REF! &amp;#REF! &amp; M176 &amp;#REF! &amp;#REF! &amp;#REF! &amp;#REF! &amp;#REF! &amp;#REF! &amp; N176 &amp;#REF! &amp;#REF! &amp;#REF! &amp;#REF! &amp;#REF! &amp; O176 &amp;#REF!)</f>
        <v>#REF!</v>
      </c>
      <c r="C176" s="5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6"/>
      <c r="O176" s="136"/>
    </row>
    <row r="177" spans="1:15" x14ac:dyDescent="0.25">
      <c r="A177">
        <v>0.350871426156461</v>
      </c>
      <c r="B177" t="e">
        <f>(D177 &amp; E177 &amp; F177 &amp; G177 &amp; H177 &amp; I177 &amp; J177 &amp; K177 &amp;#REF! &amp;#REF! &amp; L177 &amp;#REF! &amp;#REF! &amp;#REF! &amp;#REF! &amp;#REF! &amp;#REF! &amp;#REF! &amp;#REF! &amp;#REF! &amp;#REF! &amp;#REF! &amp;#REF! &amp;#REF! &amp;#REF! &amp;#REF! &amp;#REF! &amp;#REF! &amp;#REF! &amp;#REF! &amp;#REF! &amp; M177 &amp;#REF! &amp;#REF! &amp;#REF! &amp;#REF! &amp;#REF! &amp;#REF! &amp; N177 &amp;#REF! &amp;#REF! &amp;#REF! &amp;#REF! &amp;#REF! &amp; O177 &amp;#REF!)</f>
        <v>#REF!</v>
      </c>
      <c r="C177" s="5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6"/>
      <c r="O177" s="136"/>
    </row>
    <row r="178" spans="1:15" x14ac:dyDescent="0.25">
      <c r="A178">
        <v>0.34876727048260708</v>
      </c>
      <c r="B178" t="e">
        <f>(D178 &amp; E178 &amp; F178 &amp; G178 &amp; H178 &amp; I178 &amp; J178 &amp; K178 &amp;#REF! &amp;#REF! &amp; L178 &amp;#REF! &amp;#REF! &amp;#REF! &amp;#REF! &amp;#REF! &amp;#REF! &amp;#REF! &amp;#REF! &amp;#REF! &amp;#REF! &amp;#REF! &amp;#REF! &amp;#REF! &amp;#REF! &amp;#REF! &amp;#REF! &amp;#REF! &amp;#REF! &amp;#REF! &amp;#REF! &amp; M178 &amp;#REF! &amp;#REF! &amp;#REF! &amp;#REF! &amp;#REF! &amp;#REF! &amp; N178 &amp;#REF! &amp;#REF! &amp;#REF! &amp;#REF! &amp;#REF! &amp; O178 &amp;#REF!)</f>
        <v>#REF!</v>
      </c>
      <c r="C178" s="5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6"/>
      <c r="O178" s="136"/>
    </row>
    <row r="179" spans="1:15" x14ac:dyDescent="0.25">
      <c r="A179">
        <v>0.34660603681230401</v>
      </c>
      <c r="B179" t="e">
        <f>(D179 &amp; E179 &amp; F179 &amp; G179 &amp; H179 &amp; I179 &amp; J179 &amp; K179 &amp;#REF! &amp;#REF! &amp; L179 &amp;#REF! &amp;#REF! &amp;#REF! &amp;#REF! &amp;#REF! &amp;#REF! &amp;#REF! &amp;#REF! &amp;#REF! &amp;#REF! &amp;#REF! &amp;#REF! &amp;#REF! &amp;#REF! &amp;#REF! &amp;#REF! &amp;#REF! &amp;#REF! &amp;#REF! &amp;#REF! &amp; M179 &amp;#REF! &amp;#REF! &amp;#REF! &amp;#REF! &amp;#REF! &amp;#REF! &amp; N179 &amp;#REF! &amp;#REF! &amp;#REF! &amp;#REF! &amp;#REF! &amp; O179 &amp;#REF!)</f>
        <v>#REF!</v>
      </c>
      <c r="C179" s="55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6"/>
      <c r="O179" s="136"/>
    </row>
    <row r="180" spans="1:15" x14ac:dyDescent="0.25">
      <c r="A180">
        <v>0.3444579988363769</v>
      </c>
      <c r="B180" t="e">
        <f>(D180 &amp; E180 &amp; F180 &amp; G180 &amp; H180 &amp; I180 &amp; J180 &amp; K180 &amp;#REF! &amp;#REF! &amp; L180 &amp;#REF! &amp;#REF! &amp;#REF! &amp;#REF! &amp;#REF! &amp;#REF! &amp;#REF! &amp;#REF! &amp;#REF! &amp;#REF! &amp;#REF! &amp;#REF! &amp;#REF! &amp;#REF! &amp;#REF! &amp;#REF! &amp;#REF! &amp;#REF! &amp;#REF! &amp;#REF! &amp; M180 &amp;#REF! &amp;#REF! &amp;#REF! &amp;#REF! &amp;#REF! &amp;#REF! &amp; N180 &amp;#REF! &amp;#REF! &amp;#REF! &amp;#REF! &amp;#REF! &amp; O180 &amp;#REF!)</f>
        <v>#REF!</v>
      </c>
      <c r="C180" s="55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6"/>
      <c r="O180" s="136"/>
    </row>
    <row r="181" spans="1:15" x14ac:dyDescent="0.25">
      <c r="A181">
        <v>0.34252911148957288</v>
      </c>
      <c r="B181" t="e">
        <f>(D181 &amp; E181 &amp; F181 &amp; G181 &amp; H181 &amp; I181 &amp; J181 &amp; K181 &amp;#REF! &amp;#REF! &amp; L181 &amp;#REF! &amp;#REF! &amp;#REF! &amp;#REF! &amp;#REF! &amp;#REF! &amp;#REF! &amp;#REF! &amp;#REF! &amp;#REF! &amp;#REF! &amp;#REF! &amp;#REF! &amp;#REF! &amp;#REF! &amp;#REF! &amp;#REF! &amp;#REF! &amp;#REF! &amp;#REF! &amp; M181 &amp;#REF! &amp;#REF! &amp;#REF! &amp;#REF! &amp;#REF! &amp;#REF! &amp; N181 &amp;#REF! &amp;#REF! &amp;#REF! &amp;#REF! &amp;#REF! &amp; O181 &amp;#REF!)</f>
        <v>#REF!</v>
      </c>
      <c r="C181" s="5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6"/>
      <c r="O181" s="136"/>
    </row>
    <row r="182" spans="1:15" x14ac:dyDescent="0.25">
      <c r="A182">
        <v>0.34040596912538978</v>
      </c>
      <c r="B182" t="e">
        <f>(D182 &amp; E182 &amp; F182 &amp; G182 &amp; H182 &amp; I182 &amp; J182 &amp; K182 &amp;#REF! &amp;#REF! &amp; L182 &amp;#REF! &amp;#REF! &amp;#REF! &amp;#REF! &amp;#REF! &amp;#REF! &amp;#REF! &amp;#REF! &amp;#REF! &amp;#REF! &amp;#REF! &amp;#REF! &amp;#REF! &amp;#REF! &amp;#REF! &amp;#REF! &amp;#REF! &amp;#REF! &amp;#REF! &amp;#REF! &amp; M182 &amp;#REF! &amp;#REF! &amp;#REF! &amp;#REF! &amp;#REF! &amp;#REF! &amp; N182 &amp;#REF! &amp;#REF! &amp;#REF! &amp;#REF! &amp;#REF! &amp; O182 &amp;#REF!)</f>
        <v>#REF!</v>
      </c>
      <c r="C182" s="55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6"/>
      <c r="O182" s="136"/>
    </row>
    <row r="183" spans="1:15" x14ac:dyDescent="0.25">
      <c r="A183">
        <v>0.33836366203031709</v>
      </c>
      <c r="B183" t="e">
        <f>(D183 &amp; E183 &amp; F183 &amp; G183 &amp; H183 &amp; I183 &amp; J183 &amp; K183 &amp;#REF! &amp;#REF! &amp; L183 &amp;#REF! &amp;#REF! &amp;#REF! &amp;#REF! &amp;#REF! &amp;#REF! &amp;#REF! &amp;#REF! &amp;#REF! &amp;#REF! &amp;#REF! &amp;#REF! &amp;#REF! &amp;#REF! &amp;#REF! &amp;#REF! &amp;#REF! &amp;#REF! &amp;#REF! &amp;#REF! &amp; M183 &amp;#REF! &amp;#REF! &amp;#REF! &amp;#REF! &amp;#REF! &amp;#REF! &amp; N183 &amp;#REF! &amp;#REF! &amp;#REF! &amp;#REF! &amp;#REF! &amp; O183 &amp;#REF!)</f>
        <v>#REF!</v>
      </c>
      <c r="C183" s="55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6"/>
      <c r="O183" s="136"/>
    </row>
    <row r="184" spans="1:15" x14ac:dyDescent="0.25">
      <c r="A184">
        <v>0.33626596049946761</v>
      </c>
      <c r="B184" t="e">
        <f>(D184 &amp; E184 &amp; F184 &amp; G184 &amp; H184 &amp; I184 &amp; J184 &amp; K184 &amp;#REF! &amp;#REF! &amp; L184 &amp;#REF! &amp;#REF! &amp;#REF! &amp;#REF! &amp;#REF! &amp;#REF! &amp;#REF! &amp;#REF! &amp;#REF! &amp;#REF! &amp;#REF! &amp;#REF! &amp;#REF! &amp;#REF! &amp;#REF! &amp;#REF! &amp;#REF! &amp;#REF! &amp;#REF! &amp;#REF! &amp; M184 &amp;#REF! &amp;#REF! &amp;#REF! &amp;#REF! &amp;#REF! &amp;#REF! &amp; N184 &amp;#REF! &amp;#REF! &amp;#REF! &amp;#REF! &amp;#REF! &amp; O184 &amp;#REF!)</f>
        <v>#REF!</v>
      </c>
      <c r="C184" s="55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6"/>
      <c r="O184" s="136"/>
    </row>
    <row r="185" spans="1:15" x14ac:dyDescent="0.25">
      <c r="A185">
        <v>0.33424812788658292</v>
      </c>
      <c r="B185" t="e">
        <f>(D185 &amp; E185 &amp; F185 &amp; G185 &amp; H185 &amp; I185 &amp; J185 &amp; K185 &amp;#REF! &amp;#REF! &amp; L185 &amp;#REF! &amp;#REF! &amp;#REF! &amp;#REF! &amp;#REF! &amp;#REF! &amp;#REF! &amp;#REF! &amp;#REF! &amp;#REF! &amp;#REF! &amp;#REF! &amp;#REF! &amp;#REF! &amp;#REF! &amp;#REF! &amp;#REF! &amp;#REF! &amp;#REF! &amp;#REF! &amp; M185 &amp;#REF! &amp;#REF! &amp;#REF! &amp;#REF! &amp;#REF! &amp;#REF! &amp; N185 &amp;#REF! &amp;#REF! &amp;#REF! &amp;#REF! &amp;#REF! &amp; O185 &amp;#REF!)</f>
        <v>#REF!</v>
      </c>
      <c r="C185" s="55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6"/>
      <c r="O185" s="136"/>
    </row>
    <row r="186" spans="1:15" x14ac:dyDescent="0.25">
      <c r="A186">
        <v>0.33217556700004147</v>
      </c>
      <c r="B186" t="e">
        <f>(D186 &amp; E186 &amp; F186 &amp; G186 &amp; H186 &amp; I186 &amp; J186 &amp; K186 &amp;#REF! &amp;#REF! &amp; L186 &amp;#REF! &amp;#REF! &amp;#REF! &amp;#REF! &amp;#REF! &amp;#REF! &amp;#REF! &amp;#REF! &amp;#REF! &amp;#REF! &amp;#REF! &amp;#REF! &amp;#REF! &amp;#REF! &amp;#REF! &amp;#REF! &amp;#REF! &amp;#REF! &amp;#REF! &amp;#REF! &amp; M186 &amp;#REF! &amp;#REF! &amp;#REF! &amp;#REF! &amp;#REF! &amp;#REF! &amp; N186 &amp;#REF! &amp;#REF! &amp;#REF! &amp;#REF! &amp;#REF! &amp; O186 &amp;#REF!)</f>
        <v>#REF!</v>
      </c>
      <c r="C186" s="55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6"/>
      <c r="O186" s="136"/>
    </row>
    <row r="187" spans="1:15" x14ac:dyDescent="0.25">
      <c r="A187">
        <v>0.33011566858324848</v>
      </c>
      <c r="B187" t="e">
        <f>(D187 &amp; E187 &amp; F187 &amp; G187 &amp; H187 &amp; I187 &amp; J187 &amp; K187 &amp;#REF! &amp;#REF! &amp; L187 &amp;#REF! &amp;#REF! &amp;#REF! &amp;#REF! &amp;#REF! &amp;#REF! &amp;#REF! &amp;#REF! &amp;#REF! &amp;#REF! &amp;#REF! &amp;#REF! &amp;#REF! &amp;#REF! &amp;#REF! &amp;#REF! &amp;#REF! &amp;#REF! &amp;#REF! &amp;#REF! &amp; M187 &amp;#REF! &amp;#REF! &amp;#REF! &amp;#REF! &amp;#REF! &amp;#REF! &amp; N187 &amp;#REF! &amp;#REF! &amp;#REF! &amp;#REF! &amp;#REF! &amp; O187 &amp;#REF!)</f>
        <v>#REF!</v>
      </c>
      <c r="C187" s="55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6"/>
      <c r="O187" s="136"/>
    </row>
    <row r="188" spans="1:15" x14ac:dyDescent="0.25">
      <c r="A188">
        <v>0.32813420310917046</v>
      </c>
      <c r="B188" t="e">
        <f>(D188 &amp; E188 &amp; F188 &amp; G188 &amp; H188 &amp; I188 &amp; J188 &amp; K188 &amp;#REF! &amp;#REF! &amp; L188 &amp;#REF! &amp;#REF! &amp;#REF! &amp;#REF! &amp;#REF! &amp;#REF! &amp;#REF! &amp;#REF! &amp;#REF! &amp;#REF! &amp;#REF! &amp;#REF! &amp;#REF! &amp;#REF! &amp;#REF! &amp;#REF! &amp;#REF! &amp;#REF! &amp;#REF! &amp;#REF! &amp; M188 &amp;#REF! &amp;#REF! &amp;#REF! &amp;#REF! &amp;#REF! &amp;#REF! &amp; N188 &amp;#REF! &amp;#REF! &amp;#REF! &amp;#REF! &amp;#REF! &amp; O188 &amp;#REF!)</f>
        <v>#REF!</v>
      </c>
      <c r="C188" s="55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6"/>
      <c r="O188" s="136"/>
    </row>
    <row r="189" spans="1:15" x14ac:dyDescent="0.25">
      <c r="A189">
        <v>0.32609899917201762</v>
      </c>
      <c r="B189" t="e">
        <f>(D189 &amp; E189 &amp; F189 &amp; G189 &amp; H189 &amp; I189 &amp; J189 &amp; K189 &amp;#REF! &amp;#REF! &amp; L189 &amp;#REF! &amp;#REF! &amp;#REF! &amp;#REF! &amp;#REF! &amp;#REF! &amp;#REF! &amp;#REF! &amp;#REF! &amp;#REF! &amp;#REF! &amp;#REF! &amp;#REF! &amp;#REF! &amp;#REF! &amp;#REF! &amp;#REF! &amp;#REF! &amp;#REF! &amp;#REF! &amp; M189 &amp;#REF! &amp;#REF! &amp;#REF! &amp;#REF! &amp;#REF! &amp;#REF! &amp; N189 &amp;#REF! &amp;#REF! &amp;#REF! &amp;#REF! &amp;#REF! &amp; O189 &amp;#REF!)</f>
        <v>#REF!</v>
      </c>
      <c r="C189" s="55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6"/>
      <c r="O189" s="136"/>
    </row>
    <row r="190" spans="1:15" x14ac:dyDescent="0.25">
      <c r="A190">
        <v>0.32414129010804288</v>
      </c>
      <c r="B190" t="e">
        <f>(D190 &amp; E190 &amp; F190 &amp; G190 &amp; H190 &amp; I190 &amp; J190 &amp; K190 &amp;#REF! &amp;#REF! &amp; L190 &amp;#REF! &amp;#REF! &amp;#REF! &amp;#REF! &amp;#REF! &amp;#REF! &amp;#REF! &amp;#REF! &amp;#REF! &amp;#REF! &amp;#REF! &amp;#REF! &amp;#REF! &amp;#REF! &amp;#REF! &amp;#REF! &amp;#REF! &amp;#REF! &amp;#REF! &amp;#REF! &amp; M190 &amp;#REF! &amp;#REF! &amp;#REF! &amp;#REF! &amp;#REF! &amp;#REF! &amp; N190 &amp;#REF! &amp;#REF! &amp;#REF! &amp;#REF! &amp;#REF! &amp; O190 &amp;#REF!)</f>
        <v>#REF!</v>
      </c>
      <c r="C190" s="55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6"/>
      <c r="O190" s="136"/>
    </row>
    <row r="191" spans="1:15" x14ac:dyDescent="0.25">
      <c r="A191">
        <v>0.32213048912825859</v>
      </c>
      <c r="B191" t="e">
        <f>(D191 &amp; E191 &amp; F191 &amp; G191 &amp; H191 &amp; I191 &amp; J191 &amp; K191 &amp;#REF! &amp;#REF! &amp; L191 &amp;#REF! &amp;#REF! &amp;#REF! &amp;#REF! &amp;#REF! &amp;#REF! &amp;#REF! &amp;#REF! &amp;#REF! &amp;#REF! &amp;#REF! &amp;#REF! &amp;#REF! &amp;#REF! &amp;#REF! &amp;#REF! &amp;#REF! &amp;#REF! &amp;#REF! &amp;#REF! &amp; M191 &amp;#REF! &amp;#REF! &amp;#REF! &amp;#REF! &amp;#REF! &amp;#REF! &amp; N191 &amp;#REF! &amp;#REF! &amp;#REF! &amp;#REF! &amp;#REF! &amp; O191 &amp;#REF!)</f>
        <v>#REF!</v>
      </c>
      <c r="C191" s="5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6"/>
      <c r="O191" s="136"/>
    </row>
    <row r="192" spans="1:15" x14ac:dyDescent="0.25">
      <c r="A192">
        <v>0.3201319790177149</v>
      </c>
      <c r="B192" t="e">
        <f>(D192 &amp; E192 &amp; F192 &amp; G192 &amp; H192 &amp; I192 &amp; J192 &amp; K192 &amp;#REF! &amp;#REF! &amp; L192 &amp;#REF! &amp;#REF! &amp;#REF! &amp;#REF! &amp;#REF! &amp;#REF! &amp;#REF! &amp;#REF! &amp;#REF! &amp;#REF! &amp;#REF! &amp;#REF! &amp;#REF! &amp;#REF! &amp;#REF! &amp;#REF! &amp;#REF! &amp;#REF! &amp;#REF! &amp;#REF! &amp; M192 &amp;#REF! &amp;#REF! &amp;#REF! &amp;#REF! &amp;#REF! &amp;#REF! &amp; N192 &amp;#REF! &amp;#REF! &amp;#REF! &amp;#REF! &amp;#REF! &amp; O192 &amp;#REF!)</f>
        <v>#REF!</v>
      </c>
      <c r="C192" s="5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6"/>
      <c r="O192" s="136"/>
    </row>
    <row r="193" spans="1:15" x14ac:dyDescent="0.25">
      <c r="A193">
        <v>0.31827346651795507</v>
      </c>
      <c r="B193" t="e">
        <f>(D193 &amp; E193 &amp; F193 &amp; G193 &amp; H193 &amp; I193 &amp; J193 &amp; K193 &amp;#REF! &amp;#REF! &amp; L193 &amp;#REF! &amp;#REF! &amp;#REF! &amp;#REF! &amp;#REF! &amp;#REF! &amp;#REF! &amp;#REF! &amp;#REF! &amp;#REF! &amp;#REF! &amp;#REF! &amp;#REF! &amp;#REF! &amp;#REF! &amp;#REF! &amp;#REF! &amp;#REF! &amp;#REF! &amp;#REF! &amp; M193 &amp;#REF! &amp;#REF! &amp;#REF! &amp;#REF! &amp;#REF! &amp;#REF! &amp; N193 &amp;#REF! &amp;#REF! &amp;#REF! &amp;#REF! &amp;#REF! &amp; O193 &amp;#REF!)</f>
        <v>#REF!</v>
      </c>
      <c r="C193" s="5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6"/>
      <c r="O193" s="136"/>
    </row>
    <row r="194" spans="1:15" x14ac:dyDescent="0.25">
      <c r="A194">
        <v>0.31629853543052516</v>
      </c>
      <c r="B194" t="e">
        <f>(D194 &amp; E194 &amp; F194 &amp; G194 &amp; H194 &amp; I194 &amp; J194 &amp; K194 &amp;#REF! &amp;#REF! &amp; L194 &amp;#REF! &amp;#REF! &amp;#REF! &amp;#REF! &amp;#REF! &amp;#REF! &amp;#REF! &amp;#REF! &amp;#REF! &amp;#REF! &amp;#REF! &amp;#REF! &amp;#REF! &amp;#REF! &amp;#REF! &amp;#REF! &amp;#REF! &amp;#REF! &amp;#REF! &amp;#REF! &amp; M194 &amp;#REF! &amp;#REF! &amp;#REF! &amp;#REF! &amp;#REF! &amp;#REF! &amp; N194 &amp;#REF! &amp;#REF! &amp;#REF! &amp;#REF! &amp;#REF! &amp; O194 &amp;#REF!)</f>
        <v>#REF!</v>
      </c>
      <c r="C194" s="55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6"/>
      <c r="O194" s="136"/>
    </row>
    <row r="195" spans="1:15" x14ac:dyDescent="0.25">
      <c r="A195">
        <v>0.31439880951540627</v>
      </c>
      <c r="B195" t="e">
        <f>(D195 &amp; E195 &amp; F195 &amp; G195 &amp; H195 &amp; I195 &amp; J195 &amp; K195 &amp;#REF! &amp;#REF! &amp; L195 &amp;#REF! &amp;#REF! &amp;#REF! &amp;#REF! &amp;#REF! &amp;#REF! &amp;#REF! &amp;#REF! &amp;#REF! &amp;#REF! &amp;#REF! &amp;#REF! &amp;#REF! &amp;#REF! &amp;#REF! &amp;#REF! &amp;#REF! &amp;#REF! &amp;#REF! &amp;#REF! &amp; M195 &amp;#REF! &amp;#REF! &amp;#REF! &amp;#REF! &amp;#REF! &amp;#REF! &amp; N195 &amp;#REF! &amp;#REF! &amp;#REF! &amp;#REF! &amp;#REF! &amp; O195 &amp;#REF!)</f>
        <v>#REF!</v>
      </c>
      <c r="C195" s="55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6"/>
      <c r="O195" s="136"/>
    </row>
    <row r="196" spans="1:15" x14ac:dyDescent="0.25">
      <c r="A196">
        <v>0.31244756961785347</v>
      </c>
      <c r="B196" t="e">
        <f>(D196 &amp; E196 &amp; F196 &amp; G196 &amp; H196 &amp; I196 &amp; J196 &amp; K196 &amp;#REF! &amp;#REF! &amp; L196 &amp;#REF! &amp;#REF! &amp;#REF! &amp;#REF! &amp;#REF! &amp;#REF! &amp;#REF! &amp;#REF! &amp;#REF! &amp;#REF! &amp;#REF! &amp;#REF! &amp;#REF! &amp;#REF! &amp;#REF! &amp;#REF! &amp;#REF! &amp;#REF! &amp;#REF! &amp;#REF! &amp; M196 &amp;#REF! &amp;#REF! &amp;#REF! &amp;#REF! &amp;#REF! &amp;#REF! &amp; N196 &amp;#REF! &amp;#REF! &amp;#REF! &amp;#REF! &amp;#REF! &amp; O196 &amp;#REF!)</f>
        <v>#REF!</v>
      </c>
      <c r="C196" s="5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6"/>
      <c r="O196" s="136"/>
    </row>
    <row r="197" spans="1:15" x14ac:dyDescent="0.25">
      <c r="A197">
        <v>0.31057063484415343</v>
      </c>
      <c r="B197" t="e">
        <f>(D197 &amp; E197 &amp; F197 &amp; G197 &amp; H197 &amp; I197 &amp; J197 &amp; K197 &amp;#REF! &amp;#REF! &amp; L197 &amp;#REF! &amp;#REF! &amp;#REF! &amp;#REF! &amp;#REF! &amp;#REF! &amp;#REF! &amp;#REF! &amp;#REF! &amp;#REF! &amp;#REF! &amp;#REF! &amp;#REF! &amp;#REF! &amp;#REF! &amp;#REF! &amp;#REF! &amp;#REF! &amp;#REF! &amp;#REF! &amp; M197 &amp;#REF! &amp;#REF! &amp;#REF! &amp;#REF! &amp;#REF! &amp;#REF! &amp; N197 &amp;#REF! &amp;#REF! &amp;#REF! &amp;#REF! &amp;#REF! &amp; O197 &amp;#REF!)</f>
        <v>#REF!</v>
      </c>
      <c r="C197" s="55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6"/>
      <c r="O197" s="136"/>
    </row>
    <row r="198" spans="1:15" x14ac:dyDescent="0.25">
      <c r="A198">
        <v>0.30864280627143736</v>
      </c>
      <c r="B198" t="e">
        <f>(D198 &amp; E198 &amp; F198 &amp; G198 &amp; H198 &amp; I198 &amp; J198 &amp; K198 &amp;#REF! &amp;#REF! &amp; L198 &amp;#REF! &amp;#REF! &amp;#REF! &amp;#REF! &amp;#REF! &amp;#REF! &amp;#REF! &amp;#REF! &amp;#REF! &amp;#REF! &amp;#REF! &amp;#REF! &amp;#REF! &amp;#REF! &amp;#REF! &amp;#REF! &amp;#REF! &amp;#REF! &amp;#REF! &amp;#REF! &amp; M198 &amp;#REF! &amp;#REF! &amp;#REF! &amp;#REF! &amp;#REF! &amp;#REF! &amp; N198 &amp;#REF! &amp;#REF! &amp;#REF! &amp;#REF! &amp;#REF! &amp; O198 &amp;#REF!)</f>
        <v>#REF!</v>
      </c>
      <c r="C198" s="55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6"/>
      <c r="O198" s="136"/>
    </row>
    <row r="199" spans="1:15" x14ac:dyDescent="0.25">
      <c r="A199">
        <v>0.30672676904829443</v>
      </c>
      <c r="B199" t="e">
        <f>(D199 &amp; E199 &amp; F199 &amp; G199 &amp; H199 &amp; I199 &amp; J199 &amp; K199 &amp;#REF! &amp;#REF! &amp; L199 &amp;#REF! &amp;#REF! &amp;#REF! &amp;#REF! &amp;#REF! &amp;#REF! &amp;#REF! &amp;#REF! &amp;#REF! &amp;#REF! &amp;#REF! &amp;#REF! &amp;#REF! &amp;#REF! &amp;#REF! &amp;#REF! &amp;#REF! &amp;#REF! &amp;#REF! &amp;#REF! &amp; M199 &amp;#REF! &amp;#REF! &amp;#REF! &amp;#REF! &amp;#REF! &amp;#REF! &amp; N199 &amp;#REF! &amp;#REF! &amp;#REF! &amp;#REF! &amp;#REF! &amp; O199 &amp;#REF!)</f>
        <v>#REF!</v>
      </c>
      <c r="C199" s="55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6"/>
      <c r="O199" s="136"/>
    </row>
    <row r="200" spans="1:15" x14ac:dyDescent="0.25">
      <c r="A200">
        <v>0.30488369952098893</v>
      </c>
      <c r="B200" t="e">
        <f>(D200 &amp; E200 &amp; F200 &amp; G200 &amp; H200 &amp; I200 &amp; J200 &amp; K200 &amp;#REF! &amp;#REF! &amp; L200 &amp;#REF! &amp;#REF! &amp;#REF! &amp;#REF! &amp;#REF! &amp;#REF! &amp;#REF! &amp;#REF! &amp;#REF! &amp;#REF! &amp;#REF! &amp;#REF! &amp;#REF! &amp;#REF! &amp;#REF! &amp;#REF! &amp;#REF! &amp;#REF! &amp;#REF! &amp;#REF! &amp; M200 &amp;#REF! &amp;#REF! &amp;#REF! &amp;#REF! &amp;#REF! &amp;#REF! &amp; N200 &amp;#REF! &amp;#REF! &amp;#REF! &amp;#REF! &amp;#REF! &amp; O200 &amp;#REF!)</f>
        <v>#REF!</v>
      </c>
      <c r="C200" s="55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6"/>
      <c r="O200" s="136"/>
    </row>
    <row r="201" spans="1:15" x14ac:dyDescent="0.25">
      <c r="A201">
        <v>0.30299065767242517</v>
      </c>
      <c r="B201" t="e">
        <f>(D201 &amp; E201 &amp; F201 &amp; G201 &amp; H201 &amp; I201 &amp; J201 &amp; K201 &amp;#REF! &amp;#REF! &amp; L201 &amp;#REF! &amp;#REF! &amp;#REF! &amp;#REF! &amp;#REF! &amp;#REF! &amp;#REF! &amp;#REF! &amp;#REF! &amp;#REF! &amp;#REF! &amp;#REF! &amp;#REF! &amp;#REF! &amp;#REF! &amp;#REF! &amp;#REF! &amp;#REF! &amp;#REF! &amp;#REF! &amp; M201 &amp;#REF! &amp;#REF! &amp;#REF! &amp;#REF! &amp;#REF! &amp;#REF! &amp; N201 &amp;#REF! &amp;#REF! &amp;#REF! &amp;#REF! &amp;#REF! &amp; O201 &amp;#REF!)</f>
        <v>#REF!</v>
      </c>
      <c r="C201" s="55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6"/>
      <c r="O201" s="136"/>
    </row>
    <row r="202" spans="1:15" x14ac:dyDescent="0.25">
      <c r="A202">
        <v>0.30116970984247937</v>
      </c>
      <c r="B202" t="e">
        <f>(D202 &amp; E202 &amp; F202 &amp; G202 &amp; H202 &amp; I202 &amp; J202 &amp; K202 &amp;#REF! &amp;#REF! &amp; L202 &amp;#REF! &amp;#REF! &amp;#REF! &amp;#REF! &amp;#REF! &amp;#REF! &amp;#REF! &amp;#REF! &amp;#REF! &amp;#REF! &amp;#REF! &amp;#REF! &amp;#REF! &amp;#REF! &amp;#REF! &amp;#REF! &amp;#REF! &amp;#REF! &amp;#REF! &amp;#REF! &amp; M202 &amp;#REF! &amp;#REF! &amp;#REF! &amp;#REF! &amp;#REF! &amp;#REF! &amp; N202 &amp;#REF! &amp;#REF! &amp;#REF! &amp;#REF! &amp;#REF! &amp; O202 &amp;#REF!)</f>
        <v>#REF!</v>
      </c>
      <c r="C202" s="55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6"/>
      <c r="O202" s="136"/>
    </row>
    <row r="203" spans="1:15" x14ac:dyDescent="0.25">
      <c r="A203">
        <v>0.29929939159295099</v>
      </c>
      <c r="B203" t="e">
        <f>(D203 &amp; E203 &amp; F203 &amp; G203 &amp; H203 &amp; I203 &amp; J203 &amp; K203 &amp;#REF! &amp;#REF! &amp; L203 &amp;#REF! &amp;#REF! &amp;#REF! &amp;#REF! &amp;#REF! &amp;#REF! &amp;#REF! &amp;#REF! &amp;#REF! &amp;#REF! &amp;#REF! &amp;#REF! &amp;#REF! &amp;#REF! &amp;#REF! &amp;#REF! &amp;#REF! &amp;#REF! &amp;#REF! &amp;#REF! &amp; M203 &amp;#REF! &amp;#REF! &amp;#REF! &amp;#REF! &amp;#REF! &amp;#REF! &amp; N203 &amp;#REF! &amp;#REF! &amp;#REF! &amp;#REF! &amp;#REF! &amp; O203 &amp;#REF!)</f>
        <v>#REF!</v>
      </c>
      <c r="C203" s="55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6"/>
      <c r="O203" s="136"/>
    </row>
    <row r="204" spans="1:15" x14ac:dyDescent="0.25">
      <c r="A204">
        <v>0.29744051826346946</v>
      </c>
      <c r="B204" t="e">
        <f>(D204 &amp; E204 &amp; F204 &amp; G204 &amp; H204 &amp; I204 &amp; J204 &amp; K204 &amp;#REF! &amp;#REF! &amp; L204 &amp;#REF! &amp;#REF! &amp;#REF! &amp;#REF! &amp;#REF! &amp;#REF! &amp;#REF! &amp;#REF! &amp;#REF! &amp;#REF! &amp;#REF! &amp;#REF! &amp;#REF! &amp;#REF! &amp;#REF! &amp;#REF! &amp;#REF! &amp;#REF! &amp;#REF! &amp;#REF! &amp; M204 &amp;#REF! &amp;#REF! &amp;#REF! &amp;#REF! &amp;#REF! &amp;#REF! &amp; N204 &amp;#REF! &amp;#REF! &amp;#REF! &amp;#REF! &amp;#REF! &amp; O204 &amp;#REF!)</f>
        <v>#REF!</v>
      </c>
      <c r="C204" s="55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6"/>
      <c r="O204" s="136"/>
    </row>
    <row r="205" spans="1:15" x14ac:dyDescent="0.25">
      <c r="A205">
        <v>0.29577131568407572</v>
      </c>
      <c r="B205" t="e">
        <f>(D205 &amp; E205 &amp; F205 &amp; G205 &amp; H205 &amp; I205 &amp; J205 &amp; K205 &amp;#REF! &amp;#REF! &amp; L205 &amp;#REF! &amp;#REF! &amp;#REF! &amp;#REF! &amp;#REF! &amp;#REF! &amp;#REF! &amp;#REF! &amp;#REF! &amp;#REF! &amp;#REF! &amp;#REF! &amp;#REF! &amp;#REF! &amp;#REF! &amp;#REF! &amp;#REF! &amp;#REF! &amp;#REF! &amp;#REF! &amp; M205 &amp;#REF! &amp;#REF! &amp;#REF! &amp;#REF! &amp;#REF! &amp;#REF! &amp; N205 &amp;#REF! &amp;#REF! &amp;#REF! &amp;#REF! &amp;#REF! &amp; O205 &amp;#REF!)</f>
        <v>#REF!</v>
      </c>
      <c r="C205" s="55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6"/>
      <c r="O205" s="136"/>
    </row>
    <row r="206" spans="1:15" x14ac:dyDescent="0.25">
      <c r="A206">
        <v>0.29393403443824229</v>
      </c>
      <c r="B206" t="e">
        <f>(D206 &amp; E206 &amp; F206 &amp; G206 &amp; H206 &amp; I206 &amp; J206 &amp; K206 &amp;#REF! &amp;#REF! &amp; L206 &amp;#REF! &amp;#REF! &amp;#REF! &amp;#REF! &amp;#REF! &amp;#REF! &amp;#REF! &amp;#REF! &amp;#REF! &amp;#REF! &amp;#REF! &amp;#REF! &amp;#REF! &amp;#REF! &amp;#REF! &amp;#REF! &amp;#REF! &amp;#REF! &amp;#REF! &amp;#REF! &amp; M206 &amp;#REF! &amp;#REF! &amp;#REF! &amp;#REF! &amp;#REF! &amp;#REF! &amp; N206 &amp;#REF! &amp;#REF! &amp;#REF! &amp;#REF! &amp;#REF! &amp; O206 &amp;#REF!)</f>
        <v>#REF!</v>
      </c>
      <c r="C206" s="5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6"/>
      <c r="O206" s="136"/>
    </row>
    <row r="207" spans="1:15" x14ac:dyDescent="0.25">
      <c r="A207">
        <v>0.29216672855845022</v>
      </c>
      <c r="B207" t="e">
        <f>(D207 &amp; E207 &amp; F207 &amp; G207 &amp; H207 &amp; I207 &amp; J207 &amp; K207 &amp;#REF! &amp;#REF! &amp; L207 &amp;#REF! &amp;#REF! &amp;#REF! &amp;#REF! &amp;#REF! &amp;#REF! &amp;#REF! &amp;#REF! &amp;#REF! &amp;#REF! &amp;#REF! &amp;#REF! &amp;#REF! &amp;#REF! &amp;#REF! &amp;#REF! &amp;#REF! &amp;#REF! &amp;#REF! &amp;#REF! &amp; M207 &amp;#REF! &amp;#REF! &amp;#REF! &amp;#REF! &amp;#REF! &amp;#REF! &amp; N207 &amp;#REF! &amp;#REF! &amp;#REF! &amp;#REF! &amp;#REF! &amp; O207 &amp;#REF!)</f>
        <v>#REF!</v>
      </c>
      <c r="C207" s="5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6"/>
      <c r="O207" s="136"/>
    </row>
    <row r="208" spans="1:15" x14ac:dyDescent="0.25">
      <c r="A208">
        <v>0.29035151167546164</v>
      </c>
      <c r="B208" t="e">
        <f>(D208 &amp; E208 &amp; F208 &amp; G208 &amp; H208 &amp; I208 &amp; J208 &amp; K208 &amp;#REF! &amp;#REF! &amp; L208 &amp;#REF! &amp;#REF! &amp;#REF! &amp;#REF! &amp;#REF! &amp;#REF! &amp;#REF! &amp;#REF! &amp;#REF! &amp;#REF! &amp;#REF! &amp;#REF! &amp;#REF! &amp;#REF! &amp;#REF! &amp;#REF! &amp;#REF! &amp;#REF! &amp;#REF! &amp;#REF! &amp; M208 &amp;#REF! &amp;#REF! &amp;#REF! &amp;#REF! &amp;#REF! &amp;#REF! &amp; N208 &amp;#REF! &amp;#REF! &amp;#REF! &amp;#REF! &amp;#REF! &amp; O208 &amp;#REF!)</f>
        <v>#REF!</v>
      </c>
      <c r="C208" s="5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6"/>
      <c r="O208" s="136"/>
    </row>
    <row r="209" spans="1:15" x14ac:dyDescent="0.25">
      <c r="A209">
        <v>0.28860543176952802</v>
      </c>
      <c r="B209" t="e">
        <f>(D209 &amp; E209 &amp; F209 &amp; G209 &amp; H209 &amp; I209 &amp; J209 &amp; K209 &amp;#REF! &amp;#REF! &amp; L209 &amp;#REF! &amp;#REF! &amp;#REF! &amp;#REF! &amp;#REF! &amp;#REF! &amp;#REF! &amp;#REF! &amp;#REF! &amp;#REF! &amp;#REF! &amp;#REF! &amp;#REF! &amp;#REF! &amp;#REF! &amp;#REF! &amp;#REF! &amp;#REF! &amp;#REF! &amp;#REF! &amp; M209 &amp;#REF! &amp;#REF! &amp;#REF! &amp;#REF! &amp;#REF! &amp;#REF! &amp; N209 &amp;#REF! &amp;#REF! &amp;#REF! &amp;#REF! &amp;#REF! &amp; O209 &amp;#REF!)</f>
        <v>#REF!</v>
      </c>
      <c r="C209" s="5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6"/>
      <c r="O209" s="136"/>
    </row>
    <row r="210" spans="1:15" x14ac:dyDescent="0.25">
      <c r="A210">
        <v>0.28681201830410602</v>
      </c>
      <c r="B210" t="e">
        <f>(D210 &amp; E210 &amp; F210 &amp; G210 &amp; H210 &amp; I210 &amp; J210 &amp; K210 &amp;#REF! &amp;#REF! &amp; L210 &amp;#REF! &amp;#REF! &amp;#REF! &amp;#REF! &amp;#REF! &amp;#REF! &amp;#REF! &amp;#REF! &amp;#REF! &amp;#REF! &amp;#REF! &amp;#REF! &amp;#REF! &amp;#REF! &amp;#REF! &amp;#REF! &amp;#REF! &amp;#REF! &amp;#REF! &amp;#REF! &amp; M210 &amp;#REF! &amp;#REF! &amp;#REF! &amp;#REF! &amp;#REF! &amp;#REF! &amp; N210 &amp;#REF! &amp;#REF! &amp;#REF! &amp;#REF! &amp;#REF! &amp; O210 &amp;#REF!)</f>
        <v>#REF!</v>
      </c>
      <c r="C210" s="55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6"/>
      <c r="O210" s="136"/>
    </row>
    <row r="211" spans="1:15" x14ac:dyDescent="0.25">
      <c r="A211">
        <v>0.28502958623625457</v>
      </c>
      <c r="B211" t="e">
        <f>(D211 &amp; E211 &amp; F211 &amp; G211 &amp; H211 &amp; I211 &amp; J211 &amp; K211 &amp;#REF! &amp;#REF! &amp; L211 &amp;#REF! &amp;#REF! &amp;#REF! &amp;#REF! &amp;#REF! &amp;#REF! &amp;#REF! &amp;#REF! &amp;#REF! &amp;#REF! &amp;#REF! &amp;#REF! &amp;#REF! &amp;#REF! &amp;#REF! &amp;#REF! &amp;#REF! &amp;#REF! &amp;#REF! &amp;#REF! &amp; M211 &amp;#REF! &amp;#REF! &amp;#REF! &amp;#REF! &amp;#REF! &amp;#REF! &amp; N211 &amp;#REF! &amp;#REF! &amp;#REF! &amp;#REF! &amp;#REF! &amp; O211 &amp;#REF!)</f>
        <v>#REF!</v>
      </c>
      <c r="C211" s="55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6"/>
      <c r="O211" s="136"/>
    </row>
    <row r="212" spans="1:15" x14ac:dyDescent="0.25">
      <c r="A212">
        <v>0.28331504536175373</v>
      </c>
      <c r="B212" t="e">
        <f>(D212 &amp; E212 &amp; F212 &amp; G212 &amp; H212 &amp; I212 &amp; J212 &amp; K212 &amp;#REF! &amp;#REF! &amp; L212 &amp;#REF! &amp;#REF! &amp;#REF! &amp;#REF! &amp;#REF! &amp;#REF! &amp;#REF! &amp;#REF! &amp;#REF! &amp;#REF! &amp;#REF! &amp;#REF! &amp;#REF! &amp;#REF! &amp;#REF! &amp;#REF! &amp;#REF! &amp;#REF! &amp;#REF! &amp;#REF! &amp; M212 &amp;#REF! &amp;#REF! &amp;#REF! &amp;#REF! &amp;#REF! &amp;#REF! &amp; N212 &amp;#REF! &amp;#REF! &amp;#REF! &amp;#REF! &amp;#REF! &amp; O212 &amp;#REF!)</f>
        <v>#REF!</v>
      </c>
      <c r="C212" s="55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6"/>
      <c r="O212" s="136"/>
    </row>
    <row r="213" spans="1:15" x14ac:dyDescent="0.25">
      <c r="A213">
        <v>0.28155402888750264</v>
      </c>
      <c r="B213" t="e">
        <f>(D213 &amp; E213 &amp; F213 &amp; G213 &amp; H213 &amp; I213 &amp; J213 &amp; K213 &amp;#REF! &amp;#REF! &amp; L213 &amp;#REF! &amp;#REF! &amp;#REF! &amp;#REF! &amp;#REF! &amp;#REF! &amp;#REF! &amp;#REF! &amp;#REF! &amp;#REF! &amp;#REF! &amp;#REF! &amp;#REF! &amp;#REF! &amp;#REF! &amp;#REF! &amp;#REF! &amp;#REF! &amp;#REF! &amp;#REF! &amp; M213 &amp;#REF! &amp;#REF! &amp;#REF! &amp;#REF! &amp;#REF! &amp;#REF! &amp; N213 &amp;#REF! &amp;#REF! &amp;#REF! &amp;#REF! &amp;#REF! &amp; O213 &amp;#REF!)</f>
        <v>#REF!</v>
      </c>
      <c r="C213" s="55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6"/>
      <c r="O213" s="136"/>
    </row>
    <row r="214" spans="1:15" x14ac:dyDescent="0.25">
      <c r="A214">
        <v>0.27986008981015459</v>
      </c>
      <c r="B214" t="e">
        <f>(D214 &amp; E214 &amp; F214 &amp; G214 &amp; H214 &amp; I214 &amp; J214 &amp; K214 &amp;#REF! &amp;#REF! &amp; L214 &amp;#REF! &amp;#REF! &amp;#REF! &amp;#REF! &amp;#REF! &amp;#REF! &amp;#REF! &amp;#REF! &amp;#REF! &amp;#REF! &amp;#REF! &amp;#REF! &amp;#REF! &amp;#REF! &amp;#REF! &amp;#REF! &amp;#REF! &amp;#REF! &amp;#REF! &amp;#REF! &amp; M214 &amp;#REF! &amp;#REF! &amp;#REF! &amp;#REF! &amp;#REF! &amp;#REF! &amp; N214 &amp;#REF! &amp;#REF! &amp;#REF! &amp;#REF! &amp;#REF! &amp; O214 &amp;#REF!)</f>
        <v>#REF!</v>
      </c>
      <c r="C214" s="55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6"/>
      <c r="O214" s="136"/>
    </row>
    <row r="215" spans="1:15" x14ac:dyDescent="0.25">
      <c r="A215">
        <v>0.27812023553567805</v>
      </c>
      <c r="B215" t="e">
        <f>(D215 &amp; E215 &amp; F215 &amp; G215 &amp; H215 &amp; I215 &amp; J215 &amp; K215 &amp;#REF! &amp;#REF! &amp; L215 &amp;#REF! &amp;#REF! &amp;#REF! &amp;#REF! &amp;#REF! &amp;#REF! &amp;#REF! &amp;#REF! &amp;#REF! &amp;#REF! &amp;#REF! &amp;#REF! &amp;#REF! &amp;#REF! &amp;#REF! &amp;#REF! &amp;#REF! &amp;#REF! &amp;#REF! &amp;#REF! &amp; M215 &amp;#REF! &amp;#REF! &amp;#REF! &amp;#REF! &amp;#REF! &amp;#REF! &amp; N215 &amp;#REF! &amp;#REF! &amp;#REF! &amp;#REF! &amp;#REF! &amp; O215 &amp;#REF!)</f>
        <v>#REF!</v>
      </c>
      <c r="C215" s="55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6"/>
      <c r="O215" s="136"/>
    </row>
    <row r="216" spans="1:15" x14ac:dyDescent="0.25">
      <c r="A216">
        <v>0.27639103966021261</v>
      </c>
      <c r="B216" t="e">
        <f>(D216 &amp; E216 &amp; F216 &amp; G216 &amp; H216 &amp; I216 &amp; J216 &amp; K216 &amp;#REF! &amp;#REF! &amp; L216 &amp;#REF! &amp;#REF! &amp;#REF! &amp;#REF! &amp;#REF! &amp;#REF! &amp;#REF! &amp;#REF! &amp;#REF! &amp;#REF! &amp;#REF! &amp;#REF! &amp;#REF! &amp;#REF! &amp;#REF! &amp;#REF! &amp;#REF! &amp;#REF! &amp;#REF! &amp;#REF! &amp; M216 &amp;#REF! &amp;#REF! &amp;#REF! &amp;#REF! &amp;#REF! &amp;#REF! &amp; N216 &amp;#REF! &amp;#REF! &amp;#REF! &amp;#REF! &amp;#REF! &amp; O216 &amp;#REF!)</f>
        <v>#REF!</v>
      </c>
      <c r="C216" s="55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6"/>
      <c r="O216" s="136"/>
    </row>
    <row r="217" spans="1:15" x14ac:dyDescent="0.25">
      <c r="A217">
        <v>0.27483829295358819</v>
      </c>
      <c r="B217" t="e">
        <f>(D217 &amp; E217 &amp; F217 &amp; G217 &amp; H217 &amp; I217 &amp; J217 &amp; K217 &amp;#REF! &amp;#REF! &amp; L217 &amp;#REF! &amp;#REF! &amp;#REF! &amp;#REF! &amp;#REF! &amp;#REF! &amp;#REF! &amp;#REF! &amp;#REF! &amp;#REF! &amp;#REF! &amp;#REF! &amp;#REF! &amp;#REF! &amp;#REF! &amp;#REF! &amp;#REF! &amp;#REF! &amp;#REF! &amp;#REF! &amp; M217 &amp;#REF! &amp;#REF! &amp;#REF! &amp;#REF! &amp;#REF! &amp;#REF! &amp; N217 &amp;#REF! &amp;#REF! &amp;#REF! &amp;#REF! &amp;#REF! &amp; O217 &amp;#REF!)</f>
        <v>#REF!</v>
      </c>
      <c r="C217" s="55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6"/>
      <c r="O217" s="136"/>
    </row>
    <row r="218" spans="1:15" x14ac:dyDescent="0.25">
      <c r="A218">
        <v>0.27312920510194211</v>
      </c>
      <c r="B218" t="e">
        <f>(D218 &amp; E218 &amp; F218 &amp; G218 &amp; H218 &amp; I218 &amp; J218 &amp; K218 &amp;#REF! &amp;#REF! &amp; L218 &amp;#REF! &amp;#REF! &amp;#REF! &amp;#REF! &amp;#REF! &amp;#REF! &amp;#REF! &amp;#REF! &amp;#REF! &amp;#REF! &amp;#REF! &amp;#REF! &amp;#REF! &amp;#REF! &amp;#REF! &amp;#REF! &amp;#REF! &amp;#REF! &amp;#REF! &amp;#REF! &amp; M218 &amp;#REF! &amp;#REF! &amp;#REF! &amp;#REF! &amp;#REF! &amp;#REF! &amp; N218 &amp;#REF! &amp;#REF! &amp;#REF! &amp;#REF! &amp;#REF! &amp; O218 &amp;#REF!)</f>
        <v>#REF!</v>
      </c>
      <c r="C218" s="55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6"/>
      <c r="O218" s="136"/>
    </row>
    <row r="219" spans="1:15" x14ac:dyDescent="0.25">
      <c r="A219">
        <v>0.27148522125125835</v>
      </c>
      <c r="B219" t="e">
        <f>(D219 &amp; E219 &amp; F219 &amp; G219 &amp; H219 &amp; I219 &amp; J219 &amp; K219 &amp;#REF! &amp;#REF! &amp; L219 &amp;#REF! &amp;#REF! &amp;#REF! &amp;#REF! &amp;#REF! &amp;#REF! &amp;#REF! &amp;#REF! &amp;#REF! &amp;#REF! &amp;#REF! &amp;#REF! &amp;#REF! &amp;#REF! &amp;#REF! &amp;#REF! &amp;#REF! &amp;#REF! &amp;#REF! &amp;#REF! &amp; M219 &amp;#REF! &amp;#REF! &amp;#REF! &amp;#REF! &amp;#REF! &amp;#REF! &amp; N219 &amp;#REF! &amp;#REF! &amp;#REF! &amp;#REF! &amp;#REF! &amp; O219 &amp;#REF!)</f>
        <v>#REF!</v>
      </c>
      <c r="C219" s="55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6"/>
      <c r="O219" s="136"/>
    </row>
    <row r="220" spans="1:15" x14ac:dyDescent="0.25">
      <c r="A220">
        <v>0.26979668096587467</v>
      </c>
      <c r="B220" t="e">
        <f>(D220 &amp; E220 &amp; F220 &amp; G220 &amp; H220 &amp; I220 &amp; J220 &amp; K220 &amp;#REF! &amp;#REF! &amp; L220 &amp;#REF! &amp;#REF! &amp;#REF! &amp;#REF! &amp;#REF! &amp;#REF! &amp;#REF! &amp;#REF! &amp;#REF! &amp;#REF! &amp;#REF! &amp;#REF! &amp;#REF! &amp;#REF! &amp;#REF! &amp;#REF! &amp;#REF! &amp;#REF! &amp;#REF! &amp;#REF! &amp; M220 &amp;#REF! &amp;#REF! &amp;#REF! &amp;#REF! &amp;#REF! &amp;#REF! &amp; N220 &amp;#REF! &amp;#REF! &amp;#REF! &amp;#REF! &amp;#REF! &amp; O220 &amp;#REF!)</f>
        <v>#REF!</v>
      </c>
      <c r="C220" s="55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6"/>
      <c r="O220" s="136"/>
    </row>
    <row r="221" spans="1:15" x14ac:dyDescent="0.25">
      <c r="A221">
        <v>0.26817246379174603</v>
      </c>
      <c r="B221" t="e">
        <f>(D221 &amp; E221 &amp; F221 &amp; G221 &amp; H221 &amp; I221 &amp; J221 &amp; K221 &amp;#REF! &amp;#REF! &amp; L221 &amp;#REF! &amp;#REF! &amp;#REF! &amp;#REF! &amp;#REF! &amp;#REF! &amp;#REF! &amp;#REF! &amp;#REF! &amp;#REF! &amp;#REF! &amp;#REF! &amp;#REF! &amp;#REF! &amp;#REF! &amp;#REF! &amp;#REF! &amp;#REF! &amp;#REF! &amp;#REF! &amp; M221 &amp;#REF! &amp;#REF! &amp;#REF! &amp;#REF! &amp;#REF! &amp;#REF! &amp; N221 &amp;#REF! &amp;#REF! &amp;#REF! &amp;#REF! &amp;#REF! &amp; O221 &amp;#REF!)</f>
        <v>#REF!</v>
      </c>
      <c r="C221" s="55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6"/>
      <c r="O221" s="136"/>
    </row>
    <row r="222" spans="1:15" x14ac:dyDescent="0.25">
      <c r="A222">
        <v>0.26650422778830141</v>
      </c>
      <c r="B222" t="e">
        <f>(D222 &amp; E222 &amp; F222 &amp; G222 &amp; H222 &amp; I222 &amp; J222 &amp; K222 &amp;#REF! &amp;#REF! &amp; L222 &amp;#REF! &amp;#REF! &amp;#REF! &amp;#REF! &amp;#REF! &amp;#REF! &amp;#REF! &amp;#REF! &amp;#REF! &amp;#REF! &amp;#REF! &amp;#REF! &amp;#REF! &amp;#REF! &amp;#REF! &amp;#REF! &amp;#REF! &amp;#REF! &amp;#REF! &amp;#REF! &amp; M222 &amp;#REF! &amp;#REF! &amp;#REF! &amp;#REF! &amp;#REF! &amp;#REF! &amp; N222 &amp;#REF! &amp;#REF! &amp;#REF! &amp;#REF! &amp;#REF! &amp; O222 &amp;#REF!)</f>
        <v>#REF!</v>
      </c>
      <c r="C222" s="5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6"/>
      <c r="O222" s="136"/>
    </row>
    <row r="223" spans="1:15" x14ac:dyDescent="0.25">
      <c r="A223">
        <v>0.26484621802996861</v>
      </c>
      <c r="B223" t="e">
        <f>(D223 &amp; E223 &amp; F223 &amp; G223 &amp; H223 &amp; I223 &amp; J223 &amp; K223 &amp;#REF! &amp;#REF! &amp; L223 &amp;#REF! &amp;#REF! &amp;#REF! &amp;#REF! &amp;#REF! &amp;#REF! &amp;#REF! &amp;#REF! &amp;#REF! &amp;#REF! &amp;#REF! &amp;#REF! &amp;#REF! &amp;#REF! &amp;#REF! &amp;#REF! &amp;#REF! &amp;#REF! &amp;#REF! &amp;#REF! &amp; M223 &amp;#REF! &amp;#REF! &amp;#REF! &amp;#REF! &amp;#REF! &amp;#REF! &amp; N223 &amp;#REF! &amp;#REF! &amp;#REF! &amp;#REF! &amp;#REF! &amp; O223 &amp;#REF!)</f>
        <v>#REF!</v>
      </c>
      <c r="C223" s="55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6"/>
      <c r="O223" s="136"/>
    </row>
    <row r="224" spans="1:15" x14ac:dyDescent="0.25">
      <c r="A224">
        <v>0.26325137105872004</v>
      </c>
      <c r="B224" t="e">
        <f>(D224 &amp; E224 &amp; F224 &amp; G224 &amp; H224 &amp; I224 &amp; J224 &amp; K224 &amp;#REF! &amp;#REF! &amp; L224 &amp;#REF! &amp;#REF! &amp;#REF! &amp;#REF! &amp;#REF! &amp;#REF! &amp;#REF! &amp;#REF! &amp;#REF! &amp;#REF! &amp;#REF! &amp;#REF! &amp;#REF! &amp;#REF! &amp;#REF! &amp;#REF! &amp;#REF! &amp;#REF! &amp;#REF! &amp;#REF! &amp; M224 &amp;#REF! &amp;#REF! &amp;#REF! &amp;#REF! &amp;#REF! &amp;#REF! &amp; N224 &amp;#REF! &amp;#REF! &amp;#REF! &amp;#REF! &amp;#REF! &amp; O224 &amp;#REF!)</f>
        <v>#REF!</v>
      </c>
      <c r="C224" s="5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6"/>
      <c r="O224" s="136"/>
    </row>
    <row r="225" spans="1:15" x14ac:dyDescent="0.25">
      <c r="A225">
        <v>0.26161330401287097</v>
      </c>
      <c r="B225" t="e">
        <f>(D225 &amp; E225 &amp; F225 &amp; G225 &amp; H225 &amp; I225 &amp; J225 &amp; K225 &amp;#REF! &amp;#REF! &amp; L225 &amp;#REF! &amp;#REF! &amp;#REF! &amp;#REF! &amp;#REF! &amp;#REF! &amp;#REF! &amp;#REF! &amp;#REF! &amp;#REF! &amp;#REF! &amp;#REF! &amp;#REF! &amp;#REF! &amp;#REF! &amp;#REF! &amp;#REF! &amp;#REF! &amp;#REF! &amp;#REF! &amp; M225 &amp;#REF! &amp;#REF! &amp;#REF! &amp;#REF! &amp;#REF! &amp;#REF! &amp; N225 &amp;#REF! &amp;#REF! &amp;#REF! &amp;#REF! &amp;#REF! &amp; O225 &amp;#REF!)</f>
        <v>#REF!</v>
      </c>
      <c r="C225" s="55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6"/>
      <c r="O225" s="136"/>
    </row>
    <row r="226" spans="1:15" x14ac:dyDescent="0.25">
      <c r="A226">
        <v>0.26003764179630429</v>
      </c>
      <c r="B226" t="e">
        <f>(D226 &amp; E226 &amp; F226 &amp; G226 &amp; H226 &amp; I226 &amp; J226 &amp; K226 &amp;#REF! &amp;#REF! &amp; L226 &amp;#REF! &amp;#REF! &amp;#REF! &amp;#REF! &amp;#REF! &amp;#REF! &amp;#REF! &amp;#REF! &amp;#REF! &amp;#REF! &amp;#REF! &amp;#REF! &amp;#REF! &amp;#REF! &amp;#REF! &amp;#REF! &amp;#REF! &amp;#REF! &amp;#REF! &amp;#REF! &amp; M226 &amp;#REF! &amp;#REF! &amp;#REF! &amp;#REF! &amp;#REF! &amp;#REF! &amp; N226 &amp;#REF! &amp;#REF! &amp;#REF! &amp;#REF! &amp;#REF! &amp; O226 &amp;#REF!)</f>
        <v>#REF!</v>
      </c>
      <c r="C226" s="55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6"/>
      <c r="O226" s="136"/>
    </row>
    <row r="227" spans="1:15" x14ac:dyDescent="0.25">
      <c r="A227">
        <v>0.25841928122721569</v>
      </c>
      <c r="B227" t="e">
        <f>(D227 &amp; E227 &amp; F227 &amp; G227 &amp; H227 &amp; I227 &amp; J227 &amp; K227 &amp;#REF! &amp;#REF! &amp; L227 &amp;#REF! &amp;#REF! &amp;#REF! &amp;#REF! &amp;#REF! &amp;#REF! &amp;#REF! &amp;#REF! &amp;#REF! &amp;#REF! &amp;#REF! &amp;#REF! &amp;#REF! &amp;#REF! &amp;#REF! &amp;#REF! &amp;#REF! &amp;#REF! &amp;#REF! &amp;#REF! &amp; M227 &amp;#REF! &amp;#REF! &amp;#REF! &amp;#REF! &amp;#REF! &amp;#REF! &amp; N227 &amp;#REF! &amp;#REF! &amp;#REF! &amp;#REF! &amp;#REF! &amp; O227 &amp;#REF!)</f>
        <v>#REF!</v>
      </c>
      <c r="C227" s="55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6"/>
      <c r="O227" s="136"/>
    </row>
    <row r="228" spans="1:15" x14ac:dyDescent="0.25">
      <c r="A228">
        <v>0.25681084577594382</v>
      </c>
      <c r="B228" t="e">
        <f>(D228 &amp; E228 &amp; F228 &amp; G228 &amp; H228 &amp; I228 &amp; J228 &amp; K228 &amp;#REF! &amp;#REF! &amp; L228 &amp;#REF! &amp;#REF! &amp;#REF! &amp;#REF! &amp;#REF! &amp;#REF! &amp;#REF! &amp;#REF! &amp;#REF! &amp;#REF! &amp;#REF! &amp;#REF! &amp;#REF! &amp;#REF! &amp;#REF! &amp;#REF! &amp;#REF! &amp;#REF! &amp;#REF! &amp;#REF! &amp; M228 &amp;#REF! &amp;#REF! &amp;#REF! &amp;#REF! &amp;#REF! &amp;#REF! &amp; N228 &amp;#REF! &amp;#REF! &amp;#REF! &amp;#REF! &amp;#REF! &amp; O228 &amp;#REF!)</f>
        <v>#REF!</v>
      </c>
      <c r="C228" s="55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6"/>
      <c r="O228" s="136"/>
    </row>
    <row r="229" spans="1:15" x14ac:dyDescent="0.25">
      <c r="A229">
        <v>0.25536654635294254</v>
      </c>
      <c r="B229" t="e">
        <f>(D229 &amp; E229 &amp; F229 &amp; G229 &amp; H229 &amp; I229 &amp; J229 &amp; K229 &amp;#REF! &amp;#REF! &amp; L229 &amp;#REF! &amp;#REF! &amp;#REF! &amp;#REF! &amp;#REF! &amp;#REF! &amp;#REF! &amp;#REF! &amp;#REF! &amp;#REF! &amp;#REF! &amp;#REF! &amp;#REF! &amp;#REF! &amp;#REF! &amp;#REF! &amp;#REF! &amp;#REF! &amp;#REF! &amp;#REF! &amp; M229 &amp;#REF! &amp;#REF! &amp;#REF! &amp;#REF! &amp;#REF! &amp;#REF! &amp; N229 &amp;#REF! &amp;#REF! &amp;#REF! &amp;#REF! &amp;#REF! &amp; O229 &amp;#REF!)</f>
        <v>#REF!</v>
      </c>
      <c r="C229" s="55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6"/>
      <c r="O229" s="136"/>
    </row>
    <row r="230" spans="1:15" x14ac:dyDescent="0.25">
      <c r="A230">
        <v>0.25377683533624262</v>
      </c>
      <c r="B230" t="e">
        <f>(D230 &amp; E230 &amp; F230 &amp; G230 &amp; H230 &amp; I230 &amp; J230 &amp; K230 &amp;#REF! &amp;#REF! &amp; L230 &amp;#REF! &amp;#REF! &amp;#REF! &amp;#REF! &amp;#REF! &amp;#REF! &amp;#REF! &amp;#REF! &amp;#REF! &amp;#REF! &amp;#REF! &amp;#REF! &amp;#REF! &amp;#REF! &amp;#REF! &amp;#REF! &amp;#REF! &amp;#REF! &amp;#REF! &amp;#REF! &amp; M230 &amp;#REF! &amp;#REF! &amp;#REF! &amp;#REF! &amp;#REF! &amp;#REF! &amp; N230 &amp;#REF! &amp;#REF! &amp;#REF! &amp;#REF! &amp;#REF! &amp; O230 &amp;#REF!)</f>
        <v>#REF!</v>
      </c>
      <c r="C230" s="55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6"/>
      <c r="O230" s="136"/>
    </row>
    <row r="231" spans="1:15" x14ac:dyDescent="0.25">
      <c r="A231">
        <v>0.2522476912010142</v>
      </c>
      <c r="B231" t="e">
        <f>(D231 &amp; E231 &amp; F231 &amp; G231 &amp; H231 &amp; I231 &amp; J231 &amp; K231 &amp;#REF! &amp;#REF! &amp; L231 &amp;#REF! &amp;#REF! &amp;#REF! &amp;#REF! &amp;#REF! &amp;#REF! &amp;#REF! &amp;#REF! &amp;#REF! &amp;#REF! &amp;#REF! &amp;#REF! &amp;#REF! &amp;#REF! &amp;#REF! &amp;#REF! &amp;#REF! &amp;#REF! &amp;#REF! &amp;#REF! &amp; M231 &amp;#REF! &amp;#REF! &amp;#REF! &amp;#REF! &amp;#REF! &amp;#REF! &amp; N231 &amp;#REF! &amp;#REF! &amp;#REF! &amp;#REF! &amp;#REF! &amp; O231 &amp;#REF!)</f>
        <v>#REF!</v>
      </c>
      <c r="C231" s="55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6"/>
      <c r="O231" s="136"/>
    </row>
    <row r="232" spans="1:15" x14ac:dyDescent="0.25">
      <c r="A232">
        <v>0.25067711366020273</v>
      </c>
      <c r="B232" t="e">
        <f>(D232 &amp; E232 &amp; F232 &amp; G232 &amp; H232 &amp; I232 &amp; J232 &amp; K232 &amp;#REF! &amp;#REF! &amp; L232 &amp;#REF! &amp;#REF! &amp;#REF! &amp;#REF! &amp;#REF! &amp;#REF! &amp;#REF! &amp;#REF! &amp;#REF! &amp;#REF! &amp;#REF! &amp;#REF! &amp;#REF! &amp;#REF! &amp;#REF! &amp;#REF! &amp;#REF! &amp;#REF! &amp;#REF! &amp;#REF! &amp; M232 &amp;#REF! &amp;#REF! &amp;#REF! &amp;#REF! &amp;#REF! &amp;#REF! &amp; N232 &amp;#REF! &amp;#REF! &amp;#REF! &amp;#REF! &amp;#REF! &amp; O232 &amp;#REF!)</f>
        <v>#REF!</v>
      </c>
      <c r="C232" s="55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6"/>
      <c r="O232" s="136"/>
    </row>
    <row r="233" spans="1:15" x14ac:dyDescent="0.25">
      <c r="A233">
        <v>0.24916637572647174</v>
      </c>
      <c r="B233" t="e">
        <f>(D233 &amp; E233 &amp; F233 &amp; G233 &amp; H233 &amp; I233 &amp; J233 &amp; K233 &amp;#REF! &amp;#REF! &amp; L233 &amp;#REF! &amp;#REF! &amp;#REF! &amp;#REF! &amp;#REF! &amp;#REF! &amp;#REF! &amp;#REF! &amp;#REF! &amp;#REF! &amp;#REF! &amp;#REF! &amp;#REF! &amp;#REF! &amp;#REF! &amp;#REF! &amp;#REF! &amp;#REF! &amp;#REF! &amp;#REF! &amp; M233 &amp;#REF! &amp;#REF! &amp;#REF! &amp;#REF! &amp;#REF! &amp;#REF! &amp; N233 &amp;#REF! &amp;#REF! &amp;#REF! &amp;#REF! &amp;#REF! &amp; O233 &amp;#REF!)</f>
        <v>#REF!</v>
      </c>
      <c r="C233" s="55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6"/>
      <c r="O233" s="136"/>
    </row>
    <row r="234" spans="1:15" x14ac:dyDescent="0.25">
      <c r="A234">
        <v>0.24761470486175186</v>
      </c>
      <c r="B234" t="e">
        <f>(D234 &amp; E234 &amp; F234 &amp; G234 &amp; H234 &amp; I234 &amp; J234 &amp; K234 &amp;#REF! &amp;#REF! &amp; L234 &amp;#REF! &amp;#REF! &amp;#REF! &amp;#REF! &amp;#REF! &amp;#REF! &amp;#REF! &amp;#REF! &amp;#REF! &amp;#REF! &amp;#REF! &amp;#REF! &amp;#REF! &amp;#REF! &amp;#REF! &amp;#REF! &amp;#REF! &amp;#REF! &amp;#REF! &amp;#REF! &amp; M234 &amp;#REF! &amp;#REF! &amp;#REF! &amp;#REF! &amp;#REF! &amp;#REF! &amp; N234 &amp;#REF! &amp;#REF! &amp;#REF! &amp;#REF! &amp;#REF! &amp; O234 &amp;#REF!)</f>
        <v>#REF!</v>
      </c>
      <c r="C234" s="55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6"/>
      <c r="O234" s="136"/>
    </row>
    <row r="235" spans="1:15" x14ac:dyDescent="0.25">
      <c r="A235">
        <v>0.24607255624017513</v>
      </c>
      <c r="B235" t="e">
        <f>(D235 &amp; E235 &amp; F235 &amp; G235 &amp; H235 &amp; I235 &amp; J235 &amp; K235 &amp;#REF! &amp;#REF! &amp; L235 &amp;#REF! &amp;#REF! &amp;#REF! &amp;#REF! &amp;#REF! &amp;#REF! &amp;#REF! &amp;#REF! &amp;#REF! &amp;#REF! &amp;#REF! &amp;#REF! &amp;#REF! &amp;#REF! &amp;#REF! &amp;#REF! &amp;#REF! &amp;#REF! &amp;#REF! &amp;#REF! &amp; M235 &amp;#REF! &amp;#REF! &amp;#REF! &amp;#REF! &amp;#REF! &amp;#REF! &amp; N235 &amp;#REF! &amp;#REF! &amp;#REF! &amp;#REF! &amp;#REF! &amp; O235 &amp;#REF!)</f>
        <v>#REF!</v>
      </c>
      <c r="C235" s="55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6"/>
      <c r="O235" s="136"/>
    </row>
    <row r="236" spans="1:15" x14ac:dyDescent="0.25">
      <c r="A236">
        <v>0.24458916658703986</v>
      </c>
      <c r="B236" t="e">
        <f>(D236 &amp; E236 &amp; F236 &amp; G236 &amp; H236 &amp; I236 &amp; J236 &amp; K236 &amp;#REF! &amp;#REF! &amp; L236 &amp;#REF! &amp;#REF! &amp;#REF! &amp;#REF! &amp;#REF! &amp;#REF! &amp;#REF! &amp;#REF! &amp;#REF! &amp;#REF! &amp;#REF! &amp;#REF! &amp;#REF! &amp;#REF! &amp;#REF! &amp;#REF! &amp;#REF! &amp;#REF! &amp;#REF! &amp;#REF! &amp; M236 &amp;#REF! &amp;#REF! &amp;#REF! &amp;#REF! &amp;#REF! &amp;#REF! &amp; N236 &amp;#REF! &amp;#REF! &amp;#REF! &amp;#REF! &amp;#REF! &amp; O236 &amp;#REF!)</f>
        <v>#REF!</v>
      </c>
      <c r="C236" s="55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6"/>
      <c r="O236" s="136"/>
    </row>
    <row r="237" spans="1:15" x14ac:dyDescent="0.25">
      <c r="A237">
        <v>0.24306558757729155</v>
      </c>
      <c r="B237" t="e">
        <f>(D237 &amp; E237 &amp; F237 &amp; G237 &amp; H237 &amp; I237 &amp; J237 &amp; K237 &amp;#REF! &amp;#REF! &amp; L237 &amp;#REF! &amp;#REF! &amp;#REF! &amp;#REF! &amp;#REF! &amp;#REF! &amp;#REF! &amp;#REF! &amp;#REF! &amp;#REF! &amp;#REF! &amp;#REF! &amp;#REF! &amp;#REF! &amp;#REF! &amp;#REF! &amp;#REF! &amp;#REF! &amp;#REF! &amp;#REF! &amp; M237 &amp;#REF! &amp;#REF! &amp;#REF! &amp;#REF! &amp;#REF! &amp;#REF! &amp; N237 &amp;#REF! &amp;#REF! &amp;#REF! &amp;#REF! &amp;#REF! &amp; O237 &amp;#REF!)</f>
        <v>#REF!</v>
      </c>
      <c r="C237" s="5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6"/>
      <c r="O237" s="136"/>
    </row>
    <row r="238" spans="1:15" x14ac:dyDescent="0.25">
      <c r="A238">
        <v>0.24160006164322742</v>
      </c>
      <c r="B238" t="e">
        <f>(D238 &amp; E238 &amp; F238 &amp; G238 &amp; H238 &amp; I238 &amp; J238 &amp; K238 &amp;#REF! &amp;#REF! &amp; L238 &amp;#REF! &amp;#REF! &amp;#REF! &amp;#REF! &amp;#REF! &amp;#REF! &amp;#REF! &amp;#REF! &amp;#REF! &amp;#REF! &amp;#REF! &amp;#REF! &amp;#REF! &amp;#REF! &amp;#REF! &amp;#REF! &amp;#REF! &amp;#REF! &amp;#REF! &amp;#REF! &amp; M238 &amp;#REF! &amp;#REF! &amp;#REF! &amp;#REF! &amp;#REF! &amp;#REF! &amp; N238 &amp;#REF! &amp;#REF! &amp;#REF! &amp;#REF! &amp;#REF! &amp; O238 &amp;#REF!)</f>
        <v>#REF!</v>
      </c>
      <c r="C238" s="5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6"/>
      <c r="O238" s="136"/>
    </row>
    <row r="239" spans="1:15" x14ac:dyDescent="0.25">
      <c r="A239">
        <v>0.24009483202421006</v>
      </c>
      <c r="B239" t="e">
        <f>(D239 &amp; E239 &amp; F239 &amp; G239 &amp; H239 &amp; I239 &amp; J239 &amp; K239 &amp;#REF! &amp;#REF! &amp; L239 &amp;#REF! &amp;#REF! &amp;#REF! &amp;#REF! &amp;#REF! &amp;#REF! &amp;#REF! &amp;#REF! &amp;#REF! &amp;#REF! &amp;#REF! &amp;#REF! &amp;#REF! &amp;#REF! &amp;#REF! &amp;#REF! &amp;#REF! &amp;#REF! &amp;#REF! &amp;#REF! &amp; M239 &amp;#REF! &amp;#REF! &amp;#REF! &amp;#REF! &amp;#REF! &amp;#REF! &amp; N239 &amp;#REF! &amp;#REF! &amp;#REF! &amp;#REF! &amp;#REF! &amp; O239 &amp;#REF!)</f>
        <v>#REF!</v>
      </c>
      <c r="C239" s="5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6"/>
      <c r="O239" s="136"/>
    </row>
    <row r="240" spans="1:15" x14ac:dyDescent="0.25">
      <c r="A240">
        <v>0.23859884393468056</v>
      </c>
      <c r="B240" t="e">
        <f>(D240 &amp; E240 &amp; F240 &amp; G240 &amp; H240 &amp; I240 &amp; J240 &amp; K240 &amp;#REF! &amp;#REF! &amp; L240 &amp;#REF! &amp;#REF! &amp;#REF! &amp;#REF! &amp;#REF! &amp;#REF! &amp;#REF! &amp;#REF! &amp;#REF! &amp;#REF! &amp;#REF! &amp;#REF! &amp;#REF! &amp;#REF! &amp;#REF! &amp;#REF! &amp;#REF! &amp;#REF! &amp;#REF! &amp;#REF! &amp; M240 &amp;#REF! &amp;#REF! &amp;#REF! &amp;#REF! &amp;#REF! &amp;#REF! &amp; N240 &amp;#REF! &amp;#REF! &amp;#REF! &amp;#REF! &amp;#REF! &amp; O240 &amp;#REF!)</f>
        <v>#REF!</v>
      </c>
      <c r="C240" s="5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6"/>
      <c r="O240" s="136"/>
    </row>
    <row r="241" spans="1:15" x14ac:dyDescent="0.25">
      <c r="A241">
        <v>0.23720768812457682</v>
      </c>
      <c r="B241" t="e">
        <f>(D241 &amp; E241 &amp; F241 &amp; G241 &amp; H241 &amp; I241 &amp; J241 &amp; K241 &amp;#REF! &amp;#REF! &amp; L241 &amp;#REF! &amp;#REF! &amp;#REF! &amp;#REF! &amp;#REF! &amp;#REF! &amp;#REF! &amp;#REF! &amp;#REF! &amp;#REF! &amp;#REF! &amp;#REF! &amp;#REF! &amp;#REF! &amp;#REF! &amp;#REF! &amp;#REF! &amp;#REF! &amp;#REF! &amp;#REF! &amp; M241 &amp;#REF! &amp;#REF! &amp;#REF! &amp;#REF! &amp;#REF! &amp;#REF! &amp; N241 &amp;#REF! &amp;#REF! &amp;#REF! &amp;#REF! &amp;#REF! &amp; O241 &amp;#REF!)</f>
        <v>#REF!</v>
      </c>
      <c r="C241" s="55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6"/>
      <c r="O241" s="136"/>
    </row>
    <row r="242" spans="1:15" x14ac:dyDescent="0.25">
      <c r="A242">
        <v>0.23572942842745898</v>
      </c>
      <c r="B242" t="e">
        <f>(D242 &amp; E242 &amp; F242 &amp; G242 &amp; H242 &amp; I242 &amp; J242 &amp; K242 &amp;#REF! &amp;#REF! &amp; L242 &amp;#REF! &amp;#REF! &amp;#REF! &amp;#REF! &amp;#REF! &amp;#REF! &amp;#REF! &amp;#REF! &amp;#REF! &amp;#REF! &amp;#REF! &amp;#REF! &amp;#REF! &amp;#REF! &amp;#REF! &amp;#REF! &amp;#REF! &amp;#REF! &amp;#REF! &amp;#REF! &amp; M242 &amp;#REF! &amp;#REF! &amp;#REF! &amp;#REF! &amp;#REF! &amp;#REF! &amp; N242 &amp;#REF! &amp;#REF! &amp;#REF! &amp;#REF! &amp;#REF! &amp; O242 &amp;#REF!)</f>
        <v>#REF!</v>
      </c>
      <c r="C242" s="55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6"/>
      <c r="O242" s="136"/>
    </row>
    <row r="243" spans="1:15" x14ac:dyDescent="0.25">
      <c r="A243">
        <v>0.23430749898143377</v>
      </c>
      <c r="B243" t="e">
        <f>(D243 &amp; E243 &amp; F243 &amp; G243 &amp; H243 &amp; I243 &amp; J243 &amp; K243 &amp;#REF! &amp;#REF! &amp; L243 &amp;#REF! &amp;#REF! &amp;#REF! &amp;#REF! &amp;#REF! &amp;#REF! &amp;#REF! &amp;#REF! &amp;#REF! &amp;#REF! &amp;#REF! &amp;#REF! &amp;#REF! &amp;#REF! &amp;#REF! &amp;#REF! &amp;#REF! &amp;#REF! &amp;#REF! &amp;#REF! &amp; M243 &amp;#REF! &amp;#REF! &amp;#REF! &amp;#REF! &amp;#REF! &amp;#REF! &amp; N243 &amp;#REF! &amp;#REF! &amp;#REF! &amp;#REF! &amp;#REF! &amp; O243 &amp;#REF!)</f>
        <v>#REF!</v>
      </c>
      <c r="C243" s="55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6"/>
      <c r="O243" s="136"/>
    </row>
    <row r="244" spans="1:15" x14ac:dyDescent="0.25">
      <c r="A244">
        <v>0.23284705104534492</v>
      </c>
      <c r="B244" t="e">
        <f>(D244 &amp; E244 &amp; F244 &amp; G244 &amp; H244 &amp; I244 &amp; J244 &amp; K244 &amp;#REF! &amp;#REF! &amp; L244 &amp;#REF! &amp;#REF! &amp;#REF! &amp;#REF! &amp;#REF! &amp;#REF! &amp;#REF! &amp;#REF! &amp;#REF! &amp;#REF! &amp;#REF! &amp;#REF! &amp;#REF! &amp;#REF! &amp;#REF! &amp;#REF! &amp;#REF! &amp;#REF! &amp;#REF! &amp;#REF! &amp; M244 &amp;#REF! &amp;#REF! &amp;#REF! &amp;#REF! &amp;#REF! &amp;#REF! &amp; N244 &amp;#REF! &amp;#REF! &amp;#REF! &amp;#REF! &amp;#REF! &amp; O244 &amp;#REF!)</f>
        <v>#REF!</v>
      </c>
      <c r="C244" s="55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6"/>
      <c r="O244" s="136"/>
    </row>
    <row r="245" spans="1:15" x14ac:dyDescent="0.25">
      <c r="A245">
        <v>0.23144792645179244</v>
      </c>
      <c r="B245" t="e">
        <f>(D245 &amp; E245 &amp; F245 &amp; G245 &amp; H245 &amp; I245 &amp; J245 &amp; K245 &amp;#REF! &amp;#REF! &amp; L245 &amp;#REF! &amp;#REF! &amp;#REF! &amp;#REF! &amp;#REF! &amp;#REF! &amp;#REF! &amp;#REF! &amp;#REF! &amp;#REF! &amp;#REF! &amp;#REF! &amp;#REF! &amp;#REF! &amp;#REF! &amp;#REF! &amp;#REF! &amp;#REF! &amp;#REF! &amp;#REF! &amp; M245 &amp;#REF! &amp;#REF! &amp;#REF! &amp;#REF! &amp;#REF! &amp;#REF! &amp; N245 &amp;#REF! &amp;#REF! &amp;#REF! &amp;#REF! &amp;#REF! &amp; O245 &amp;#REF!)</f>
        <v>#REF!</v>
      </c>
      <c r="C245" s="55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6"/>
      <c r="O245" s="136"/>
    </row>
    <row r="246" spans="1:15" x14ac:dyDescent="0.25">
      <c r="A246">
        <v>0.23001269453668113</v>
      </c>
      <c r="B246" t="e">
        <f>(D246 &amp; E246 &amp; F246 &amp; G246 &amp; H246 &amp; I246 &amp; J246 &amp; K246 &amp;#REF! &amp;#REF! &amp; L246 &amp;#REF! &amp;#REF! &amp;#REF! &amp;#REF! &amp;#REF! &amp;#REF! &amp;#REF! &amp;#REF! &amp;#REF! &amp;#REF! &amp;#REF! &amp;#REF! &amp;#REF! &amp;#REF! &amp;#REF! &amp;#REF! &amp;#REF! &amp;#REF! &amp;#REF! &amp;#REF! &amp; M246 &amp;#REF! &amp;#REF! &amp;#REF! &amp;#REF! &amp;#REF! &amp;#REF! &amp; N246 &amp;#REF! &amp;#REF! &amp;#REF! &amp;#REF! &amp;#REF! &amp; O246 &amp;#REF!)</f>
        <v>#REF!</v>
      </c>
      <c r="C246" s="55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6"/>
      <c r="O246" s="136"/>
    </row>
    <row r="247" spans="1:15" x14ac:dyDescent="0.25">
      <c r="A247">
        <v>0.22858629572476935</v>
      </c>
      <c r="B247" t="e">
        <f>(D247 &amp; E247 &amp; F247 &amp; G247 &amp; H247 &amp; I247 &amp; J247 &amp; K247 &amp;#REF! &amp;#REF! &amp; L247 &amp;#REF! &amp;#REF! &amp;#REF! &amp;#REF! &amp;#REF! &amp;#REF! &amp;#REF! &amp;#REF! &amp;#REF! &amp;#REF! &amp;#REF! &amp;#REF! &amp;#REF! &amp;#REF! &amp;#REF! &amp;#REF! &amp;#REF! &amp;#REF! &amp;#REF! &amp;#REF! &amp; M247 &amp;#REF! &amp;#REF! &amp;#REF! &amp;#REF! &amp;#REF! &amp;#REF! &amp; N247 &amp;#REF! &amp;#REF! &amp;#REF! &amp;#REF! &amp;#REF! &amp; O247 &amp;#REF!)</f>
        <v>#REF!</v>
      </c>
      <c r="C247" s="55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6"/>
      <c r="O247" s="136"/>
    </row>
    <row r="248" spans="1:15" x14ac:dyDescent="0.25">
      <c r="A248">
        <v>0.2272142692555611</v>
      </c>
      <c r="B248" t="e">
        <f>(D248 &amp; E248 &amp; F248 &amp; G248 &amp; H248 &amp; I248 &amp; J248 &amp; K248 &amp;#REF! &amp;#REF! &amp; L248 &amp;#REF! &amp;#REF! &amp;#REF! &amp;#REF! &amp;#REF! &amp;#REF! &amp;#REF! &amp;#REF! &amp;#REF! &amp;#REF! &amp;#REF! &amp;#REF! &amp;#REF! &amp;#REF! &amp;#REF! &amp;#REF! &amp;#REF! &amp;#REF! &amp;#REF! &amp;#REF! &amp; M248 &amp;#REF! &amp;#REF! &amp;#REF! &amp;#REF! &amp;#REF! &amp;#REF! &amp; N248 &amp;#REF! &amp;#REF! &amp;#REF! &amp;#REF! &amp;#REF! &amp; O248 &amp;#REF!)</f>
        <v>#REF!</v>
      </c>
      <c r="C248" s="55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6"/>
      <c r="O248" s="136"/>
    </row>
    <row r="249" spans="1:15" x14ac:dyDescent="0.25">
      <c r="A249">
        <v>0.22580509450663611</v>
      </c>
      <c r="B249" t="e">
        <f>(D249 &amp; E249 &amp; F249 &amp; G249 &amp; H249 &amp; I249 &amp; J249 &amp; K249 &amp;#REF! &amp;#REF! &amp; L249 &amp;#REF! &amp;#REF! &amp;#REF! &amp;#REF! &amp;#REF! &amp;#REF! &amp;#REF! &amp;#REF! &amp;#REF! &amp;#REF! &amp;#REF! &amp;#REF! &amp;#REF! &amp;#REF! &amp;#REF! &amp;#REF! &amp;#REF! &amp;#REF! &amp;#REF! &amp;#REF! &amp; M249 &amp;#REF! &amp;#REF! &amp;#REF! &amp;#REF! &amp;#REF! &amp;#REF! &amp; N249 &amp;#REF! &amp;#REF! &amp;#REF! &amp;#REF! &amp;#REF! &amp; O249 &amp;#REF!)</f>
        <v>#REF!</v>
      </c>
      <c r="C249" s="55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6"/>
      <c r="O249" s="136"/>
    </row>
    <row r="250" spans="1:15" x14ac:dyDescent="0.25">
      <c r="A250">
        <v>0.22444963631722314</v>
      </c>
      <c r="B250" t="e">
        <f>(D250 &amp; E250 &amp; F250 &amp; G250 &amp; H250 &amp; I250 &amp; J250 &amp; K250 &amp;#REF! &amp;#REF! &amp; L250 &amp;#REF! &amp;#REF! &amp;#REF! &amp;#REF! &amp;#REF! &amp;#REF! &amp;#REF! &amp;#REF! &amp;#REF! &amp;#REF! &amp;#REF! &amp;#REF! &amp;#REF! &amp;#REF! &amp;#REF! &amp;#REF! &amp;#REF! &amp;#REF! &amp;#REF! &amp;#REF! &amp; M250 &amp;#REF! &amp;#REF! &amp;#REF! &amp;#REF! &amp;#REF! &amp;#REF! &amp; N250 &amp;#REF! &amp;#REF! &amp;#REF! &amp;#REF! &amp;#REF! &amp; O250 &amp;#REF!)</f>
        <v>#REF!</v>
      </c>
      <c r="C250" s="55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6"/>
      <c r="O250" s="136"/>
    </row>
    <row r="251" spans="1:15" x14ac:dyDescent="0.25">
      <c r="A251">
        <v>0.22305747923735342</v>
      </c>
      <c r="B251" t="e">
        <f>(D251 &amp; E251 &amp; F251 &amp; G251 &amp; H251 &amp; I251 &amp; J251 &amp; K251 &amp;#REF! &amp;#REF! &amp; L251 &amp;#REF! &amp;#REF! &amp;#REF! &amp;#REF! &amp;#REF! &amp;#REF! &amp;#REF! &amp;#REF! &amp;#REF! &amp;#REF! &amp;#REF! &amp;#REF! &amp;#REF! &amp;#REF! &amp;#REF! &amp;#REF! &amp;#REF! &amp;#REF! &amp;#REF! &amp;#REF! &amp; M251 &amp;#REF! &amp;#REF! &amp;#REF! &amp;#REF! &amp;#REF! &amp;#REF! &amp; N251 &amp;#REF! &amp;#REF! &amp;#REF! &amp;#REF! &amp;#REF! &amp; O251 &amp;#REF!)</f>
        <v>#REF!</v>
      </c>
      <c r="C251" s="55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6"/>
      <c r="O251" s="136"/>
    </row>
    <row r="252" spans="1:15" x14ac:dyDescent="0.25">
      <c r="A252">
        <v>0.22167389217205485</v>
      </c>
      <c r="B252" t="e">
        <f>(D252 &amp; E252 &amp; F252 &amp; G252 &amp; H252 &amp; I252 &amp; J252 &amp; K252 &amp;#REF! &amp;#REF! &amp; L252 &amp;#REF! &amp;#REF! &amp;#REF! &amp;#REF! &amp;#REF! &amp;#REF! &amp;#REF! &amp;#REF! &amp;#REF! &amp;#REF! &amp;#REF! &amp;#REF! &amp;#REF! &amp;#REF! &amp;#REF! &amp;#REF! &amp;#REF! &amp;#REF! &amp;#REF! &amp;#REF! &amp; M252 &amp;#REF! &amp;#REF! &amp;#REF! &amp;#REF! &amp;#REF! &amp;#REF! &amp; N252 &amp;#REF! &amp;#REF! &amp;#REF! &amp;#REF! &amp;#REF! &amp; O252 &amp;#REF!)</f>
        <v>#REF!</v>
      </c>
      <c r="C252" s="55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6"/>
      <c r="O252" s="136"/>
    </row>
    <row r="253" spans="1:15" x14ac:dyDescent="0.25">
      <c r="A253">
        <v>0.22043152318809661</v>
      </c>
      <c r="B253" t="e">
        <f>(D253 &amp; E253 &amp; F253 &amp; G253 &amp; H253 &amp; I253 &amp; J253 &amp; K253 &amp;#REF! &amp;#REF! &amp; L253 &amp;#REF! &amp;#REF! &amp;#REF! &amp;#REF! &amp;#REF! &amp;#REF! &amp;#REF! &amp;#REF! &amp;#REF! &amp;#REF! &amp;#REF! &amp;#REF! &amp;#REF! &amp;#REF! &amp;#REF! &amp;#REF! &amp;#REF! &amp;#REF! &amp;#REF! &amp;#REF! &amp; M253 &amp;#REF! &amp;#REF! &amp;#REF! &amp;#REF! &amp;#REF! &amp;#REF! &amp; N253 &amp;#REF! &amp;#REF! &amp;#REF! &amp;#REF! &amp;#REF! &amp; O253 &amp;#REF!)</f>
        <v>#REF!</v>
      </c>
      <c r="C253" s="5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6"/>
      <c r="O253" s="136"/>
    </row>
    <row r="254" spans="1:15" x14ac:dyDescent="0.25">
      <c r="A254">
        <v>0.21906410242784466</v>
      </c>
      <c r="B254" t="e">
        <f>(D254 &amp; E254 &amp; F254 &amp; G254 &amp; H254 &amp; I254 &amp; J254 &amp; K254 &amp;#REF! &amp;#REF! &amp; L254 &amp;#REF! &amp;#REF! &amp;#REF! &amp;#REF! &amp;#REF! &amp;#REF! &amp;#REF! &amp;#REF! &amp;#REF! &amp;#REF! &amp;#REF! &amp;#REF! &amp;#REF! &amp;#REF! &amp;#REF! &amp;#REF! &amp;#REF! &amp;#REF! &amp;#REF! &amp;#REF! &amp; M254 &amp;#REF! &amp;#REF! &amp;#REF! &amp;#REF! &amp;#REF! &amp;#REF! &amp; N254 &amp;#REF! &amp;#REF! &amp;#REF! &amp;#REF! &amp;#REF! &amp; O254 &amp;#REF!)</f>
        <v>#REF!</v>
      </c>
      <c r="C254" s="55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6"/>
      <c r="O254" s="136"/>
    </row>
    <row r="255" spans="1:15" x14ac:dyDescent="0.25">
      <c r="A255">
        <v>0.21774880845966682</v>
      </c>
      <c r="B255" t="e">
        <f>(D255 &amp; E255 &amp; F255 &amp; G255 &amp; H255 &amp; I255 &amp; J255 &amp; K255 &amp;#REF! &amp;#REF! &amp; L255 &amp;#REF! &amp;#REF! &amp;#REF! &amp;#REF! &amp;#REF! &amp;#REF! &amp;#REF! &amp;#REF! &amp;#REF! &amp;#REF! &amp;#REF! &amp;#REF! &amp;#REF! &amp;#REF! &amp;#REF! &amp;#REF! &amp;#REF! &amp;#REF! &amp;#REF! &amp;#REF! &amp; M255 &amp;#REF! &amp;#REF! &amp;#REF! &amp;#REF! &amp;#REF! &amp;#REF! &amp; N255 &amp;#REF! &amp;#REF! &amp;#REF! &amp;#REF! &amp;#REF! &amp; O255 &amp;#REF!)</f>
        <v>#REF!</v>
      </c>
      <c r="C255" s="5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6"/>
      <c r="O255" s="136"/>
    </row>
    <row r="256" spans="1:15" x14ac:dyDescent="0.25">
      <c r="A256">
        <v>0.21639790495299302</v>
      </c>
      <c r="B256" t="e">
        <f>(D256 &amp; E256 &amp; F256 &amp; G256 &amp; H256 &amp; I256 &amp; J256 &amp; K256 &amp;#REF! &amp;#REF! &amp; L256 &amp;#REF! &amp;#REF! &amp;#REF! &amp;#REF! &amp;#REF! &amp;#REF! &amp;#REF! &amp;#REF! &amp;#REF! &amp;#REF! &amp;#REF! &amp;#REF! &amp;#REF! &amp;#REF! &amp;#REF! &amp;#REF! &amp;#REF! &amp;#REF! &amp;#REF! &amp;#REF! &amp; M256 &amp;#REF! &amp;#REF! &amp;#REF! &amp;#REF! &amp;#REF! &amp;#REF! &amp; N256 &amp;#REF! &amp;#REF! &amp;#REF! &amp;#REF! &amp;#REF! &amp; O256 &amp;#REF!)</f>
        <v>#REF!</v>
      </c>
      <c r="C256" s="55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6"/>
      <c r="O256" s="136"/>
    </row>
    <row r="257" spans="1:15" x14ac:dyDescent="0.25">
      <c r="A257">
        <v>0.21509849933423203</v>
      </c>
      <c r="B257" t="e">
        <f>(D257 &amp; E257 &amp; F257 &amp; G257 &amp; H257 &amp; I257 &amp; J257 &amp; K257 &amp;#REF! &amp;#REF! &amp; L257 &amp;#REF! &amp;#REF! &amp;#REF! &amp;#REF! &amp;#REF! &amp;#REF! &amp;#REF! &amp;#REF! &amp;#REF! &amp;#REF! &amp;#REF! &amp;#REF! &amp;#REF! &amp;#REF! &amp;#REF! &amp;#REF! &amp;#REF! &amp;#REF! &amp;#REF! &amp;#REF! &amp; M257 &amp;#REF! &amp;#REF! &amp;#REF! &amp;#REF! &amp;#REF! &amp;#REF! &amp; N257 &amp;#REF! &amp;#REF! &amp;#REF! &amp;#REF! &amp;#REF! &amp; O257 &amp;#REF!)</f>
        <v>#REF!</v>
      </c>
      <c r="C257" s="55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6"/>
      <c r="O257" s="136"/>
    </row>
    <row r="258" spans="1:15" x14ac:dyDescent="0.25">
      <c r="A258">
        <v>0.21376391509150688</v>
      </c>
      <c r="B258" t="e">
        <f>(D258 &amp; E258 &amp; F258 &amp; G258 &amp; H258 &amp; I258 &amp; J258 &amp; K258 &amp;#REF! &amp;#REF! &amp; L258 &amp;#REF! &amp;#REF! &amp;#REF! &amp;#REF! &amp;#REF! &amp;#REF! &amp;#REF! &amp;#REF! &amp;#REF! &amp;#REF! &amp;#REF! &amp;#REF! &amp;#REF! &amp;#REF! &amp;#REF! &amp;#REF! &amp;#REF! &amp;#REF! &amp;#REF! &amp;#REF! &amp; M258 &amp;#REF! &amp;#REF! &amp;#REF! &amp;#REF! &amp;#REF! &amp;#REF! &amp; N258 &amp;#REF! &amp;#REF! &amp;#REF! &amp;#REF! &amp;#REF! &amp; O258 &amp;#REF!)</f>
        <v>#REF!</v>
      </c>
      <c r="C258" s="55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6"/>
      <c r="O258" s="136"/>
    </row>
    <row r="259" spans="1:15" x14ac:dyDescent="0.25">
      <c r="A259">
        <v>0.21243754912514648</v>
      </c>
      <c r="B259" t="e">
        <f>(D259 &amp; E259 &amp; F259 &amp; G259 &amp; H259 &amp; I259 &amp; J259 &amp; K259 &amp;#REF! &amp;#REF! &amp; L259 &amp;#REF! &amp;#REF! &amp;#REF! &amp;#REF! &amp;#REF! &amp;#REF! &amp;#REF! &amp;#REF! &amp;#REF! &amp;#REF! &amp;#REF! &amp;#REF! &amp;#REF! &amp;#REF! &amp;#REF! &amp;#REF! &amp;#REF! &amp;#REF! &amp;#REF! &amp;#REF! &amp; M259 &amp;#REF! &amp;#REF! &amp;#REF! &amp;#REF! &amp;#REF! &amp;#REF! &amp; N259 &amp;#REF! &amp;#REF! &amp;#REF! &amp;#REF! &amp;#REF! &amp; O259 &amp;#REF!)</f>
        <v>#REF!</v>
      </c>
      <c r="C259" s="55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6"/>
      <c r="O259" s="136"/>
    </row>
    <row r="260" spans="1:15" x14ac:dyDescent="0.25">
      <c r="A260">
        <v>0.2111617467483593</v>
      </c>
      <c r="B260" t="e">
        <f>(D260 &amp; E260 &amp; F260 &amp; G260 &amp; H260 &amp; I260 &amp; J260 &amp; K260 &amp;#REF! &amp;#REF! &amp; L260 &amp;#REF! &amp;#REF! &amp;#REF! &amp;#REF! &amp;#REF! &amp;#REF! &amp;#REF! &amp;#REF! &amp;#REF! &amp;#REF! &amp;#REF! &amp;#REF! &amp;#REF! &amp;#REF! &amp;#REF! &amp;#REF! &amp;#REF! &amp;#REF! &amp;#REF! &amp;#REF! &amp; M260 &amp;#REF! &amp;#REF! &amp;#REF! &amp;#REF! &amp;#REF! &amp;#REF! &amp; N260 &amp;#REF! &amp;#REF! &amp;#REF! &amp;#REF! &amp;#REF! &amp; O260 &amp;#REF!)</f>
        <v>#REF!</v>
      </c>
      <c r="C260" s="55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6"/>
      <c r="O260" s="136"/>
    </row>
    <row r="261" spans="1:15" x14ac:dyDescent="0.25">
      <c r="A261">
        <v>0.2098514058834742</v>
      </c>
      <c r="B261" t="e">
        <f>(D261 &amp; E261 &amp; F261 &amp; G261 &amp; H261 &amp; I261 &amp; J261 &amp; K261 &amp;#REF! &amp;#REF! &amp; L261 &amp;#REF! &amp;#REF! &amp;#REF! &amp;#REF! &amp;#REF! &amp;#REF! &amp;#REF! &amp;#REF! &amp;#REF! &amp;#REF! &amp;#REF! &amp;#REF! &amp;#REF! &amp;#REF! &amp;#REF! &amp;#REF! &amp;#REF! &amp;#REF! &amp;#REF! &amp;#REF! &amp; M261 &amp;#REF! &amp;#REF! &amp;#REF! &amp;#REF! &amp;#REF! &amp;#REF! &amp; N261 &amp;#REF! &amp;#REF! &amp;#REF! &amp;#REF! &amp;#REF! &amp; O261 &amp;#REF!)</f>
        <v>#REF!</v>
      </c>
      <c r="C261" s="55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6"/>
      <c r="O261" s="136"/>
    </row>
    <row r="262" spans="1:15" x14ac:dyDescent="0.25">
      <c r="A262">
        <v>0.2085910184207164</v>
      </c>
      <c r="B262" t="e">
        <f>(D262 &amp; E262 &amp; F262 &amp; G262 &amp; H262 &amp; I262 &amp; J262 &amp; K262 &amp;#REF! &amp;#REF! &amp; L262 &amp;#REF! &amp;#REF! &amp;#REF! &amp;#REF! &amp;#REF! &amp;#REF! &amp;#REF! &amp;#REF! &amp;#REF! &amp;#REF! &amp;#REF! &amp;#REF! &amp;#REF! &amp;#REF! &amp;#REF! &amp;#REF! &amp;#REF! &amp;#REF! &amp;#REF! &amp;#REF! &amp; M262 &amp;#REF! &amp;#REF! &amp;#REF! &amp;#REF! &amp;#REF! &amp;#REF! &amp; N262 &amp;#REF! &amp;#REF! &amp;#REF! &amp;#REF! &amp;#REF! &amp; O262 &amp;#REF!)</f>
        <v>#REF!</v>
      </c>
      <c r="C262" s="55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6"/>
      <c r="O262" s="136"/>
    </row>
    <row r="263" spans="1:15" x14ac:dyDescent="0.25">
      <c r="A263">
        <v>0.20729651052129958</v>
      </c>
      <c r="B263" t="e">
        <f>(D263 &amp; E263 &amp; F263 &amp; G263 &amp; H263 &amp; I263 &amp; J263 &amp; K263 &amp;#REF! &amp;#REF! &amp; L263 &amp;#REF! &amp;#REF! &amp;#REF! &amp;#REF! &amp;#REF! &amp;#REF! &amp;#REF! &amp;#REF! &amp;#REF! &amp;#REF! &amp;#REF! &amp;#REF! &amp;#REF! &amp;#REF! &amp;#REF! &amp;#REF! &amp;#REF! &amp;#REF! &amp;#REF! &amp;#REF! &amp; M263 &amp;#REF! &amp;#REF! &amp;#REF! &amp;#REF! &amp;#REF! &amp;#REF! &amp; N263 &amp;#REF! &amp;#REF! &amp;#REF! &amp;#REF! &amp;#REF! &amp; O263 &amp;#REF!)</f>
        <v>#REF!</v>
      </c>
      <c r="C263" s="55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6"/>
      <c r="O263" s="136"/>
    </row>
    <row r="264" spans="1:15" x14ac:dyDescent="0.25">
      <c r="A264">
        <v>0.20600997598407744</v>
      </c>
      <c r="B264" t="e">
        <f>(D264 &amp; E264 &amp; F264 &amp; G264 &amp; H264 &amp; I264 &amp; J264 &amp; K264 &amp;#REF! &amp;#REF! &amp; L264 &amp;#REF! &amp;#REF! &amp;#REF! &amp;#REF! &amp;#REF! &amp;#REF! &amp;#REF! &amp;#REF! &amp;#REF! &amp;#REF! &amp;#REF! &amp;#REF! &amp;#REF! &amp;#REF! &amp;#REF! &amp;#REF! &amp;#REF! &amp;#REF! &amp;#REF! &amp;#REF! &amp; M264 &amp;#REF! &amp;#REF! &amp;#REF! &amp;#REF! &amp;#REF! &amp;#REF! &amp; N264 &amp;#REF! &amp;#REF! &amp;#REF! &amp;#REF! &amp;#REF! &amp; O264 &amp;#REF!)</f>
        <v>#REF!</v>
      </c>
      <c r="C264" s="55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6"/>
      <c r="O264" s="136"/>
    </row>
    <row r="265" spans="1:15" x14ac:dyDescent="0.25">
      <c r="A265">
        <v>0.20485475752161428</v>
      </c>
      <c r="B265" t="e">
        <f>(D265 &amp; E265 &amp; F265 &amp; G265 &amp; H265 &amp; I265 &amp; J265 &amp; K265 &amp;#REF! &amp;#REF! &amp; L265 &amp;#REF! &amp;#REF! &amp;#REF! &amp;#REF! &amp;#REF! &amp;#REF! &amp;#REF! &amp;#REF! &amp;#REF! &amp;#REF! &amp;#REF! &amp;#REF! &amp;#REF! &amp;#REF! &amp;#REF! &amp;#REF! &amp;#REF! &amp;#REF! &amp;#REF! &amp;#REF! &amp; M265 &amp;#REF! &amp;#REF! &amp;#REF! &amp;#REF! &amp;#REF! &amp;#REF! &amp; N265 &amp;#REF! &amp;#REF! &amp;#REF! &amp;#REF! &amp;#REF! &amp; O265 &amp;#REF!)</f>
        <v>#REF!</v>
      </c>
      <c r="C265" s="55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6"/>
      <c r="O265" s="136"/>
    </row>
    <row r="266" spans="1:15" x14ac:dyDescent="0.25">
      <c r="A266">
        <v>0.20358326369988344</v>
      </c>
      <c r="B266" t="e">
        <f>(D266 &amp; E266 &amp; F266 &amp; G266 &amp; H266 &amp; I266 &amp; J266 &amp; K266 &amp;#REF! &amp;#REF! &amp; L266 &amp;#REF! &amp;#REF! &amp;#REF! &amp;#REF! &amp;#REF! &amp;#REF! &amp;#REF! &amp;#REF! &amp;#REF! &amp;#REF! &amp;#REF! &amp;#REF! &amp;#REF! &amp;#REF! &amp;#REF! &amp;#REF! &amp;#REF! &amp;#REF! &amp;#REF! &amp;#REF! &amp; M266 &amp;#REF! &amp;#REF! &amp;#REF! &amp;#REF! &amp;#REF! &amp;#REF! &amp; N266 &amp;#REF! &amp;#REF! &amp;#REF! &amp;#REF! &amp;#REF! &amp; O266 &amp;#REF!)</f>
        <v>#REF!</v>
      </c>
      <c r="C266" s="55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6"/>
      <c r="O266" s="136"/>
    </row>
    <row r="267" spans="1:15" x14ac:dyDescent="0.25">
      <c r="A267">
        <v>0.20236024406497458</v>
      </c>
      <c r="B267" t="e">
        <f>(D267 &amp; E267 &amp; F267 &amp; G267 &amp; H267 &amp; I267 &amp; J267 &amp; K267 &amp;#REF! &amp;#REF! &amp; L267 &amp;#REF! &amp;#REF! &amp;#REF! &amp;#REF! &amp;#REF! &amp;#REF! &amp;#REF! &amp;#REF! &amp;#REF! &amp;#REF! &amp;#REF! &amp;#REF! &amp;#REF! &amp;#REF! &amp;#REF! &amp;#REF! &amp;#REF! &amp;#REF! &amp;#REF! &amp;#REF! &amp; M267 &amp;#REF! &amp;#REF! &amp;#REF! &amp;#REF! &amp;#REF! &amp;#REF! &amp; N267 &amp;#REF! &amp;#REF! &amp;#REF! &amp;#REF! &amp;#REF! &amp; O267 &amp;#REF!)</f>
        <v>#REF!</v>
      </c>
      <c r="C267" s="55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6"/>
      <c r="O267" s="136"/>
    </row>
    <row r="268" spans="1:15" x14ac:dyDescent="0.25">
      <c r="A268">
        <v>0.20110411736811548</v>
      </c>
      <c r="B268" t="e">
        <f>(D268 &amp; E268 &amp; F268 &amp; G268 &amp; H268 &amp; I268 &amp; J268 &amp; K268 &amp;#REF! &amp;#REF! &amp; L268 &amp;#REF! &amp;#REF! &amp;#REF! &amp;#REF! &amp;#REF! &amp;#REF! &amp;#REF! &amp;#REF! &amp;#REF! &amp;#REF! &amp;#REF! &amp;#REF! &amp;#REF! &amp;#REF! &amp;#REF! &amp;#REF! &amp;#REF! &amp;#REF! &amp;#REF! &amp;#REF! &amp; M268 &amp;#REF! &amp;#REF! &amp;#REF! &amp;#REF! &amp;#REF! &amp;#REF! &amp; N268 &amp;#REF! &amp;#REF! &amp;#REF! &amp;#REF! &amp;#REF! &amp; O268 &amp;#REF!)</f>
        <v>#REF!</v>
      </c>
      <c r="C268" s="5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6"/>
      <c r="O268" s="136"/>
    </row>
    <row r="269" spans="1:15" x14ac:dyDescent="0.25">
      <c r="A269">
        <v>0.19989587969481423</v>
      </c>
      <c r="B269" t="e">
        <f>(D269 &amp; E269 &amp; F269 &amp; G269 &amp; H269 &amp; I269 &amp; J269 &amp; K269 &amp;#REF! &amp;#REF! &amp; L269 &amp;#REF! &amp;#REF! &amp;#REF! &amp;#REF! &amp;#REF! &amp;#REF! &amp;#REF! &amp;#REF! &amp;#REF! &amp;#REF! &amp;#REF! &amp;#REF! &amp;#REF! &amp;#REF! &amp;#REF! &amp;#REF! &amp;#REF! &amp;#REF! &amp;#REF! &amp;#REF! &amp; M269 &amp;#REF! &amp;#REF! &amp;#REF! &amp;#REF! &amp;#REF! &amp;#REF! &amp; N269 &amp;#REF! &amp;#REF! &amp;#REF! &amp;#REF! &amp;#REF! &amp; O269 &amp;#REF!)</f>
        <v>#REF!</v>
      </c>
      <c r="C269" s="5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6"/>
      <c r="O269" s="136"/>
    </row>
    <row r="270" spans="1:15" x14ac:dyDescent="0.25">
      <c r="A270">
        <v>0.19865493581499485</v>
      </c>
      <c r="B270" t="e">
        <f>(D270 &amp; E270 &amp; F270 &amp; G270 &amp; H270 &amp; I270 &amp; J270 &amp; K270 &amp;#REF! &amp;#REF! &amp; L270 &amp;#REF! &amp;#REF! &amp;#REF! &amp;#REF! &amp;#REF! &amp;#REF! &amp;#REF! &amp;#REF! &amp;#REF! &amp;#REF! &amp;#REF! &amp;#REF! &amp;#REF! &amp;#REF! &amp;#REF! &amp;#REF! &amp;#REF! &amp;#REF! &amp;#REF! &amp;#REF! &amp; M270 &amp;#REF! &amp;#REF! &amp;#REF! &amp;#REF! &amp;#REF! &amp;#REF! &amp; N270 &amp;#REF! &amp;#REF! &amp;#REF! &amp;#REF! &amp;#REF! &amp; O270 &amp;#REF!)</f>
        <v>#REF!</v>
      </c>
      <c r="C270" s="5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6"/>
      <c r="O270" s="136"/>
    </row>
    <row r="271" spans="1:15" x14ac:dyDescent="0.25">
      <c r="A271">
        <v>0.19742163786442227</v>
      </c>
      <c r="B271" t="e">
        <f>(D271 &amp; E271 &amp; F271 &amp; G271 &amp; H271 &amp; I271 &amp; J271 &amp; K271 &amp;#REF! &amp;#REF! &amp; L271 &amp;#REF! &amp;#REF! &amp;#REF! &amp;#REF! &amp;#REF! &amp;#REF! &amp;#REF! &amp;#REF! &amp;#REF! &amp;#REF! &amp;#REF! &amp;#REF! &amp;#REF! &amp;#REF! &amp;#REF! &amp;#REF! &amp;#REF! &amp;#REF! &amp;#REF! &amp;#REF! &amp; M271 &amp;#REF! &amp;#REF! &amp;#REF! &amp;#REF! &amp;#REF! &amp;#REF! &amp; N271 &amp;#REF! &amp;#REF! &amp;#REF! &amp;#REF! &amp;#REF! &amp; O271 &amp;#REF!)</f>
        <v>#REF!</v>
      </c>
      <c r="C271" s="5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6"/>
      <c r="O271" s="136"/>
    </row>
    <row r="272" spans="1:15" x14ac:dyDescent="0.25">
      <c r="A272">
        <v>0.19623535962794561</v>
      </c>
      <c r="B272" t="e">
        <f>(D272 &amp; E272 &amp; F272 &amp; G272 &amp; H272 &amp; I272 &amp; J272 &amp; K272 &amp;#REF! &amp;#REF! &amp; L272 &amp;#REF! &amp;#REF! &amp;#REF! &amp;#REF! &amp;#REF! &amp;#REF! &amp;#REF! &amp;#REF! &amp;#REF! &amp;#REF! &amp;#REF! &amp;#REF! &amp;#REF! &amp;#REF! &amp;#REF! &amp;#REF! &amp;#REF! &amp;#REF! &amp;#REF! &amp;#REF! &amp; M272 &amp;#REF! &amp;#REF! &amp;#REF! &amp;#REF! &amp;#REF! &amp;#REF! &amp; N272 &amp;#REF! &amp;#REF! &amp;#REF! &amp;#REF! &amp;#REF! &amp; O272 &amp;#REF!)</f>
        <v>#REF!</v>
      </c>
      <c r="C272" s="55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6"/>
      <c r="O272" s="136"/>
    </row>
    <row r="273" spans="1:15" x14ac:dyDescent="0.25">
      <c r="A273">
        <v>0.19501697066199872</v>
      </c>
      <c r="B273" t="e">
        <f>(D273 &amp; E273 &amp; F273 &amp; G273 &amp; H273 &amp; I273 &amp; J273 &amp; K273 &amp;#REF! &amp;#REF! &amp; L273 &amp;#REF! &amp;#REF! &amp;#REF! &amp;#REF! &amp;#REF! &amp;#REF! &amp;#REF! &amp;#REF! &amp;#REF! &amp;#REF! &amp;#REF! &amp;#REF! &amp;#REF! &amp;#REF! &amp;#REF! &amp;#REF! &amp;#REF! &amp;#REF! &amp;#REF! &amp;#REF! &amp; M273 &amp;#REF! &amp;#REF! &amp;#REF! &amp;#REF! &amp;#REF! &amp;#REF! &amp; N273 &amp;#REF! &amp;#REF! &amp;#REF! &amp;#REF! &amp;#REF! &amp; O273 &amp;#REF!)</f>
        <v>#REF!</v>
      </c>
      <c r="C273" s="55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6"/>
      <c r="O273" s="136"/>
    </row>
    <row r="274" spans="1:15" x14ac:dyDescent="0.25">
      <c r="A274">
        <v>0.19384503367168182</v>
      </c>
      <c r="B274" t="e">
        <f>(D274 &amp; E274 &amp; F274 &amp; G274 &amp; H274 &amp; I274 &amp; J274 &amp; K274 &amp;#REF! &amp;#REF! &amp; L274 &amp;#REF! &amp;#REF! &amp;#REF! &amp;#REF! &amp;#REF! &amp;#REF! &amp;#REF! &amp;#REF! &amp;#REF! &amp;#REF! &amp;#REF! &amp;#REF! &amp;#REF! &amp;#REF! &amp;#REF! &amp;#REF! &amp;#REF! &amp;#REF! &amp;#REF! &amp;#REF! &amp; M274 &amp;#REF! &amp;#REF! &amp;#REF! &amp;#REF! &amp;#REF! &amp;#REF! &amp; N274 &amp;#REF! &amp;#REF! &amp;#REF! &amp;#REF! &amp;#REF! &amp; O274 &amp;#REF!)</f>
        <v>#REF!</v>
      </c>
      <c r="C274" s="55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6"/>
      <c r="O274" s="136"/>
    </row>
    <row r="275" spans="1:15" x14ac:dyDescent="0.25">
      <c r="A275">
        <v>0.1926413748347931</v>
      </c>
      <c r="B275" t="e">
        <f>(D275 &amp; E275 &amp; F275 &amp; G275 &amp; H275 &amp; I275 &amp; J275 &amp; K275 &amp;#REF! &amp;#REF! &amp; L275 &amp;#REF! &amp;#REF! &amp;#REF! &amp;#REF! &amp;#REF! &amp;#REF! &amp;#REF! &amp;#REF! &amp;#REF! &amp;#REF! &amp;#REF! &amp;#REF! &amp;#REF! &amp;#REF! &amp;#REF! &amp;#REF! &amp;#REF! &amp;#REF! &amp;#REF! &amp;#REF! &amp; M275 &amp;#REF! &amp;#REF! &amp;#REF! &amp;#REF! &amp;#REF! &amp;#REF! &amp; N275 &amp;#REF! &amp;#REF! &amp;#REF! &amp;#REF! &amp;#REF! &amp; O275 &amp;#REF!)</f>
        <v>#REF!</v>
      </c>
      <c r="C275" s="55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6"/>
      <c r="O275" s="136"/>
    </row>
    <row r="276" spans="1:15" x14ac:dyDescent="0.25">
      <c r="A276">
        <v>0.19144513394139778</v>
      </c>
      <c r="B276" t="e">
        <f>(D276 &amp; E276 &amp; F276 &amp; G276 &amp; H276 &amp; I276 &amp; J276 &amp; K276 &amp;#REF! &amp;#REF! &amp; L276 &amp;#REF! &amp;#REF! &amp;#REF! &amp;#REF! &amp;#REF! &amp;#REF! &amp;#REF! &amp;#REF! &amp;#REF! &amp;#REF! &amp;#REF! &amp;#REF! &amp;#REF! &amp;#REF! &amp;#REF! &amp;#REF! &amp;#REF! &amp;#REF! &amp;#REF! &amp;#REF! &amp; M276 &amp;#REF! &amp;#REF! &amp;#REF! &amp;#REF! &amp;#REF! &amp;#REF! &amp; N276 &amp;#REF! &amp;#REF! &amp;#REF! &amp;#REF! &amp;#REF! &amp; O276 &amp;#REF!)</f>
        <v>#REF!</v>
      </c>
      <c r="C276" s="55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6"/>
      <c r="O276" s="136"/>
    </row>
    <row r="277" spans="1:15" x14ac:dyDescent="0.25">
      <c r="A277">
        <v>0.19037099643666083</v>
      </c>
      <c r="B277" t="e">
        <f>(D277 &amp; E277 &amp; F277 &amp; G277 &amp; H277 &amp; I277 &amp; J277 &amp; K277 &amp;#REF! &amp;#REF! &amp; L277 &amp;#REF! &amp;#REF! &amp;#REF! &amp;#REF! &amp;#REF! &amp;#REF! &amp;#REF! &amp;#REF! &amp;#REF! &amp;#REF! &amp;#REF! &amp;#REF! &amp;#REF! &amp;#REF! &amp;#REF! &amp;#REF! &amp;#REF! &amp;#REF! &amp;#REF! &amp;#REF! &amp; M277 &amp;#REF! &amp;#REF! &amp;#REF! &amp;#REF! &amp;#REF! &amp;#REF! &amp; N277 &amp;#REF! &amp;#REF! &amp;#REF! &amp;#REF! &amp;#REF! &amp; O277 &amp;#REF!)</f>
        <v>#REF!</v>
      </c>
      <c r="C277" s="55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6"/>
      <c r="O277" s="136"/>
    </row>
    <row r="278" spans="1:15" x14ac:dyDescent="0.25">
      <c r="A278">
        <v>0.18918874846223885</v>
      </c>
      <c r="B278" t="e">
        <f>(D278 &amp; E278 &amp; F278 &amp; G278 &amp; H278 &amp; I278 &amp; J278 &amp; K278 &amp;#REF! &amp;#REF! &amp; L278 &amp;#REF! &amp;#REF! &amp;#REF! &amp;#REF! &amp;#REF! &amp;#REF! &amp;#REF! &amp;#REF! &amp;#REF! &amp;#REF! &amp;#REF! &amp;#REF! &amp;#REF! &amp;#REF! &amp;#REF! &amp;#REF! &amp;#REF! &amp;#REF! &amp;#REF! &amp;#REF! &amp; M278 &amp;#REF! &amp;#REF! &amp;#REF! &amp;#REF! &amp;#REF! &amp;#REF! &amp; N278 &amp;#REF! &amp;#REF! &amp;#REF! &amp;#REF! &amp;#REF! &amp; O278 &amp;#REF!)</f>
        <v>#REF!</v>
      </c>
      <c r="C278" s="55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6"/>
      <c r="O278" s="136"/>
    </row>
    <row r="279" spans="1:15" x14ac:dyDescent="0.25">
      <c r="A279">
        <v>0.18805157616922843</v>
      </c>
      <c r="B279" t="e">
        <f>(D279 &amp; E279 &amp; F279 &amp; G279 &amp; H279 &amp; I279 &amp; J279 &amp; K279 &amp;#REF! &amp;#REF! &amp; L279 &amp;#REF! &amp;#REF! &amp;#REF! &amp;#REF! &amp;#REF! &amp;#REF! &amp;#REF! &amp;#REF! &amp;#REF! &amp;#REF! &amp;#REF! &amp;#REF! &amp;#REF! &amp;#REF! &amp;#REF! &amp;#REF! &amp;#REF! &amp;#REF! &amp;#REF! &amp;#REF! &amp; M279 &amp;#REF! &amp;#REF! &amp;#REF! &amp;#REF! &amp;#REF! &amp;#REF! &amp; N279 &amp;#REF! &amp;#REF! &amp;#REF! &amp;#REF! &amp;#REF! &amp; O279 &amp;#REF!)</f>
        <v>#REF!</v>
      </c>
      <c r="C279" s="55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6"/>
      <c r="O279" s="136"/>
    </row>
    <row r="280" spans="1:15" x14ac:dyDescent="0.25">
      <c r="A280">
        <v>0.18688362468729744</v>
      </c>
      <c r="B280" t="e">
        <f>(D280 &amp; E280 &amp; F280 &amp; G280 &amp; H280 &amp; I280 &amp; J280 &amp; K280 &amp;#REF! &amp;#REF! &amp; L280 &amp;#REF! &amp;#REF! &amp;#REF! &amp;#REF! &amp;#REF! &amp;#REF! &amp;#REF! &amp;#REF! &amp;#REF! &amp;#REF! &amp;#REF! &amp;#REF! &amp;#REF! &amp;#REF! &amp;#REF! &amp;#REF! &amp;#REF! &amp;#REF! &amp;#REF! &amp;#REF! &amp; M280 &amp;#REF! &amp;#REF! &amp;#REF! &amp;#REF! &amp;#REF! &amp;#REF! &amp; N280 &amp;#REF! &amp;#REF! &amp;#REF! &amp;#REF! &amp;#REF! &amp; O280 &amp;#REF!)</f>
        <v>#REF!</v>
      </c>
      <c r="C280" s="55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6"/>
      <c r="O280" s="136"/>
    </row>
    <row r="281" spans="1:15" x14ac:dyDescent="0.25">
      <c r="A281">
        <v>0.18576020444464447</v>
      </c>
      <c r="B281" t="e">
        <f>(D281 &amp; E281 &amp; F281 &amp; G281 &amp; H281 &amp; I281 &amp; J281 &amp; K281 &amp;#REF! &amp;#REF! &amp; L281 &amp;#REF! &amp;#REF! &amp;#REF! &amp;#REF! &amp;#REF! &amp;#REF! &amp;#REF! &amp;#REF! &amp;#REF! &amp;#REF! &amp;#REF! &amp;#REF! &amp;#REF! &amp;#REF! &amp;#REF! &amp;#REF! &amp;#REF! &amp;#REF! &amp;#REF! &amp;#REF! &amp; M281 &amp;#REF! &amp;#REF! &amp;#REF! &amp;#REF! &amp;#REF! &amp;#REF! &amp; N281 &amp;#REF! &amp;#REF! &amp;#REF! &amp;#REF! &amp;#REF! &amp; O281 &amp;#REF!)</f>
        <v>#REF!</v>
      </c>
      <c r="C281" s="55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6"/>
      <c r="O281" s="136"/>
    </row>
    <row r="282" spans="1:15" x14ac:dyDescent="0.25">
      <c r="A282">
        <v>0.18460637789085119</v>
      </c>
      <c r="B282" t="e">
        <f>(D282 &amp; E282 &amp; F282 &amp; G282 &amp; H282 &amp; I282 &amp; J282 &amp; K282 &amp;#REF! &amp;#REF! &amp; L282 &amp;#REF! &amp;#REF! &amp;#REF! &amp;#REF! &amp;#REF! &amp;#REF! &amp;#REF! &amp;#REF! &amp;#REF! &amp;#REF! &amp;#REF! &amp;#REF! &amp;#REF! &amp;#REF! &amp;#REF! &amp;#REF! &amp;#REF! &amp;#REF! &amp;#REF! &amp;#REF! &amp; M282 &amp;#REF! &amp;#REF! &amp;#REF! &amp;#REF! &amp;#REF! &amp;#REF! &amp; N282 &amp;#REF! &amp;#REF! &amp;#REF! &amp;#REF! &amp;#REF! &amp; O282 &amp;#REF!)</f>
        <v>#REF!</v>
      </c>
      <c r="C282" s="55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6"/>
      <c r="O282" s="136"/>
    </row>
    <row r="283" spans="1:15" x14ac:dyDescent="0.25">
      <c r="A283">
        <v>0.18345966448602524</v>
      </c>
      <c r="B283" t="e">
        <f>(D283 &amp; E283 &amp; F283 &amp; G283 &amp; H283 &amp; I283 &amp; J283 &amp; K283 &amp;#REF! &amp;#REF! &amp; L283 &amp;#REF! &amp;#REF! &amp;#REF! &amp;#REF! &amp;#REF! &amp;#REF! &amp;#REF! &amp;#REF! &amp;#REF! &amp;#REF! &amp;#REF! &amp;#REF! &amp;#REF! &amp;#REF! &amp;#REF! &amp;#REF! &amp;#REF! &amp;#REF! &amp;#REF! &amp;#REF! &amp; M283 &amp;#REF! &amp;#REF! &amp;#REF! &amp;#REF! &amp;#REF! &amp;#REF! &amp; N283 &amp;#REF! &amp;#REF! &amp;#REF! &amp;#REF! &amp;#REF! &amp; O283 &amp;#REF!)</f>
        <v>#REF!</v>
      </c>
      <c r="C283" s="55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6"/>
      <c r="O283" s="136"/>
    </row>
    <row r="284" spans="1:15" x14ac:dyDescent="0.25">
      <c r="A284">
        <v>0.18235667351268103</v>
      </c>
      <c r="B284" t="e">
        <f>(D284 &amp; E284 &amp; F284 &amp; G284 &amp; H284 &amp; I284 &amp; J284 &amp; K284 &amp;#REF! &amp;#REF! &amp; L284 &amp;#REF! &amp;#REF! &amp;#REF! &amp;#REF! &amp;#REF! &amp;#REF! &amp;#REF! &amp;#REF! &amp;#REF! &amp;#REF! &amp;#REF! &amp;#REF! &amp;#REF! &amp;#REF! &amp;#REF! &amp;#REF! &amp;#REF! &amp;#REF! &amp;#REF! &amp;#REF! &amp; M284 &amp;#REF! &amp;#REF! &amp;#REF! &amp;#REF! &amp;#REF! &amp;#REF! &amp; N284 &amp;#REF! &amp;#REF! &amp;#REF! &amp;#REF! &amp;#REF! &amp; O284 &amp;#REF!)</f>
        <v>#REF!</v>
      </c>
      <c r="C284" s="5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6"/>
      <c r="O284" s="136"/>
    </row>
    <row r="285" spans="1:15" x14ac:dyDescent="0.25">
      <c r="A285">
        <v>0.18122383013921387</v>
      </c>
      <c r="B285" t="e">
        <f>(D285 &amp; E285 &amp; F285 &amp; G285 &amp; H285 &amp; I285 &amp; J285 &amp; K285 &amp;#REF! &amp;#REF! &amp; L285 &amp;#REF! &amp;#REF! &amp;#REF! &amp;#REF! &amp;#REF! &amp;#REF! &amp;#REF! &amp;#REF! &amp;#REF! &amp;#REF! &amp;#REF! &amp;#REF! &amp;#REF! &amp;#REF! &amp;#REF! &amp;#REF! &amp;#REF! &amp;#REF! &amp;#REF! &amp;#REF! &amp; M285 &amp;#REF! &amp;#REF! &amp;#REF! &amp;#REF! &amp;#REF! &amp;#REF! &amp; N285 &amp;#REF! &amp;#REF! &amp;#REF! &amp;#REF! &amp;#REF! &amp; O285 &amp;#REF!)</f>
        <v>#REF!</v>
      </c>
      <c r="C285" s="55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6"/>
      <c r="O285" s="136"/>
    </row>
    <row r="286" spans="1:15" x14ac:dyDescent="0.25">
      <c r="A286">
        <v>0.18013418097641526</v>
      </c>
      <c r="B286" t="e">
        <f>(D286 &amp; E286 &amp; F286 &amp; G286 &amp; H286 &amp; I286 &amp; J286 &amp; K286 &amp;#REF! &amp;#REF! &amp; L286 &amp;#REF! &amp;#REF! &amp;#REF! &amp;#REF! &amp;#REF! &amp;#REF! &amp;#REF! &amp;#REF! &amp;#REF! &amp;#REF! &amp;#REF! &amp;#REF! &amp;#REF! &amp;#REF! &amp;#REF! &amp;#REF! &amp;#REF! &amp;#REF! &amp;#REF! &amp;#REF! &amp; M286 &amp;#REF! &amp;#REF! &amp;#REF! &amp;#REF! &amp;#REF! &amp;#REF! &amp; N286 &amp;#REF! &amp;#REF! &amp;#REF! &amp;#REF! &amp;#REF! &amp; O286 &amp;#REF!)</f>
        <v>#REF!</v>
      </c>
      <c r="C286" s="5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6"/>
      <c r="O286" s="136"/>
    </row>
    <row r="287" spans="1:15" x14ac:dyDescent="0.25">
      <c r="A287">
        <v>0.17901504114809483</v>
      </c>
      <c r="B287" t="e">
        <f>(D287 &amp; E287 &amp; F287 &amp; G287 &amp; H287 &amp; I287 &amp; J287 &amp; K287 &amp;#REF! &amp;#REF! &amp; L287 &amp;#REF! &amp;#REF! &amp;#REF! &amp;#REF! &amp;#REF! &amp;#REF! &amp;#REF! &amp;#REF! &amp;#REF! &amp;#REF! &amp;#REF! &amp;#REF! &amp;#REF! &amp;#REF! &amp;#REF! &amp;#REF! &amp;#REF! &amp;#REF! &amp;#REF! &amp;#REF! &amp; M287 &amp;#REF! &amp;#REF! &amp;#REF! &amp;#REF! &amp;#REF! &amp;#REF! &amp; N287 &amp;#REF! &amp;#REF! &amp;#REF! &amp;#REF! &amp;#REF! &amp; O287 &amp;#REF!)</f>
        <v>#REF!</v>
      </c>
      <c r="C287" s="55"/>
      <c r="D287" s="136"/>
      <c r="E287" s="136"/>
      <c r="F287" s="10"/>
      <c r="G287" s="10"/>
      <c r="H287" s="10"/>
      <c r="I287" s="10"/>
      <c r="J287" s="10"/>
      <c r="K287" s="10"/>
      <c r="L287" s="10"/>
    </row>
    <row r="288" spans="1:15" x14ac:dyDescent="0.25">
      <c r="A288">
        <v>0.17790280225015251</v>
      </c>
      <c r="B288" t="e">
        <f>(D288 &amp; E288 &amp; F288 &amp; G288 &amp; H288 &amp; I288 &amp; J288 &amp; K288 &amp;#REF! &amp;#REF! &amp; L288 &amp;#REF! &amp;#REF! &amp;#REF! &amp;#REF! &amp;#REF! &amp;#REF! &amp;#REF! &amp;#REF! &amp;#REF! &amp;#REF! &amp;#REF! &amp;#REF! &amp;#REF! &amp;#REF! &amp;#REF! &amp;#REF! &amp;#REF! &amp;#REF! &amp;#REF! &amp;#REF! &amp;#REF! &amp; M288 &amp;#REF! &amp;#REF! &amp;#REF! &amp;#REF! &amp;#REF! &amp;#REF! &amp; N288 &amp;#REF! &amp;#REF! &amp;#REF! &amp;#REF! &amp;#REF! &amp; O288 &amp;#REF! &amp;#REF! &amp;#REF! &amp;#REF! &amp;#REF! &amp; P288 &amp;#REF! &amp;#REF! &amp;#REF! &amp;#REF! &amp;#REF! &amp;#REF! &amp;#REF! &amp;#REF!)</f>
        <v>#REF!</v>
      </c>
      <c r="C288" s="55"/>
      <c r="D288" s="136"/>
      <c r="E288" s="136"/>
      <c r="F288" s="10"/>
      <c r="G288" s="10"/>
      <c r="H288" s="10"/>
      <c r="I288" s="10"/>
      <c r="J288" s="10"/>
      <c r="K288" s="10"/>
      <c r="L288" s="10"/>
    </row>
    <row r="289" spans="1:12" x14ac:dyDescent="0.25">
      <c r="A289">
        <v>0.17686853075089479</v>
      </c>
      <c r="B289" t="e">
        <f>(D289 &amp; E289 &amp; F289 &amp; G289 &amp; H289 &amp; I289 &amp; J289 &amp; K289 &amp;#REF! &amp;#REF! &amp; L289 &amp;#REF! &amp;#REF! &amp;#REF! &amp;#REF! &amp;#REF! &amp;#REF! &amp;#REF! &amp;#REF! &amp;#REF! &amp;#REF! &amp;#REF! &amp;#REF! &amp;#REF! &amp;#REF! &amp;#REF! &amp;#REF! &amp;#REF! &amp;#REF! &amp;#REF! &amp;#REF! &amp;#REF! &amp; M289 &amp;#REF! &amp;#REF! &amp;#REF! &amp;#REF! &amp;#REF! &amp;#REF! &amp; N289 &amp;#REF! &amp;#REF! &amp;#REF! &amp;#REF! &amp;#REF! &amp; O289 &amp;#REF! &amp;#REF! &amp;#REF! &amp;#REF! &amp;#REF! &amp; P289 &amp;#REF! &amp;#REF! &amp;#REF! &amp;#REF! &amp;#REF! &amp;#REF! &amp;#REF! &amp;#REF!)</f>
        <v>#REF!</v>
      </c>
      <c r="C289" s="55"/>
      <c r="D289" s="136"/>
      <c r="E289" s="136"/>
      <c r="F289" s="10"/>
      <c r="G289" s="10"/>
      <c r="H289" s="10"/>
      <c r="I289" s="10"/>
      <c r="J289" s="10"/>
      <c r="K289" s="10"/>
      <c r="L289" s="10"/>
    </row>
    <row r="290" spans="1:12" x14ac:dyDescent="0.25">
      <c r="A290">
        <v>0.17576952876141264</v>
      </c>
      <c r="B290" t="e">
        <f>(D290 &amp; E290 &amp; F290 &amp; G290 &amp; H290 &amp; I290 &amp; J290 &amp; K290 &amp;#REF! &amp;#REF! &amp; L290 &amp;#REF! &amp;#REF! &amp;#REF! &amp;#REF! &amp;#REF! &amp;#REF! &amp;#REF! &amp;#REF! &amp;#REF! &amp;#REF! &amp;#REF! &amp;#REF! &amp;#REF! &amp;#REF! &amp;#REF! &amp;#REF! &amp;#REF! &amp;#REF! &amp;#REF! &amp;#REF! &amp;#REF! &amp; M290 &amp;#REF! &amp;#REF! &amp;#REF! &amp;#REF! &amp;#REF! &amp;#REF! &amp; N290 &amp;#REF! &amp;#REF! &amp;#REF! &amp;#REF! &amp;#REF! &amp; O290 &amp;#REF! &amp;#REF! &amp;#REF! &amp;#REF! &amp;#REF! &amp; P290 &amp;#REF! &amp;#REF! &amp;#REF! &amp;#REF! &amp;#REF! &amp;#REF! &amp;#REF! &amp;#REF!)</f>
        <v>#REF!</v>
      </c>
      <c r="C290" s="55"/>
      <c r="D290" s="136"/>
      <c r="E290" s="136"/>
      <c r="F290" s="10"/>
      <c r="G290" s="10"/>
      <c r="H290" s="10"/>
      <c r="I290" s="10"/>
      <c r="J290" s="10"/>
      <c r="K290" s="10"/>
      <c r="L290" s="10"/>
    </row>
    <row r="291" spans="1:12" x14ac:dyDescent="0.25">
      <c r="A291">
        <v>0.17471243214805585</v>
      </c>
      <c r="B291" t="e">
        <f>(D291 &amp; E291 &amp; F291 &amp; G291 &amp; H291 &amp; I291 &amp; J291 &amp; K291 &amp;#REF! &amp;#REF! &amp; L291 &amp;#REF! &amp;#REF! &amp;#REF! &amp;#REF! &amp;#REF! &amp;#REF! &amp;#REF! &amp;#REF! &amp;#REF! &amp;#REF! &amp;#REF! &amp;#REF! &amp;#REF! &amp;#REF! &amp;#REF! &amp;#REF! &amp;#REF! &amp;#REF! &amp;#REF! &amp;#REF! &amp;#REF! &amp; M291 &amp;#REF! &amp;#REF! &amp;#REF! &amp;#REF! &amp;#REF! &amp;#REF! &amp; N291 &amp;#REF! &amp;#REF! &amp;#REF! &amp;#REF! &amp;#REF! &amp; O291 &amp;#REF! &amp;#REF! &amp;#REF! &amp;#REF! &amp;#REF! &amp; P291 &amp;#REF! &amp;#REF! &amp;#REF! &amp;#REF! &amp;#REF! &amp;#REF! &amp;#REF! &amp;#REF!)</f>
        <v>#REF!</v>
      </c>
      <c r="C291" s="55"/>
      <c r="D291" s="136"/>
      <c r="E291" s="136"/>
      <c r="F291" s="10"/>
      <c r="G291" s="10"/>
      <c r="H291" s="10"/>
      <c r="I291" s="10"/>
      <c r="J291" s="10"/>
      <c r="K291" s="10"/>
      <c r="L291" s="10"/>
    </row>
    <row r="292" spans="1:12" x14ac:dyDescent="0.25">
      <c r="B292" t="e">
        <f>(D292 &amp; E292 &amp; F292 &amp; G292 &amp; H292 &amp; I292 &amp; J292 &amp; K292 &amp;#REF! &amp;#REF! &amp; L292 &amp;#REF! &amp;#REF! &amp;#REF! &amp;#REF! &amp;#REF! &amp;#REF! &amp;#REF! &amp;#REF! &amp;#REF! &amp;#REF! &amp;#REF! &amp;#REF! &amp;#REF! &amp;#REF! &amp;#REF! &amp;#REF! &amp;#REF! &amp;#REF! &amp;#REF! &amp;#REF! &amp;#REF! &amp; M292 &amp;#REF! &amp;#REF! &amp;#REF! &amp;#REF! &amp;#REF! &amp;#REF! &amp; N292 &amp;#REF! &amp;#REF! &amp;#REF! &amp;#REF! &amp;#REF! &amp; O292 &amp;#REF! &amp;#REF! &amp;#REF! &amp;#REF! &amp;#REF! &amp; P292 &amp;#REF! &amp;#REF! &amp;#REF! &amp;#REF! &amp;#REF! &amp;#REF! &amp;#REF! &amp;#REF!)</f>
        <v>#REF!</v>
      </c>
      <c r="C292" s="55"/>
      <c r="D292" s="136"/>
      <c r="E292" s="136"/>
    </row>
    <row r="293" spans="1:12" x14ac:dyDescent="0.25">
      <c r="C293" s="55"/>
      <c r="D293" s="136"/>
      <c r="E293" s="136"/>
    </row>
    <row r="294" spans="1:12" x14ac:dyDescent="0.25">
      <c r="C294" s="55"/>
      <c r="D294" s="136"/>
      <c r="E294" s="136"/>
    </row>
    <row r="295" spans="1:12" x14ac:dyDescent="0.25">
      <c r="C295" s="55"/>
      <c r="D295" s="136"/>
      <c r="E295" s="136"/>
    </row>
    <row r="296" spans="1:12" x14ac:dyDescent="0.25">
      <c r="C296" s="55"/>
      <c r="D296" s="136"/>
      <c r="E296" s="136"/>
    </row>
    <row r="297" spans="1:12" x14ac:dyDescent="0.25">
      <c r="C297" s="55"/>
      <c r="D297" s="136"/>
      <c r="E297" s="136"/>
    </row>
    <row r="298" spans="1:12" x14ac:dyDescent="0.25">
      <c r="C298" s="55"/>
      <c r="D298" s="136"/>
      <c r="E298" s="136"/>
    </row>
    <row r="299" spans="1:12" x14ac:dyDescent="0.25">
      <c r="C299" s="55"/>
      <c r="D299" s="136"/>
      <c r="E299" s="136"/>
    </row>
    <row r="300" spans="1:12" x14ac:dyDescent="0.25">
      <c r="C300" s="55"/>
      <c r="D300" s="136"/>
      <c r="E300" s="136"/>
    </row>
    <row r="301" spans="1:12" x14ac:dyDescent="0.25">
      <c r="C301" s="55"/>
      <c r="D301" s="136"/>
      <c r="E301" s="136"/>
    </row>
    <row r="302" spans="1:12" x14ac:dyDescent="0.25">
      <c r="C302" s="55"/>
      <c r="D302" s="136"/>
      <c r="E302" s="136"/>
    </row>
    <row r="303" spans="1:12" x14ac:dyDescent="0.25">
      <c r="C303" s="55"/>
      <c r="D303" s="136"/>
      <c r="E303" s="136"/>
    </row>
    <row r="304" spans="1:12" x14ac:dyDescent="0.25">
      <c r="C304" s="55"/>
      <c r="D304" s="136"/>
      <c r="E304" s="136"/>
    </row>
    <row r="305" spans="3:5" x14ac:dyDescent="0.25">
      <c r="C305" s="55"/>
      <c r="D305" s="136"/>
      <c r="E305" s="136"/>
    </row>
    <row r="306" spans="3:5" x14ac:dyDescent="0.25">
      <c r="C306" s="55"/>
      <c r="D306" s="136"/>
      <c r="E306" s="136"/>
    </row>
    <row r="307" spans="3:5" x14ac:dyDescent="0.25">
      <c r="C307" s="55"/>
      <c r="D307" s="136"/>
      <c r="E307" s="136"/>
    </row>
    <row r="308" spans="3:5" x14ac:dyDescent="0.25">
      <c r="C308" s="55"/>
      <c r="D308" s="136"/>
      <c r="E308" s="136"/>
    </row>
    <row r="309" spans="3:5" x14ac:dyDescent="0.25">
      <c r="C309" s="55"/>
      <c r="D309" s="136"/>
      <c r="E309" s="136"/>
    </row>
    <row r="310" spans="3:5" x14ac:dyDescent="0.25">
      <c r="C310" s="55"/>
      <c r="D310" s="136"/>
      <c r="E310" s="136"/>
    </row>
    <row r="311" spans="3:5" x14ac:dyDescent="0.25">
      <c r="C311" s="55"/>
      <c r="D311" s="136"/>
      <c r="E311" s="136"/>
    </row>
    <row r="312" spans="3:5" x14ac:dyDescent="0.25">
      <c r="C312" s="55"/>
      <c r="D312" s="136"/>
      <c r="E312" s="136"/>
    </row>
    <row r="313" spans="3:5" x14ac:dyDescent="0.25">
      <c r="C313" s="55"/>
      <c r="D313" s="136"/>
      <c r="E313" s="136"/>
    </row>
    <row r="314" spans="3:5" x14ac:dyDescent="0.25">
      <c r="C314" s="55"/>
      <c r="D314" s="136"/>
      <c r="E314" s="136"/>
    </row>
    <row r="315" spans="3:5" x14ac:dyDescent="0.25">
      <c r="C315" s="55"/>
      <c r="D315" s="136"/>
      <c r="E315" s="136"/>
    </row>
    <row r="316" spans="3:5" x14ac:dyDescent="0.25">
      <c r="C316" s="55"/>
      <c r="D316" s="136"/>
      <c r="E316" s="136"/>
    </row>
    <row r="317" spans="3:5" x14ac:dyDescent="0.25">
      <c r="C317" s="55"/>
      <c r="D317" s="136"/>
      <c r="E317" s="136"/>
    </row>
    <row r="318" spans="3:5" x14ac:dyDescent="0.25">
      <c r="C318" s="55"/>
      <c r="D318" s="136"/>
      <c r="E318" s="136"/>
    </row>
    <row r="319" spans="3:5" x14ac:dyDescent="0.25">
      <c r="C319" s="55"/>
      <c r="D319" s="136"/>
      <c r="E319" s="136"/>
    </row>
    <row r="320" spans="3:5" x14ac:dyDescent="0.25">
      <c r="C320" s="55"/>
      <c r="D320" s="136"/>
      <c r="E320" s="136"/>
    </row>
    <row r="321" spans="3:5" x14ac:dyDescent="0.25">
      <c r="C321" s="55"/>
      <c r="D321" s="136"/>
      <c r="E321" s="136"/>
    </row>
    <row r="322" spans="3:5" x14ac:dyDescent="0.25">
      <c r="C322" s="55"/>
      <c r="D322" s="136"/>
      <c r="E322" s="136"/>
    </row>
    <row r="323" spans="3:5" x14ac:dyDescent="0.25">
      <c r="C323" s="55"/>
      <c r="D323" s="136"/>
      <c r="E323" s="136"/>
    </row>
    <row r="324" spans="3:5" x14ac:dyDescent="0.25">
      <c r="C324" s="55"/>
      <c r="D324" s="136"/>
      <c r="E324" s="136"/>
    </row>
    <row r="325" spans="3:5" x14ac:dyDescent="0.25">
      <c r="C325" s="55"/>
      <c r="D325" s="136"/>
      <c r="E325" s="136"/>
    </row>
    <row r="326" spans="3:5" x14ac:dyDescent="0.25">
      <c r="C326" s="55"/>
      <c r="D326" s="136"/>
      <c r="E326" s="136"/>
    </row>
    <row r="327" spans="3:5" x14ac:dyDescent="0.25">
      <c r="C327" s="55"/>
      <c r="D327" s="136"/>
      <c r="E327" s="136"/>
    </row>
    <row r="328" spans="3:5" x14ac:dyDescent="0.25">
      <c r="C328" s="55"/>
      <c r="D328" s="136"/>
      <c r="E328" s="136"/>
    </row>
    <row r="329" spans="3:5" x14ac:dyDescent="0.25">
      <c r="C329" s="55"/>
      <c r="D329" s="136"/>
      <c r="E329" s="136"/>
    </row>
    <row r="330" spans="3:5" x14ac:dyDescent="0.25">
      <c r="C330" s="55"/>
      <c r="D330" s="136"/>
      <c r="E330" s="136"/>
    </row>
    <row r="331" spans="3:5" x14ac:dyDescent="0.25">
      <c r="C331" s="55"/>
      <c r="D331" s="136"/>
      <c r="E331" s="136"/>
    </row>
    <row r="332" spans="3:5" x14ac:dyDescent="0.25">
      <c r="C332" s="55"/>
      <c r="D332" s="136"/>
      <c r="E332" s="136"/>
    </row>
    <row r="333" spans="3:5" x14ac:dyDescent="0.25">
      <c r="C333" s="55"/>
      <c r="D333" s="136"/>
      <c r="E333" s="136"/>
    </row>
    <row r="334" spans="3:5" x14ac:dyDescent="0.25">
      <c r="C334" s="55"/>
      <c r="D334" s="136"/>
      <c r="E334" s="136"/>
    </row>
    <row r="335" spans="3:5" x14ac:dyDescent="0.25">
      <c r="C335" s="55"/>
      <c r="D335" s="136"/>
      <c r="E335" s="136"/>
    </row>
    <row r="336" spans="3:5" x14ac:dyDescent="0.25">
      <c r="C336" s="55"/>
      <c r="D336" s="136"/>
      <c r="E336" s="136"/>
    </row>
    <row r="337" spans="3:5" x14ac:dyDescent="0.25">
      <c r="C337" s="55"/>
      <c r="D337" s="136"/>
      <c r="E337" s="136"/>
    </row>
    <row r="338" spans="3:5" x14ac:dyDescent="0.25">
      <c r="C338" s="55"/>
      <c r="D338" s="136"/>
      <c r="E338" s="136"/>
    </row>
    <row r="339" spans="3:5" x14ac:dyDescent="0.25">
      <c r="C339" s="55"/>
      <c r="D339" s="136"/>
      <c r="E339" s="136"/>
    </row>
    <row r="340" spans="3:5" x14ac:dyDescent="0.25">
      <c r="C340" s="55"/>
      <c r="D340" s="136"/>
      <c r="E340" s="136"/>
    </row>
    <row r="341" spans="3:5" x14ac:dyDescent="0.25">
      <c r="C341" s="55"/>
      <c r="D341" s="136"/>
      <c r="E341" s="136"/>
    </row>
    <row r="342" spans="3:5" x14ac:dyDescent="0.25">
      <c r="C342" s="55"/>
      <c r="D342" s="136"/>
      <c r="E342" s="136"/>
    </row>
    <row r="343" spans="3:5" x14ac:dyDescent="0.25">
      <c r="C343" s="55"/>
      <c r="D343" s="136"/>
      <c r="E343" s="136"/>
    </row>
    <row r="344" spans="3:5" x14ac:dyDescent="0.25">
      <c r="C344" s="55"/>
      <c r="D344" s="136"/>
      <c r="E344" s="136"/>
    </row>
    <row r="345" spans="3:5" x14ac:dyDescent="0.25">
      <c r="C345" s="55"/>
      <c r="D345" s="136"/>
      <c r="E345" s="136"/>
    </row>
    <row r="346" spans="3:5" x14ac:dyDescent="0.25">
      <c r="C346" s="55"/>
      <c r="D346" s="136"/>
      <c r="E346" s="136"/>
    </row>
    <row r="347" spans="3:5" x14ac:dyDescent="0.25">
      <c r="C347" s="55"/>
      <c r="D347" s="136"/>
      <c r="E347" s="136"/>
    </row>
    <row r="348" spans="3:5" x14ac:dyDescent="0.25">
      <c r="C348" s="55"/>
      <c r="D348" s="136"/>
      <c r="E348" s="136"/>
    </row>
    <row r="349" spans="3:5" x14ac:dyDescent="0.25">
      <c r="C349" s="55"/>
      <c r="D349" s="136"/>
      <c r="E349" s="136"/>
    </row>
    <row r="350" spans="3:5" x14ac:dyDescent="0.25">
      <c r="C350" s="55"/>
      <c r="D350" s="136"/>
      <c r="E350" s="136"/>
    </row>
    <row r="351" spans="3:5" x14ac:dyDescent="0.25">
      <c r="C351" s="55"/>
      <c r="D351" s="136"/>
      <c r="E351" s="136"/>
    </row>
    <row r="352" spans="3:5" x14ac:dyDescent="0.25">
      <c r="C352" s="55"/>
      <c r="D352" s="136"/>
      <c r="E352" s="136"/>
    </row>
    <row r="353" spans="3:5" x14ac:dyDescent="0.25">
      <c r="C353" s="55"/>
      <c r="D353" s="136"/>
      <c r="E353" s="136"/>
    </row>
    <row r="354" spans="3:5" x14ac:dyDescent="0.25">
      <c r="C354" s="55"/>
      <c r="D354" s="136"/>
      <c r="E354" s="136"/>
    </row>
    <row r="355" spans="3:5" x14ac:dyDescent="0.25">
      <c r="C355" s="55"/>
      <c r="D355" s="136"/>
      <c r="E355" s="136"/>
    </row>
    <row r="356" spans="3:5" x14ac:dyDescent="0.25">
      <c r="C356" s="55"/>
      <c r="D356" s="136"/>
      <c r="E356" s="136"/>
    </row>
    <row r="357" spans="3:5" x14ac:dyDescent="0.25">
      <c r="C357" s="55"/>
      <c r="D357" s="136"/>
      <c r="E357" s="136"/>
    </row>
    <row r="358" spans="3:5" x14ac:dyDescent="0.25">
      <c r="C358" s="55"/>
      <c r="D358" s="136"/>
      <c r="E358" s="136"/>
    </row>
    <row r="359" spans="3:5" x14ac:dyDescent="0.25">
      <c r="C359" s="55"/>
    </row>
    <row r="360" spans="3:5" x14ac:dyDescent="0.25">
      <c r="C360" s="55"/>
    </row>
    <row r="361" spans="3:5" x14ac:dyDescent="0.25">
      <c r="C361" s="55"/>
    </row>
    <row r="362" spans="3:5" x14ac:dyDescent="0.25">
      <c r="C362" s="55"/>
    </row>
    <row r="363" spans="3:5" x14ac:dyDescent="0.25">
      <c r="C363" s="55"/>
    </row>
    <row r="364" spans="3:5" x14ac:dyDescent="0.25">
      <c r="C364" s="55"/>
    </row>
    <row r="365" spans="3:5" x14ac:dyDescent="0.25">
      <c r="C365" s="9"/>
    </row>
    <row r="366" spans="3:5" x14ac:dyDescent="0.25">
      <c r="C366" s="9"/>
    </row>
    <row r="367" spans="3:5" x14ac:dyDescent="0.25">
      <c r="C367" s="9"/>
    </row>
    <row r="368" spans="3:5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9"/>
    </row>
    <row r="400" spans="3:3" x14ac:dyDescent="0.25">
      <c r="C400" s="9"/>
    </row>
    <row r="401" spans="3:3" x14ac:dyDescent="0.25">
      <c r="C401" s="9"/>
    </row>
    <row r="402" spans="3:3" x14ac:dyDescent="0.25">
      <c r="C402" s="9"/>
    </row>
    <row r="403" spans="3:3" x14ac:dyDescent="0.25">
      <c r="C403" s="9"/>
    </row>
    <row r="404" spans="3:3" x14ac:dyDescent="0.25">
      <c r="C404" s="9"/>
    </row>
    <row r="405" spans="3:3" x14ac:dyDescent="0.25">
      <c r="C405" s="9"/>
    </row>
    <row r="406" spans="3:3" x14ac:dyDescent="0.25">
      <c r="C406" s="9"/>
    </row>
    <row r="407" spans="3:3" x14ac:dyDescent="0.25">
      <c r="C407" s="9"/>
    </row>
    <row r="408" spans="3:3" x14ac:dyDescent="0.25">
      <c r="C408" s="9"/>
    </row>
    <row r="409" spans="3:3" x14ac:dyDescent="0.25">
      <c r="C409" s="9"/>
    </row>
    <row r="410" spans="3:3" x14ac:dyDescent="0.25">
      <c r="C410" s="9"/>
    </row>
    <row r="411" spans="3:3" x14ac:dyDescent="0.25">
      <c r="C411" s="9"/>
    </row>
    <row r="412" spans="3:3" x14ac:dyDescent="0.25">
      <c r="C412" s="9"/>
    </row>
    <row r="413" spans="3:3" x14ac:dyDescent="0.25">
      <c r="C413" s="9"/>
    </row>
    <row r="414" spans="3:3" x14ac:dyDescent="0.25">
      <c r="C414" s="9"/>
    </row>
    <row r="415" spans="3:3" x14ac:dyDescent="0.25">
      <c r="C415" s="9"/>
    </row>
    <row r="416" spans="3:3" x14ac:dyDescent="0.25">
      <c r="C416" s="9"/>
    </row>
    <row r="417" spans="3:3" x14ac:dyDescent="0.25">
      <c r="C417" s="9"/>
    </row>
    <row r="418" spans="3:3" x14ac:dyDescent="0.25">
      <c r="C418" s="9"/>
    </row>
    <row r="419" spans="3:3" x14ac:dyDescent="0.25">
      <c r="C419" s="9"/>
    </row>
    <row r="420" spans="3:3" x14ac:dyDescent="0.25">
      <c r="C420" s="9"/>
    </row>
    <row r="421" spans="3:3" x14ac:dyDescent="0.25">
      <c r="C421" s="9"/>
    </row>
    <row r="422" spans="3:3" x14ac:dyDescent="0.25">
      <c r="C422" s="9"/>
    </row>
    <row r="423" spans="3:3" x14ac:dyDescent="0.25">
      <c r="C423" s="9"/>
    </row>
    <row r="424" spans="3:3" x14ac:dyDescent="0.25">
      <c r="C424" s="9"/>
    </row>
    <row r="425" spans="3:3" x14ac:dyDescent="0.25">
      <c r="C425" s="9"/>
    </row>
    <row r="426" spans="3:3" x14ac:dyDescent="0.25">
      <c r="C426" s="9"/>
    </row>
    <row r="427" spans="3:3" x14ac:dyDescent="0.25">
      <c r="C427" s="9"/>
    </row>
    <row r="428" spans="3:3" x14ac:dyDescent="0.25">
      <c r="C428" s="9"/>
    </row>
    <row r="429" spans="3:3" x14ac:dyDescent="0.25">
      <c r="C429" s="9"/>
    </row>
    <row r="430" spans="3:3" x14ac:dyDescent="0.25">
      <c r="C430" s="9"/>
    </row>
    <row r="431" spans="3:3" x14ac:dyDescent="0.25">
      <c r="C431" s="9"/>
    </row>
    <row r="432" spans="3:3" x14ac:dyDescent="0.25">
      <c r="C432" s="9"/>
    </row>
    <row r="433" spans="3:3" x14ac:dyDescent="0.25">
      <c r="C433" s="9"/>
    </row>
    <row r="434" spans="3:3" x14ac:dyDescent="0.25">
      <c r="C434" s="9"/>
    </row>
    <row r="435" spans="3:3" x14ac:dyDescent="0.25">
      <c r="C435" s="9"/>
    </row>
    <row r="436" spans="3:3" x14ac:dyDescent="0.25">
      <c r="C436" s="9"/>
    </row>
    <row r="437" spans="3:3" x14ac:dyDescent="0.25">
      <c r="C437" s="9"/>
    </row>
    <row r="438" spans="3:3" x14ac:dyDescent="0.25">
      <c r="C438" s="9"/>
    </row>
    <row r="439" spans="3:3" x14ac:dyDescent="0.25">
      <c r="C439" s="9"/>
    </row>
    <row r="440" spans="3:3" x14ac:dyDescent="0.25">
      <c r="C440" s="9"/>
    </row>
    <row r="441" spans="3:3" x14ac:dyDescent="0.25">
      <c r="C441" s="9"/>
    </row>
    <row r="442" spans="3:3" x14ac:dyDescent="0.25">
      <c r="C442" s="9"/>
    </row>
    <row r="443" spans="3:3" x14ac:dyDescent="0.25">
      <c r="C443" s="9"/>
    </row>
    <row r="444" spans="3:3" x14ac:dyDescent="0.25">
      <c r="C444" s="9"/>
    </row>
    <row r="445" spans="3:3" x14ac:dyDescent="0.25">
      <c r="C445" s="9"/>
    </row>
    <row r="446" spans="3:3" x14ac:dyDescent="0.25">
      <c r="C446" s="9"/>
    </row>
    <row r="447" spans="3:3" x14ac:dyDescent="0.25">
      <c r="C447" s="9"/>
    </row>
    <row r="448" spans="3:3" x14ac:dyDescent="0.25">
      <c r="C448" s="9"/>
    </row>
    <row r="449" spans="3:3" x14ac:dyDescent="0.25">
      <c r="C449" s="9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5610" r:id="rId4" name="CheckBox1">
          <controlPr autoLine="0" r:id="rId5">
            <anchor moveWithCells="1" sizeWithCells="1">
              <from>
                <xdr:col>2</xdr:col>
                <xdr:colOff>121920</xdr:colOff>
                <xdr:row>0</xdr:row>
                <xdr:rowOff>106680</xdr:rowOff>
              </from>
              <to>
                <xdr:col>2</xdr:col>
                <xdr:colOff>1036320</xdr:colOff>
                <xdr:row>1</xdr:row>
                <xdr:rowOff>160020</xdr:rowOff>
              </to>
            </anchor>
          </controlPr>
        </control>
      </mc:Choice>
      <mc:Fallback>
        <control shapeId="25610" r:id="rId4" name="CheckBox1"/>
      </mc:Fallback>
    </mc:AlternateContent>
    <mc:AlternateContent xmlns:mc="http://schemas.openxmlformats.org/markup-compatibility/2006">
      <mc:Choice Requires="x14">
        <control shapeId="2560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198120</xdr:rowOff>
              </from>
              <to>
                <xdr:col>2</xdr:col>
                <xdr:colOff>1036320</xdr:colOff>
                <xdr:row>2</xdr:row>
                <xdr:rowOff>190500</xdr:rowOff>
              </to>
            </anchor>
          </controlPr>
        </control>
      </mc:Choice>
      <mc:Fallback>
        <control shapeId="25609" r:id="rId6" name="CommandButton1"/>
      </mc:Fallback>
    </mc:AlternateContent>
    <mc:AlternateContent xmlns:mc="http://schemas.openxmlformats.org/markup-compatibility/2006">
      <mc:Choice Requires="x14">
        <control shapeId="25607" r:id="rId8" name="TextBox1">
          <controlPr defaultSize="0" autoLine="0" autoPict="0" r:id="rId9">
            <anchor moveWithCells="1">
              <from>
                <xdr:col>7</xdr:col>
                <xdr:colOff>335280</xdr:colOff>
                <xdr:row>1</xdr:row>
                <xdr:rowOff>198120</xdr:rowOff>
              </from>
              <to>
                <xdr:col>9</xdr:col>
                <xdr:colOff>579120</xdr:colOff>
                <xdr:row>2</xdr:row>
                <xdr:rowOff>167640</xdr:rowOff>
              </to>
            </anchor>
          </controlPr>
        </control>
      </mc:Choice>
      <mc:Fallback>
        <control shapeId="25607" r:id="rId8" name="TextBox1"/>
      </mc:Fallback>
    </mc:AlternateContent>
    <mc:AlternateContent xmlns:mc="http://schemas.openxmlformats.org/markup-compatibility/2006">
      <mc:Choice Requires="x14">
        <control shapeId="25606" r:id="rId10" name="CommandButton2">
          <controlPr autoLine="0" autoPict="0" r:id="rId11">
            <anchor moveWithCells="1">
              <from>
                <xdr:col>7</xdr:col>
                <xdr:colOff>335280</xdr:colOff>
                <xdr:row>1</xdr:row>
                <xdr:rowOff>0</xdr:rowOff>
              </from>
              <to>
                <xdr:col>9</xdr:col>
                <xdr:colOff>541020</xdr:colOff>
                <xdr:row>1</xdr:row>
                <xdr:rowOff>91440</xdr:rowOff>
              </to>
            </anchor>
          </controlPr>
        </control>
      </mc:Choice>
      <mc:Fallback>
        <control shapeId="25606" r:id="rId10" name="CommandButton2"/>
      </mc:Fallback>
    </mc:AlternateContent>
    <mc:AlternateContent xmlns:mc="http://schemas.openxmlformats.org/markup-compatibility/2006">
      <mc:Choice Requires="x14">
        <control shapeId="25605" r:id="rId12" name="Label1">
          <controlPr defaultSize="0" autoLine="0" r:id="rId13">
            <anchor moveWithCells="1">
              <from>
                <xdr:col>7</xdr:col>
                <xdr:colOff>320040</xdr:colOff>
                <xdr:row>0</xdr:row>
                <xdr:rowOff>106680</xdr:rowOff>
              </from>
              <to>
                <xdr:col>9</xdr:col>
                <xdr:colOff>586740</xdr:colOff>
                <xdr:row>1</xdr:row>
                <xdr:rowOff>152400</xdr:rowOff>
              </to>
            </anchor>
          </controlPr>
        </control>
      </mc:Choice>
      <mc:Fallback>
        <control shapeId="25605" r:id="rId12" name="Label1"/>
      </mc:Fallback>
    </mc:AlternateContent>
    <mc:AlternateContent xmlns:mc="http://schemas.openxmlformats.org/markup-compatibility/2006">
      <mc:Choice Requires="x14">
        <control shapeId="25602" r:id="rId14" name="Rvx1">
          <controlPr defaultSize="0" autoLine="0" autoPict="0" r:id="rId15">
            <anchor mov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274320</xdr:colOff>
                <xdr:row>2</xdr:row>
                <xdr:rowOff>30480</xdr:rowOff>
              </to>
            </anchor>
          </controlPr>
        </control>
      </mc:Choice>
      <mc:Fallback>
        <control shapeId="25602" r:id="rId14" name="Rvx1"/>
      </mc:Fallback>
    </mc:AlternateContent>
    <mc:AlternateContent xmlns:mc="http://schemas.openxmlformats.org/markup-compatibility/2006">
      <mc:Choice Requires="x14">
        <control shapeId="25601" r:id="rId16" name="Button 1">
          <controlPr defaultSize="0" print="0" autoFill="0" autoPict="0" macro="[0]!refreshDataCurves">
            <anchor moveWithCells="1" sizeWithCells="1">
              <from>
                <xdr:col>5</xdr:col>
                <xdr:colOff>76200</xdr:colOff>
                <xdr:row>0</xdr:row>
                <xdr:rowOff>121920</xdr:rowOff>
              </from>
              <to>
                <xdr:col>6</xdr:col>
                <xdr:colOff>716280</xdr:colOff>
                <xdr:row>1</xdr:row>
                <xdr:rowOff>167640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03" r:id="rId17" name="Button 3">
          <controlPr defaultSize="0" print="0" autoFill="0" autoPict="0" macro="[0]!SaveSelectionToDB">
            <anchor moveWithCells="1" sizeWithCells="1">
              <from>
                <xdr:col>2</xdr:col>
                <xdr:colOff>1188720</xdr:colOff>
                <xdr:row>0</xdr:row>
                <xdr:rowOff>99060</xdr:rowOff>
              </from>
              <to>
                <xdr:col>4</xdr:col>
                <xdr:colOff>746760</xdr:colOff>
                <xdr:row>1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04" r:id="rId18" name="Button 4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182880</xdr:rowOff>
              </from>
              <to>
                <xdr:col>4</xdr:col>
                <xdr:colOff>754380</xdr:colOff>
                <xdr:row>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1" r:id="rId19" name="Group Box 11">
          <controlPr defaultSize="0" autoFill="0" autoPict="0">
            <anchor moveWithCells="1">
              <from>
                <xdr:col>2</xdr:col>
                <xdr:colOff>1158240</xdr:colOff>
                <xdr:row>0</xdr:row>
                <xdr:rowOff>30480</xdr:rowOff>
              </from>
              <to>
                <xdr:col>4</xdr:col>
                <xdr:colOff>480060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2" r:id="rId20" name="Group Box 12">
          <controlPr defaultSize="0" autoFill="0" autoPict="0">
            <anchor moveWithCells="1">
              <from>
                <xdr:col>2</xdr:col>
                <xdr:colOff>68580</xdr:colOff>
                <xdr:row>0</xdr:row>
                <xdr:rowOff>38100</xdr:rowOff>
              </from>
              <to>
                <xdr:col>2</xdr:col>
                <xdr:colOff>1089660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3" r:id="rId21" name="Group Box 13">
          <controlPr defaultSize="0" autoFill="0" autoPict="0">
            <anchor moveWithCells="1">
              <from>
                <xdr:col>5</xdr:col>
                <xdr:colOff>38100</xdr:colOff>
                <xdr:row>0</xdr:row>
                <xdr:rowOff>45720</xdr:rowOff>
              </from>
              <to>
                <xdr:col>6</xdr:col>
                <xdr:colOff>716280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4" r:id="rId22" name="Button 14">
          <controlPr defaultSize="0" print="0" autoFill="0" autoPict="0" macro="[0]!reloadModule">
            <anchor moveWithCells="1" sizeWithCells="1">
              <from>
                <xdr:col>5</xdr:col>
                <xdr:colOff>76200</xdr:colOff>
                <xdr:row>1</xdr:row>
                <xdr:rowOff>205740</xdr:rowOff>
              </from>
              <to>
                <xdr:col>6</xdr:col>
                <xdr:colOff>106680</xdr:colOff>
                <xdr:row>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5615" r:id="rId23" name="Button 15">
          <controlPr defaultSize="0" print="0" autoFill="0" autoPict="0" macro="[0]!reInit">
            <anchor moveWithCells="1" sizeWithCells="1">
              <from>
                <xdr:col>6</xdr:col>
                <xdr:colOff>137160</xdr:colOff>
                <xdr:row>1</xdr:row>
                <xdr:rowOff>205740</xdr:rowOff>
              </from>
              <to>
                <xdr:col>6</xdr:col>
                <xdr:colOff>716280</xdr:colOff>
                <xdr:row>2</xdr:row>
                <xdr:rowOff>190500</xdr:rowOff>
              </to>
            </anchor>
          </controlPr>
        </control>
      </mc:Choice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M593"/>
  <sheetViews>
    <sheetView showGridLines="0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C37" sqref="C37"/>
    </sheetView>
  </sheetViews>
  <sheetFormatPr defaultColWidth="9.109375" defaultRowHeight="13.2" x14ac:dyDescent="0.25"/>
  <cols>
    <col min="1" max="1" width="10.88671875" style="7" hidden="1" customWidth="1"/>
    <col min="2" max="2" width="14.6640625" style="63" customWidth="1"/>
    <col min="3" max="3" width="10.5546875" style="45" bestFit="1" customWidth="1"/>
    <col min="4" max="4" width="15.44140625" style="45" customWidth="1"/>
    <col min="5" max="5" width="15.109375" style="45" bestFit="1" customWidth="1"/>
    <col min="6" max="6" width="9.109375" style="46"/>
    <col min="7" max="7" width="11.6640625" style="45" bestFit="1" customWidth="1"/>
    <col min="8" max="8" width="11.109375" style="45" bestFit="1" customWidth="1"/>
    <col min="9" max="10" width="9.109375" style="45"/>
    <col min="11" max="12" width="9.109375" style="11"/>
    <col min="13" max="13" width="9.109375" style="57"/>
    <col min="14" max="16384" width="9.109375" style="7"/>
  </cols>
  <sheetData>
    <row r="3" spans="1:13" s="47" customFormat="1" x14ac:dyDescent="0.25">
      <c r="B3" s="62" t="s">
        <v>2</v>
      </c>
      <c r="C3" s="59" t="s">
        <v>75</v>
      </c>
      <c r="D3" s="59" t="s">
        <v>176</v>
      </c>
      <c r="E3" s="59"/>
      <c r="F3" s="74"/>
      <c r="G3" s="76"/>
      <c r="H3" s="76"/>
      <c r="I3" s="58"/>
      <c r="J3" s="58"/>
      <c r="K3" s="60"/>
      <c r="L3" s="60"/>
      <c r="M3" s="56"/>
    </row>
    <row r="4" spans="1:13" s="47" customFormat="1" x14ac:dyDescent="0.25">
      <c r="B4" s="62" t="s">
        <v>3</v>
      </c>
      <c r="C4" s="61" t="s">
        <v>24</v>
      </c>
      <c r="D4" s="61" t="s">
        <v>24</v>
      </c>
      <c r="E4" s="61"/>
      <c r="F4" s="75"/>
      <c r="G4" s="77"/>
      <c r="H4" s="77"/>
      <c r="I4" s="58"/>
      <c r="J4" s="58"/>
      <c r="K4" s="60"/>
      <c r="L4" s="60"/>
      <c r="M4" s="56"/>
    </row>
    <row r="5" spans="1:13" x14ac:dyDescent="0.25">
      <c r="B5" s="63" t="s">
        <v>0</v>
      </c>
    </row>
    <row r="6" spans="1:13" s="11" customFormat="1" x14ac:dyDescent="0.25">
      <c r="A6" s="11">
        <v>0.99652179552253117</v>
      </c>
      <c r="B6" s="129">
        <f>Fin!B10</f>
        <v>37257</v>
      </c>
      <c r="C6" s="10">
        <v>2.7349999999999999</v>
      </c>
      <c r="D6" s="45">
        <v>2.4049999999999998</v>
      </c>
      <c r="E6" s="45"/>
      <c r="F6" s="46"/>
      <c r="G6" s="45"/>
      <c r="H6" s="45"/>
      <c r="I6" s="45"/>
      <c r="J6" s="45"/>
      <c r="M6" s="57"/>
    </row>
    <row r="7" spans="1:13" s="11" customFormat="1" x14ac:dyDescent="0.25">
      <c r="A7" s="11">
        <v>0.99079285067984701</v>
      </c>
      <c r="B7" s="129">
        <f>Fin!B11</f>
        <v>37258</v>
      </c>
      <c r="C7" s="10">
        <v>2.7349999999999999</v>
      </c>
      <c r="D7" s="45">
        <v>2.4049999999999998</v>
      </c>
      <c r="E7" s="45"/>
      <c r="F7" s="46"/>
      <c r="G7" s="45"/>
      <c r="H7" s="45"/>
      <c r="I7" s="45"/>
      <c r="J7" s="45"/>
      <c r="M7" s="57"/>
    </row>
    <row r="8" spans="1:13" s="11" customFormat="1" x14ac:dyDescent="0.25">
      <c r="A8" s="11">
        <v>0.98499086361793597</v>
      </c>
      <c r="B8" s="129">
        <f>Fin!B12</f>
        <v>37259</v>
      </c>
      <c r="C8" s="10">
        <v>2.5649999999999999</v>
      </c>
      <c r="D8" s="45">
        <v>2.4049999999999998</v>
      </c>
      <c r="E8" s="45"/>
      <c r="F8" s="46"/>
      <c r="G8" s="45"/>
      <c r="H8" s="45"/>
      <c r="I8" s="45"/>
      <c r="J8" s="45"/>
      <c r="M8" s="57"/>
    </row>
    <row r="9" spans="1:13" s="11" customFormat="1" x14ac:dyDescent="0.25">
      <c r="A9" s="11">
        <v>0.97937525782379675</v>
      </c>
      <c r="B9" s="129">
        <f>Fin!B13</f>
        <v>37260</v>
      </c>
      <c r="C9" s="10">
        <v>2.5</v>
      </c>
      <c r="D9" s="45">
        <v>2.4049999999999998</v>
      </c>
      <c r="E9" s="45"/>
      <c r="F9" s="46"/>
      <c r="G9" s="45"/>
      <c r="H9" s="45"/>
      <c r="I9" s="45"/>
      <c r="J9" s="45"/>
      <c r="M9" s="57"/>
    </row>
    <row r="10" spans="1:13" s="11" customFormat="1" x14ac:dyDescent="0.25">
      <c r="A10" s="11">
        <v>0.97355317810234776</v>
      </c>
      <c r="B10" s="129">
        <f>Fin!B14</f>
        <v>37261</v>
      </c>
      <c r="C10" s="10">
        <v>2.36</v>
      </c>
      <c r="D10" s="45">
        <v>2.4049999999999998</v>
      </c>
      <c r="E10" s="45"/>
      <c r="F10" s="46"/>
      <c r="G10" s="45"/>
      <c r="H10" s="45"/>
      <c r="I10" s="45"/>
      <c r="J10" s="45"/>
      <c r="M10" s="57"/>
    </row>
    <row r="11" spans="1:13" s="11" customFormat="1" ht="14.25" customHeight="1" x14ac:dyDescent="0.25">
      <c r="A11" s="11">
        <v>0.96789469933159533</v>
      </c>
      <c r="B11" s="129">
        <f>Fin!B15</f>
        <v>37262</v>
      </c>
      <c r="C11" s="10">
        <v>2.36</v>
      </c>
      <c r="D11" s="45">
        <v>2.4049999999999998</v>
      </c>
      <c r="E11" s="45"/>
      <c r="F11" s="46"/>
      <c r="G11" s="45"/>
      <c r="H11" s="45"/>
      <c r="I11" s="45"/>
      <c r="J11" s="45"/>
      <c r="M11" s="57"/>
    </row>
    <row r="12" spans="1:13" s="11" customFormat="1" x14ac:dyDescent="0.25">
      <c r="A12" s="11">
        <v>0.96202283167619473</v>
      </c>
      <c r="B12" s="129">
        <f>Fin!B16</f>
        <v>37263</v>
      </c>
      <c r="C12" s="10">
        <v>2.36</v>
      </c>
      <c r="D12" s="45">
        <v>2.4049999999999998</v>
      </c>
      <c r="E12" s="45"/>
      <c r="F12" s="46"/>
      <c r="G12" s="45"/>
      <c r="H12" s="45"/>
      <c r="I12" s="45"/>
      <c r="J12" s="45"/>
      <c r="M12" s="57"/>
    </row>
    <row r="13" spans="1:13" s="11" customFormat="1" x14ac:dyDescent="0.25">
      <c r="A13" s="11">
        <v>0.95612598501614776</v>
      </c>
      <c r="B13" s="129">
        <f>Fin!B17</f>
        <v>37264</v>
      </c>
      <c r="C13" s="10">
        <v>2.3050000000000002</v>
      </c>
      <c r="D13" s="45">
        <v>2.4049999999999998</v>
      </c>
      <c r="E13" s="45"/>
      <c r="F13" s="46"/>
      <c r="G13" s="45"/>
      <c r="H13" s="45"/>
      <c r="I13" s="45"/>
      <c r="J13" s="45"/>
      <c r="M13" s="57"/>
    </row>
    <row r="14" spans="1:13" s="11" customFormat="1" x14ac:dyDescent="0.25">
      <c r="A14" s="11">
        <v>0.95077980567612752</v>
      </c>
      <c r="B14" s="129">
        <f>Fin!B18</f>
        <v>37265</v>
      </c>
      <c r="C14" s="10">
        <v>2.3849999999999998</v>
      </c>
      <c r="D14" s="45">
        <v>2.4049999999999998</v>
      </c>
      <c r="E14" s="45"/>
      <c r="F14" s="46"/>
      <c r="G14" s="45"/>
      <c r="H14" s="45"/>
      <c r="I14" s="45"/>
      <c r="J14" s="45"/>
      <c r="M14" s="57"/>
    </row>
    <row r="15" spans="1:13" s="11" customFormat="1" x14ac:dyDescent="0.25">
      <c r="A15" s="11">
        <v>0.94489081246840967</v>
      </c>
      <c r="B15" s="129">
        <f>Fin!B19</f>
        <v>37266</v>
      </c>
      <c r="C15" s="10">
        <v>2.3149999999999999</v>
      </c>
      <c r="D15" s="45">
        <v>2.4049999999999998</v>
      </c>
      <c r="E15" s="45"/>
      <c r="F15" s="46"/>
      <c r="G15" s="45"/>
      <c r="H15" s="45"/>
      <c r="I15" s="45"/>
      <c r="J15" s="45"/>
      <c r="M15" s="57"/>
    </row>
    <row r="16" spans="1:13" s="11" customFormat="1" x14ac:dyDescent="0.25">
      <c r="A16" s="11">
        <v>0.93927590349261758</v>
      </c>
      <c r="B16" s="129">
        <f>Fin!B20</f>
        <v>37267</v>
      </c>
      <c r="C16" s="10">
        <v>2.3199999999999998</v>
      </c>
      <c r="D16" s="45">
        <v>2.4049999999999998</v>
      </c>
      <c r="E16" s="45"/>
      <c r="F16" s="46"/>
      <c r="G16" s="45"/>
      <c r="H16" s="45"/>
      <c r="I16" s="45"/>
      <c r="J16" s="45"/>
      <c r="M16" s="57"/>
    </row>
    <row r="17" spans="1:13" s="11" customFormat="1" x14ac:dyDescent="0.25">
      <c r="A17" s="11">
        <v>0.933480459556567</v>
      </c>
      <c r="B17" s="129">
        <f>Fin!B21</f>
        <v>37268</v>
      </c>
      <c r="C17" s="10">
        <v>2.2999999999999998</v>
      </c>
      <c r="D17" s="45">
        <v>2.4049999999999998</v>
      </c>
      <c r="E17" s="45"/>
      <c r="F17" s="46"/>
      <c r="G17" s="45"/>
      <c r="H17" s="45"/>
      <c r="I17" s="45"/>
      <c r="J17" s="45"/>
      <c r="M17" s="57"/>
    </row>
    <row r="18" spans="1:13" s="11" customFormat="1" x14ac:dyDescent="0.25">
      <c r="A18" s="11">
        <v>0.92789953242204515</v>
      </c>
      <c r="B18" s="129">
        <f>Fin!B22</f>
        <v>37269</v>
      </c>
      <c r="C18" s="10">
        <v>2.2999999999999998</v>
      </c>
      <c r="D18" s="45">
        <v>2.4049999999999998</v>
      </c>
      <c r="E18" s="45"/>
      <c r="F18" s="46"/>
      <c r="G18" s="45"/>
      <c r="H18" s="45"/>
      <c r="I18" s="45"/>
      <c r="J18" s="45"/>
      <c r="M18" s="57"/>
    </row>
    <row r="19" spans="1:13" s="11" customFormat="1" x14ac:dyDescent="0.25">
      <c r="A19" s="11">
        <v>0.92218515583951732</v>
      </c>
      <c r="B19" s="129">
        <f>Fin!B23</f>
        <v>37270</v>
      </c>
      <c r="C19" s="45">
        <v>2.2999999999999998</v>
      </c>
      <c r="D19" s="45">
        <v>2.4049999999999998</v>
      </c>
      <c r="E19" s="45"/>
      <c r="F19" s="46"/>
      <c r="G19" s="45"/>
      <c r="H19" s="45"/>
      <c r="I19" s="45"/>
      <c r="J19" s="45"/>
      <c r="M19" s="57"/>
    </row>
    <row r="20" spans="1:13" s="11" customFormat="1" x14ac:dyDescent="0.25">
      <c r="A20" s="11">
        <v>0.91648731192463107</v>
      </c>
      <c r="B20" s="129">
        <f>Fin!B24</f>
        <v>37271</v>
      </c>
      <c r="C20" s="45">
        <v>2.2999999999999998</v>
      </c>
      <c r="D20" s="45">
        <v>2.4049999999999998</v>
      </c>
      <c r="E20" s="45"/>
      <c r="F20" s="46"/>
      <c r="G20" s="45"/>
      <c r="H20" s="45"/>
      <c r="I20" s="45"/>
      <c r="J20" s="45"/>
      <c r="M20" s="57"/>
    </row>
    <row r="21" spans="1:13" s="11" customFormat="1" x14ac:dyDescent="0.25">
      <c r="A21" s="11">
        <v>0.91100816916242588</v>
      </c>
      <c r="B21" s="129">
        <f>Fin!B25</f>
        <v>37272</v>
      </c>
      <c r="C21" s="45">
        <v>2.2999999999999998</v>
      </c>
      <c r="D21" s="45">
        <v>2.4049999999999998</v>
      </c>
      <c r="E21" s="45"/>
      <c r="F21" s="46"/>
      <c r="G21" s="45"/>
      <c r="H21" s="45"/>
      <c r="I21" s="45"/>
      <c r="J21" s="45"/>
      <c r="M21" s="57"/>
    </row>
    <row r="22" spans="1:13" s="11" customFormat="1" x14ac:dyDescent="0.25">
      <c r="A22" s="11">
        <v>0.90539820784597114</v>
      </c>
      <c r="B22" s="129">
        <f>Fin!B26</f>
        <v>37273</v>
      </c>
      <c r="C22" s="45">
        <v>2.2999999999999998</v>
      </c>
      <c r="D22" s="45">
        <v>2.4049999999999998</v>
      </c>
      <c r="E22" s="45"/>
      <c r="F22" s="46"/>
      <c r="G22" s="45"/>
      <c r="H22" s="45"/>
      <c r="I22" s="45"/>
      <c r="J22" s="45"/>
      <c r="M22" s="57"/>
    </row>
    <row r="23" spans="1:13" s="11" customFormat="1" x14ac:dyDescent="0.25">
      <c r="A23" s="11">
        <v>0.89999089468082505</v>
      </c>
      <c r="B23" s="129">
        <f>Fin!B27</f>
        <v>37274</v>
      </c>
      <c r="C23" s="45">
        <v>2.2999999999999998</v>
      </c>
      <c r="D23" s="45">
        <v>2.4049999999999998</v>
      </c>
      <c r="E23" s="45"/>
      <c r="F23" s="46"/>
      <c r="G23" s="45"/>
      <c r="H23" s="45"/>
      <c r="I23" s="45"/>
      <c r="J23" s="45"/>
      <c r="M23" s="57"/>
    </row>
    <row r="24" spans="1:13" s="11" customFormat="1" x14ac:dyDescent="0.25">
      <c r="A24" s="11">
        <v>0.89443193699709966</v>
      </c>
      <c r="B24" s="129">
        <f>Fin!B28</f>
        <v>37275</v>
      </c>
      <c r="C24" s="45">
        <v>2.2999999999999998</v>
      </c>
      <c r="D24" s="45">
        <v>2.4049999999999998</v>
      </c>
      <c r="E24" s="45"/>
      <c r="F24" s="46"/>
      <c r="G24" s="45"/>
      <c r="H24" s="45"/>
      <c r="I24" s="45"/>
      <c r="J24" s="45"/>
      <c r="M24" s="57"/>
    </row>
    <row r="25" spans="1:13" s="11" customFormat="1" x14ac:dyDescent="0.25">
      <c r="A25" s="11">
        <v>0.88890533710913555</v>
      </c>
      <c r="B25" s="129">
        <f>Fin!B29</f>
        <v>37276</v>
      </c>
      <c r="C25" s="45">
        <v>2.2999999999999998</v>
      </c>
      <c r="D25" s="45">
        <v>2.4049999999999998</v>
      </c>
      <c r="E25" s="45"/>
      <c r="F25" s="46"/>
      <c r="G25" s="45"/>
      <c r="H25" s="45"/>
      <c r="I25" s="45"/>
      <c r="J25" s="45"/>
      <c r="M25" s="57"/>
    </row>
    <row r="26" spans="1:13" s="11" customFormat="1" x14ac:dyDescent="0.25">
      <c r="A26" s="11">
        <v>0.88393435391758934</v>
      </c>
      <c r="B26" s="129">
        <f>Fin!B30</f>
        <v>37277</v>
      </c>
      <c r="C26" s="45">
        <v>2.2999999999999998</v>
      </c>
      <c r="D26" s="45">
        <v>2.4049999999999998</v>
      </c>
      <c r="E26" s="45"/>
      <c r="F26" s="46"/>
      <c r="G26" s="45"/>
      <c r="H26" s="45"/>
      <c r="I26" s="45"/>
      <c r="J26" s="45"/>
      <c r="M26" s="57"/>
    </row>
    <row r="27" spans="1:13" s="11" customFormat="1" x14ac:dyDescent="0.25">
      <c r="A27" s="11">
        <v>0.87848393186541163</v>
      </c>
      <c r="B27" s="129">
        <f>Fin!B31</f>
        <v>37278</v>
      </c>
      <c r="C27" s="45">
        <v>2.2999999999999998</v>
      </c>
      <c r="D27" s="45">
        <v>2.4049999999999998</v>
      </c>
      <c r="E27" s="45"/>
      <c r="F27" s="46"/>
      <c r="G27" s="45"/>
      <c r="H27" s="45"/>
      <c r="I27" s="45"/>
      <c r="J27" s="45"/>
      <c r="M27" s="57"/>
    </row>
    <row r="28" spans="1:13" s="11" customFormat="1" x14ac:dyDescent="0.25">
      <c r="A28" s="11">
        <v>0.87328080940981256</v>
      </c>
      <c r="B28" s="129">
        <f>Fin!B32</f>
        <v>37279</v>
      </c>
      <c r="C28" s="45">
        <v>2.2999999999999998</v>
      </c>
      <c r="D28" s="45">
        <v>2.4049999999999998</v>
      </c>
      <c r="E28" s="45"/>
      <c r="F28" s="46"/>
      <c r="G28" s="45"/>
      <c r="H28" s="45"/>
      <c r="I28" s="45"/>
      <c r="J28" s="45"/>
      <c r="M28" s="57"/>
    </row>
    <row r="29" spans="1:13" s="11" customFormat="1" x14ac:dyDescent="0.25">
      <c r="A29" s="11">
        <v>0.86793395363952708</v>
      </c>
      <c r="B29" s="129">
        <f>Fin!B33</f>
        <v>37280</v>
      </c>
      <c r="C29" s="45">
        <v>2.2999999999999998</v>
      </c>
      <c r="D29" s="45">
        <v>2.4049999999999998</v>
      </c>
      <c r="E29" s="45"/>
      <c r="F29" s="46"/>
      <c r="G29" s="45"/>
      <c r="H29" s="45"/>
      <c r="I29" s="45"/>
      <c r="J29" s="45"/>
      <c r="M29" s="57"/>
    </row>
    <row r="30" spans="1:13" s="11" customFormat="1" x14ac:dyDescent="0.25">
      <c r="A30" s="11">
        <v>0.86279432232963138</v>
      </c>
      <c r="B30" s="129">
        <f>Fin!B34</f>
        <v>37281</v>
      </c>
      <c r="C30" s="45">
        <v>2.2999999999999998</v>
      </c>
      <c r="D30" s="45">
        <v>2.4049999999999998</v>
      </c>
      <c r="E30" s="45"/>
      <c r="F30" s="46"/>
      <c r="G30" s="45"/>
      <c r="H30" s="45"/>
      <c r="I30" s="45"/>
      <c r="J30" s="45"/>
      <c r="M30" s="57"/>
    </row>
    <row r="31" spans="1:13" s="11" customFormat="1" x14ac:dyDescent="0.25">
      <c r="A31" s="11">
        <v>0.85752368687727432</v>
      </c>
      <c r="B31" s="129">
        <f>Fin!B35</f>
        <v>37282</v>
      </c>
      <c r="C31" s="45">
        <v>2.2999999999999998</v>
      </c>
      <c r="D31" s="45">
        <v>2.4049999999999998</v>
      </c>
      <c r="E31" s="45"/>
      <c r="F31" s="46"/>
      <c r="G31" s="45"/>
      <c r="H31" s="45"/>
      <c r="I31" s="45"/>
      <c r="J31" s="45"/>
      <c r="M31" s="57"/>
    </row>
    <row r="32" spans="1:13" s="11" customFormat="1" x14ac:dyDescent="0.25">
      <c r="A32" s="11">
        <v>0.85228393052907336</v>
      </c>
      <c r="B32" s="129">
        <f>Fin!B36</f>
        <v>37283</v>
      </c>
      <c r="C32" s="45">
        <v>2.2999999999999998</v>
      </c>
      <c r="D32" s="45">
        <v>2.4049999999999998</v>
      </c>
      <c r="E32" s="45"/>
      <c r="F32" s="46"/>
      <c r="G32" s="45"/>
      <c r="H32" s="45"/>
      <c r="I32" s="45"/>
      <c r="J32" s="45"/>
      <c r="M32" s="57"/>
    </row>
    <row r="33" spans="1:13" s="11" customFormat="1" x14ac:dyDescent="0.25">
      <c r="A33" s="11">
        <v>0.8472490174068471</v>
      </c>
      <c r="B33" s="129">
        <f>Fin!B37</f>
        <v>37284</v>
      </c>
      <c r="C33" s="45">
        <v>2.2999999999999998</v>
      </c>
      <c r="D33" s="45">
        <v>2.4049999999999998</v>
      </c>
      <c r="E33" s="45"/>
      <c r="F33" s="46"/>
      <c r="G33" s="45"/>
      <c r="H33" s="45"/>
      <c r="I33" s="45"/>
      <c r="J33" s="45"/>
      <c r="M33" s="57"/>
    </row>
    <row r="34" spans="1:13" s="11" customFormat="1" x14ac:dyDescent="0.25">
      <c r="A34" s="11">
        <v>0.84208646542575427</v>
      </c>
      <c r="B34" s="129">
        <f>Fin!B38</f>
        <v>37285</v>
      </c>
      <c r="C34" s="45">
        <v>2.2999999999999998</v>
      </c>
      <c r="D34" s="45">
        <v>2.4049999999999998</v>
      </c>
      <c r="E34" s="45"/>
      <c r="F34" s="46"/>
      <c r="G34" s="45"/>
      <c r="H34" s="45"/>
      <c r="I34" s="45"/>
      <c r="J34" s="45"/>
      <c r="M34" s="57"/>
    </row>
    <row r="35" spans="1:13" s="11" customFormat="1" x14ac:dyDescent="0.25">
      <c r="A35" s="11">
        <v>0.83712029473667748</v>
      </c>
      <c r="B35" s="129">
        <f>Fin!B39</f>
        <v>37286</v>
      </c>
      <c r="C35" s="45">
        <v>2.2999999999999998</v>
      </c>
      <c r="D35" s="45">
        <v>2.4049999999999998</v>
      </c>
      <c r="E35" s="45"/>
      <c r="F35" s="46"/>
      <c r="G35" s="45"/>
      <c r="H35" s="45"/>
      <c r="I35" s="45"/>
      <c r="J35" s="45"/>
      <c r="M35" s="57"/>
    </row>
    <row r="36" spans="1:13" s="11" customFormat="1" x14ac:dyDescent="0.25">
      <c r="A36" s="11">
        <v>0.83201208312485475</v>
      </c>
      <c r="B36" s="129">
        <f>Fin!B40</f>
        <v>37287</v>
      </c>
      <c r="C36" s="45">
        <v>2.2999999999999998</v>
      </c>
      <c r="D36" s="45">
        <v>2.4049999999999998</v>
      </c>
      <c r="E36" s="45"/>
      <c r="F36" s="46"/>
      <c r="G36" s="45"/>
      <c r="H36" s="45"/>
      <c r="I36" s="45"/>
      <c r="J36" s="45"/>
      <c r="M36" s="57"/>
    </row>
    <row r="37" spans="1:13" s="11" customFormat="1" x14ac:dyDescent="0.25">
      <c r="A37" s="11">
        <v>0.82692553205452968</v>
      </c>
      <c r="B37" s="129">
        <f>B36+1</f>
        <v>37288</v>
      </c>
      <c r="C37" s="45"/>
      <c r="D37" s="45"/>
      <c r="E37" s="45"/>
      <c r="F37" s="46"/>
      <c r="G37" s="45"/>
      <c r="H37" s="45"/>
      <c r="I37" s="45"/>
      <c r="J37" s="45"/>
      <c r="M37" s="57"/>
    </row>
    <row r="38" spans="1:13" s="11" customFormat="1" x14ac:dyDescent="0.25">
      <c r="A38" s="11">
        <v>0.82235697276696174</v>
      </c>
      <c r="B38" s="129">
        <f t="shared" ref="B38:B67" si="0">B37+1</f>
        <v>37289</v>
      </c>
      <c r="C38" s="45"/>
      <c r="D38" s="45"/>
      <c r="E38" s="45"/>
      <c r="F38" s="46"/>
      <c r="G38" s="45"/>
      <c r="H38" s="45"/>
      <c r="I38" s="45"/>
      <c r="J38" s="45"/>
      <c r="M38" s="57"/>
    </row>
    <row r="39" spans="1:13" s="11" customFormat="1" x14ac:dyDescent="0.25">
      <c r="A39" s="11">
        <v>0.81734804630155311</v>
      </c>
      <c r="B39" s="129">
        <f t="shared" si="0"/>
        <v>37290</v>
      </c>
      <c r="C39" s="45"/>
      <c r="D39" s="45"/>
      <c r="E39" s="45"/>
      <c r="F39" s="46"/>
      <c r="G39" s="45"/>
      <c r="H39" s="45"/>
      <c r="I39" s="45"/>
      <c r="J39" s="45"/>
      <c r="M39" s="57"/>
    </row>
    <row r="40" spans="1:13" s="11" customFormat="1" x14ac:dyDescent="0.25">
      <c r="A40" s="11">
        <v>0.81255780001450251</v>
      </c>
      <c r="B40" s="129">
        <f t="shared" si="0"/>
        <v>37291</v>
      </c>
      <c r="C40" s="45"/>
      <c r="D40" s="45"/>
      <c r="E40" s="45"/>
      <c r="F40" s="46"/>
      <c r="G40" s="45"/>
      <c r="H40" s="45"/>
      <c r="I40" s="45"/>
      <c r="J40" s="45"/>
      <c r="M40" s="57"/>
    </row>
    <row r="41" spans="1:13" s="11" customFormat="1" x14ac:dyDescent="0.25">
      <c r="A41" s="11">
        <v>0.80763914556713023</v>
      </c>
      <c r="B41" s="129">
        <f t="shared" si="0"/>
        <v>37292</v>
      </c>
      <c r="C41" s="45"/>
      <c r="D41" s="45"/>
      <c r="E41" s="45"/>
      <c r="F41" s="46"/>
      <c r="G41" s="45"/>
      <c r="H41" s="45"/>
      <c r="I41" s="45"/>
      <c r="J41" s="45"/>
      <c r="M41" s="57"/>
    </row>
    <row r="42" spans="1:13" s="11" customFormat="1" x14ac:dyDescent="0.25">
      <c r="A42" s="11">
        <v>0.80290798450414713</v>
      </c>
      <c r="B42" s="129">
        <f t="shared" si="0"/>
        <v>37293</v>
      </c>
      <c r="C42" s="45"/>
      <c r="D42" s="45"/>
      <c r="E42" s="45"/>
      <c r="F42" s="46"/>
      <c r="G42" s="45"/>
      <c r="H42" s="45"/>
      <c r="I42" s="45"/>
      <c r="J42" s="45"/>
      <c r="M42" s="57"/>
    </row>
    <row r="43" spans="1:13" s="11" customFormat="1" x14ac:dyDescent="0.25">
      <c r="A43" s="11">
        <v>0.79804810782542857</v>
      </c>
      <c r="B43" s="129">
        <f t="shared" si="0"/>
        <v>37294</v>
      </c>
      <c r="C43" s="45"/>
      <c r="D43" s="45"/>
      <c r="E43" s="45"/>
      <c r="F43" s="46"/>
      <c r="G43" s="45"/>
      <c r="H43" s="45"/>
      <c r="I43" s="45"/>
      <c r="J43" s="45"/>
      <c r="M43" s="57"/>
    </row>
    <row r="44" spans="1:13" s="11" customFormat="1" x14ac:dyDescent="0.25">
      <c r="A44" s="11">
        <v>0.79321925181850295</v>
      </c>
      <c r="B44" s="129">
        <f t="shared" si="0"/>
        <v>37295</v>
      </c>
      <c r="C44" s="45"/>
      <c r="D44" s="45"/>
      <c r="E44" s="45"/>
      <c r="F44" s="46"/>
      <c r="G44" s="45"/>
      <c r="H44" s="45"/>
      <c r="I44" s="45"/>
      <c r="J44" s="45"/>
      <c r="M44" s="57"/>
    </row>
    <row r="45" spans="1:13" s="11" customFormat="1" x14ac:dyDescent="0.25">
      <c r="A45" s="11">
        <v>0.78857532400411645</v>
      </c>
      <c r="B45" s="129">
        <f t="shared" si="0"/>
        <v>37296</v>
      </c>
      <c r="C45" s="45"/>
      <c r="D45" s="45"/>
      <c r="E45" s="45"/>
      <c r="F45" s="46"/>
      <c r="G45" s="45"/>
      <c r="H45" s="45"/>
      <c r="I45" s="45"/>
      <c r="J45" s="45"/>
      <c r="M45" s="57"/>
    </row>
    <row r="46" spans="1:13" s="11" customFormat="1" x14ac:dyDescent="0.25">
      <c r="A46" s="11">
        <v>0.78380647663049374</v>
      </c>
      <c r="B46" s="129">
        <f t="shared" si="0"/>
        <v>37297</v>
      </c>
      <c r="C46" s="45"/>
      <c r="D46" s="45"/>
      <c r="E46" s="45"/>
      <c r="F46" s="46"/>
      <c r="G46" s="45"/>
      <c r="H46" s="45"/>
      <c r="I46" s="45"/>
      <c r="J46" s="45"/>
      <c r="M46" s="57"/>
    </row>
    <row r="47" spans="1:13" s="11" customFormat="1" x14ac:dyDescent="0.25">
      <c r="A47" s="11">
        <v>0.77922040432092898</v>
      </c>
      <c r="B47" s="129">
        <f t="shared" si="0"/>
        <v>37298</v>
      </c>
      <c r="C47" s="45"/>
      <c r="D47" s="45"/>
      <c r="E47" s="45"/>
      <c r="F47" s="46"/>
      <c r="G47" s="45"/>
      <c r="H47" s="45"/>
      <c r="I47" s="45"/>
      <c r="J47" s="45"/>
      <c r="M47" s="57"/>
    </row>
    <row r="48" spans="1:13" s="11" customFormat="1" x14ac:dyDescent="0.25">
      <c r="A48" s="11">
        <v>0.77449652111602529</v>
      </c>
      <c r="B48" s="129">
        <f t="shared" si="0"/>
        <v>37299</v>
      </c>
      <c r="C48" s="45"/>
      <c r="D48" s="45"/>
      <c r="E48" s="45"/>
      <c r="F48" s="46"/>
      <c r="G48" s="45"/>
      <c r="H48" s="45"/>
      <c r="I48" s="45"/>
      <c r="J48" s="45"/>
      <c r="M48" s="57"/>
    </row>
    <row r="49" spans="1:13" s="11" customFormat="1" x14ac:dyDescent="0.25">
      <c r="A49" s="11">
        <v>0.76978621304006356</v>
      </c>
      <c r="B49" s="129">
        <f t="shared" si="0"/>
        <v>37300</v>
      </c>
      <c r="C49" s="45"/>
      <c r="D49" s="45"/>
      <c r="E49" s="45"/>
      <c r="F49" s="46"/>
      <c r="G49" s="45"/>
      <c r="H49" s="45"/>
      <c r="I49" s="45"/>
      <c r="J49" s="45"/>
      <c r="M49" s="57"/>
    </row>
    <row r="50" spans="1:13" s="11" customFormat="1" x14ac:dyDescent="0.25">
      <c r="A50" s="11">
        <v>0.76540582238950583</v>
      </c>
      <c r="B50" s="129">
        <f t="shared" si="0"/>
        <v>37301</v>
      </c>
      <c r="C50" s="45"/>
      <c r="D50" s="45"/>
      <c r="E50" s="45"/>
      <c r="F50" s="46"/>
      <c r="G50" s="45"/>
      <c r="H50" s="45"/>
      <c r="I50" s="45"/>
      <c r="J50" s="45"/>
      <c r="M50" s="57"/>
    </row>
    <row r="51" spans="1:13" s="11" customFormat="1" x14ac:dyDescent="0.25">
      <c r="A51" s="11">
        <v>0.76071290848148376</v>
      </c>
      <c r="B51" s="129">
        <f t="shared" si="0"/>
        <v>37302</v>
      </c>
      <c r="C51" s="45"/>
      <c r="D51" s="45"/>
      <c r="E51" s="45"/>
      <c r="F51" s="46"/>
      <c r="G51" s="45"/>
      <c r="H51" s="45"/>
      <c r="I51" s="45"/>
      <c r="J51" s="45"/>
      <c r="M51" s="57"/>
    </row>
    <row r="52" spans="1:13" s="11" customFormat="1" x14ac:dyDescent="0.25">
      <c r="A52" s="11">
        <v>0.75615734194321671</v>
      </c>
      <c r="B52" s="129">
        <f t="shared" si="0"/>
        <v>37303</v>
      </c>
      <c r="C52" s="45"/>
      <c r="D52" s="45"/>
      <c r="E52" s="45"/>
      <c r="F52" s="46"/>
      <c r="G52" s="45"/>
      <c r="H52" s="45"/>
      <c r="I52" s="45"/>
      <c r="J52" s="45"/>
      <c r="M52" s="57"/>
    </row>
    <row r="53" spans="1:13" s="11" customFormat="1" x14ac:dyDescent="0.25">
      <c r="A53" s="11">
        <v>0.75147526327922998</v>
      </c>
      <c r="B53" s="129">
        <f t="shared" si="0"/>
        <v>37304</v>
      </c>
      <c r="C53" s="45"/>
      <c r="D53" s="45"/>
      <c r="E53" s="45"/>
      <c r="F53" s="46"/>
      <c r="G53" s="45"/>
      <c r="H53" s="45"/>
      <c r="I53" s="45"/>
      <c r="J53" s="45"/>
      <c r="M53" s="57"/>
    </row>
    <row r="54" spans="1:13" s="11" customFormat="1" x14ac:dyDescent="0.25">
      <c r="A54" s="11">
        <v>0.74696863259335955</v>
      </c>
      <c r="B54" s="129">
        <f t="shared" si="0"/>
        <v>37305</v>
      </c>
      <c r="C54" s="45"/>
      <c r="D54" s="45"/>
      <c r="E54" s="45"/>
      <c r="F54" s="46"/>
      <c r="G54" s="45"/>
      <c r="H54" s="45"/>
      <c r="I54" s="45"/>
      <c r="J54" s="45"/>
      <c r="M54" s="57"/>
    </row>
    <row r="55" spans="1:13" s="11" customFormat="1" x14ac:dyDescent="0.25">
      <c r="A55" s="11">
        <v>0.74233689382596235</v>
      </c>
      <c r="B55" s="129">
        <f t="shared" si="0"/>
        <v>37306</v>
      </c>
      <c r="C55" s="45"/>
      <c r="D55" s="45"/>
      <c r="E55" s="45"/>
      <c r="F55" s="46"/>
      <c r="G55" s="45"/>
      <c r="H55" s="45"/>
      <c r="I55" s="45"/>
      <c r="J55" s="45"/>
      <c r="M55" s="57"/>
    </row>
    <row r="56" spans="1:13" s="11" customFormat="1" x14ac:dyDescent="0.25">
      <c r="A56" s="11">
        <v>0.73773056417958316</v>
      </c>
      <c r="B56" s="129">
        <f t="shared" si="0"/>
        <v>37307</v>
      </c>
      <c r="C56" s="45"/>
      <c r="D56" s="45"/>
      <c r="E56" s="45"/>
      <c r="F56" s="46"/>
      <c r="G56" s="45"/>
      <c r="H56" s="45"/>
      <c r="I56" s="45"/>
      <c r="J56" s="45"/>
      <c r="M56" s="57"/>
    </row>
    <row r="57" spans="1:13" s="11" customFormat="1" x14ac:dyDescent="0.25">
      <c r="A57" s="11">
        <v>0.73329690905481104</v>
      </c>
      <c r="B57" s="129">
        <f t="shared" si="0"/>
        <v>37308</v>
      </c>
      <c r="C57" s="45"/>
      <c r="D57" s="45"/>
      <c r="E57" s="45"/>
      <c r="F57" s="46"/>
      <c r="G57" s="45"/>
      <c r="H57" s="45"/>
      <c r="I57" s="45"/>
      <c r="J57" s="45"/>
      <c r="M57" s="57"/>
    </row>
    <row r="58" spans="1:13" s="11" customFormat="1" x14ac:dyDescent="0.25">
      <c r="A58" s="11">
        <v>0.72874023853285153</v>
      </c>
      <c r="B58" s="129">
        <f t="shared" si="0"/>
        <v>37309</v>
      </c>
      <c r="C58" s="45"/>
      <c r="D58" s="45"/>
      <c r="E58" s="45"/>
      <c r="F58" s="46"/>
      <c r="G58" s="45"/>
      <c r="H58" s="45"/>
      <c r="I58" s="45"/>
      <c r="J58" s="45"/>
      <c r="M58" s="57"/>
    </row>
    <row r="59" spans="1:13" s="11" customFormat="1" x14ac:dyDescent="0.25">
      <c r="A59" s="11">
        <v>0.72435442362621139</v>
      </c>
      <c r="B59" s="129">
        <f t="shared" si="0"/>
        <v>37310</v>
      </c>
      <c r="C59" s="45"/>
      <c r="D59" s="45"/>
      <c r="E59" s="45"/>
      <c r="F59" s="46"/>
      <c r="G59" s="45"/>
      <c r="H59" s="45"/>
      <c r="I59" s="45"/>
      <c r="J59" s="45"/>
      <c r="M59" s="57"/>
    </row>
    <row r="60" spans="1:13" s="11" customFormat="1" x14ac:dyDescent="0.25">
      <c r="A60" s="11">
        <v>0.71984696449427898</v>
      </c>
      <c r="B60" s="129">
        <f t="shared" si="0"/>
        <v>37311</v>
      </c>
      <c r="C60" s="45"/>
      <c r="D60" s="45"/>
      <c r="E60" s="45"/>
      <c r="F60" s="46"/>
      <c r="G60" s="45"/>
      <c r="H60" s="45"/>
      <c r="I60" s="45"/>
      <c r="J60" s="45"/>
      <c r="M60" s="57"/>
    </row>
    <row r="61" spans="1:13" s="11" customFormat="1" x14ac:dyDescent="0.25">
      <c r="A61" s="11">
        <v>0.71536434377438674</v>
      </c>
      <c r="B61" s="129">
        <f t="shared" si="0"/>
        <v>37312</v>
      </c>
      <c r="C61" s="45"/>
      <c r="D61" s="45"/>
      <c r="E61" s="45"/>
      <c r="F61" s="46"/>
      <c r="G61" s="45"/>
      <c r="H61" s="45"/>
      <c r="I61" s="45"/>
      <c r="J61" s="45"/>
      <c r="M61" s="57"/>
    </row>
    <row r="62" spans="1:13" s="11" customFormat="1" x14ac:dyDescent="0.25">
      <c r="A62" s="11">
        <v>0.71133677895383884</v>
      </c>
      <c r="B62" s="129">
        <f t="shared" si="0"/>
        <v>37313</v>
      </c>
      <c r="C62" s="45"/>
      <c r="D62" s="45"/>
      <c r="E62" s="45"/>
      <c r="F62" s="46"/>
      <c r="G62" s="45"/>
      <c r="H62" s="45"/>
      <c r="I62" s="45"/>
      <c r="J62" s="45"/>
      <c r="M62" s="57"/>
    </row>
    <row r="63" spans="1:13" s="11" customFormat="1" x14ac:dyDescent="0.25">
      <c r="A63" s="11">
        <v>0.70690111531372657</v>
      </c>
      <c r="B63" s="129">
        <f t="shared" si="0"/>
        <v>37314</v>
      </c>
      <c r="C63" s="45"/>
      <c r="D63" s="45"/>
      <c r="E63" s="45"/>
      <c r="F63" s="46"/>
      <c r="G63" s="45"/>
      <c r="H63" s="45"/>
      <c r="I63" s="45"/>
      <c r="J63" s="45"/>
      <c r="M63" s="57"/>
    </row>
    <row r="64" spans="1:13" s="11" customFormat="1" x14ac:dyDescent="0.25">
      <c r="A64" s="11">
        <v>0.70263187271989425</v>
      </c>
      <c r="B64" s="129">
        <f t="shared" si="0"/>
        <v>37315</v>
      </c>
      <c r="C64" s="45"/>
      <c r="D64" s="45"/>
      <c r="E64" s="45"/>
      <c r="F64" s="46"/>
      <c r="G64" s="45"/>
      <c r="H64" s="45"/>
      <c r="I64" s="45"/>
      <c r="J64" s="45"/>
      <c r="M64" s="57"/>
    </row>
    <row r="65" spans="1:13" s="11" customFormat="1" x14ac:dyDescent="0.25">
      <c r="A65" s="11">
        <v>0.69824432462219299</v>
      </c>
      <c r="B65" s="129">
        <f t="shared" si="0"/>
        <v>37316</v>
      </c>
      <c r="C65" s="45"/>
      <c r="D65" s="45"/>
      <c r="E65" s="45"/>
      <c r="F65" s="46"/>
      <c r="G65" s="45"/>
      <c r="H65" s="45"/>
      <c r="I65" s="45"/>
      <c r="J65" s="45"/>
      <c r="M65" s="57"/>
    </row>
    <row r="66" spans="1:13" s="11" customFormat="1" x14ac:dyDescent="0.25">
      <c r="A66" s="11">
        <v>0.69406935316941898</v>
      </c>
      <c r="B66" s="129">
        <f t="shared" si="0"/>
        <v>37317</v>
      </c>
      <c r="C66" s="45"/>
      <c r="D66" s="45"/>
      <c r="E66" s="45"/>
      <c r="F66" s="46"/>
      <c r="G66" s="45"/>
      <c r="H66" s="45"/>
      <c r="I66" s="45"/>
      <c r="J66" s="45"/>
      <c r="M66" s="57"/>
    </row>
    <row r="67" spans="1:13" s="11" customFormat="1" x14ac:dyDescent="0.25">
      <c r="A67" s="11">
        <v>0.689818287147137</v>
      </c>
      <c r="B67" s="129">
        <f t="shared" si="0"/>
        <v>37318</v>
      </c>
      <c r="C67" s="45"/>
      <c r="D67" s="45"/>
      <c r="E67" s="45"/>
      <c r="F67" s="46"/>
      <c r="G67" s="45"/>
      <c r="H67" s="45"/>
      <c r="I67" s="45"/>
      <c r="J67" s="45"/>
      <c r="M67" s="57"/>
    </row>
    <row r="68" spans="1:13" s="11" customFormat="1" x14ac:dyDescent="0.25">
      <c r="A68" s="11">
        <v>0.68559308140870567</v>
      </c>
      <c r="B68" s="64"/>
      <c r="C68" s="45"/>
      <c r="D68" s="45"/>
      <c r="E68" s="45"/>
      <c r="F68" s="46"/>
      <c r="G68" s="45"/>
      <c r="H68" s="45"/>
      <c r="I68" s="45"/>
      <c r="J68" s="45"/>
      <c r="M68" s="57"/>
    </row>
    <row r="69" spans="1:13" s="11" customFormat="1" x14ac:dyDescent="0.25">
      <c r="A69" s="11">
        <v>0.68152864791073864</v>
      </c>
      <c r="B69" s="64"/>
      <c r="C69" s="45"/>
      <c r="D69" s="45"/>
      <c r="E69" s="45"/>
      <c r="F69" s="46"/>
      <c r="G69" s="45"/>
      <c r="H69" s="45"/>
      <c r="I69" s="45"/>
      <c r="J69" s="45"/>
      <c r="M69" s="57"/>
    </row>
    <row r="70" spans="1:13" s="11" customFormat="1" x14ac:dyDescent="0.25">
      <c r="A70" s="11">
        <v>0.67735387326614749</v>
      </c>
      <c r="B70" s="64"/>
      <c r="C70" s="45"/>
      <c r="D70" s="45"/>
      <c r="E70" s="45"/>
      <c r="F70" s="46"/>
      <c r="G70" s="45"/>
      <c r="H70" s="45"/>
      <c r="I70" s="45"/>
      <c r="J70" s="45"/>
      <c r="M70" s="57"/>
    </row>
    <row r="71" spans="1:13" s="11" customFormat="1" x14ac:dyDescent="0.25">
      <c r="A71" s="11">
        <v>0.67333795394058904</v>
      </c>
      <c r="B71" s="64"/>
      <c r="C71" s="45"/>
      <c r="D71" s="45"/>
      <c r="E71" s="45"/>
      <c r="F71" s="46"/>
      <c r="G71" s="45"/>
      <c r="H71" s="45"/>
      <c r="I71" s="45"/>
      <c r="J71" s="45"/>
      <c r="M71" s="57"/>
    </row>
    <row r="72" spans="1:13" s="11" customFormat="1" x14ac:dyDescent="0.25">
      <c r="A72" s="11">
        <v>0.66921301260415778</v>
      </c>
      <c r="B72" s="64"/>
      <c r="C72" s="45"/>
      <c r="D72" s="45"/>
      <c r="E72" s="45"/>
      <c r="F72" s="46"/>
      <c r="G72" s="45"/>
      <c r="H72" s="45"/>
      <c r="I72" s="45"/>
      <c r="J72" s="45"/>
      <c r="M72" s="57"/>
    </row>
    <row r="73" spans="1:13" s="11" customFormat="1" x14ac:dyDescent="0.25">
      <c r="A73" s="11">
        <v>0.66511316955956645</v>
      </c>
      <c r="B73" s="64"/>
      <c r="C73" s="45"/>
      <c r="D73" s="45"/>
      <c r="E73" s="45"/>
      <c r="F73" s="46"/>
      <c r="G73" s="45"/>
      <c r="H73" s="45"/>
      <c r="I73" s="45"/>
      <c r="J73" s="45"/>
      <c r="M73" s="57"/>
    </row>
    <row r="74" spans="1:13" s="11" customFormat="1" x14ac:dyDescent="0.25">
      <c r="A74" s="11">
        <v>0.66143153187425152</v>
      </c>
      <c r="B74" s="64"/>
      <c r="C74" s="45"/>
      <c r="D74" s="45"/>
      <c r="E74" s="45"/>
      <c r="F74" s="46"/>
      <c r="G74" s="45"/>
      <c r="H74" s="45"/>
      <c r="I74" s="45"/>
      <c r="J74" s="45"/>
      <c r="M74" s="57"/>
    </row>
    <row r="75" spans="1:13" s="11" customFormat="1" x14ac:dyDescent="0.25">
      <c r="A75" s="11">
        <v>0.65737903832521216</v>
      </c>
      <c r="B75" s="64"/>
      <c r="C75" s="45"/>
      <c r="D75" s="45"/>
      <c r="E75" s="45"/>
      <c r="F75" s="46"/>
      <c r="G75" s="45"/>
      <c r="H75" s="45"/>
      <c r="I75" s="45"/>
      <c r="J75" s="45"/>
      <c r="M75" s="57"/>
    </row>
    <row r="76" spans="1:13" s="11" customFormat="1" x14ac:dyDescent="0.25">
      <c r="A76" s="11">
        <v>0.65348075200132882</v>
      </c>
      <c r="B76" s="64"/>
      <c r="C76" s="45"/>
      <c r="D76" s="45"/>
      <c r="E76" s="45"/>
      <c r="F76" s="46"/>
      <c r="G76" s="45"/>
      <c r="H76" s="45"/>
      <c r="I76" s="45"/>
      <c r="J76" s="45"/>
      <c r="M76" s="57"/>
    </row>
    <row r="77" spans="1:13" s="11" customFormat="1" x14ac:dyDescent="0.25">
      <c r="A77" s="11">
        <v>0.64947664208768241</v>
      </c>
      <c r="B77" s="64"/>
      <c r="C77" s="45"/>
      <c r="D77" s="45"/>
      <c r="E77" s="45"/>
      <c r="F77" s="46"/>
      <c r="G77" s="45"/>
      <c r="H77" s="45"/>
      <c r="I77" s="45"/>
      <c r="J77" s="45"/>
      <c r="M77" s="57"/>
    </row>
    <row r="78" spans="1:13" s="11" customFormat="1" x14ac:dyDescent="0.25">
      <c r="A78" s="11">
        <v>0.64562490022116847</v>
      </c>
      <c r="B78" s="64"/>
      <c r="C78" s="45"/>
      <c r="D78" s="45"/>
      <c r="E78" s="45"/>
      <c r="F78" s="46"/>
      <c r="G78" s="45"/>
      <c r="H78" s="45"/>
      <c r="I78" s="45"/>
      <c r="J78" s="45"/>
      <c r="M78" s="57"/>
    </row>
    <row r="79" spans="1:13" s="11" customFormat="1" x14ac:dyDescent="0.25">
      <c r="A79" s="11">
        <v>0.64166860025850125</v>
      </c>
      <c r="B79" s="64"/>
      <c r="C79" s="45"/>
      <c r="D79" s="45"/>
      <c r="E79" s="45"/>
      <c r="F79" s="46"/>
      <c r="G79" s="45"/>
      <c r="H79" s="45"/>
      <c r="I79" s="45"/>
      <c r="J79" s="45"/>
      <c r="M79" s="57"/>
    </row>
    <row r="80" spans="1:13" s="11" customFormat="1" x14ac:dyDescent="0.25">
      <c r="A80" s="11">
        <v>0.63773637947014095</v>
      </c>
      <c r="B80" s="64"/>
      <c r="C80" s="45"/>
      <c r="D80" s="45"/>
      <c r="E80" s="45"/>
      <c r="F80" s="46"/>
      <c r="G80" s="45"/>
      <c r="H80" s="45"/>
      <c r="I80" s="45"/>
      <c r="J80" s="45"/>
      <c r="M80" s="57"/>
    </row>
    <row r="81" spans="1:13" s="11" customFormat="1" x14ac:dyDescent="0.25">
      <c r="A81" s="11">
        <v>0.63395379400695695</v>
      </c>
      <c r="B81" s="64"/>
      <c r="C81" s="45"/>
      <c r="D81" s="45"/>
      <c r="E81" s="45"/>
      <c r="F81" s="46"/>
      <c r="G81" s="45"/>
      <c r="H81" s="45"/>
      <c r="I81" s="45"/>
      <c r="J81" s="45"/>
      <c r="M81" s="57"/>
    </row>
    <row r="82" spans="1:13" s="11" customFormat="1" x14ac:dyDescent="0.25">
      <c r="A82" s="11">
        <v>0.63006853069057567</v>
      </c>
      <c r="B82" s="64"/>
      <c r="C82" s="45"/>
      <c r="D82" s="45"/>
      <c r="E82" s="45"/>
      <c r="F82" s="46"/>
      <c r="G82" s="45"/>
      <c r="H82" s="45"/>
      <c r="I82" s="45"/>
      <c r="J82" s="45"/>
      <c r="M82" s="57"/>
    </row>
    <row r="83" spans="1:13" s="11" customFormat="1" x14ac:dyDescent="0.25">
      <c r="A83" s="11">
        <v>0.62633111767585248</v>
      </c>
      <c r="B83" s="64"/>
      <c r="C83" s="45"/>
      <c r="D83" s="45"/>
      <c r="E83" s="45"/>
      <c r="F83" s="46"/>
      <c r="G83" s="45"/>
      <c r="H83" s="45"/>
      <c r="I83" s="45"/>
      <c r="J83" s="45"/>
      <c r="M83" s="57"/>
    </row>
    <row r="84" spans="1:13" s="11" customFormat="1" x14ac:dyDescent="0.25">
      <c r="A84" s="11">
        <v>0.6224922549391444</v>
      </c>
      <c r="B84" s="64"/>
      <c r="C84" s="45"/>
      <c r="D84" s="45"/>
      <c r="E84" s="45"/>
      <c r="F84" s="46"/>
      <c r="G84" s="45"/>
      <c r="H84" s="45"/>
      <c r="I84" s="45"/>
      <c r="J84" s="45"/>
      <c r="M84" s="57"/>
    </row>
    <row r="85" spans="1:13" s="11" customFormat="1" x14ac:dyDescent="0.25">
      <c r="A85" s="11">
        <v>0.61867676151114659</v>
      </c>
      <c r="B85" s="64"/>
      <c r="C85" s="45"/>
      <c r="D85" s="45"/>
      <c r="E85" s="45"/>
      <c r="F85" s="46"/>
      <c r="G85" s="45"/>
      <c r="H85" s="45"/>
      <c r="I85" s="45"/>
      <c r="J85" s="45"/>
      <c r="M85" s="57"/>
    </row>
    <row r="86" spans="1:13" s="11" customFormat="1" x14ac:dyDescent="0.25">
      <c r="A86" s="11">
        <v>0.61525047827129442</v>
      </c>
      <c r="B86" s="64"/>
      <c r="C86" s="45"/>
      <c r="D86" s="45"/>
      <c r="E86" s="45"/>
      <c r="F86" s="46"/>
      <c r="G86" s="45"/>
      <c r="H86" s="45"/>
      <c r="I86" s="45"/>
      <c r="J86" s="45"/>
      <c r="M86" s="57"/>
    </row>
    <row r="87" spans="1:13" s="11" customFormat="1" x14ac:dyDescent="0.25">
      <c r="A87" s="11">
        <v>0.61147907230719722</v>
      </c>
      <c r="B87" s="64"/>
      <c r="C87" s="45"/>
      <c r="D87" s="45"/>
      <c r="E87" s="45"/>
      <c r="F87" s="46"/>
      <c r="G87" s="45"/>
      <c r="H87" s="45"/>
      <c r="I87" s="45"/>
      <c r="J87" s="45"/>
      <c r="M87" s="57"/>
    </row>
    <row r="88" spans="1:13" s="11" customFormat="1" x14ac:dyDescent="0.25">
      <c r="A88" s="11">
        <v>0.60785118841846286</v>
      </c>
      <c r="B88" s="64"/>
      <c r="C88" s="45"/>
      <c r="D88" s="45"/>
      <c r="E88" s="45"/>
      <c r="F88" s="46"/>
      <c r="G88" s="45"/>
      <c r="H88" s="45"/>
      <c r="I88" s="45"/>
      <c r="J88" s="45"/>
      <c r="M88" s="57"/>
    </row>
    <row r="89" spans="1:13" s="11" customFormat="1" x14ac:dyDescent="0.25">
      <c r="A89" s="11">
        <v>0.60412483254492366</v>
      </c>
      <c r="B89" s="64"/>
      <c r="C89" s="45"/>
      <c r="D89" s="45"/>
      <c r="E89" s="45"/>
      <c r="F89" s="46"/>
      <c r="G89" s="45"/>
      <c r="H89" s="45"/>
      <c r="I89" s="45"/>
      <c r="J89" s="45"/>
      <c r="M89" s="57"/>
    </row>
    <row r="90" spans="1:13" s="11" customFormat="1" x14ac:dyDescent="0.25">
      <c r="A90" s="11">
        <v>0.60057681160428134</v>
      </c>
      <c r="B90" s="64"/>
      <c r="C90" s="45"/>
      <c r="D90" s="45"/>
      <c r="E90" s="45"/>
      <c r="F90" s="46"/>
      <c r="G90" s="45"/>
      <c r="H90" s="45"/>
      <c r="I90" s="45"/>
      <c r="J90" s="45"/>
      <c r="M90" s="57"/>
    </row>
    <row r="91" spans="1:13" s="11" customFormat="1" x14ac:dyDescent="0.25">
      <c r="A91" s="11">
        <v>0.59696218449508487</v>
      </c>
      <c r="B91" s="64"/>
      <c r="C91" s="45"/>
      <c r="D91" s="45"/>
      <c r="E91" s="45"/>
      <c r="F91" s="46"/>
      <c r="G91" s="45"/>
      <c r="H91" s="45"/>
      <c r="I91" s="45"/>
      <c r="J91" s="45"/>
      <c r="M91" s="57"/>
    </row>
    <row r="92" spans="1:13" s="11" customFormat="1" x14ac:dyDescent="0.25">
      <c r="A92" s="11">
        <v>0.59337074425286684</v>
      </c>
      <c r="B92" s="64"/>
      <c r="C92" s="45"/>
      <c r="D92" s="45"/>
      <c r="E92" s="45"/>
      <c r="F92" s="46"/>
      <c r="G92" s="45"/>
      <c r="H92" s="45"/>
      <c r="I92" s="45"/>
      <c r="J92" s="45"/>
      <c r="M92" s="57"/>
    </row>
    <row r="93" spans="1:13" s="11" customFormat="1" x14ac:dyDescent="0.25">
      <c r="A93" s="11">
        <v>0.58991708624478334</v>
      </c>
      <c r="B93" s="64"/>
      <c r="C93" s="45"/>
      <c r="D93" s="45"/>
      <c r="E93" s="45"/>
      <c r="F93" s="46"/>
      <c r="G93" s="45"/>
      <c r="H93" s="45"/>
      <c r="I93" s="45"/>
      <c r="J93" s="45"/>
      <c r="M93" s="57"/>
    </row>
    <row r="94" spans="1:13" s="11" customFormat="1" x14ac:dyDescent="0.25">
      <c r="A94" s="11">
        <v>0.58637081508956912</v>
      </c>
      <c r="B94" s="64"/>
      <c r="C94" s="45"/>
      <c r="D94" s="45"/>
      <c r="E94" s="45"/>
      <c r="F94" s="46"/>
      <c r="G94" s="45"/>
      <c r="H94" s="45"/>
      <c r="I94" s="45"/>
      <c r="J94" s="45"/>
      <c r="M94" s="57"/>
    </row>
    <row r="95" spans="1:13" s="11" customFormat="1" x14ac:dyDescent="0.25">
      <c r="A95" s="11">
        <v>0.58296057845104843</v>
      </c>
      <c r="B95" s="64"/>
      <c r="C95" s="45"/>
      <c r="D95" s="45"/>
      <c r="E95" s="45"/>
      <c r="F95" s="46"/>
      <c r="G95" s="45"/>
      <c r="H95" s="45"/>
      <c r="I95" s="45"/>
      <c r="J95" s="45"/>
      <c r="M95" s="57"/>
    </row>
    <row r="96" spans="1:13" s="11" customFormat="1" x14ac:dyDescent="0.25">
      <c r="A96" s="11">
        <v>0.5794588778067542</v>
      </c>
      <c r="B96" s="64"/>
      <c r="C96" s="45"/>
      <c r="D96" s="45"/>
      <c r="E96" s="45"/>
      <c r="F96" s="46"/>
      <c r="G96" s="45"/>
      <c r="H96" s="45"/>
      <c r="I96" s="45"/>
      <c r="J96" s="45"/>
      <c r="M96" s="57"/>
    </row>
    <row r="97" spans="1:13" s="11" customFormat="1" x14ac:dyDescent="0.25">
      <c r="A97" s="11">
        <v>0.57597960102068724</v>
      </c>
      <c r="B97" s="64"/>
      <c r="C97" s="45"/>
      <c r="D97" s="45"/>
      <c r="E97" s="45"/>
      <c r="F97" s="46"/>
      <c r="G97" s="45"/>
      <c r="H97" s="45"/>
      <c r="I97" s="45"/>
      <c r="J97" s="45"/>
      <c r="M97" s="57"/>
    </row>
    <row r="98" spans="1:13" s="11" customFormat="1" x14ac:dyDescent="0.25">
      <c r="A98" s="11">
        <v>0.57274496007638354</v>
      </c>
      <c r="B98" s="64"/>
      <c r="C98" s="45"/>
      <c r="D98" s="45"/>
      <c r="E98" s="45"/>
      <c r="F98" s="46"/>
      <c r="G98" s="45"/>
      <c r="H98" s="45"/>
      <c r="I98" s="45"/>
      <c r="J98" s="45"/>
      <c r="M98" s="57"/>
    </row>
    <row r="99" spans="1:13" s="11" customFormat="1" x14ac:dyDescent="0.25">
      <c r="A99" s="11">
        <v>0.5693086552466966</v>
      </c>
      <c r="B99" s="64"/>
      <c r="C99" s="45"/>
      <c r="D99" s="45"/>
      <c r="E99" s="45"/>
      <c r="F99" s="46"/>
      <c r="G99" s="45"/>
      <c r="H99" s="45"/>
      <c r="I99" s="45"/>
      <c r="J99" s="45"/>
      <c r="M99" s="57"/>
    </row>
    <row r="100" spans="1:13" s="11" customFormat="1" x14ac:dyDescent="0.25">
      <c r="A100" s="11">
        <v>0.56600413079429757</v>
      </c>
      <c r="B100" s="64"/>
      <c r="C100" s="45"/>
      <c r="D100" s="45"/>
      <c r="E100" s="45"/>
      <c r="F100" s="46"/>
      <c r="G100" s="45"/>
      <c r="H100" s="45"/>
      <c r="I100" s="45"/>
      <c r="J100" s="45"/>
      <c r="M100" s="57"/>
    </row>
    <row r="101" spans="1:13" s="11" customFormat="1" x14ac:dyDescent="0.25">
      <c r="A101" s="11">
        <v>0.56261094077979723</v>
      </c>
      <c r="B101" s="64"/>
      <c r="C101" s="45"/>
      <c r="D101" s="45"/>
      <c r="E101" s="45"/>
      <c r="F101" s="46"/>
      <c r="G101" s="45"/>
      <c r="H101" s="45"/>
      <c r="I101" s="45"/>
      <c r="J101" s="45"/>
      <c r="M101" s="57"/>
    </row>
    <row r="102" spans="1:13" s="11" customFormat="1" x14ac:dyDescent="0.25">
      <c r="A102" s="11">
        <v>0.55934786351106092</v>
      </c>
      <c r="B102" s="64"/>
      <c r="C102" s="45"/>
      <c r="D102" s="45"/>
      <c r="E102" s="45"/>
      <c r="F102" s="46"/>
      <c r="G102" s="45"/>
      <c r="H102" s="45"/>
      <c r="I102" s="45"/>
      <c r="J102" s="45"/>
      <c r="M102" s="57"/>
    </row>
    <row r="103" spans="1:13" s="11" customFormat="1" x14ac:dyDescent="0.25">
      <c r="A103" s="11">
        <v>0.55599721819122705</v>
      </c>
      <c r="B103" s="64"/>
      <c r="C103" s="45"/>
      <c r="D103" s="45"/>
      <c r="E103" s="45"/>
      <c r="F103" s="46"/>
      <c r="G103" s="45"/>
      <c r="H103" s="45"/>
      <c r="I103" s="45"/>
      <c r="J103" s="45"/>
      <c r="M103" s="57"/>
    </row>
    <row r="104" spans="1:13" s="11" customFormat="1" x14ac:dyDescent="0.25">
      <c r="A104" s="11">
        <v>0.55266797798976974</v>
      </c>
      <c r="B104" s="64"/>
      <c r="C104" s="45"/>
      <c r="D104" s="45"/>
      <c r="E104" s="45"/>
      <c r="F104" s="46"/>
      <c r="G104" s="45"/>
      <c r="H104" s="45"/>
      <c r="I104" s="45"/>
      <c r="J104" s="45"/>
      <c r="M104" s="57"/>
    </row>
    <row r="105" spans="1:13" s="11" customFormat="1" x14ac:dyDescent="0.25">
      <c r="A105" s="11">
        <v>0.54946637734811332</v>
      </c>
      <c r="B105" s="64"/>
      <c r="C105" s="45"/>
      <c r="D105" s="45"/>
      <c r="E105" s="45"/>
      <c r="F105" s="46"/>
      <c r="G105" s="45"/>
      <c r="H105" s="45"/>
      <c r="I105" s="45"/>
      <c r="J105" s="45"/>
      <c r="M105" s="57"/>
    </row>
    <row r="106" spans="1:13" s="11" customFormat="1" x14ac:dyDescent="0.25">
      <c r="A106" s="11">
        <v>0.54617883686869451</v>
      </c>
      <c r="B106" s="64"/>
      <c r="C106" s="45"/>
      <c r="D106" s="45"/>
      <c r="E106" s="45"/>
      <c r="F106" s="46"/>
      <c r="G106" s="45"/>
      <c r="H106" s="45"/>
      <c r="I106" s="45"/>
      <c r="J106" s="45"/>
      <c r="M106" s="57"/>
    </row>
    <row r="107" spans="1:13" s="11" customFormat="1" x14ac:dyDescent="0.25">
      <c r="A107" s="11">
        <v>0.54301732346864962</v>
      </c>
      <c r="B107" s="64"/>
      <c r="C107" s="45"/>
      <c r="D107" s="45"/>
      <c r="E107" s="45"/>
      <c r="F107" s="46"/>
      <c r="G107" s="45"/>
      <c r="H107" s="45"/>
      <c r="I107" s="45"/>
      <c r="J107" s="45"/>
      <c r="M107" s="57"/>
    </row>
    <row r="108" spans="1:13" s="11" customFormat="1" x14ac:dyDescent="0.25">
      <c r="A108" s="11">
        <v>0.539770932158815</v>
      </c>
      <c r="B108" s="64"/>
      <c r="C108" s="45"/>
      <c r="D108" s="45"/>
      <c r="E108" s="45"/>
      <c r="F108" s="46"/>
      <c r="G108" s="45"/>
      <c r="H108" s="45"/>
      <c r="I108" s="45"/>
      <c r="J108" s="45"/>
      <c r="M108" s="57"/>
    </row>
    <row r="109" spans="1:13" s="11" customFormat="1" x14ac:dyDescent="0.25">
      <c r="A109" s="11">
        <v>0.53654524417483451</v>
      </c>
      <c r="B109" s="64"/>
      <c r="C109" s="45"/>
      <c r="D109" s="45"/>
      <c r="E109" s="45"/>
      <c r="F109" s="46"/>
      <c r="G109" s="45"/>
      <c r="H109" s="45"/>
      <c r="I109" s="45"/>
      <c r="J109" s="45"/>
      <c r="M109" s="57"/>
    </row>
    <row r="110" spans="1:13" s="11" customFormat="1" x14ac:dyDescent="0.25">
      <c r="A110" s="11">
        <v>0.53364939866005545</v>
      </c>
      <c r="B110" s="64"/>
      <c r="C110" s="45"/>
      <c r="D110" s="45"/>
      <c r="E110" s="45"/>
      <c r="F110" s="46"/>
      <c r="G110" s="45"/>
      <c r="H110" s="45"/>
      <c r="I110" s="45"/>
      <c r="J110" s="45"/>
      <c r="M110" s="57"/>
    </row>
    <row r="111" spans="1:13" s="11" customFormat="1" x14ac:dyDescent="0.25">
      <c r="A111" s="11">
        <v>0.53046272992577337</v>
      </c>
      <c r="B111" s="64"/>
      <c r="C111" s="45"/>
      <c r="D111" s="45"/>
      <c r="E111" s="45"/>
      <c r="F111" s="46"/>
      <c r="G111" s="45"/>
      <c r="H111" s="45"/>
      <c r="I111" s="45"/>
      <c r="J111" s="45"/>
      <c r="M111" s="57"/>
    </row>
    <row r="112" spans="1:13" s="11" customFormat="1" x14ac:dyDescent="0.25">
      <c r="A112" s="11">
        <v>0.52739818837244312</v>
      </c>
      <c r="B112" s="64"/>
      <c r="C112" s="45"/>
      <c r="D112" s="45"/>
      <c r="E112" s="45"/>
      <c r="F112" s="46"/>
      <c r="G112" s="45"/>
      <c r="H112" s="45"/>
      <c r="I112" s="45"/>
      <c r="J112" s="45"/>
      <c r="M112" s="57"/>
    </row>
    <row r="113" spans="1:13" s="11" customFormat="1" x14ac:dyDescent="0.25">
      <c r="A113" s="11">
        <v>0.52425133844917204</v>
      </c>
      <c r="B113" s="64"/>
      <c r="C113" s="45"/>
      <c r="D113" s="45"/>
      <c r="E113" s="45"/>
      <c r="F113" s="46"/>
      <c r="G113" s="45"/>
      <c r="H113" s="45"/>
      <c r="I113" s="45"/>
      <c r="J113" s="45"/>
      <c r="M113" s="57"/>
    </row>
    <row r="114" spans="1:13" s="11" customFormat="1" x14ac:dyDescent="0.25">
      <c r="A114" s="11">
        <v>0.52122507651053751</v>
      </c>
      <c r="B114" s="64"/>
      <c r="C114" s="45"/>
      <c r="D114" s="45"/>
      <c r="E114" s="45"/>
      <c r="F114" s="46"/>
      <c r="G114" s="45"/>
      <c r="H114" s="45"/>
      <c r="I114" s="45"/>
      <c r="J114" s="45"/>
      <c r="M114" s="57"/>
    </row>
    <row r="115" spans="1:13" s="11" customFormat="1" x14ac:dyDescent="0.25">
      <c r="A115" s="11">
        <v>0.51811752081112572</v>
      </c>
      <c r="B115" s="64"/>
      <c r="C115" s="45"/>
      <c r="D115" s="45"/>
      <c r="E115" s="45"/>
      <c r="F115" s="46"/>
      <c r="G115" s="45"/>
      <c r="H115" s="45"/>
      <c r="I115" s="45"/>
      <c r="J115" s="45"/>
      <c r="M115" s="57"/>
    </row>
    <row r="116" spans="1:13" s="11" customFormat="1" x14ac:dyDescent="0.25">
      <c r="A116" s="11">
        <v>0.5150297355911736</v>
      </c>
      <c r="B116" s="64"/>
      <c r="C116" s="45"/>
      <c r="D116" s="45"/>
      <c r="E116" s="45"/>
      <c r="F116" s="46"/>
      <c r="G116" s="45"/>
      <c r="H116" s="45"/>
      <c r="I116" s="45"/>
      <c r="J116" s="45"/>
      <c r="M116" s="57"/>
    </row>
    <row r="117" spans="1:13" s="11" customFormat="1" x14ac:dyDescent="0.25">
      <c r="A117" s="11">
        <v>0.51206025550425027</v>
      </c>
      <c r="B117" s="64"/>
      <c r="C117" s="45"/>
      <c r="D117" s="45"/>
      <c r="E117" s="45"/>
      <c r="F117" s="46"/>
      <c r="G117" s="45"/>
      <c r="H117" s="45"/>
      <c r="I117" s="45"/>
      <c r="J117" s="45"/>
      <c r="M117" s="57"/>
    </row>
    <row r="118" spans="1:13" s="11" customFormat="1" x14ac:dyDescent="0.25">
      <c r="A118" s="11">
        <v>0.50901098697386404</v>
      </c>
      <c r="B118" s="64"/>
      <c r="C118" s="45"/>
      <c r="D118" s="45"/>
      <c r="E118" s="45"/>
      <c r="F118" s="46"/>
      <c r="G118" s="45"/>
      <c r="H118" s="45"/>
      <c r="I118" s="45"/>
      <c r="J118" s="45"/>
      <c r="M118" s="57"/>
    </row>
    <row r="119" spans="1:13" s="11" customFormat="1" x14ac:dyDescent="0.25">
      <c r="A119" s="11">
        <v>0.50607853509851475</v>
      </c>
      <c r="B119" s="64"/>
      <c r="C119" s="45"/>
      <c r="D119" s="45"/>
      <c r="E119" s="45"/>
      <c r="F119" s="46"/>
      <c r="G119" s="45"/>
      <c r="H119" s="45"/>
      <c r="I119" s="45"/>
      <c r="J119" s="45"/>
      <c r="M119" s="57"/>
    </row>
    <row r="120" spans="1:13" s="11" customFormat="1" x14ac:dyDescent="0.25">
      <c r="A120" s="11">
        <v>0.50306727661513106</v>
      </c>
      <c r="B120" s="64"/>
      <c r="C120" s="45"/>
      <c r="D120" s="45"/>
      <c r="E120" s="45"/>
      <c r="F120" s="46"/>
      <c r="G120" s="45"/>
      <c r="H120" s="45"/>
      <c r="I120" s="45"/>
      <c r="J120" s="45"/>
      <c r="M120" s="57"/>
    </row>
    <row r="121" spans="1:13" s="11" customFormat="1" x14ac:dyDescent="0.25">
      <c r="A121" s="11">
        <v>0.50007514279101084</v>
      </c>
      <c r="B121" s="64"/>
      <c r="C121" s="45"/>
      <c r="D121" s="45"/>
      <c r="E121" s="45"/>
      <c r="F121" s="46"/>
      <c r="G121" s="45"/>
      <c r="H121" s="45"/>
      <c r="I121" s="45"/>
      <c r="J121" s="45"/>
      <c r="M121" s="57"/>
    </row>
    <row r="122" spans="1:13" s="11" customFormat="1" x14ac:dyDescent="0.25">
      <c r="A122" s="11">
        <v>0.49738890175386657</v>
      </c>
      <c r="B122" s="64"/>
      <c r="C122" s="45"/>
      <c r="D122" s="45"/>
      <c r="E122" s="45"/>
      <c r="F122" s="46"/>
      <c r="G122" s="45"/>
      <c r="H122" s="45"/>
      <c r="I122" s="45"/>
      <c r="J122" s="45"/>
      <c r="M122" s="57"/>
    </row>
    <row r="123" spans="1:13" s="11" customFormat="1" x14ac:dyDescent="0.25">
      <c r="A123" s="11">
        <v>0.49443281320710497</v>
      </c>
      <c r="B123" s="64"/>
      <c r="C123" s="45"/>
      <c r="D123" s="45"/>
      <c r="E123" s="45"/>
      <c r="F123" s="46"/>
      <c r="G123" s="45"/>
      <c r="H123" s="45"/>
      <c r="I123" s="45"/>
      <c r="J123" s="45"/>
      <c r="M123" s="57"/>
    </row>
    <row r="124" spans="1:13" s="11" customFormat="1" x14ac:dyDescent="0.25">
      <c r="A124" s="11">
        <v>0.49158994101631248</v>
      </c>
      <c r="B124" s="64"/>
      <c r="C124" s="45"/>
      <c r="D124" s="45"/>
      <c r="E124" s="45"/>
      <c r="F124" s="46"/>
      <c r="G124" s="45"/>
      <c r="H124" s="45"/>
      <c r="I124" s="45"/>
      <c r="J124" s="45"/>
      <c r="M124" s="57"/>
    </row>
    <row r="125" spans="1:13" s="11" customFormat="1" x14ac:dyDescent="0.25">
      <c r="A125" s="11">
        <v>0.48867063816078093</v>
      </c>
      <c r="B125" s="64"/>
      <c r="C125" s="45"/>
      <c r="D125" s="45"/>
      <c r="E125" s="45"/>
      <c r="F125" s="46"/>
      <c r="G125" s="45"/>
      <c r="H125" s="45"/>
      <c r="I125" s="45"/>
      <c r="J125" s="45"/>
      <c r="M125" s="57"/>
    </row>
    <row r="126" spans="1:13" s="11" customFormat="1" x14ac:dyDescent="0.25">
      <c r="A126" s="11">
        <v>0.4858216248892972</v>
      </c>
      <c r="B126" s="64"/>
      <c r="C126" s="45"/>
      <c r="D126" s="45"/>
      <c r="E126" s="45"/>
      <c r="F126" s="46"/>
      <c r="G126" s="45"/>
      <c r="H126" s="45"/>
      <c r="I126" s="45"/>
      <c r="J126" s="45"/>
      <c r="M126" s="57"/>
    </row>
    <row r="127" spans="1:13" s="11" customFormat="1" x14ac:dyDescent="0.25">
      <c r="A127" s="11">
        <v>0.48286265855287885</v>
      </c>
      <c r="B127" s="64"/>
      <c r="C127" s="45"/>
      <c r="D127" s="45"/>
      <c r="E127" s="45"/>
      <c r="F127" s="46"/>
      <c r="G127" s="45"/>
      <c r="H127" s="45"/>
      <c r="I127" s="45"/>
      <c r="J127" s="45"/>
      <c r="M127" s="57"/>
    </row>
    <row r="128" spans="1:13" s="11" customFormat="1" x14ac:dyDescent="0.25">
      <c r="A128" s="11">
        <v>0.4799216095866935</v>
      </c>
      <c r="B128" s="64"/>
      <c r="C128" s="45"/>
      <c r="D128" s="45"/>
      <c r="E128" s="45"/>
      <c r="F128" s="46"/>
      <c r="G128" s="45"/>
      <c r="H128" s="45"/>
      <c r="I128" s="45"/>
      <c r="J128" s="45"/>
      <c r="M128" s="57"/>
    </row>
    <row r="129" spans="1:13" s="11" customFormat="1" x14ac:dyDescent="0.25">
      <c r="A129" s="11">
        <v>0.47709239129914804</v>
      </c>
      <c r="B129" s="64"/>
      <c r="C129" s="45"/>
      <c r="D129" s="45"/>
      <c r="E129" s="45"/>
      <c r="F129" s="46"/>
      <c r="G129" s="45"/>
      <c r="H129" s="45"/>
      <c r="I129" s="45"/>
      <c r="J129" s="45"/>
      <c r="M129" s="57"/>
    </row>
    <row r="130" spans="1:13" s="11" customFormat="1" x14ac:dyDescent="0.25">
      <c r="A130" s="11">
        <v>0.47418628478280989</v>
      </c>
      <c r="B130" s="64"/>
      <c r="C130" s="45"/>
      <c r="D130" s="45"/>
      <c r="E130" s="45"/>
      <c r="F130" s="46"/>
      <c r="G130" s="45"/>
      <c r="H130" s="45"/>
      <c r="I130" s="45"/>
      <c r="J130" s="45"/>
      <c r="M130" s="57"/>
    </row>
    <row r="131" spans="1:13" s="11" customFormat="1" x14ac:dyDescent="0.25">
      <c r="A131" s="11">
        <v>0.47139068147781443</v>
      </c>
      <c r="B131" s="64"/>
      <c r="C131" s="45"/>
      <c r="D131" s="45"/>
      <c r="E131" s="45"/>
      <c r="F131" s="46"/>
      <c r="G131" s="45"/>
      <c r="H131" s="45"/>
      <c r="I131" s="45"/>
      <c r="J131" s="45"/>
      <c r="M131" s="57"/>
    </row>
    <row r="132" spans="1:13" s="11" customFormat="1" x14ac:dyDescent="0.25">
      <c r="A132" s="11">
        <v>0.46851910470069891</v>
      </c>
      <c r="B132" s="64"/>
      <c r="C132" s="45"/>
      <c r="D132" s="45"/>
      <c r="E132" s="45"/>
      <c r="F132" s="46"/>
      <c r="G132" s="45"/>
      <c r="H132" s="45"/>
      <c r="I132" s="45"/>
      <c r="J132" s="45"/>
      <c r="M132" s="57"/>
    </row>
    <row r="133" spans="1:13" s="11" customFormat="1" x14ac:dyDescent="0.25">
      <c r="A133" s="11">
        <v>0.46566491921534292</v>
      </c>
      <c r="B133" s="64"/>
      <c r="C133" s="45"/>
      <c r="D133" s="45"/>
      <c r="E133" s="45"/>
      <c r="F133" s="46"/>
      <c r="G133" s="45"/>
      <c r="H133" s="45"/>
      <c r="I133" s="45"/>
      <c r="J133" s="45"/>
      <c r="M133" s="57"/>
    </row>
    <row r="134" spans="1:13" s="11" customFormat="1" x14ac:dyDescent="0.25">
      <c r="A134" s="11">
        <v>0.46310180630863512</v>
      </c>
      <c r="B134" s="64"/>
      <c r="C134" s="45"/>
      <c r="D134" s="45"/>
      <c r="E134" s="45"/>
      <c r="F134" s="46"/>
      <c r="G134" s="45"/>
      <c r="H134" s="45"/>
      <c r="I134" s="45"/>
      <c r="J134" s="45"/>
      <c r="M134" s="57"/>
    </row>
    <row r="135" spans="1:13" s="11" customFormat="1" x14ac:dyDescent="0.25">
      <c r="A135" s="11">
        <v>0.46028043162473425</v>
      </c>
      <c r="B135" s="64"/>
      <c r="C135" s="45"/>
      <c r="D135" s="45"/>
      <c r="E135" s="45"/>
      <c r="F135" s="46"/>
      <c r="G135" s="45"/>
      <c r="H135" s="45"/>
      <c r="I135" s="45"/>
      <c r="J135" s="45"/>
      <c r="M135" s="57"/>
    </row>
    <row r="136" spans="1:13" s="11" customFormat="1" x14ac:dyDescent="0.25">
      <c r="A136" s="11">
        <v>0.45756634112071426</v>
      </c>
      <c r="B136" s="64"/>
      <c r="C136" s="45"/>
      <c r="D136" s="45"/>
      <c r="E136" s="45"/>
      <c r="F136" s="46"/>
      <c r="G136" s="45"/>
      <c r="H136" s="45"/>
      <c r="I136" s="45"/>
      <c r="J136" s="45"/>
      <c r="M136" s="57"/>
    </row>
    <row r="137" spans="1:13" s="11" customFormat="1" x14ac:dyDescent="0.25">
      <c r="A137" s="11">
        <v>0.45477849527139702</v>
      </c>
      <c r="B137" s="64"/>
      <c r="C137" s="45"/>
      <c r="D137" s="45"/>
      <c r="E137" s="45"/>
      <c r="F137" s="46"/>
      <c r="G137" s="45"/>
      <c r="H137" s="45"/>
      <c r="I137" s="45"/>
      <c r="J137" s="45"/>
      <c r="M137" s="57"/>
    </row>
    <row r="138" spans="1:13" s="11" customFormat="1" x14ac:dyDescent="0.25">
      <c r="A138" s="11">
        <v>0.45209665979014613</v>
      </c>
      <c r="B138" s="64"/>
      <c r="C138" s="45"/>
      <c r="D138" s="45"/>
      <c r="E138" s="45"/>
      <c r="F138" s="46"/>
      <c r="G138" s="45"/>
      <c r="H138" s="45"/>
      <c r="I138" s="45"/>
      <c r="J138" s="45"/>
      <c r="M138" s="57"/>
    </row>
    <row r="139" spans="1:13" s="11" customFormat="1" x14ac:dyDescent="0.25">
      <c r="A139" s="11">
        <v>0.44934194666282673</v>
      </c>
      <c r="B139" s="64"/>
      <c r="C139" s="45"/>
      <c r="D139" s="45"/>
      <c r="E139" s="45"/>
      <c r="F139" s="46"/>
      <c r="G139" s="45"/>
      <c r="H139" s="45"/>
      <c r="I139" s="45"/>
      <c r="J139" s="45"/>
      <c r="M139" s="57"/>
    </row>
    <row r="140" spans="1:13" s="11" customFormat="1" x14ac:dyDescent="0.25">
      <c r="A140" s="11">
        <v>0.4466039211664074</v>
      </c>
      <c r="B140" s="64"/>
      <c r="C140" s="45"/>
      <c r="D140" s="45"/>
      <c r="E140" s="45"/>
      <c r="F140" s="46"/>
      <c r="G140" s="45"/>
      <c r="H140" s="45"/>
      <c r="I140" s="45"/>
      <c r="J140" s="45"/>
      <c r="M140" s="57"/>
    </row>
    <row r="141" spans="1:13" s="11" customFormat="1" x14ac:dyDescent="0.25">
      <c r="A141" s="11">
        <v>0.44397001326084762</v>
      </c>
      <c r="B141" s="64"/>
      <c r="C141" s="45"/>
      <c r="D141" s="45"/>
      <c r="E141" s="45"/>
      <c r="F141" s="46"/>
      <c r="G141" s="45"/>
      <c r="H141" s="45"/>
      <c r="I141" s="45"/>
      <c r="J141" s="45"/>
      <c r="M141" s="57"/>
    </row>
    <row r="142" spans="1:13" s="11" customFormat="1" x14ac:dyDescent="0.25">
      <c r="A142" s="11">
        <v>0.44126453185167086</v>
      </c>
      <c r="B142" s="64"/>
      <c r="C142" s="45"/>
      <c r="D142" s="45"/>
      <c r="E142" s="45"/>
      <c r="F142" s="46"/>
      <c r="G142" s="45"/>
      <c r="H142" s="45"/>
      <c r="I142" s="45"/>
      <c r="J142" s="45"/>
      <c r="M142" s="57"/>
    </row>
    <row r="143" spans="1:13" s="11" customFormat="1" x14ac:dyDescent="0.25">
      <c r="A143" s="11">
        <v>0.43866193160004957</v>
      </c>
      <c r="B143" s="64"/>
      <c r="C143" s="45"/>
      <c r="D143" s="45"/>
      <c r="E143" s="45"/>
      <c r="F143" s="46"/>
      <c r="G143" s="45"/>
      <c r="H143" s="45"/>
      <c r="I143" s="45"/>
      <c r="J143" s="45"/>
      <c r="M143" s="57"/>
    </row>
    <row r="144" spans="1:13" s="11" customFormat="1" x14ac:dyDescent="0.25">
      <c r="A144" s="11">
        <v>0.43598860973048509</v>
      </c>
      <c r="B144" s="64"/>
      <c r="C144" s="45"/>
      <c r="D144" s="45"/>
      <c r="E144" s="45"/>
      <c r="F144" s="46"/>
      <c r="G144" s="45"/>
      <c r="H144" s="45"/>
      <c r="I144" s="45"/>
      <c r="J144" s="45"/>
      <c r="M144" s="57"/>
    </row>
    <row r="145" spans="1:13" s="11" customFormat="1" x14ac:dyDescent="0.25">
      <c r="A145" s="11">
        <v>0.43333148531245674</v>
      </c>
      <c r="B145" s="64"/>
      <c r="C145" s="45"/>
      <c r="D145" s="45"/>
      <c r="E145" s="45"/>
      <c r="F145" s="46"/>
      <c r="G145" s="45"/>
      <c r="H145" s="45"/>
      <c r="I145" s="45"/>
      <c r="J145" s="45"/>
      <c r="M145" s="57"/>
    </row>
    <row r="146" spans="1:13" s="11" customFormat="1" x14ac:dyDescent="0.25">
      <c r="A146" s="11">
        <v>0.43086036551148399</v>
      </c>
      <c r="B146" s="64"/>
      <c r="C146" s="45"/>
      <c r="D146" s="45"/>
      <c r="E146" s="45"/>
      <c r="F146" s="46"/>
      <c r="G146" s="45"/>
      <c r="H146" s="45"/>
      <c r="I146" s="45"/>
      <c r="J146" s="45"/>
      <c r="M146" s="57"/>
    </row>
    <row r="147" spans="1:13" s="11" customFormat="1" x14ac:dyDescent="0.25">
      <c r="A147" s="11">
        <v>0.42823431437003195</v>
      </c>
      <c r="B147" s="64"/>
      <c r="C147" s="45"/>
      <c r="D147" s="45"/>
      <c r="E147" s="45"/>
      <c r="F147" s="46"/>
      <c r="G147" s="45"/>
      <c r="H147" s="45"/>
      <c r="I147" s="45"/>
      <c r="J147" s="45"/>
      <c r="M147" s="57"/>
    </row>
    <row r="148" spans="1:13" s="11" customFormat="1" x14ac:dyDescent="0.25">
      <c r="A148" s="11">
        <v>0.42570812656982032</v>
      </c>
      <c r="B148" s="64"/>
      <c r="C148" s="45"/>
      <c r="D148" s="45"/>
      <c r="E148" s="45"/>
      <c r="F148" s="46"/>
      <c r="G148" s="45"/>
      <c r="H148" s="45"/>
      <c r="I148" s="45"/>
      <c r="J148" s="45"/>
      <c r="M148" s="57"/>
    </row>
    <row r="149" spans="1:13" s="11" customFormat="1" x14ac:dyDescent="0.25">
      <c r="A149" s="11">
        <v>0.42311329628681155</v>
      </c>
      <c r="B149" s="64"/>
      <c r="C149" s="45"/>
      <c r="D149" s="45"/>
      <c r="E149" s="45"/>
      <c r="F149" s="46"/>
      <c r="G149" s="45"/>
      <c r="H149" s="45"/>
      <c r="I149" s="45"/>
      <c r="J149" s="45"/>
      <c r="M149" s="57"/>
    </row>
    <row r="150" spans="1:13" s="11" customFormat="1" x14ac:dyDescent="0.25">
      <c r="A150" s="11">
        <v>0.42061714313978998</v>
      </c>
      <c r="B150" s="64"/>
      <c r="C150" s="45"/>
      <c r="D150" s="45"/>
      <c r="E150" s="45"/>
      <c r="F150" s="46"/>
      <c r="G150" s="45"/>
      <c r="H150" s="45"/>
      <c r="I150" s="45"/>
      <c r="J150" s="45"/>
      <c r="M150" s="57"/>
    </row>
    <row r="151" spans="1:13" s="11" customFormat="1" x14ac:dyDescent="0.25">
      <c r="A151" s="11">
        <v>0.41805316471107679</v>
      </c>
      <c r="B151" s="64"/>
      <c r="C151" s="45"/>
      <c r="D151" s="45"/>
      <c r="E151" s="45"/>
      <c r="F151" s="46"/>
      <c r="G151" s="45"/>
      <c r="H151" s="45"/>
      <c r="I151" s="45"/>
      <c r="J151" s="45"/>
      <c r="M151" s="57"/>
    </row>
    <row r="152" spans="1:13" s="11" customFormat="1" x14ac:dyDescent="0.25">
      <c r="A152" s="11">
        <v>0.41550472507102953</v>
      </c>
      <c r="B152" s="64"/>
      <c r="C152" s="45"/>
      <c r="D152" s="45"/>
      <c r="E152" s="45"/>
      <c r="F152" s="46"/>
      <c r="G152" s="45"/>
      <c r="H152" s="45"/>
      <c r="I152" s="45"/>
      <c r="J152" s="45"/>
      <c r="M152" s="57"/>
    </row>
    <row r="153" spans="1:13" s="11" customFormat="1" x14ac:dyDescent="0.25">
      <c r="A153" s="11">
        <v>0.41305319997704953</v>
      </c>
      <c r="B153" s="64"/>
      <c r="C153" s="45"/>
      <c r="D153" s="45"/>
      <c r="E153" s="45"/>
      <c r="F153" s="46"/>
      <c r="G153" s="45"/>
      <c r="H153" s="45"/>
      <c r="I153" s="45"/>
      <c r="J153" s="45"/>
      <c r="M153" s="57"/>
    </row>
    <row r="154" spans="1:13" s="11" customFormat="1" x14ac:dyDescent="0.25">
      <c r="A154" s="11">
        <v>0.41053506384404259</v>
      </c>
      <c r="B154" s="64"/>
      <c r="C154" s="45"/>
      <c r="D154" s="45"/>
      <c r="E154" s="45"/>
      <c r="F154" s="46"/>
      <c r="G154" s="45"/>
      <c r="H154" s="45"/>
      <c r="I154" s="45"/>
      <c r="J154" s="45"/>
      <c r="M154" s="57"/>
    </row>
    <row r="155" spans="1:13" s="11" customFormat="1" x14ac:dyDescent="0.25">
      <c r="A155" s="11">
        <v>0.40811269087445667</v>
      </c>
      <c r="B155" s="64"/>
      <c r="C155" s="45"/>
      <c r="D155" s="45"/>
      <c r="E155" s="45"/>
      <c r="F155" s="46"/>
      <c r="G155" s="45"/>
      <c r="H155" s="45"/>
      <c r="I155" s="45"/>
      <c r="J155" s="45"/>
      <c r="M155" s="57"/>
    </row>
    <row r="156" spans="1:13" s="11" customFormat="1" x14ac:dyDescent="0.25">
      <c r="A156" s="11">
        <v>0.40562450002248651</v>
      </c>
      <c r="B156" s="64"/>
      <c r="C156" s="45"/>
      <c r="D156" s="45"/>
      <c r="E156" s="45"/>
      <c r="F156" s="46"/>
      <c r="G156" s="45"/>
      <c r="H156" s="45"/>
      <c r="I156" s="45"/>
      <c r="J156" s="45"/>
      <c r="M156" s="57"/>
    </row>
    <row r="157" spans="1:13" s="11" customFormat="1" x14ac:dyDescent="0.25">
      <c r="A157" s="11">
        <v>0.40315139133173844</v>
      </c>
      <c r="B157" s="64"/>
      <c r="C157" s="45"/>
      <c r="D157" s="45"/>
      <c r="E157" s="45"/>
      <c r="F157" s="46"/>
      <c r="G157" s="45"/>
      <c r="H157" s="45"/>
      <c r="I157" s="45"/>
      <c r="J157" s="45"/>
      <c r="M157" s="57"/>
    </row>
    <row r="158" spans="1:13" s="11" customFormat="1" x14ac:dyDescent="0.25">
      <c r="A158" s="11">
        <v>0.40093050357381488</v>
      </c>
      <c r="B158" s="64"/>
      <c r="C158" s="45"/>
      <c r="D158" s="45"/>
      <c r="E158" s="45"/>
      <c r="F158" s="46"/>
      <c r="G158" s="45"/>
      <c r="H158" s="45"/>
      <c r="I158" s="45"/>
      <c r="J158" s="45"/>
      <c r="M158" s="57"/>
    </row>
    <row r="159" spans="1:13" s="11" customFormat="1" x14ac:dyDescent="0.25">
      <c r="A159" s="11">
        <v>0.39848584901225109</v>
      </c>
      <c r="B159" s="64"/>
      <c r="C159" s="45"/>
      <c r="D159" s="45"/>
      <c r="E159" s="45"/>
      <c r="F159" s="46"/>
      <c r="G159" s="45"/>
      <c r="H159" s="45"/>
      <c r="I159" s="45"/>
      <c r="J159" s="45"/>
      <c r="M159" s="57"/>
    </row>
    <row r="160" spans="1:13" s="11" customFormat="1" x14ac:dyDescent="0.25">
      <c r="A160" s="11">
        <v>0.39613416562729697</v>
      </c>
      <c r="B160" s="64"/>
      <c r="C160" s="45"/>
      <c r="D160" s="45"/>
      <c r="E160" s="45"/>
      <c r="F160" s="46"/>
      <c r="G160" s="45"/>
      <c r="H160" s="45"/>
      <c r="I160" s="45"/>
      <c r="J160" s="45"/>
      <c r="M160" s="57"/>
    </row>
    <row r="161" spans="1:13" s="11" customFormat="1" x14ac:dyDescent="0.25">
      <c r="A161" s="11">
        <v>0.39371858759358314</v>
      </c>
      <c r="B161" s="64"/>
      <c r="C161" s="45"/>
      <c r="D161" s="45"/>
      <c r="E161" s="45"/>
      <c r="F161" s="46"/>
      <c r="G161" s="45"/>
      <c r="H161" s="45"/>
      <c r="I161" s="45"/>
      <c r="J161" s="45"/>
      <c r="M161" s="57"/>
    </row>
    <row r="162" spans="1:13" s="11" customFormat="1" x14ac:dyDescent="0.25">
      <c r="A162" s="11">
        <v>0.39139487593140149</v>
      </c>
      <c r="B162" s="64"/>
      <c r="C162" s="45"/>
      <c r="D162" s="45"/>
      <c r="E162" s="45"/>
      <c r="F162" s="46"/>
      <c r="G162" s="45"/>
      <c r="H162" s="45"/>
      <c r="I162" s="45"/>
      <c r="J162" s="45"/>
      <c r="M162" s="57"/>
    </row>
    <row r="163" spans="1:13" s="11" customFormat="1" x14ac:dyDescent="0.25">
      <c r="A163" s="11">
        <v>0.38900803061865513</v>
      </c>
      <c r="B163" s="64"/>
      <c r="C163" s="45"/>
      <c r="D163" s="45"/>
      <c r="E163" s="45"/>
      <c r="F163" s="46"/>
      <c r="G163" s="45"/>
      <c r="H163" s="45"/>
      <c r="I163" s="45"/>
      <c r="J163" s="45"/>
      <c r="M163" s="57"/>
    </row>
    <row r="164" spans="1:13" s="11" customFormat="1" x14ac:dyDescent="0.25">
      <c r="A164" s="11">
        <v>0.3866356567199028</v>
      </c>
      <c r="B164" s="64"/>
      <c r="C164" s="45"/>
      <c r="D164" s="45"/>
      <c r="E164" s="45"/>
      <c r="F164" s="46"/>
      <c r="G164" s="45"/>
      <c r="H164" s="45"/>
      <c r="I164" s="45"/>
      <c r="J164" s="45"/>
      <c r="M164" s="57"/>
    </row>
    <row r="165" spans="1:13" s="11" customFormat="1" x14ac:dyDescent="0.25">
      <c r="A165" s="11">
        <v>0.38435350756632131</v>
      </c>
      <c r="B165" s="64"/>
      <c r="C165" s="45"/>
      <c r="D165" s="45"/>
      <c r="E165" s="45"/>
      <c r="F165" s="46"/>
      <c r="G165" s="45"/>
      <c r="H165" s="45"/>
      <c r="I165" s="45"/>
      <c r="J165" s="45"/>
      <c r="M165" s="57"/>
    </row>
    <row r="166" spans="1:13" s="11" customFormat="1" x14ac:dyDescent="0.25">
      <c r="A166" s="11">
        <v>0.38200935548817488</v>
      </c>
      <c r="B166" s="64"/>
      <c r="C166" s="45"/>
      <c r="D166" s="45"/>
      <c r="E166" s="45"/>
      <c r="F166" s="46"/>
      <c r="G166" s="45"/>
      <c r="H166" s="45"/>
      <c r="I166" s="45"/>
      <c r="J166" s="45"/>
      <c r="M166" s="57"/>
    </row>
    <row r="167" spans="1:13" s="11" customFormat="1" x14ac:dyDescent="0.25">
      <c r="A167" s="11">
        <v>0.37975435579692074</v>
      </c>
      <c r="B167" s="64"/>
      <c r="C167" s="45"/>
      <c r="D167" s="45"/>
      <c r="E167" s="45"/>
      <c r="F167" s="46"/>
      <c r="G167" s="45"/>
      <c r="H167" s="45"/>
      <c r="I167" s="45"/>
      <c r="J167" s="45"/>
      <c r="M167" s="57"/>
    </row>
    <row r="168" spans="1:13" s="11" customFormat="1" x14ac:dyDescent="0.25">
      <c r="B168" s="64"/>
      <c r="C168" s="45"/>
      <c r="D168" s="45"/>
      <c r="E168" s="45"/>
      <c r="F168" s="46"/>
      <c r="G168" s="45"/>
      <c r="H168" s="45"/>
      <c r="I168" s="45"/>
      <c r="J168" s="45"/>
      <c r="M168" s="57"/>
    </row>
    <row r="169" spans="1:13" s="11" customFormat="1" x14ac:dyDescent="0.25">
      <c r="B169" s="64"/>
      <c r="C169" s="45"/>
      <c r="D169" s="45"/>
      <c r="E169" s="45"/>
      <c r="F169" s="46"/>
      <c r="G169" s="45"/>
      <c r="H169" s="45"/>
      <c r="I169" s="45"/>
      <c r="J169" s="45"/>
      <c r="M169" s="57"/>
    </row>
    <row r="170" spans="1:13" s="11" customFormat="1" x14ac:dyDescent="0.25">
      <c r="B170" s="64"/>
      <c r="C170" s="45"/>
      <c r="D170" s="45"/>
      <c r="E170" s="45"/>
      <c r="F170" s="46"/>
      <c r="G170" s="45"/>
      <c r="H170" s="45"/>
      <c r="I170" s="45"/>
      <c r="J170" s="45"/>
      <c r="M170" s="57"/>
    </row>
    <row r="171" spans="1:13" s="11" customFormat="1" x14ac:dyDescent="0.25">
      <c r="B171" s="64"/>
      <c r="C171" s="45"/>
      <c r="D171" s="45"/>
      <c r="E171" s="45"/>
      <c r="F171" s="46"/>
      <c r="G171" s="45"/>
      <c r="H171" s="45"/>
      <c r="I171" s="45"/>
      <c r="J171" s="45"/>
      <c r="M171" s="57"/>
    </row>
    <row r="172" spans="1:13" s="11" customFormat="1" x14ac:dyDescent="0.25">
      <c r="B172" s="64"/>
      <c r="C172" s="45"/>
      <c r="D172" s="45"/>
      <c r="E172" s="45"/>
      <c r="F172" s="46"/>
      <c r="G172" s="45"/>
      <c r="H172" s="45"/>
      <c r="I172" s="45"/>
      <c r="J172" s="45"/>
      <c r="M172" s="57"/>
    </row>
    <row r="173" spans="1:13" s="11" customFormat="1" x14ac:dyDescent="0.25">
      <c r="B173" s="64"/>
      <c r="C173" s="45"/>
      <c r="D173" s="45"/>
      <c r="E173" s="45"/>
      <c r="F173" s="46"/>
      <c r="G173" s="45"/>
      <c r="H173" s="45"/>
      <c r="I173" s="45"/>
      <c r="J173" s="45"/>
      <c r="M173" s="57"/>
    </row>
    <row r="174" spans="1:13" s="11" customFormat="1" x14ac:dyDescent="0.25">
      <c r="B174" s="64"/>
      <c r="C174" s="45"/>
      <c r="D174" s="45"/>
      <c r="E174" s="45"/>
      <c r="F174" s="46"/>
      <c r="G174" s="45"/>
      <c r="H174" s="45"/>
      <c r="I174" s="45"/>
      <c r="J174" s="45"/>
      <c r="M174" s="57"/>
    </row>
    <row r="175" spans="1:13" s="11" customFormat="1" x14ac:dyDescent="0.25">
      <c r="B175" s="64"/>
      <c r="C175" s="45"/>
      <c r="D175" s="45"/>
      <c r="E175" s="45"/>
      <c r="F175" s="46"/>
      <c r="G175" s="45"/>
      <c r="H175" s="45"/>
      <c r="I175" s="45"/>
      <c r="J175" s="45"/>
      <c r="M175" s="57"/>
    </row>
    <row r="176" spans="1:13" s="11" customFormat="1" x14ac:dyDescent="0.25">
      <c r="B176" s="64"/>
      <c r="C176" s="45"/>
      <c r="D176" s="45"/>
      <c r="E176" s="45"/>
      <c r="F176" s="46"/>
      <c r="G176" s="45"/>
      <c r="H176" s="45"/>
      <c r="I176" s="45"/>
      <c r="J176" s="45"/>
      <c r="M176" s="57"/>
    </row>
    <row r="177" spans="2:13" s="11" customFormat="1" x14ac:dyDescent="0.25">
      <c r="B177" s="64"/>
      <c r="C177" s="45"/>
      <c r="D177" s="45"/>
      <c r="E177" s="45"/>
      <c r="F177" s="46"/>
      <c r="G177" s="45"/>
      <c r="H177" s="45"/>
      <c r="I177" s="45"/>
      <c r="J177" s="45"/>
      <c r="M177" s="57"/>
    </row>
    <row r="178" spans="2:13" s="11" customFormat="1" x14ac:dyDescent="0.25">
      <c r="B178" s="64"/>
      <c r="C178" s="45"/>
      <c r="D178" s="45"/>
      <c r="E178" s="45"/>
      <c r="F178" s="46"/>
      <c r="G178" s="45"/>
      <c r="H178" s="45"/>
      <c r="I178" s="45"/>
      <c r="J178" s="45"/>
      <c r="M178" s="57"/>
    </row>
    <row r="179" spans="2:13" s="11" customFormat="1" x14ac:dyDescent="0.25">
      <c r="B179" s="64"/>
      <c r="C179" s="45"/>
      <c r="D179" s="45"/>
      <c r="E179" s="45"/>
      <c r="F179" s="46"/>
      <c r="G179" s="45"/>
      <c r="H179" s="45"/>
      <c r="I179" s="45"/>
      <c r="J179" s="45"/>
      <c r="M179" s="57"/>
    </row>
    <row r="180" spans="2:13" s="11" customFormat="1" x14ac:dyDescent="0.25">
      <c r="B180" s="64"/>
      <c r="C180" s="45"/>
      <c r="D180" s="45"/>
      <c r="E180" s="45"/>
      <c r="F180" s="46"/>
      <c r="G180" s="45"/>
      <c r="H180" s="45"/>
      <c r="I180" s="45"/>
      <c r="J180" s="45"/>
      <c r="M180" s="57"/>
    </row>
    <row r="181" spans="2:13" s="11" customFormat="1" x14ac:dyDescent="0.25">
      <c r="B181" s="64"/>
      <c r="C181" s="45"/>
      <c r="D181" s="45"/>
      <c r="E181" s="45"/>
      <c r="F181" s="46"/>
      <c r="G181" s="45"/>
      <c r="H181" s="45"/>
      <c r="I181" s="45"/>
      <c r="J181" s="45"/>
      <c r="M181" s="57"/>
    </row>
    <row r="182" spans="2:13" s="11" customFormat="1" x14ac:dyDescent="0.25">
      <c r="B182" s="64"/>
      <c r="C182" s="45"/>
      <c r="D182" s="45"/>
      <c r="E182" s="45"/>
      <c r="F182" s="46"/>
      <c r="G182" s="45"/>
      <c r="H182" s="45"/>
      <c r="I182" s="45"/>
      <c r="J182" s="45"/>
      <c r="M182" s="57"/>
    </row>
    <row r="183" spans="2:13" s="11" customFormat="1" x14ac:dyDescent="0.25">
      <c r="B183" s="64"/>
      <c r="C183" s="45"/>
      <c r="D183" s="45"/>
      <c r="E183" s="45"/>
      <c r="F183" s="46"/>
      <c r="G183" s="45"/>
      <c r="H183" s="45"/>
      <c r="I183" s="45"/>
      <c r="J183" s="45"/>
      <c r="M183" s="57"/>
    </row>
    <row r="184" spans="2:13" s="11" customFormat="1" x14ac:dyDescent="0.25">
      <c r="B184" s="64"/>
      <c r="C184" s="45"/>
      <c r="D184" s="45"/>
      <c r="E184" s="45"/>
      <c r="F184" s="46"/>
      <c r="G184" s="45"/>
      <c r="H184" s="45"/>
      <c r="I184" s="45"/>
      <c r="J184" s="45"/>
      <c r="M184" s="57"/>
    </row>
    <row r="185" spans="2:13" s="11" customFormat="1" x14ac:dyDescent="0.25">
      <c r="B185" s="64"/>
      <c r="C185" s="45"/>
      <c r="D185" s="45"/>
      <c r="E185" s="45"/>
      <c r="F185" s="46"/>
      <c r="G185" s="45"/>
      <c r="H185" s="45"/>
      <c r="I185" s="45"/>
      <c r="J185" s="45"/>
      <c r="M185" s="57"/>
    </row>
    <row r="186" spans="2:13" s="11" customFormat="1" x14ac:dyDescent="0.25">
      <c r="B186" s="64"/>
      <c r="C186" s="45"/>
      <c r="D186" s="45"/>
      <c r="E186" s="45"/>
      <c r="F186" s="46"/>
      <c r="G186" s="45"/>
      <c r="H186" s="45"/>
      <c r="I186" s="45"/>
      <c r="J186" s="45"/>
      <c r="M186" s="57"/>
    </row>
    <row r="187" spans="2:13" s="11" customFormat="1" x14ac:dyDescent="0.25">
      <c r="B187" s="64"/>
      <c r="C187" s="45"/>
      <c r="D187" s="45"/>
      <c r="E187" s="45"/>
      <c r="F187" s="46"/>
      <c r="G187" s="45"/>
      <c r="H187" s="45"/>
      <c r="I187" s="45"/>
      <c r="J187" s="45"/>
      <c r="M187" s="57"/>
    </row>
    <row r="188" spans="2:13" s="11" customFormat="1" x14ac:dyDescent="0.25">
      <c r="B188" s="64"/>
      <c r="C188" s="45"/>
      <c r="D188" s="45"/>
      <c r="E188" s="45"/>
      <c r="F188" s="46"/>
      <c r="G188" s="45"/>
      <c r="H188" s="45"/>
      <c r="I188" s="45"/>
      <c r="J188" s="45"/>
      <c r="M188" s="57"/>
    </row>
    <row r="189" spans="2:13" s="11" customFormat="1" x14ac:dyDescent="0.25">
      <c r="B189" s="64"/>
      <c r="C189" s="45"/>
      <c r="D189" s="45"/>
      <c r="E189" s="45"/>
      <c r="F189" s="46"/>
      <c r="G189" s="45"/>
      <c r="H189" s="45"/>
      <c r="I189" s="45"/>
      <c r="J189" s="45"/>
      <c r="M189" s="57"/>
    </row>
    <row r="190" spans="2:13" s="11" customFormat="1" x14ac:dyDescent="0.25">
      <c r="B190" s="64"/>
      <c r="C190" s="45"/>
      <c r="D190" s="45"/>
      <c r="E190" s="45"/>
      <c r="F190" s="46"/>
      <c r="G190" s="45"/>
      <c r="H190" s="45"/>
      <c r="I190" s="45"/>
      <c r="J190" s="45"/>
      <c r="M190" s="57"/>
    </row>
    <row r="191" spans="2:13" s="11" customFormat="1" x14ac:dyDescent="0.25">
      <c r="B191" s="64"/>
      <c r="C191" s="45"/>
      <c r="D191" s="45"/>
      <c r="E191" s="45"/>
      <c r="F191" s="46"/>
      <c r="G191" s="45"/>
      <c r="H191" s="45"/>
      <c r="I191" s="45"/>
      <c r="J191" s="45"/>
      <c r="M191" s="57"/>
    </row>
    <row r="192" spans="2:13" s="11" customFormat="1" x14ac:dyDescent="0.25">
      <c r="B192" s="64"/>
      <c r="C192" s="45"/>
      <c r="D192" s="45"/>
      <c r="E192" s="45"/>
      <c r="F192" s="46"/>
      <c r="G192" s="45"/>
      <c r="H192" s="45"/>
      <c r="I192" s="45"/>
      <c r="J192" s="45"/>
      <c r="M192" s="57"/>
    </row>
    <row r="193" spans="2:13" s="11" customFormat="1" x14ac:dyDescent="0.25">
      <c r="B193" s="64"/>
      <c r="C193" s="45"/>
      <c r="D193" s="45"/>
      <c r="E193" s="45"/>
      <c r="F193" s="46"/>
      <c r="G193" s="45"/>
      <c r="H193" s="45"/>
      <c r="I193" s="45"/>
      <c r="J193" s="45"/>
      <c r="M193" s="57"/>
    </row>
    <row r="194" spans="2:13" s="11" customFormat="1" x14ac:dyDescent="0.25">
      <c r="B194" s="64"/>
      <c r="C194" s="45"/>
      <c r="D194" s="45"/>
      <c r="E194" s="45"/>
      <c r="F194" s="46"/>
      <c r="G194" s="45"/>
      <c r="H194" s="45"/>
      <c r="I194" s="45"/>
      <c r="J194" s="45"/>
      <c r="M194" s="57"/>
    </row>
    <row r="195" spans="2:13" s="11" customFormat="1" x14ac:dyDescent="0.25">
      <c r="B195" s="64"/>
      <c r="C195" s="45"/>
      <c r="D195" s="45"/>
      <c r="E195" s="45"/>
      <c r="F195" s="46"/>
      <c r="G195" s="45"/>
      <c r="H195" s="45"/>
      <c r="I195" s="45"/>
      <c r="J195" s="45"/>
      <c r="M195" s="57"/>
    </row>
    <row r="196" spans="2:13" s="11" customFormat="1" x14ac:dyDescent="0.25">
      <c r="B196" s="64"/>
      <c r="C196" s="45"/>
      <c r="D196" s="45"/>
      <c r="E196" s="45"/>
      <c r="F196" s="46"/>
      <c r="G196" s="45"/>
      <c r="H196" s="45"/>
      <c r="I196" s="45"/>
      <c r="J196" s="45"/>
      <c r="M196" s="57"/>
    </row>
    <row r="197" spans="2:13" s="11" customFormat="1" x14ac:dyDescent="0.25">
      <c r="B197" s="64"/>
      <c r="C197" s="45"/>
      <c r="D197" s="45"/>
      <c r="E197" s="45"/>
      <c r="F197" s="46"/>
      <c r="G197" s="45"/>
      <c r="H197" s="45"/>
      <c r="I197" s="45"/>
      <c r="J197" s="45"/>
      <c r="M197" s="57"/>
    </row>
    <row r="198" spans="2:13" s="11" customFormat="1" x14ac:dyDescent="0.25">
      <c r="B198" s="64"/>
      <c r="C198" s="45"/>
      <c r="D198" s="45"/>
      <c r="E198" s="45"/>
      <c r="F198" s="46"/>
      <c r="G198" s="45"/>
      <c r="H198" s="45"/>
      <c r="I198" s="45"/>
      <c r="J198" s="45"/>
      <c r="M198" s="57"/>
    </row>
    <row r="199" spans="2:13" s="11" customFormat="1" x14ac:dyDescent="0.25">
      <c r="B199" s="64"/>
      <c r="C199" s="45"/>
      <c r="D199" s="45"/>
      <c r="E199" s="45"/>
      <c r="F199" s="46"/>
      <c r="G199" s="45"/>
      <c r="H199" s="45"/>
      <c r="I199" s="45"/>
      <c r="J199" s="45"/>
      <c r="M199" s="57"/>
    </row>
    <row r="200" spans="2:13" s="11" customFormat="1" x14ac:dyDescent="0.25">
      <c r="B200" s="64"/>
      <c r="C200" s="45"/>
      <c r="D200" s="45"/>
      <c r="E200" s="45"/>
      <c r="F200" s="46"/>
      <c r="G200" s="45"/>
      <c r="H200" s="45"/>
      <c r="I200" s="45"/>
      <c r="J200" s="45"/>
      <c r="M200" s="57"/>
    </row>
    <row r="201" spans="2:13" s="11" customFormat="1" x14ac:dyDescent="0.25">
      <c r="B201" s="64"/>
      <c r="C201" s="45"/>
      <c r="D201" s="45"/>
      <c r="E201" s="45"/>
      <c r="F201" s="46"/>
      <c r="G201" s="45"/>
      <c r="H201" s="45"/>
      <c r="I201" s="45"/>
      <c r="J201" s="45"/>
      <c r="M201" s="57"/>
    </row>
    <row r="202" spans="2:13" s="11" customFormat="1" x14ac:dyDescent="0.25">
      <c r="B202" s="64"/>
      <c r="C202" s="45"/>
      <c r="D202" s="45"/>
      <c r="E202" s="45"/>
      <c r="F202" s="46"/>
      <c r="G202" s="45"/>
      <c r="H202" s="45"/>
      <c r="I202" s="45"/>
      <c r="J202" s="45"/>
      <c r="M202" s="57"/>
    </row>
    <row r="203" spans="2:13" s="11" customFormat="1" x14ac:dyDescent="0.25">
      <c r="B203" s="64"/>
      <c r="C203" s="45"/>
      <c r="D203" s="45"/>
      <c r="E203" s="45"/>
      <c r="F203" s="46"/>
      <c r="G203" s="45"/>
      <c r="H203" s="45"/>
      <c r="I203" s="45"/>
      <c r="J203" s="45"/>
      <c r="M203" s="57"/>
    </row>
    <row r="204" spans="2:13" s="11" customFormat="1" x14ac:dyDescent="0.25">
      <c r="B204" s="64"/>
      <c r="C204" s="45"/>
      <c r="D204" s="45"/>
      <c r="E204" s="45"/>
      <c r="F204" s="46"/>
      <c r="G204" s="45"/>
      <c r="H204" s="45"/>
      <c r="I204" s="45"/>
      <c r="J204" s="45"/>
      <c r="M204" s="57"/>
    </row>
    <row r="205" spans="2:13" s="11" customFormat="1" x14ac:dyDescent="0.25">
      <c r="B205" s="64"/>
      <c r="C205" s="45"/>
      <c r="D205" s="45"/>
      <c r="E205" s="45"/>
      <c r="F205" s="46"/>
      <c r="G205" s="45"/>
      <c r="H205" s="45"/>
      <c r="I205" s="45"/>
      <c r="J205" s="45"/>
      <c r="M205" s="57"/>
    </row>
    <row r="206" spans="2:13" s="11" customFormat="1" x14ac:dyDescent="0.25">
      <c r="B206" s="64"/>
      <c r="C206" s="45"/>
      <c r="D206" s="45"/>
      <c r="E206" s="45"/>
      <c r="F206" s="46"/>
      <c r="G206" s="45"/>
      <c r="H206" s="45"/>
      <c r="I206" s="45"/>
      <c r="J206" s="45"/>
      <c r="M206" s="57"/>
    </row>
    <row r="207" spans="2:13" s="11" customFormat="1" x14ac:dyDescent="0.25">
      <c r="B207" s="64"/>
      <c r="C207" s="45"/>
      <c r="D207" s="45"/>
      <c r="E207" s="45"/>
      <c r="F207" s="46"/>
      <c r="G207" s="45"/>
      <c r="H207" s="45"/>
      <c r="I207" s="45"/>
      <c r="J207" s="45"/>
      <c r="M207" s="57"/>
    </row>
    <row r="208" spans="2:13" s="11" customFormat="1" x14ac:dyDescent="0.25">
      <c r="B208" s="64"/>
      <c r="C208" s="45"/>
      <c r="D208" s="45"/>
      <c r="E208" s="45"/>
      <c r="F208" s="46"/>
      <c r="G208" s="45"/>
      <c r="H208" s="45"/>
      <c r="I208" s="45"/>
      <c r="J208" s="45"/>
      <c r="M208" s="57"/>
    </row>
    <row r="209" spans="2:13" s="11" customFormat="1" x14ac:dyDescent="0.25">
      <c r="B209" s="64"/>
      <c r="C209" s="45"/>
      <c r="D209" s="45"/>
      <c r="E209" s="45"/>
      <c r="F209" s="46"/>
      <c r="G209" s="45"/>
      <c r="H209" s="45"/>
      <c r="I209" s="45"/>
      <c r="J209" s="45"/>
      <c r="M209" s="57"/>
    </row>
    <row r="210" spans="2:13" s="11" customFormat="1" x14ac:dyDescent="0.25">
      <c r="B210" s="64"/>
      <c r="C210" s="45"/>
      <c r="D210" s="45"/>
      <c r="E210" s="45"/>
      <c r="F210" s="46"/>
      <c r="G210" s="45"/>
      <c r="H210" s="45"/>
      <c r="I210" s="45"/>
      <c r="J210" s="45"/>
      <c r="M210" s="57"/>
    </row>
    <row r="211" spans="2:13" s="11" customFormat="1" x14ac:dyDescent="0.25">
      <c r="B211" s="64"/>
      <c r="C211" s="45"/>
      <c r="D211" s="45"/>
      <c r="E211" s="45"/>
      <c r="F211" s="46"/>
      <c r="G211" s="45"/>
      <c r="H211" s="45"/>
      <c r="I211" s="45"/>
      <c r="J211" s="45"/>
      <c r="M211" s="57"/>
    </row>
    <row r="212" spans="2:13" s="11" customFormat="1" x14ac:dyDescent="0.25">
      <c r="B212" s="64"/>
      <c r="C212" s="45"/>
      <c r="D212" s="45"/>
      <c r="E212" s="45"/>
      <c r="F212" s="46"/>
      <c r="G212" s="45"/>
      <c r="H212" s="45"/>
      <c r="I212" s="45"/>
      <c r="J212" s="45"/>
      <c r="M212" s="57"/>
    </row>
    <row r="213" spans="2:13" s="11" customFormat="1" x14ac:dyDescent="0.25">
      <c r="B213" s="64"/>
      <c r="C213" s="45"/>
      <c r="D213" s="45"/>
      <c r="E213" s="45"/>
      <c r="F213" s="46"/>
      <c r="G213" s="45"/>
      <c r="H213" s="45"/>
      <c r="I213" s="45"/>
      <c r="J213" s="45"/>
      <c r="M213" s="57"/>
    </row>
    <row r="214" spans="2:13" s="11" customFormat="1" x14ac:dyDescent="0.25">
      <c r="B214" s="64"/>
      <c r="C214" s="45"/>
      <c r="D214" s="45"/>
      <c r="E214" s="45"/>
      <c r="F214" s="46"/>
      <c r="G214" s="45"/>
      <c r="H214" s="45"/>
      <c r="I214" s="45"/>
      <c r="J214" s="45"/>
      <c r="M214" s="57"/>
    </row>
    <row r="215" spans="2:13" s="11" customFormat="1" x14ac:dyDescent="0.25">
      <c r="B215" s="64"/>
      <c r="C215" s="45"/>
      <c r="D215" s="45"/>
      <c r="E215" s="45"/>
      <c r="F215" s="46"/>
      <c r="G215" s="45"/>
      <c r="H215" s="45"/>
      <c r="I215" s="45"/>
      <c r="J215" s="45"/>
      <c r="M215" s="57"/>
    </row>
    <row r="216" spans="2:13" s="11" customFormat="1" x14ac:dyDescent="0.25">
      <c r="B216" s="64"/>
      <c r="C216" s="45"/>
      <c r="D216" s="45"/>
      <c r="E216" s="45"/>
      <c r="F216" s="46"/>
      <c r="G216" s="45"/>
      <c r="H216" s="45"/>
      <c r="I216" s="45"/>
      <c r="J216" s="45"/>
      <c r="M216" s="57"/>
    </row>
    <row r="217" spans="2:13" s="11" customFormat="1" x14ac:dyDescent="0.25">
      <c r="B217" s="64"/>
      <c r="C217" s="45"/>
      <c r="D217" s="45"/>
      <c r="E217" s="45"/>
      <c r="F217" s="46"/>
      <c r="G217" s="45"/>
      <c r="H217" s="45"/>
      <c r="I217" s="45"/>
      <c r="J217" s="45"/>
      <c r="M217" s="57"/>
    </row>
    <row r="218" spans="2:13" s="11" customFormat="1" x14ac:dyDescent="0.25">
      <c r="B218" s="64"/>
      <c r="C218" s="45"/>
      <c r="D218" s="45"/>
      <c r="E218" s="45"/>
      <c r="F218" s="46"/>
      <c r="G218" s="45"/>
      <c r="H218" s="45"/>
      <c r="I218" s="45"/>
      <c r="J218" s="45"/>
      <c r="M218" s="57"/>
    </row>
    <row r="219" spans="2:13" s="11" customFormat="1" x14ac:dyDescent="0.25">
      <c r="B219" s="64"/>
      <c r="C219" s="45"/>
      <c r="D219" s="45"/>
      <c r="E219" s="45"/>
      <c r="F219" s="46"/>
      <c r="G219" s="45"/>
      <c r="H219" s="45"/>
      <c r="I219" s="45"/>
      <c r="J219" s="45"/>
      <c r="M219" s="57"/>
    </row>
    <row r="220" spans="2:13" s="11" customFormat="1" x14ac:dyDescent="0.25">
      <c r="B220" s="64"/>
      <c r="C220" s="45"/>
      <c r="D220" s="45"/>
      <c r="E220" s="45"/>
      <c r="F220" s="46"/>
      <c r="G220" s="45"/>
      <c r="H220" s="45"/>
      <c r="I220" s="45"/>
      <c r="J220" s="45"/>
      <c r="M220" s="57"/>
    </row>
    <row r="221" spans="2:13" s="11" customFormat="1" x14ac:dyDescent="0.25">
      <c r="B221" s="64"/>
      <c r="C221" s="45"/>
      <c r="D221" s="45"/>
      <c r="E221" s="45"/>
      <c r="F221" s="46"/>
      <c r="G221" s="45"/>
      <c r="H221" s="45"/>
      <c r="I221" s="45"/>
      <c r="J221" s="45"/>
      <c r="M221" s="57"/>
    </row>
    <row r="222" spans="2:13" s="11" customFormat="1" x14ac:dyDescent="0.25">
      <c r="B222" s="64"/>
      <c r="C222" s="45"/>
      <c r="D222" s="45"/>
      <c r="E222" s="45"/>
      <c r="F222" s="46"/>
      <c r="G222" s="45"/>
      <c r="H222" s="45"/>
      <c r="I222" s="45"/>
      <c r="J222" s="45"/>
      <c r="M222" s="57"/>
    </row>
    <row r="223" spans="2:13" s="11" customFormat="1" x14ac:dyDescent="0.25">
      <c r="B223" s="64"/>
      <c r="C223" s="45"/>
      <c r="D223" s="45"/>
      <c r="E223" s="45"/>
      <c r="F223" s="46"/>
      <c r="G223" s="45"/>
      <c r="H223" s="45"/>
      <c r="I223" s="45"/>
      <c r="J223" s="45"/>
      <c r="M223" s="57"/>
    </row>
    <row r="224" spans="2:13" s="11" customFormat="1" x14ac:dyDescent="0.25">
      <c r="B224" s="64"/>
      <c r="C224" s="45"/>
      <c r="D224" s="45"/>
      <c r="E224" s="45"/>
      <c r="F224" s="46"/>
      <c r="G224" s="45"/>
      <c r="H224" s="45"/>
      <c r="I224" s="45"/>
      <c r="J224" s="45"/>
      <c r="M224" s="57"/>
    </row>
    <row r="225" spans="2:13" s="11" customFormat="1" x14ac:dyDescent="0.25">
      <c r="B225" s="64"/>
      <c r="C225" s="45"/>
      <c r="D225" s="45"/>
      <c r="E225" s="45"/>
      <c r="F225" s="46"/>
      <c r="G225" s="45"/>
      <c r="H225" s="45"/>
      <c r="I225" s="45"/>
      <c r="J225" s="45"/>
      <c r="M225" s="57"/>
    </row>
    <row r="226" spans="2:13" s="11" customFormat="1" x14ac:dyDescent="0.25">
      <c r="B226" s="64"/>
      <c r="C226" s="45"/>
      <c r="D226" s="45"/>
      <c r="E226" s="45"/>
      <c r="F226" s="46"/>
      <c r="G226" s="45"/>
      <c r="H226" s="45"/>
      <c r="I226" s="45"/>
      <c r="J226" s="45"/>
      <c r="M226" s="57"/>
    </row>
    <row r="227" spans="2:13" s="11" customFormat="1" x14ac:dyDescent="0.25">
      <c r="B227" s="64"/>
      <c r="C227" s="45"/>
      <c r="D227" s="45"/>
      <c r="E227" s="45"/>
      <c r="F227" s="46"/>
      <c r="G227" s="45"/>
      <c r="H227" s="45"/>
      <c r="I227" s="45"/>
      <c r="J227" s="45"/>
      <c r="M227" s="57"/>
    </row>
    <row r="228" spans="2:13" s="11" customFormat="1" x14ac:dyDescent="0.25">
      <c r="B228" s="64"/>
      <c r="C228" s="45"/>
      <c r="D228" s="45"/>
      <c r="E228" s="45"/>
      <c r="F228" s="46"/>
      <c r="G228" s="45"/>
      <c r="H228" s="45"/>
      <c r="I228" s="45"/>
      <c r="J228" s="45"/>
      <c r="M228" s="57"/>
    </row>
    <row r="229" spans="2:13" s="11" customFormat="1" x14ac:dyDescent="0.25">
      <c r="B229" s="64"/>
      <c r="C229" s="45"/>
      <c r="D229" s="45"/>
      <c r="E229" s="45"/>
      <c r="F229" s="46"/>
      <c r="G229" s="45"/>
      <c r="H229" s="45"/>
      <c r="I229" s="45"/>
      <c r="J229" s="45"/>
      <c r="M229" s="57"/>
    </row>
    <row r="230" spans="2:13" s="11" customFormat="1" x14ac:dyDescent="0.25">
      <c r="B230" s="64"/>
      <c r="C230" s="45"/>
      <c r="D230" s="45"/>
      <c r="E230" s="45"/>
      <c r="F230" s="46"/>
      <c r="G230" s="45"/>
      <c r="H230" s="45"/>
      <c r="I230" s="45"/>
      <c r="J230" s="45"/>
      <c r="M230" s="57"/>
    </row>
    <row r="231" spans="2:13" s="11" customFormat="1" x14ac:dyDescent="0.25">
      <c r="B231" s="64"/>
      <c r="C231" s="45"/>
      <c r="D231" s="45"/>
      <c r="E231" s="45"/>
      <c r="F231" s="46"/>
      <c r="G231" s="45"/>
      <c r="H231" s="45"/>
      <c r="I231" s="45"/>
      <c r="J231" s="45"/>
      <c r="M231" s="57"/>
    </row>
    <row r="232" spans="2:13" s="11" customFormat="1" x14ac:dyDescent="0.25">
      <c r="B232" s="64"/>
      <c r="C232" s="45"/>
      <c r="D232" s="45"/>
      <c r="E232" s="45"/>
      <c r="F232" s="46"/>
      <c r="G232" s="45"/>
      <c r="H232" s="45"/>
      <c r="I232" s="45"/>
      <c r="J232" s="45"/>
      <c r="M232" s="57"/>
    </row>
    <row r="233" spans="2:13" s="11" customFormat="1" x14ac:dyDescent="0.25">
      <c r="B233" s="64"/>
      <c r="C233" s="45"/>
      <c r="D233" s="45"/>
      <c r="E233" s="45"/>
      <c r="F233" s="46"/>
      <c r="G233" s="45"/>
      <c r="H233" s="45"/>
      <c r="I233" s="45"/>
      <c r="J233" s="45"/>
      <c r="M233" s="57"/>
    </row>
    <row r="234" spans="2:13" s="11" customFormat="1" x14ac:dyDescent="0.25">
      <c r="B234" s="64"/>
      <c r="C234" s="45"/>
      <c r="D234" s="45"/>
      <c r="E234" s="45"/>
      <c r="F234" s="46"/>
      <c r="G234" s="45"/>
      <c r="H234" s="45"/>
      <c r="I234" s="45"/>
      <c r="J234" s="45"/>
      <c r="M234" s="57"/>
    </row>
    <row r="235" spans="2:13" s="11" customFormat="1" x14ac:dyDescent="0.25">
      <c r="B235" s="64"/>
      <c r="C235" s="45"/>
      <c r="D235" s="45"/>
      <c r="E235" s="45"/>
      <c r="F235" s="46"/>
      <c r="G235" s="45"/>
      <c r="H235" s="45"/>
      <c r="I235" s="45"/>
      <c r="J235" s="45"/>
      <c r="M235" s="57"/>
    </row>
    <row r="236" spans="2:13" s="11" customFormat="1" x14ac:dyDescent="0.25">
      <c r="B236" s="64"/>
      <c r="C236" s="45"/>
      <c r="D236" s="45"/>
      <c r="E236" s="45"/>
      <c r="F236" s="46"/>
      <c r="G236" s="45"/>
      <c r="H236" s="45"/>
      <c r="I236" s="45"/>
      <c r="J236" s="45"/>
      <c r="M236" s="57"/>
    </row>
    <row r="237" spans="2:13" s="11" customFormat="1" x14ac:dyDescent="0.25">
      <c r="B237" s="64"/>
      <c r="C237" s="45"/>
      <c r="D237" s="45"/>
      <c r="E237" s="45"/>
      <c r="F237" s="46"/>
      <c r="G237" s="45"/>
      <c r="H237" s="45"/>
      <c r="I237" s="45"/>
      <c r="J237" s="45"/>
      <c r="M237" s="57"/>
    </row>
    <row r="238" spans="2:13" s="11" customFormat="1" x14ac:dyDescent="0.25">
      <c r="B238" s="64"/>
      <c r="C238" s="45"/>
      <c r="D238" s="45"/>
      <c r="E238" s="45"/>
      <c r="F238" s="46"/>
      <c r="G238" s="45"/>
      <c r="H238" s="45"/>
      <c r="I238" s="45"/>
      <c r="J238" s="45"/>
      <c r="M238" s="57"/>
    </row>
    <row r="239" spans="2:13" s="11" customFormat="1" x14ac:dyDescent="0.25">
      <c r="B239" s="64"/>
      <c r="C239" s="45"/>
      <c r="D239" s="45"/>
      <c r="E239" s="45"/>
      <c r="F239" s="46"/>
      <c r="G239" s="45"/>
      <c r="H239" s="45"/>
      <c r="I239" s="45"/>
      <c r="J239" s="45"/>
      <c r="M239" s="57"/>
    </row>
    <row r="240" spans="2:13" s="11" customFormat="1" x14ac:dyDescent="0.25">
      <c r="B240" s="64"/>
      <c r="C240" s="45"/>
      <c r="D240" s="45"/>
      <c r="E240" s="45"/>
      <c r="F240" s="46"/>
      <c r="G240" s="45"/>
      <c r="H240" s="45"/>
      <c r="I240" s="45"/>
      <c r="J240" s="45"/>
      <c r="M240" s="57"/>
    </row>
    <row r="241" spans="2:13" s="11" customFormat="1" x14ac:dyDescent="0.25">
      <c r="B241" s="64"/>
      <c r="C241" s="45"/>
      <c r="D241" s="45"/>
      <c r="E241" s="45"/>
      <c r="F241" s="46"/>
      <c r="G241" s="45"/>
      <c r="H241" s="45"/>
      <c r="I241" s="45"/>
      <c r="J241" s="45"/>
      <c r="M241" s="57"/>
    </row>
    <row r="242" spans="2:13" s="11" customFormat="1" x14ac:dyDescent="0.25">
      <c r="B242" s="64"/>
      <c r="C242" s="45"/>
      <c r="D242" s="45"/>
      <c r="E242" s="45"/>
      <c r="F242" s="46"/>
      <c r="G242" s="45"/>
      <c r="H242" s="45"/>
      <c r="I242" s="45"/>
      <c r="J242" s="45"/>
      <c r="M242" s="57"/>
    </row>
    <row r="243" spans="2:13" s="11" customFormat="1" x14ac:dyDescent="0.25">
      <c r="B243" s="64"/>
      <c r="C243" s="45"/>
      <c r="D243" s="45"/>
      <c r="E243" s="45"/>
      <c r="F243" s="46"/>
      <c r="G243" s="45"/>
      <c r="H243" s="45"/>
      <c r="I243" s="45"/>
      <c r="J243" s="45"/>
      <c r="M243" s="57"/>
    </row>
    <row r="244" spans="2:13" s="11" customFormat="1" x14ac:dyDescent="0.25">
      <c r="B244" s="64"/>
      <c r="C244" s="45"/>
      <c r="D244" s="45"/>
      <c r="E244" s="45"/>
      <c r="F244" s="46"/>
      <c r="G244" s="45"/>
      <c r="H244" s="45"/>
      <c r="I244" s="45"/>
      <c r="J244" s="45"/>
      <c r="M244" s="57"/>
    </row>
    <row r="245" spans="2:13" s="11" customFormat="1" x14ac:dyDescent="0.25">
      <c r="B245" s="64"/>
      <c r="C245" s="45"/>
      <c r="D245" s="45"/>
      <c r="E245" s="45"/>
      <c r="F245" s="46"/>
      <c r="G245" s="45"/>
      <c r="H245" s="45"/>
      <c r="I245" s="45"/>
      <c r="J245" s="45"/>
      <c r="M245" s="57"/>
    </row>
    <row r="246" spans="2:13" s="11" customFormat="1" x14ac:dyDescent="0.25">
      <c r="B246" s="64"/>
      <c r="C246" s="45"/>
      <c r="D246" s="45"/>
      <c r="E246" s="45"/>
      <c r="F246" s="46"/>
      <c r="G246" s="45"/>
      <c r="H246" s="45"/>
      <c r="I246" s="45"/>
      <c r="J246" s="45"/>
      <c r="M246" s="57"/>
    </row>
    <row r="247" spans="2:13" s="11" customFormat="1" x14ac:dyDescent="0.25">
      <c r="B247" s="64"/>
      <c r="C247" s="45"/>
      <c r="D247" s="45"/>
      <c r="E247" s="45"/>
      <c r="F247" s="46"/>
      <c r="G247" s="45"/>
      <c r="H247" s="45"/>
      <c r="I247" s="45"/>
      <c r="J247" s="45"/>
      <c r="M247" s="57"/>
    </row>
    <row r="248" spans="2:13" s="11" customFormat="1" x14ac:dyDescent="0.25">
      <c r="B248" s="64"/>
      <c r="C248" s="45"/>
      <c r="D248" s="45"/>
      <c r="E248" s="45"/>
      <c r="F248" s="46"/>
      <c r="G248" s="45"/>
      <c r="H248" s="45"/>
      <c r="I248" s="45"/>
      <c r="J248" s="45"/>
      <c r="M248" s="57"/>
    </row>
    <row r="249" spans="2:13" s="11" customFormat="1" x14ac:dyDescent="0.25">
      <c r="B249" s="64"/>
      <c r="C249" s="45"/>
      <c r="D249" s="45"/>
      <c r="E249" s="45"/>
      <c r="F249" s="46"/>
      <c r="G249" s="45"/>
      <c r="H249" s="45"/>
      <c r="I249" s="45"/>
      <c r="J249" s="45"/>
      <c r="M249" s="57"/>
    </row>
    <row r="250" spans="2:13" s="11" customFormat="1" x14ac:dyDescent="0.25">
      <c r="B250" s="64"/>
      <c r="C250" s="45"/>
      <c r="D250" s="45"/>
      <c r="E250" s="45"/>
      <c r="F250" s="46"/>
      <c r="G250" s="45"/>
      <c r="H250" s="45"/>
      <c r="I250" s="45"/>
      <c r="J250" s="45"/>
      <c r="M250" s="57"/>
    </row>
    <row r="251" spans="2:13" s="11" customFormat="1" x14ac:dyDescent="0.25">
      <c r="B251" s="64"/>
      <c r="C251" s="45"/>
      <c r="D251" s="45"/>
      <c r="E251" s="45"/>
      <c r="F251" s="46"/>
      <c r="G251" s="45"/>
      <c r="H251" s="45"/>
      <c r="I251" s="45"/>
      <c r="J251" s="45"/>
      <c r="M251" s="57"/>
    </row>
    <row r="252" spans="2:13" s="11" customFormat="1" x14ac:dyDescent="0.25">
      <c r="B252" s="64"/>
      <c r="C252" s="45"/>
      <c r="D252" s="45"/>
      <c r="E252" s="45"/>
      <c r="F252" s="46"/>
      <c r="G252" s="45"/>
      <c r="H252" s="45"/>
      <c r="I252" s="45"/>
      <c r="J252" s="45"/>
      <c r="M252" s="57"/>
    </row>
    <row r="253" spans="2:13" s="11" customFormat="1" x14ac:dyDescent="0.25">
      <c r="B253" s="64"/>
      <c r="C253" s="45"/>
      <c r="D253" s="45"/>
      <c r="E253" s="45"/>
      <c r="F253" s="46"/>
      <c r="G253" s="45"/>
      <c r="H253" s="45"/>
      <c r="I253" s="45"/>
      <c r="J253" s="45"/>
      <c r="M253" s="57"/>
    </row>
    <row r="254" spans="2:13" s="11" customFormat="1" x14ac:dyDescent="0.25">
      <c r="B254" s="64"/>
      <c r="C254" s="45"/>
      <c r="D254" s="45"/>
      <c r="E254" s="45"/>
      <c r="F254" s="46"/>
      <c r="G254" s="45"/>
      <c r="H254" s="45"/>
      <c r="I254" s="45"/>
      <c r="J254" s="45"/>
      <c r="M254" s="57"/>
    </row>
    <row r="255" spans="2:13" s="11" customFormat="1" x14ac:dyDescent="0.25">
      <c r="B255" s="64"/>
      <c r="C255" s="45"/>
      <c r="D255" s="45"/>
      <c r="E255" s="45"/>
      <c r="F255" s="46"/>
      <c r="G255" s="45"/>
      <c r="H255" s="45"/>
      <c r="I255" s="45"/>
      <c r="J255" s="45"/>
      <c r="M255" s="57"/>
    </row>
    <row r="256" spans="2:13" s="11" customFormat="1" x14ac:dyDescent="0.25">
      <c r="B256" s="64"/>
      <c r="C256" s="45"/>
      <c r="D256" s="45"/>
      <c r="E256" s="45"/>
      <c r="F256" s="46"/>
      <c r="G256" s="45"/>
      <c r="H256" s="45"/>
      <c r="I256" s="45"/>
      <c r="J256" s="45"/>
      <c r="M256" s="57"/>
    </row>
    <row r="257" spans="2:13" s="11" customFormat="1" x14ac:dyDescent="0.25">
      <c r="B257" s="64"/>
      <c r="C257" s="45"/>
      <c r="D257" s="45"/>
      <c r="E257" s="45"/>
      <c r="F257" s="46"/>
      <c r="G257" s="45"/>
      <c r="H257" s="45"/>
      <c r="I257" s="45"/>
      <c r="J257" s="45"/>
      <c r="M257" s="57"/>
    </row>
    <row r="258" spans="2:13" s="11" customFormat="1" x14ac:dyDescent="0.25">
      <c r="B258" s="64"/>
      <c r="C258" s="45"/>
      <c r="D258" s="45"/>
      <c r="E258" s="45"/>
      <c r="F258" s="46"/>
      <c r="G258" s="45"/>
      <c r="H258" s="45"/>
      <c r="I258" s="45"/>
      <c r="J258" s="45"/>
      <c r="M258" s="57"/>
    </row>
    <row r="259" spans="2:13" s="11" customFormat="1" x14ac:dyDescent="0.25">
      <c r="B259" s="64"/>
      <c r="C259" s="45"/>
      <c r="D259" s="45"/>
      <c r="E259" s="45"/>
      <c r="F259" s="46"/>
      <c r="G259" s="45"/>
      <c r="H259" s="45"/>
      <c r="I259" s="45"/>
      <c r="J259" s="45"/>
      <c r="M259" s="57"/>
    </row>
    <row r="260" spans="2:13" s="11" customFormat="1" x14ac:dyDescent="0.25">
      <c r="B260" s="64"/>
      <c r="C260" s="45"/>
      <c r="D260" s="45"/>
      <c r="E260" s="45"/>
      <c r="F260" s="46"/>
      <c r="G260" s="45"/>
      <c r="H260" s="45"/>
      <c r="I260" s="45"/>
      <c r="J260" s="45"/>
      <c r="M260" s="57"/>
    </row>
    <row r="261" spans="2:13" s="11" customFormat="1" x14ac:dyDescent="0.25">
      <c r="B261" s="64"/>
      <c r="C261" s="45"/>
      <c r="D261" s="45"/>
      <c r="E261" s="45"/>
      <c r="F261" s="46"/>
      <c r="G261" s="45"/>
      <c r="H261" s="45"/>
      <c r="I261" s="45"/>
      <c r="J261" s="45"/>
      <c r="M261" s="57"/>
    </row>
    <row r="262" spans="2:13" s="11" customFormat="1" x14ac:dyDescent="0.25">
      <c r="B262" s="64"/>
      <c r="C262" s="45"/>
      <c r="D262" s="45"/>
      <c r="E262" s="45"/>
      <c r="F262" s="46"/>
      <c r="G262" s="45"/>
      <c r="H262" s="45"/>
      <c r="I262" s="45"/>
      <c r="J262" s="45"/>
      <c r="M262" s="57"/>
    </row>
    <row r="263" spans="2:13" s="11" customFormat="1" x14ac:dyDescent="0.25">
      <c r="B263" s="64"/>
      <c r="C263" s="45"/>
      <c r="D263" s="45"/>
      <c r="E263" s="45"/>
      <c r="F263" s="46"/>
      <c r="G263" s="45"/>
      <c r="H263" s="45"/>
      <c r="I263" s="45"/>
      <c r="J263" s="45"/>
      <c r="M263" s="57"/>
    </row>
    <row r="264" spans="2:13" s="11" customFormat="1" x14ac:dyDescent="0.25">
      <c r="B264" s="64"/>
      <c r="C264" s="45"/>
      <c r="D264" s="45"/>
      <c r="E264" s="45"/>
      <c r="F264" s="46"/>
      <c r="G264" s="45"/>
      <c r="H264" s="45"/>
      <c r="I264" s="45"/>
      <c r="J264" s="45"/>
      <c r="M264" s="57"/>
    </row>
    <row r="265" spans="2:13" s="11" customFormat="1" x14ac:dyDescent="0.25">
      <c r="B265" s="64"/>
      <c r="C265" s="45"/>
      <c r="D265" s="45"/>
      <c r="E265" s="45"/>
      <c r="F265" s="46"/>
      <c r="G265" s="45"/>
      <c r="H265" s="45"/>
      <c r="I265" s="45"/>
      <c r="J265" s="45"/>
      <c r="M265" s="57"/>
    </row>
    <row r="266" spans="2:13" s="11" customFormat="1" x14ac:dyDescent="0.25">
      <c r="B266" s="64"/>
      <c r="C266" s="45"/>
      <c r="D266" s="45"/>
      <c r="E266" s="45"/>
      <c r="F266" s="46"/>
      <c r="G266" s="45"/>
      <c r="H266" s="45"/>
      <c r="I266" s="45"/>
      <c r="J266" s="45"/>
      <c r="M266" s="57"/>
    </row>
    <row r="267" spans="2:13" s="11" customFormat="1" x14ac:dyDescent="0.25">
      <c r="B267" s="64"/>
      <c r="C267" s="45"/>
      <c r="D267" s="45"/>
      <c r="E267" s="45"/>
      <c r="F267" s="46"/>
      <c r="G267" s="45"/>
      <c r="H267" s="45"/>
      <c r="I267" s="45"/>
      <c r="J267" s="45"/>
      <c r="M267" s="57"/>
    </row>
    <row r="268" spans="2:13" s="11" customFormat="1" x14ac:dyDescent="0.25">
      <c r="B268" s="64"/>
      <c r="C268" s="45"/>
      <c r="D268" s="45"/>
      <c r="E268" s="45"/>
      <c r="F268" s="46"/>
      <c r="G268" s="45"/>
      <c r="H268" s="45"/>
      <c r="I268" s="45"/>
      <c r="J268" s="45"/>
      <c r="M268" s="57"/>
    </row>
    <row r="269" spans="2:13" s="11" customFormat="1" x14ac:dyDescent="0.25">
      <c r="B269" s="64"/>
      <c r="C269" s="45"/>
      <c r="D269" s="45"/>
      <c r="E269" s="45"/>
      <c r="F269" s="46"/>
      <c r="G269" s="45"/>
      <c r="H269" s="45"/>
      <c r="I269" s="45"/>
      <c r="J269" s="45"/>
      <c r="M269" s="57"/>
    </row>
    <row r="270" spans="2:13" s="11" customFormat="1" x14ac:dyDescent="0.25">
      <c r="B270" s="64"/>
      <c r="C270" s="45"/>
      <c r="D270" s="45"/>
      <c r="E270" s="45"/>
      <c r="F270" s="46"/>
      <c r="G270" s="45"/>
      <c r="H270" s="45"/>
      <c r="I270" s="45"/>
      <c r="J270" s="45"/>
      <c r="M270" s="57"/>
    </row>
    <row r="271" spans="2:13" s="11" customFormat="1" x14ac:dyDescent="0.25">
      <c r="B271" s="64"/>
      <c r="C271" s="45"/>
      <c r="D271" s="45"/>
      <c r="E271" s="45"/>
      <c r="F271" s="46"/>
      <c r="G271" s="45"/>
      <c r="H271" s="45"/>
      <c r="I271" s="45"/>
      <c r="J271" s="45"/>
      <c r="M271" s="57"/>
    </row>
    <row r="272" spans="2:13" s="11" customFormat="1" x14ac:dyDescent="0.25">
      <c r="B272" s="64"/>
      <c r="C272" s="45"/>
      <c r="D272" s="45"/>
      <c r="E272" s="45"/>
      <c r="F272" s="46"/>
      <c r="G272" s="45"/>
      <c r="H272" s="45"/>
      <c r="I272" s="45"/>
      <c r="J272" s="45"/>
      <c r="M272" s="57"/>
    </row>
    <row r="273" spans="2:13" s="11" customFormat="1" x14ac:dyDescent="0.25">
      <c r="B273" s="64"/>
      <c r="C273" s="45"/>
      <c r="D273" s="45"/>
      <c r="E273" s="45"/>
      <c r="F273" s="46"/>
      <c r="G273" s="45"/>
      <c r="H273" s="45"/>
      <c r="I273" s="45"/>
      <c r="J273" s="45"/>
      <c r="M273" s="57"/>
    </row>
    <row r="274" spans="2:13" s="11" customFormat="1" x14ac:dyDescent="0.25">
      <c r="B274" s="64"/>
      <c r="C274" s="45"/>
      <c r="D274" s="45"/>
      <c r="E274" s="45"/>
      <c r="F274" s="46"/>
      <c r="G274" s="45"/>
      <c r="H274" s="45"/>
      <c r="I274" s="45"/>
      <c r="J274" s="45"/>
      <c r="M274" s="57"/>
    </row>
    <row r="275" spans="2:13" s="11" customFormat="1" x14ac:dyDescent="0.25">
      <c r="B275" s="64"/>
      <c r="C275" s="45"/>
      <c r="D275" s="45"/>
      <c r="E275" s="45"/>
      <c r="F275" s="46"/>
      <c r="G275" s="45"/>
      <c r="H275" s="45"/>
      <c r="I275" s="45"/>
      <c r="J275" s="45"/>
      <c r="M275" s="57"/>
    </row>
    <row r="276" spans="2:13" s="11" customFormat="1" x14ac:dyDescent="0.25">
      <c r="B276" s="64"/>
      <c r="C276" s="45"/>
      <c r="D276" s="45"/>
      <c r="E276" s="45"/>
      <c r="F276" s="46"/>
      <c r="G276" s="45"/>
      <c r="H276" s="45"/>
      <c r="I276" s="45"/>
      <c r="J276" s="45"/>
      <c r="M276" s="57"/>
    </row>
    <row r="277" spans="2:13" s="11" customFormat="1" x14ac:dyDescent="0.25">
      <c r="B277" s="64"/>
      <c r="C277" s="45"/>
      <c r="D277" s="45"/>
      <c r="E277" s="45"/>
      <c r="F277" s="46"/>
      <c r="G277" s="45"/>
      <c r="H277" s="45"/>
      <c r="I277" s="45"/>
      <c r="J277" s="45"/>
      <c r="M277" s="57"/>
    </row>
    <row r="278" spans="2:13" s="11" customFormat="1" x14ac:dyDescent="0.25">
      <c r="B278" s="64"/>
      <c r="C278" s="45"/>
      <c r="D278" s="45"/>
      <c r="E278" s="45"/>
      <c r="F278" s="46"/>
      <c r="G278" s="45"/>
      <c r="H278" s="45"/>
      <c r="I278" s="45"/>
      <c r="J278" s="45"/>
      <c r="M278" s="57"/>
    </row>
    <row r="279" spans="2:13" s="11" customFormat="1" x14ac:dyDescent="0.25">
      <c r="B279" s="64"/>
      <c r="C279" s="45"/>
      <c r="D279" s="45"/>
      <c r="E279" s="45"/>
      <c r="F279" s="46"/>
      <c r="G279" s="45"/>
      <c r="H279" s="45"/>
      <c r="I279" s="45"/>
      <c r="J279" s="45"/>
      <c r="M279" s="57"/>
    </row>
    <row r="280" spans="2:13" s="11" customFormat="1" x14ac:dyDescent="0.25">
      <c r="B280" s="64"/>
      <c r="C280" s="45"/>
      <c r="D280" s="45"/>
      <c r="E280" s="45"/>
      <c r="F280" s="46"/>
      <c r="G280" s="45"/>
      <c r="H280" s="45"/>
      <c r="I280" s="45"/>
      <c r="J280" s="45"/>
      <c r="M280" s="57"/>
    </row>
    <row r="281" spans="2:13" s="11" customFormat="1" x14ac:dyDescent="0.25">
      <c r="B281" s="64"/>
      <c r="C281" s="45"/>
      <c r="D281" s="45"/>
      <c r="E281" s="45"/>
      <c r="F281" s="46"/>
      <c r="G281" s="45"/>
      <c r="H281" s="45"/>
      <c r="I281" s="45"/>
      <c r="J281" s="45"/>
      <c r="M281" s="57"/>
    </row>
    <row r="282" spans="2:13" s="11" customFormat="1" x14ac:dyDescent="0.25">
      <c r="B282" s="64"/>
      <c r="C282" s="45"/>
      <c r="D282" s="45"/>
      <c r="E282" s="45"/>
      <c r="F282" s="46"/>
      <c r="G282" s="45"/>
      <c r="H282" s="45"/>
      <c r="I282" s="45"/>
      <c r="J282" s="45"/>
      <c r="M282" s="57"/>
    </row>
    <row r="283" spans="2:13" s="11" customFormat="1" x14ac:dyDescent="0.25">
      <c r="B283" s="64"/>
      <c r="C283" s="45"/>
      <c r="D283" s="45"/>
      <c r="E283" s="45"/>
      <c r="F283" s="46"/>
      <c r="G283" s="45"/>
      <c r="H283" s="45"/>
      <c r="I283" s="45"/>
      <c r="J283" s="45"/>
      <c r="M283" s="57"/>
    </row>
    <row r="284" spans="2:13" s="11" customFormat="1" x14ac:dyDescent="0.25">
      <c r="B284" s="64"/>
      <c r="C284" s="45"/>
      <c r="D284" s="45"/>
      <c r="E284" s="45"/>
      <c r="F284" s="46"/>
      <c r="G284" s="45"/>
      <c r="H284" s="45"/>
      <c r="I284" s="45"/>
      <c r="J284" s="45"/>
      <c r="M284" s="57"/>
    </row>
    <row r="285" spans="2:13" s="11" customFormat="1" x14ac:dyDescent="0.25">
      <c r="B285" s="64"/>
      <c r="C285" s="45"/>
      <c r="D285" s="45"/>
      <c r="E285" s="45"/>
      <c r="F285" s="46"/>
      <c r="G285" s="45"/>
      <c r="H285" s="45"/>
      <c r="I285" s="45"/>
      <c r="J285" s="45"/>
      <c r="M285" s="57"/>
    </row>
    <row r="286" spans="2:13" s="11" customFormat="1" x14ac:dyDescent="0.25">
      <c r="B286" s="64"/>
      <c r="C286" s="45"/>
      <c r="D286" s="45"/>
      <c r="E286" s="45"/>
      <c r="F286" s="46"/>
      <c r="G286" s="45"/>
      <c r="H286" s="45"/>
      <c r="I286" s="45"/>
      <c r="J286" s="45"/>
      <c r="M286" s="57"/>
    </row>
    <row r="287" spans="2:13" s="11" customFormat="1" x14ac:dyDescent="0.25">
      <c r="B287" s="64"/>
      <c r="C287" s="45"/>
      <c r="D287" s="45"/>
      <c r="E287" s="45"/>
      <c r="F287" s="46"/>
      <c r="G287" s="45"/>
      <c r="H287" s="45"/>
      <c r="I287" s="45"/>
      <c r="J287" s="45"/>
      <c r="M287" s="57"/>
    </row>
    <row r="288" spans="2:13" s="11" customFormat="1" x14ac:dyDescent="0.25">
      <c r="B288" s="64"/>
      <c r="C288" s="45"/>
      <c r="D288" s="45"/>
      <c r="E288" s="45"/>
      <c r="F288" s="46"/>
      <c r="G288" s="45"/>
      <c r="H288" s="45"/>
      <c r="I288" s="45"/>
      <c r="J288" s="45"/>
      <c r="M288" s="57"/>
    </row>
    <row r="289" spans="2:13" s="11" customFormat="1" x14ac:dyDescent="0.25">
      <c r="B289" s="64"/>
      <c r="C289" s="45"/>
      <c r="D289" s="45"/>
      <c r="E289" s="45"/>
      <c r="F289" s="46"/>
      <c r="G289" s="45"/>
      <c r="H289" s="45"/>
      <c r="I289" s="45"/>
      <c r="J289" s="45"/>
      <c r="M289" s="57"/>
    </row>
    <row r="290" spans="2:13" s="11" customFormat="1" x14ac:dyDescent="0.25">
      <c r="B290" s="64"/>
      <c r="C290" s="45"/>
      <c r="D290" s="45"/>
      <c r="E290" s="45"/>
      <c r="F290" s="46"/>
      <c r="G290" s="45"/>
      <c r="H290" s="45"/>
      <c r="I290" s="45"/>
      <c r="J290" s="45"/>
      <c r="M290" s="57"/>
    </row>
    <row r="291" spans="2:13" s="11" customFormat="1" x14ac:dyDescent="0.25">
      <c r="B291" s="64"/>
      <c r="C291" s="45"/>
      <c r="D291" s="45"/>
      <c r="E291" s="45"/>
      <c r="F291" s="46"/>
      <c r="G291" s="45"/>
      <c r="H291" s="45"/>
      <c r="I291" s="45"/>
      <c r="J291" s="45"/>
      <c r="M291" s="57"/>
    </row>
    <row r="292" spans="2:13" s="11" customFormat="1" x14ac:dyDescent="0.25">
      <c r="B292" s="64"/>
      <c r="C292" s="45"/>
      <c r="D292" s="45"/>
      <c r="E292" s="45"/>
      <c r="F292" s="46"/>
      <c r="G292" s="45"/>
      <c r="H292" s="45"/>
      <c r="I292" s="45"/>
      <c r="J292" s="45"/>
      <c r="M292" s="57"/>
    </row>
    <row r="293" spans="2:13" s="11" customFormat="1" x14ac:dyDescent="0.25">
      <c r="B293" s="64"/>
      <c r="C293" s="45"/>
      <c r="D293" s="45"/>
      <c r="E293" s="45"/>
      <c r="F293" s="46"/>
      <c r="G293" s="45"/>
      <c r="H293" s="45"/>
      <c r="I293" s="45"/>
      <c r="J293" s="45"/>
      <c r="M293" s="57"/>
    </row>
    <row r="294" spans="2:13" s="11" customFormat="1" x14ac:dyDescent="0.25">
      <c r="B294" s="64"/>
      <c r="C294" s="45"/>
      <c r="D294" s="45"/>
      <c r="E294" s="45"/>
      <c r="F294" s="46"/>
      <c r="G294" s="45"/>
      <c r="H294" s="45"/>
      <c r="I294" s="45"/>
      <c r="J294" s="45"/>
      <c r="M294" s="57"/>
    </row>
    <row r="295" spans="2:13" s="11" customFormat="1" x14ac:dyDescent="0.25">
      <c r="B295" s="64"/>
      <c r="C295" s="45"/>
      <c r="D295" s="45"/>
      <c r="E295" s="45"/>
      <c r="F295" s="46"/>
      <c r="G295" s="45"/>
      <c r="H295" s="45"/>
      <c r="I295" s="45"/>
      <c r="J295" s="45"/>
      <c r="M295" s="57"/>
    </row>
    <row r="296" spans="2:13" s="11" customFormat="1" x14ac:dyDescent="0.25">
      <c r="B296" s="64"/>
      <c r="C296" s="45"/>
      <c r="D296" s="45"/>
      <c r="E296" s="45"/>
      <c r="F296" s="46"/>
      <c r="G296" s="45"/>
      <c r="H296" s="45"/>
      <c r="I296" s="45"/>
      <c r="J296" s="45"/>
      <c r="M296" s="57"/>
    </row>
    <row r="297" spans="2:13" s="11" customFormat="1" x14ac:dyDescent="0.25">
      <c r="B297" s="64"/>
      <c r="C297" s="45"/>
      <c r="D297" s="45"/>
      <c r="E297" s="45"/>
      <c r="F297" s="46"/>
      <c r="G297" s="45"/>
      <c r="H297" s="45"/>
      <c r="I297" s="45"/>
      <c r="J297" s="45"/>
      <c r="M297" s="57"/>
    </row>
    <row r="298" spans="2:13" s="11" customFormat="1" x14ac:dyDescent="0.25">
      <c r="B298" s="64"/>
      <c r="C298" s="45"/>
      <c r="D298" s="45"/>
      <c r="E298" s="45"/>
      <c r="F298" s="46"/>
      <c r="G298" s="45"/>
      <c r="H298" s="45"/>
      <c r="I298" s="45"/>
      <c r="J298" s="45"/>
      <c r="M298" s="57"/>
    </row>
    <row r="299" spans="2:13" s="11" customFormat="1" x14ac:dyDescent="0.25">
      <c r="B299" s="64"/>
      <c r="C299" s="45"/>
      <c r="D299" s="45"/>
      <c r="E299" s="45"/>
      <c r="F299" s="46"/>
      <c r="G299" s="45"/>
      <c r="H299" s="45"/>
      <c r="I299" s="45"/>
      <c r="J299" s="45"/>
      <c r="M299" s="57"/>
    </row>
    <row r="300" spans="2:13" s="11" customFormat="1" x14ac:dyDescent="0.25">
      <c r="B300" s="64"/>
      <c r="C300" s="45"/>
      <c r="D300" s="45"/>
      <c r="E300" s="45"/>
      <c r="F300" s="46"/>
      <c r="G300" s="45"/>
      <c r="H300" s="45"/>
      <c r="I300" s="45"/>
      <c r="J300" s="45"/>
      <c r="M300" s="57"/>
    </row>
    <row r="301" spans="2:13" s="11" customFormat="1" x14ac:dyDescent="0.25">
      <c r="B301" s="64"/>
      <c r="C301" s="45"/>
      <c r="D301" s="45"/>
      <c r="E301" s="45"/>
      <c r="F301" s="46"/>
      <c r="G301" s="45"/>
      <c r="H301" s="45"/>
      <c r="I301" s="45"/>
      <c r="J301" s="45"/>
      <c r="M301" s="57"/>
    </row>
    <row r="302" spans="2:13" s="11" customFormat="1" x14ac:dyDescent="0.25">
      <c r="B302" s="64"/>
      <c r="C302" s="45"/>
      <c r="D302" s="45"/>
      <c r="E302" s="45"/>
      <c r="F302" s="46"/>
      <c r="G302" s="45"/>
      <c r="H302" s="45"/>
      <c r="I302" s="45"/>
      <c r="J302" s="45"/>
      <c r="M302" s="57"/>
    </row>
    <row r="303" spans="2:13" s="11" customFormat="1" x14ac:dyDescent="0.25">
      <c r="B303" s="64"/>
      <c r="C303" s="45"/>
      <c r="D303" s="45"/>
      <c r="E303" s="45"/>
      <c r="F303" s="46"/>
      <c r="G303" s="45"/>
      <c r="H303" s="45"/>
      <c r="I303" s="45"/>
      <c r="J303" s="45"/>
      <c r="M303" s="57"/>
    </row>
    <row r="304" spans="2:13" s="11" customFormat="1" x14ac:dyDescent="0.25">
      <c r="B304" s="64"/>
      <c r="C304" s="45"/>
      <c r="D304" s="45"/>
      <c r="E304" s="45"/>
      <c r="F304" s="46"/>
      <c r="G304" s="45"/>
      <c r="H304" s="45"/>
      <c r="I304" s="45"/>
      <c r="J304" s="45"/>
      <c r="M304" s="57"/>
    </row>
    <row r="305" spans="2:13" s="11" customFormat="1" x14ac:dyDescent="0.25">
      <c r="B305" s="64"/>
      <c r="C305" s="45"/>
      <c r="D305" s="45"/>
      <c r="E305" s="45"/>
      <c r="F305" s="46"/>
      <c r="G305" s="45"/>
      <c r="H305" s="45"/>
      <c r="I305" s="45"/>
      <c r="J305" s="45"/>
      <c r="M305" s="57"/>
    </row>
    <row r="306" spans="2:13" s="11" customFormat="1" x14ac:dyDescent="0.25">
      <c r="B306" s="64"/>
      <c r="C306" s="45"/>
      <c r="D306" s="45"/>
      <c r="E306" s="45"/>
      <c r="F306" s="46"/>
      <c r="G306" s="45"/>
      <c r="H306" s="45"/>
      <c r="I306" s="45"/>
      <c r="J306" s="45"/>
      <c r="M306" s="57"/>
    </row>
    <row r="307" spans="2:13" s="11" customFormat="1" x14ac:dyDescent="0.25">
      <c r="B307" s="64"/>
      <c r="C307" s="45"/>
      <c r="D307" s="45"/>
      <c r="E307" s="45"/>
      <c r="F307" s="46"/>
      <c r="G307" s="45"/>
      <c r="H307" s="45"/>
      <c r="I307" s="45"/>
      <c r="J307" s="45"/>
      <c r="M307" s="57"/>
    </row>
    <row r="308" spans="2:13" s="11" customFormat="1" x14ac:dyDescent="0.25">
      <c r="B308" s="64"/>
      <c r="C308" s="45"/>
      <c r="D308" s="45"/>
      <c r="E308" s="45"/>
      <c r="F308" s="46"/>
      <c r="G308" s="45"/>
      <c r="H308" s="45"/>
      <c r="I308" s="45"/>
      <c r="J308" s="45"/>
      <c r="M308" s="57"/>
    </row>
    <row r="309" spans="2:13" s="11" customFormat="1" x14ac:dyDescent="0.25">
      <c r="B309" s="64"/>
      <c r="C309" s="45"/>
      <c r="D309" s="45"/>
      <c r="E309" s="45"/>
      <c r="F309" s="46"/>
      <c r="G309" s="45"/>
      <c r="H309" s="45"/>
      <c r="I309" s="45"/>
      <c r="J309" s="45"/>
      <c r="M309" s="57"/>
    </row>
    <row r="310" spans="2:13" s="11" customFormat="1" x14ac:dyDescent="0.25">
      <c r="B310" s="64"/>
      <c r="C310" s="45"/>
      <c r="D310" s="45"/>
      <c r="E310" s="45"/>
      <c r="F310" s="46"/>
      <c r="G310" s="45"/>
      <c r="H310" s="45"/>
      <c r="I310" s="45"/>
      <c r="J310" s="45"/>
      <c r="M310" s="57"/>
    </row>
    <row r="311" spans="2:13" s="11" customFormat="1" x14ac:dyDescent="0.25">
      <c r="B311" s="64"/>
      <c r="C311" s="45"/>
      <c r="D311" s="45"/>
      <c r="E311" s="45"/>
      <c r="F311" s="46"/>
      <c r="G311" s="45"/>
      <c r="H311" s="45"/>
      <c r="I311" s="45"/>
      <c r="J311" s="45"/>
      <c r="M311" s="57"/>
    </row>
    <row r="312" spans="2:13" s="11" customFormat="1" x14ac:dyDescent="0.25">
      <c r="B312" s="64"/>
      <c r="C312" s="45"/>
      <c r="D312" s="45"/>
      <c r="E312" s="45"/>
      <c r="F312" s="46"/>
      <c r="G312" s="45"/>
      <c r="H312" s="45"/>
      <c r="I312" s="45"/>
      <c r="J312" s="45"/>
      <c r="M312" s="57"/>
    </row>
    <row r="313" spans="2:13" s="11" customFormat="1" x14ac:dyDescent="0.25">
      <c r="B313" s="64"/>
      <c r="C313" s="45"/>
      <c r="D313" s="45"/>
      <c r="E313" s="45"/>
      <c r="F313" s="46"/>
      <c r="G313" s="45"/>
      <c r="H313" s="45"/>
      <c r="I313" s="45"/>
      <c r="J313" s="45"/>
      <c r="M313" s="57"/>
    </row>
    <row r="314" spans="2:13" s="11" customFormat="1" x14ac:dyDescent="0.25">
      <c r="B314" s="64"/>
      <c r="C314" s="45"/>
      <c r="D314" s="45"/>
      <c r="E314" s="45"/>
      <c r="F314" s="46"/>
      <c r="G314" s="45"/>
      <c r="H314" s="45"/>
      <c r="I314" s="45"/>
      <c r="J314" s="45"/>
      <c r="M314" s="57"/>
    </row>
    <row r="315" spans="2:13" s="11" customFormat="1" x14ac:dyDescent="0.25">
      <c r="B315" s="64"/>
      <c r="C315" s="45"/>
      <c r="D315" s="45"/>
      <c r="E315" s="45"/>
      <c r="F315" s="46"/>
      <c r="G315" s="45"/>
      <c r="H315" s="45"/>
      <c r="I315" s="45"/>
      <c r="J315" s="45"/>
      <c r="M315" s="57"/>
    </row>
    <row r="316" spans="2:13" s="11" customFormat="1" x14ac:dyDescent="0.25">
      <c r="B316" s="64"/>
      <c r="C316" s="45"/>
      <c r="D316" s="45"/>
      <c r="E316" s="45"/>
      <c r="F316" s="46"/>
      <c r="G316" s="45"/>
      <c r="H316" s="45"/>
      <c r="I316" s="45"/>
      <c r="J316" s="45"/>
      <c r="M316" s="57"/>
    </row>
    <row r="317" spans="2:13" s="11" customFormat="1" x14ac:dyDescent="0.25">
      <c r="B317" s="64"/>
      <c r="C317" s="45"/>
      <c r="D317" s="45"/>
      <c r="E317" s="45"/>
      <c r="F317" s="46"/>
      <c r="G317" s="45"/>
      <c r="H317" s="45"/>
      <c r="I317" s="45"/>
      <c r="J317" s="45"/>
      <c r="M317" s="57"/>
    </row>
    <row r="318" spans="2:13" s="11" customFormat="1" x14ac:dyDescent="0.25">
      <c r="B318" s="64"/>
      <c r="C318" s="45"/>
      <c r="D318" s="45"/>
      <c r="E318" s="45"/>
      <c r="F318" s="46"/>
      <c r="G318" s="45"/>
      <c r="H318" s="45"/>
      <c r="I318" s="45"/>
      <c r="J318" s="45"/>
      <c r="M318" s="57"/>
    </row>
    <row r="319" spans="2:13" s="11" customFormat="1" x14ac:dyDescent="0.25">
      <c r="B319" s="64"/>
      <c r="C319" s="45"/>
      <c r="D319" s="45"/>
      <c r="E319" s="45"/>
      <c r="F319" s="46"/>
      <c r="G319" s="45"/>
      <c r="H319" s="45"/>
      <c r="I319" s="45"/>
      <c r="J319" s="45"/>
      <c r="M319" s="57"/>
    </row>
    <row r="320" spans="2:13" s="11" customFormat="1" x14ac:dyDescent="0.25">
      <c r="B320" s="64"/>
      <c r="C320" s="45"/>
      <c r="D320" s="45"/>
      <c r="E320" s="45"/>
      <c r="F320" s="46"/>
      <c r="G320" s="45"/>
      <c r="H320" s="45"/>
      <c r="I320" s="45"/>
      <c r="J320" s="45"/>
      <c r="M320" s="57"/>
    </row>
    <row r="321" spans="2:13" s="11" customFormat="1" x14ac:dyDescent="0.25">
      <c r="B321" s="64"/>
      <c r="C321" s="45"/>
      <c r="D321" s="45"/>
      <c r="E321" s="45"/>
      <c r="F321" s="46"/>
      <c r="G321" s="45"/>
      <c r="H321" s="45"/>
      <c r="I321" s="45"/>
      <c r="J321" s="45"/>
      <c r="M321" s="57"/>
    </row>
    <row r="322" spans="2:13" s="11" customFormat="1" x14ac:dyDescent="0.25">
      <c r="B322" s="64"/>
      <c r="C322" s="45"/>
      <c r="D322" s="45"/>
      <c r="E322" s="45"/>
      <c r="F322" s="46"/>
      <c r="G322" s="45"/>
      <c r="H322" s="45"/>
      <c r="I322" s="45"/>
      <c r="J322" s="45"/>
      <c r="M322" s="57"/>
    </row>
    <row r="323" spans="2:13" s="11" customFormat="1" x14ac:dyDescent="0.25">
      <c r="B323" s="64"/>
      <c r="C323" s="45"/>
      <c r="D323" s="45"/>
      <c r="E323" s="45"/>
      <c r="F323" s="46"/>
      <c r="G323" s="45"/>
      <c r="H323" s="45"/>
      <c r="I323" s="45"/>
      <c r="J323" s="45"/>
      <c r="M323" s="57"/>
    </row>
    <row r="324" spans="2:13" s="11" customFormat="1" x14ac:dyDescent="0.25">
      <c r="B324" s="64"/>
      <c r="C324" s="45"/>
      <c r="D324" s="45"/>
      <c r="E324" s="45"/>
      <c r="F324" s="46"/>
      <c r="G324" s="45"/>
      <c r="H324" s="45"/>
      <c r="I324" s="45"/>
      <c r="J324" s="45"/>
      <c r="M324" s="57"/>
    </row>
    <row r="325" spans="2:13" s="11" customFormat="1" x14ac:dyDescent="0.25">
      <c r="B325" s="64"/>
      <c r="C325" s="45"/>
      <c r="D325" s="45"/>
      <c r="E325" s="45"/>
      <c r="F325" s="46"/>
      <c r="G325" s="45"/>
      <c r="H325" s="45"/>
      <c r="I325" s="45"/>
      <c r="J325" s="45"/>
      <c r="M325" s="57"/>
    </row>
    <row r="326" spans="2:13" s="11" customFormat="1" x14ac:dyDescent="0.25">
      <c r="B326" s="64"/>
      <c r="C326" s="45"/>
      <c r="D326" s="45"/>
      <c r="E326" s="45"/>
      <c r="F326" s="46"/>
      <c r="G326" s="45"/>
      <c r="H326" s="45"/>
      <c r="I326" s="45"/>
      <c r="J326" s="45"/>
      <c r="M326" s="57"/>
    </row>
    <row r="327" spans="2:13" s="11" customFormat="1" x14ac:dyDescent="0.25">
      <c r="B327" s="64"/>
      <c r="C327" s="45"/>
      <c r="D327" s="45"/>
      <c r="E327" s="45"/>
      <c r="F327" s="46"/>
      <c r="G327" s="45"/>
      <c r="H327" s="45"/>
      <c r="I327" s="45"/>
      <c r="J327" s="45"/>
      <c r="M327" s="57"/>
    </row>
    <row r="328" spans="2:13" s="11" customFormat="1" x14ac:dyDescent="0.25">
      <c r="B328" s="64"/>
      <c r="C328" s="45"/>
      <c r="D328" s="45"/>
      <c r="E328" s="45"/>
      <c r="F328" s="46"/>
      <c r="G328" s="45"/>
      <c r="H328" s="45"/>
      <c r="I328" s="45"/>
      <c r="J328" s="45"/>
      <c r="M328" s="57"/>
    </row>
    <row r="329" spans="2:13" s="11" customFormat="1" x14ac:dyDescent="0.25">
      <c r="B329" s="64"/>
      <c r="C329" s="45"/>
      <c r="D329" s="45"/>
      <c r="E329" s="45"/>
      <c r="F329" s="46"/>
      <c r="G329" s="45"/>
      <c r="H329" s="45"/>
      <c r="I329" s="45"/>
      <c r="J329" s="45"/>
      <c r="M329" s="57"/>
    </row>
    <row r="330" spans="2:13" s="11" customFormat="1" x14ac:dyDescent="0.25">
      <c r="B330" s="64"/>
      <c r="C330" s="45"/>
      <c r="D330" s="45"/>
      <c r="E330" s="45"/>
      <c r="F330" s="46"/>
      <c r="G330" s="45"/>
      <c r="H330" s="45"/>
      <c r="I330" s="45"/>
      <c r="J330" s="45"/>
      <c r="M330" s="57"/>
    </row>
    <row r="331" spans="2:13" s="11" customFormat="1" x14ac:dyDescent="0.25">
      <c r="B331" s="64"/>
      <c r="C331" s="45"/>
      <c r="D331" s="45"/>
      <c r="E331" s="45"/>
      <c r="F331" s="46"/>
      <c r="G331" s="45"/>
      <c r="H331" s="45"/>
      <c r="I331" s="45"/>
      <c r="J331" s="45"/>
      <c r="M331" s="57"/>
    </row>
    <row r="332" spans="2:13" s="11" customFormat="1" x14ac:dyDescent="0.25">
      <c r="B332" s="64"/>
      <c r="C332" s="45"/>
      <c r="D332" s="45"/>
      <c r="E332" s="45"/>
      <c r="F332" s="46"/>
      <c r="G332" s="45"/>
      <c r="H332" s="45"/>
      <c r="I332" s="45"/>
      <c r="J332" s="45"/>
      <c r="M332" s="57"/>
    </row>
    <row r="333" spans="2:13" s="11" customFormat="1" x14ac:dyDescent="0.25">
      <c r="B333" s="64"/>
      <c r="C333" s="45"/>
      <c r="D333" s="45"/>
      <c r="E333" s="45"/>
      <c r="F333" s="46"/>
      <c r="G333" s="45"/>
      <c r="H333" s="45"/>
      <c r="I333" s="45"/>
      <c r="J333" s="45"/>
      <c r="M333" s="57"/>
    </row>
    <row r="334" spans="2:13" s="11" customFormat="1" x14ac:dyDescent="0.25">
      <c r="B334" s="64"/>
      <c r="C334" s="45"/>
      <c r="D334" s="45"/>
      <c r="E334" s="45"/>
      <c r="F334" s="46"/>
      <c r="G334" s="45"/>
      <c r="H334" s="45"/>
      <c r="I334" s="45"/>
      <c r="J334" s="45"/>
      <c r="M334" s="57"/>
    </row>
    <row r="335" spans="2:13" s="11" customFormat="1" x14ac:dyDescent="0.25">
      <c r="B335" s="64"/>
      <c r="C335" s="45"/>
      <c r="D335" s="45"/>
      <c r="E335" s="45"/>
      <c r="F335" s="46"/>
      <c r="G335" s="45"/>
      <c r="H335" s="45"/>
      <c r="I335" s="45"/>
      <c r="J335" s="45"/>
      <c r="M335" s="57"/>
    </row>
    <row r="336" spans="2:13" s="11" customFormat="1" x14ac:dyDescent="0.25">
      <c r="B336" s="64"/>
      <c r="C336" s="45"/>
      <c r="D336" s="45"/>
      <c r="E336" s="45"/>
      <c r="F336" s="46"/>
      <c r="G336" s="45"/>
      <c r="H336" s="45"/>
      <c r="I336" s="45"/>
      <c r="J336" s="45"/>
      <c r="M336" s="57"/>
    </row>
    <row r="337" spans="2:13" s="11" customFormat="1" x14ac:dyDescent="0.25">
      <c r="B337" s="64"/>
      <c r="C337" s="45"/>
      <c r="D337" s="45"/>
      <c r="E337" s="45"/>
      <c r="F337" s="46"/>
      <c r="G337" s="45"/>
      <c r="H337" s="45"/>
      <c r="I337" s="45"/>
      <c r="J337" s="45"/>
      <c r="M337" s="57"/>
    </row>
    <row r="338" spans="2:13" s="11" customFormat="1" x14ac:dyDescent="0.25">
      <c r="B338" s="64"/>
      <c r="C338" s="45"/>
      <c r="D338" s="45"/>
      <c r="E338" s="45"/>
      <c r="F338" s="46"/>
      <c r="G338" s="45"/>
      <c r="H338" s="45"/>
      <c r="I338" s="45"/>
      <c r="J338" s="45"/>
      <c r="M338" s="57"/>
    </row>
    <row r="339" spans="2:13" s="11" customFormat="1" x14ac:dyDescent="0.25">
      <c r="B339" s="64"/>
      <c r="C339" s="45"/>
      <c r="D339" s="45"/>
      <c r="E339" s="45"/>
      <c r="F339" s="46"/>
      <c r="G339" s="45"/>
      <c r="H339" s="45"/>
      <c r="I339" s="45"/>
      <c r="J339" s="45"/>
      <c r="M339" s="57"/>
    </row>
    <row r="340" spans="2:13" s="11" customFormat="1" x14ac:dyDescent="0.25">
      <c r="B340" s="64"/>
      <c r="C340" s="45"/>
      <c r="D340" s="45"/>
      <c r="E340" s="45"/>
      <c r="F340" s="46"/>
      <c r="G340" s="45"/>
      <c r="H340" s="45"/>
      <c r="I340" s="45"/>
      <c r="J340" s="45"/>
      <c r="M340" s="57"/>
    </row>
    <row r="341" spans="2:13" s="11" customFormat="1" x14ac:dyDescent="0.25">
      <c r="B341" s="64"/>
      <c r="C341" s="45"/>
      <c r="D341" s="45"/>
      <c r="E341" s="45"/>
      <c r="F341" s="46"/>
      <c r="G341" s="45"/>
      <c r="H341" s="45"/>
      <c r="I341" s="45"/>
      <c r="J341" s="45"/>
      <c r="M341" s="57"/>
    </row>
    <row r="342" spans="2:13" s="11" customFormat="1" x14ac:dyDescent="0.25">
      <c r="B342" s="64"/>
      <c r="C342" s="45"/>
      <c r="D342" s="45"/>
      <c r="E342" s="45"/>
      <c r="F342" s="46"/>
      <c r="G342" s="45"/>
      <c r="H342" s="45"/>
      <c r="I342" s="45"/>
      <c r="J342" s="45"/>
      <c r="M342" s="57"/>
    </row>
    <row r="343" spans="2:13" s="11" customFormat="1" x14ac:dyDescent="0.25">
      <c r="B343" s="64"/>
      <c r="C343" s="45"/>
      <c r="D343" s="45"/>
      <c r="E343" s="45"/>
      <c r="F343" s="46"/>
      <c r="G343" s="45"/>
      <c r="H343" s="45"/>
      <c r="I343" s="45"/>
      <c r="J343" s="45"/>
      <c r="M343" s="57"/>
    </row>
    <row r="344" spans="2:13" s="11" customFormat="1" x14ac:dyDescent="0.25">
      <c r="B344" s="64"/>
      <c r="C344" s="45"/>
      <c r="D344" s="45"/>
      <c r="E344" s="45"/>
      <c r="F344" s="46"/>
      <c r="G344" s="45"/>
      <c r="H344" s="45"/>
      <c r="I344" s="45"/>
      <c r="J344" s="45"/>
      <c r="M344" s="57"/>
    </row>
    <row r="345" spans="2:13" s="11" customFormat="1" x14ac:dyDescent="0.25">
      <c r="B345" s="64"/>
      <c r="C345" s="45"/>
      <c r="D345" s="45"/>
      <c r="E345" s="45"/>
      <c r="F345" s="46"/>
      <c r="G345" s="45"/>
      <c r="H345" s="45"/>
      <c r="I345" s="45"/>
      <c r="J345" s="45"/>
      <c r="M345" s="57"/>
    </row>
    <row r="346" spans="2:13" s="11" customFormat="1" x14ac:dyDescent="0.25">
      <c r="B346" s="64"/>
      <c r="C346" s="45"/>
      <c r="D346" s="45"/>
      <c r="E346" s="45"/>
      <c r="F346" s="46"/>
      <c r="G346" s="45"/>
      <c r="H346" s="45"/>
      <c r="I346" s="45"/>
      <c r="J346" s="45"/>
      <c r="M346" s="57"/>
    </row>
    <row r="347" spans="2:13" s="11" customFormat="1" x14ac:dyDescent="0.25">
      <c r="B347" s="64"/>
      <c r="C347" s="45"/>
      <c r="D347" s="45"/>
      <c r="E347" s="45"/>
      <c r="F347" s="46"/>
      <c r="G347" s="45"/>
      <c r="H347" s="45"/>
      <c r="I347" s="45"/>
      <c r="J347" s="45"/>
      <c r="M347" s="57"/>
    </row>
    <row r="348" spans="2:13" s="11" customFormat="1" x14ac:dyDescent="0.25">
      <c r="B348" s="64"/>
      <c r="C348" s="45"/>
      <c r="D348" s="45"/>
      <c r="E348" s="45"/>
      <c r="F348" s="46"/>
      <c r="G348" s="45"/>
      <c r="H348" s="45"/>
      <c r="I348" s="45"/>
      <c r="J348" s="45"/>
      <c r="M348" s="57"/>
    </row>
    <row r="349" spans="2:13" s="11" customFormat="1" x14ac:dyDescent="0.25">
      <c r="B349" s="64"/>
      <c r="C349" s="45"/>
      <c r="D349" s="45"/>
      <c r="E349" s="45"/>
      <c r="F349" s="46"/>
      <c r="G349" s="45"/>
      <c r="H349" s="45"/>
      <c r="I349" s="45"/>
      <c r="J349" s="45"/>
      <c r="M349" s="57"/>
    </row>
    <row r="350" spans="2:13" s="11" customFormat="1" x14ac:dyDescent="0.25">
      <c r="B350" s="64"/>
      <c r="C350" s="45"/>
      <c r="D350" s="45"/>
      <c r="E350" s="45"/>
      <c r="F350" s="46"/>
      <c r="G350" s="45"/>
      <c r="H350" s="45"/>
      <c r="I350" s="45"/>
      <c r="J350" s="45"/>
      <c r="M350" s="57"/>
    </row>
    <row r="351" spans="2:13" s="11" customFormat="1" x14ac:dyDescent="0.25">
      <c r="B351" s="64"/>
      <c r="C351" s="45"/>
      <c r="D351" s="45"/>
      <c r="E351" s="45"/>
      <c r="F351" s="46"/>
      <c r="G351" s="45"/>
      <c r="H351" s="45"/>
      <c r="I351" s="45"/>
      <c r="J351" s="45"/>
      <c r="M351" s="57"/>
    </row>
    <row r="352" spans="2:13" s="11" customFormat="1" x14ac:dyDescent="0.25">
      <c r="B352" s="64"/>
      <c r="C352" s="45"/>
      <c r="D352" s="45"/>
      <c r="E352" s="45"/>
      <c r="F352" s="46"/>
      <c r="G352" s="45"/>
      <c r="H352" s="45"/>
      <c r="I352" s="45"/>
      <c r="J352" s="45"/>
      <c r="M352" s="57"/>
    </row>
    <row r="353" spans="2:13" s="11" customFormat="1" x14ac:dyDescent="0.25">
      <c r="B353" s="64"/>
      <c r="C353" s="45"/>
      <c r="D353" s="45"/>
      <c r="E353" s="45"/>
      <c r="F353" s="46"/>
      <c r="G353" s="45"/>
      <c r="H353" s="45"/>
      <c r="I353" s="45"/>
      <c r="J353" s="45"/>
      <c r="M353" s="57"/>
    </row>
    <row r="354" spans="2:13" s="11" customFormat="1" x14ac:dyDescent="0.25">
      <c r="B354" s="64"/>
      <c r="C354" s="45"/>
      <c r="D354" s="45"/>
      <c r="E354" s="45"/>
      <c r="F354" s="46"/>
      <c r="G354" s="45"/>
      <c r="H354" s="45"/>
      <c r="I354" s="45"/>
      <c r="J354" s="45"/>
      <c r="M354" s="57"/>
    </row>
    <row r="355" spans="2:13" s="11" customFormat="1" x14ac:dyDescent="0.25">
      <c r="B355" s="64"/>
      <c r="C355" s="45"/>
      <c r="D355" s="45"/>
      <c r="E355" s="45"/>
      <c r="F355" s="46"/>
      <c r="G355" s="45"/>
      <c r="H355" s="45"/>
      <c r="I355" s="45"/>
      <c r="J355" s="45"/>
      <c r="M355" s="57"/>
    </row>
    <row r="356" spans="2:13" s="11" customFormat="1" x14ac:dyDescent="0.25">
      <c r="B356" s="64"/>
      <c r="C356" s="45"/>
      <c r="D356" s="45"/>
      <c r="E356" s="45"/>
      <c r="F356" s="46"/>
      <c r="G356" s="45"/>
      <c r="H356" s="45"/>
      <c r="I356" s="45"/>
      <c r="J356" s="45"/>
      <c r="M356" s="57"/>
    </row>
    <row r="357" spans="2:13" s="11" customFormat="1" x14ac:dyDescent="0.25">
      <c r="B357" s="64"/>
      <c r="C357" s="45"/>
      <c r="D357" s="45"/>
      <c r="E357" s="45"/>
      <c r="F357" s="46"/>
      <c r="G357" s="45"/>
      <c r="H357" s="45"/>
      <c r="I357" s="45"/>
      <c r="J357" s="45"/>
      <c r="M357" s="57"/>
    </row>
    <row r="358" spans="2:13" s="11" customFormat="1" x14ac:dyDescent="0.25">
      <c r="B358" s="64"/>
      <c r="C358" s="45"/>
      <c r="D358" s="45"/>
      <c r="E358" s="45"/>
      <c r="F358" s="46"/>
      <c r="G358" s="45"/>
      <c r="H358" s="45"/>
      <c r="I358" s="45"/>
      <c r="J358" s="45"/>
      <c r="M358" s="57"/>
    </row>
    <row r="359" spans="2:13" s="11" customFormat="1" x14ac:dyDescent="0.25">
      <c r="B359" s="64"/>
      <c r="C359" s="45"/>
      <c r="D359" s="45"/>
      <c r="E359" s="45"/>
      <c r="F359" s="46"/>
      <c r="G359" s="45"/>
      <c r="H359" s="45"/>
      <c r="I359" s="45"/>
      <c r="J359" s="45"/>
      <c r="M359" s="57"/>
    </row>
    <row r="360" spans="2:13" s="11" customFormat="1" x14ac:dyDescent="0.25">
      <c r="B360" s="64"/>
      <c r="C360" s="45"/>
      <c r="D360" s="45"/>
      <c r="E360" s="45"/>
      <c r="F360" s="46"/>
      <c r="G360" s="45"/>
      <c r="H360" s="45"/>
      <c r="I360" s="45"/>
      <c r="J360" s="45"/>
      <c r="M360" s="57"/>
    </row>
    <row r="361" spans="2:13" s="11" customFormat="1" x14ac:dyDescent="0.25">
      <c r="B361" s="64"/>
      <c r="C361" s="45"/>
      <c r="D361" s="45"/>
      <c r="E361" s="45"/>
      <c r="F361" s="46"/>
      <c r="G361" s="45"/>
      <c r="H361" s="45"/>
      <c r="I361" s="45"/>
      <c r="J361" s="45"/>
      <c r="M361" s="57"/>
    </row>
    <row r="362" spans="2:13" s="11" customFormat="1" x14ac:dyDescent="0.25">
      <c r="B362" s="64"/>
      <c r="C362" s="45"/>
      <c r="D362" s="45"/>
      <c r="E362" s="45"/>
      <c r="F362" s="46"/>
      <c r="G362" s="45"/>
      <c r="H362" s="45"/>
      <c r="I362" s="45"/>
      <c r="J362" s="45"/>
      <c r="M362" s="57"/>
    </row>
    <row r="363" spans="2:13" s="11" customFormat="1" x14ac:dyDescent="0.25">
      <c r="B363" s="64"/>
      <c r="C363" s="45"/>
      <c r="D363" s="45"/>
      <c r="E363" s="45"/>
      <c r="F363" s="46"/>
      <c r="G363" s="45"/>
      <c r="H363" s="45"/>
      <c r="I363" s="45"/>
      <c r="J363" s="45"/>
      <c r="M363" s="57"/>
    </row>
    <row r="364" spans="2:13" s="11" customFormat="1" x14ac:dyDescent="0.25">
      <c r="B364" s="64"/>
      <c r="C364" s="45"/>
      <c r="D364" s="45"/>
      <c r="E364" s="45"/>
      <c r="F364" s="46"/>
      <c r="G364" s="45"/>
      <c r="H364" s="45"/>
      <c r="I364" s="45"/>
      <c r="J364" s="45"/>
      <c r="M364" s="57"/>
    </row>
    <row r="365" spans="2:13" s="11" customFormat="1" x14ac:dyDescent="0.25">
      <c r="B365" s="64"/>
      <c r="C365" s="45"/>
      <c r="D365" s="45"/>
      <c r="E365" s="45"/>
      <c r="F365" s="46"/>
      <c r="G365" s="45"/>
      <c r="H365" s="45"/>
      <c r="I365" s="45"/>
      <c r="J365" s="45"/>
      <c r="M365" s="57"/>
    </row>
    <row r="366" spans="2:13" s="11" customFormat="1" x14ac:dyDescent="0.25">
      <c r="B366" s="64"/>
      <c r="C366" s="45"/>
      <c r="D366" s="45"/>
      <c r="E366" s="45"/>
      <c r="F366" s="46"/>
      <c r="G366" s="45"/>
      <c r="H366" s="45"/>
      <c r="I366" s="45"/>
      <c r="J366" s="45"/>
      <c r="M366" s="57"/>
    </row>
    <row r="367" spans="2:13" s="11" customFormat="1" x14ac:dyDescent="0.25">
      <c r="B367" s="64"/>
      <c r="C367" s="45"/>
      <c r="D367" s="45"/>
      <c r="E367" s="45"/>
      <c r="F367" s="46"/>
      <c r="G367" s="45"/>
      <c r="H367" s="45"/>
      <c r="I367" s="45"/>
      <c r="J367" s="45"/>
      <c r="M367" s="57"/>
    </row>
    <row r="368" spans="2:13" s="11" customFormat="1" x14ac:dyDescent="0.25">
      <c r="B368" s="64"/>
      <c r="C368" s="45"/>
      <c r="D368" s="45"/>
      <c r="E368" s="45"/>
      <c r="F368" s="46"/>
      <c r="G368" s="45"/>
      <c r="H368" s="45"/>
      <c r="I368" s="45"/>
      <c r="J368" s="45"/>
      <c r="M368" s="57"/>
    </row>
    <row r="369" spans="2:13" s="11" customFormat="1" x14ac:dyDescent="0.25">
      <c r="B369" s="64"/>
      <c r="C369" s="45"/>
      <c r="D369" s="45"/>
      <c r="E369" s="45"/>
      <c r="F369" s="46"/>
      <c r="G369" s="45"/>
      <c r="H369" s="45"/>
      <c r="I369" s="45"/>
      <c r="J369" s="45"/>
      <c r="M369" s="57"/>
    </row>
    <row r="370" spans="2:13" s="11" customFormat="1" x14ac:dyDescent="0.25">
      <c r="B370" s="64"/>
      <c r="C370" s="45"/>
      <c r="D370" s="45"/>
      <c r="E370" s="45"/>
      <c r="F370" s="46"/>
      <c r="G370" s="45"/>
      <c r="H370" s="45"/>
      <c r="I370" s="45"/>
      <c r="J370" s="45"/>
      <c r="M370" s="57"/>
    </row>
    <row r="371" spans="2:13" s="11" customFormat="1" x14ac:dyDescent="0.25">
      <c r="B371" s="64"/>
      <c r="C371" s="45"/>
      <c r="D371" s="45"/>
      <c r="E371" s="45"/>
      <c r="F371" s="46"/>
      <c r="G371" s="45"/>
      <c r="H371" s="45"/>
      <c r="I371" s="45"/>
      <c r="J371" s="45"/>
      <c r="M371" s="57"/>
    </row>
    <row r="372" spans="2:13" s="11" customFormat="1" x14ac:dyDescent="0.25">
      <c r="B372" s="64"/>
      <c r="C372" s="45"/>
      <c r="D372" s="45"/>
      <c r="E372" s="45"/>
      <c r="F372" s="46"/>
      <c r="G372" s="45"/>
      <c r="H372" s="45"/>
      <c r="I372" s="45"/>
      <c r="J372" s="45"/>
      <c r="M372" s="57"/>
    </row>
    <row r="373" spans="2:13" s="11" customFormat="1" x14ac:dyDescent="0.25">
      <c r="B373" s="64"/>
      <c r="C373" s="45"/>
      <c r="D373" s="45"/>
      <c r="E373" s="45"/>
      <c r="F373" s="46"/>
      <c r="G373" s="45"/>
      <c r="H373" s="45"/>
      <c r="I373" s="45"/>
      <c r="J373" s="45"/>
      <c r="M373" s="57"/>
    </row>
    <row r="374" spans="2:13" s="11" customFormat="1" x14ac:dyDescent="0.25">
      <c r="B374" s="64"/>
      <c r="C374" s="45"/>
      <c r="D374" s="45"/>
      <c r="E374" s="45"/>
      <c r="F374" s="46"/>
      <c r="G374" s="45"/>
      <c r="H374" s="45"/>
      <c r="I374" s="45"/>
      <c r="J374" s="45"/>
      <c r="M374" s="57"/>
    </row>
    <row r="375" spans="2:13" s="11" customFormat="1" x14ac:dyDescent="0.25">
      <c r="B375" s="64"/>
      <c r="C375" s="45"/>
      <c r="D375" s="45"/>
      <c r="E375" s="45"/>
      <c r="F375" s="46"/>
      <c r="G375" s="45"/>
      <c r="H375" s="45"/>
      <c r="I375" s="45"/>
      <c r="J375" s="45"/>
      <c r="M375" s="57"/>
    </row>
    <row r="376" spans="2:13" s="11" customFormat="1" x14ac:dyDescent="0.25">
      <c r="B376" s="64"/>
      <c r="C376" s="45"/>
      <c r="D376" s="45"/>
      <c r="E376" s="45"/>
      <c r="F376" s="46"/>
      <c r="G376" s="45"/>
      <c r="H376" s="45"/>
      <c r="I376" s="45"/>
      <c r="J376" s="45"/>
      <c r="M376" s="57"/>
    </row>
    <row r="377" spans="2:13" s="11" customFormat="1" x14ac:dyDescent="0.25">
      <c r="B377" s="64"/>
      <c r="C377" s="45"/>
      <c r="D377" s="45"/>
      <c r="E377" s="45"/>
      <c r="F377" s="46"/>
      <c r="G377" s="45"/>
      <c r="H377" s="45"/>
      <c r="I377" s="45"/>
      <c r="J377" s="45"/>
      <c r="M377" s="57"/>
    </row>
    <row r="378" spans="2:13" s="11" customFormat="1" x14ac:dyDescent="0.25">
      <c r="B378" s="64"/>
      <c r="C378" s="45"/>
      <c r="D378" s="45"/>
      <c r="E378" s="45"/>
      <c r="F378" s="46"/>
      <c r="G378" s="45"/>
      <c r="H378" s="45"/>
      <c r="I378" s="45"/>
      <c r="J378" s="45"/>
      <c r="M378" s="57"/>
    </row>
    <row r="379" spans="2:13" s="11" customFormat="1" x14ac:dyDescent="0.25">
      <c r="B379" s="64"/>
      <c r="C379" s="45"/>
      <c r="D379" s="45"/>
      <c r="E379" s="45"/>
      <c r="F379" s="46"/>
      <c r="G379" s="45"/>
      <c r="H379" s="45"/>
      <c r="I379" s="45"/>
      <c r="J379" s="45"/>
      <c r="M379" s="57"/>
    </row>
    <row r="380" spans="2:13" s="11" customFormat="1" x14ac:dyDescent="0.25">
      <c r="B380" s="64"/>
      <c r="C380" s="45"/>
      <c r="D380" s="45"/>
      <c r="E380" s="45"/>
      <c r="F380" s="46"/>
      <c r="G380" s="45"/>
      <c r="H380" s="45"/>
      <c r="I380" s="45"/>
      <c r="J380" s="45"/>
      <c r="M380" s="57"/>
    </row>
    <row r="381" spans="2:13" s="11" customFormat="1" x14ac:dyDescent="0.25">
      <c r="B381" s="64"/>
      <c r="C381" s="45"/>
      <c r="D381" s="45"/>
      <c r="E381" s="45"/>
      <c r="F381" s="46"/>
      <c r="G381" s="45"/>
      <c r="H381" s="45"/>
      <c r="I381" s="45"/>
      <c r="J381" s="45"/>
      <c r="M381" s="57"/>
    </row>
    <row r="382" spans="2:13" s="11" customFormat="1" x14ac:dyDescent="0.25">
      <c r="B382" s="64"/>
      <c r="C382" s="45"/>
      <c r="D382" s="45"/>
      <c r="E382" s="45"/>
      <c r="F382" s="46"/>
      <c r="G382" s="45"/>
      <c r="H382" s="45"/>
      <c r="I382" s="45"/>
      <c r="J382" s="45"/>
      <c r="M382" s="57"/>
    </row>
    <row r="383" spans="2:13" s="11" customFormat="1" x14ac:dyDescent="0.25">
      <c r="B383" s="64"/>
      <c r="C383" s="45"/>
      <c r="D383" s="45"/>
      <c r="E383" s="45"/>
      <c r="F383" s="46"/>
      <c r="G383" s="45"/>
      <c r="H383" s="45"/>
      <c r="I383" s="45"/>
      <c r="J383" s="45"/>
      <c r="M383" s="57"/>
    </row>
    <row r="384" spans="2:13" s="11" customFormat="1" x14ac:dyDescent="0.25">
      <c r="B384" s="64"/>
      <c r="C384" s="45"/>
      <c r="D384" s="45"/>
      <c r="E384" s="45"/>
      <c r="F384" s="46"/>
      <c r="G384" s="45"/>
      <c r="H384" s="45"/>
      <c r="I384" s="45"/>
      <c r="J384" s="45"/>
      <c r="M384" s="57"/>
    </row>
    <row r="385" spans="2:13" s="11" customFormat="1" x14ac:dyDescent="0.25">
      <c r="B385" s="64"/>
      <c r="C385" s="45"/>
      <c r="D385" s="45"/>
      <c r="E385" s="45"/>
      <c r="F385" s="46"/>
      <c r="G385" s="45"/>
      <c r="H385" s="45"/>
      <c r="I385" s="45"/>
      <c r="J385" s="45"/>
      <c r="M385" s="57"/>
    </row>
    <row r="386" spans="2:13" s="11" customFormat="1" x14ac:dyDescent="0.25">
      <c r="B386" s="64"/>
      <c r="C386" s="45"/>
      <c r="D386" s="45"/>
      <c r="E386" s="45"/>
      <c r="F386" s="46"/>
      <c r="G386" s="45"/>
      <c r="H386" s="45"/>
      <c r="I386" s="45"/>
      <c r="J386" s="45"/>
      <c r="M386" s="57"/>
    </row>
    <row r="387" spans="2:13" s="11" customFormat="1" x14ac:dyDescent="0.25">
      <c r="B387" s="64"/>
      <c r="C387" s="45"/>
      <c r="D387" s="45"/>
      <c r="E387" s="45"/>
      <c r="F387" s="46"/>
      <c r="G387" s="45"/>
      <c r="H387" s="45"/>
      <c r="I387" s="45"/>
      <c r="J387" s="45"/>
      <c r="M387" s="57"/>
    </row>
    <row r="388" spans="2:13" s="11" customFormat="1" x14ac:dyDescent="0.25">
      <c r="B388" s="64"/>
      <c r="C388" s="45"/>
      <c r="D388" s="45"/>
      <c r="E388" s="45"/>
      <c r="F388" s="46"/>
      <c r="G388" s="45"/>
      <c r="H388" s="45"/>
      <c r="I388" s="45"/>
      <c r="J388" s="45"/>
      <c r="M388" s="57"/>
    </row>
    <row r="389" spans="2:13" s="11" customFormat="1" x14ac:dyDescent="0.25">
      <c r="B389" s="64"/>
      <c r="C389" s="45"/>
      <c r="D389" s="45"/>
      <c r="E389" s="45"/>
      <c r="F389" s="46"/>
      <c r="G389" s="45"/>
      <c r="H389" s="45"/>
      <c r="I389" s="45"/>
      <c r="J389" s="45"/>
      <c r="M389" s="57"/>
    </row>
    <row r="390" spans="2:13" s="11" customFormat="1" x14ac:dyDescent="0.25">
      <c r="B390" s="64"/>
      <c r="C390" s="45"/>
      <c r="D390" s="45"/>
      <c r="E390" s="45"/>
      <c r="F390" s="46"/>
      <c r="G390" s="45"/>
      <c r="H390" s="45"/>
      <c r="I390" s="45"/>
      <c r="J390" s="45"/>
      <c r="M390" s="57"/>
    </row>
    <row r="391" spans="2:13" s="11" customFormat="1" x14ac:dyDescent="0.25">
      <c r="B391" s="64"/>
      <c r="C391" s="45"/>
      <c r="D391" s="45"/>
      <c r="E391" s="45"/>
      <c r="F391" s="46"/>
      <c r="G391" s="45"/>
      <c r="H391" s="45"/>
      <c r="I391" s="45"/>
      <c r="J391" s="45"/>
      <c r="M391" s="57"/>
    </row>
    <row r="392" spans="2:13" s="11" customFormat="1" x14ac:dyDescent="0.25">
      <c r="B392" s="64"/>
      <c r="C392" s="45"/>
      <c r="D392" s="45"/>
      <c r="E392" s="45"/>
      <c r="F392" s="46"/>
      <c r="G392" s="45"/>
      <c r="H392" s="45"/>
      <c r="I392" s="45"/>
      <c r="J392" s="45"/>
      <c r="M392" s="57"/>
    </row>
    <row r="393" spans="2:13" s="11" customFormat="1" x14ac:dyDescent="0.25">
      <c r="B393" s="64"/>
      <c r="C393" s="45"/>
      <c r="D393" s="45"/>
      <c r="E393" s="45"/>
      <c r="F393" s="46"/>
      <c r="G393" s="45"/>
      <c r="H393" s="45"/>
      <c r="I393" s="45"/>
      <c r="J393" s="45"/>
      <c r="M393" s="57"/>
    </row>
    <row r="394" spans="2:13" s="11" customFormat="1" x14ac:dyDescent="0.25">
      <c r="B394" s="64"/>
      <c r="C394" s="45"/>
      <c r="D394" s="45"/>
      <c r="E394" s="45"/>
      <c r="F394" s="46"/>
      <c r="G394" s="45"/>
      <c r="H394" s="45"/>
      <c r="I394" s="45"/>
      <c r="J394" s="45"/>
      <c r="M394" s="57"/>
    </row>
    <row r="395" spans="2:13" s="11" customFormat="1" x14ac:dyDescent="0.25">
      <c r="B395" s="64"/>
      <c r="C395" s="45"/>
      <c r="D395" s="45"/>
      <c r="E395" s="45"/>
      <c r="F395" s="46"/>
      <c r="G395" s="45"/>
      <c r="H395" s="45"/>
      <c r="I395" s="45"/>
      <c r="J395" s="45"/>
      <c r="M395" s="57"/>
    </row>
    <row r="396" spans="2:13" s="11" customFormat="1" x14ac:dyDescent="0.25">
      <c r="B396" s="64"/>
      <c r="C396" s="45"/>
      <c r="D396" s="45"/>
      <c r="E396" s="45"/>
      <c r="F396" s="46"/>
      <c r="G396" s="45"/>
      <c r="H396" s="45"/>
      <c r="I396" s="45"/>
      <c r="J396" s="45"/>
      <c r="M396" s="57"/>
    </row>
    <row r="397" spans="2:13" s="11" customFormat="1" x14ac:dyDescent="0.25">
      <c r="B397" s="64"/>
      <c r="C397" s="45"/>
      <c r="D397" s="45"/>
      <c r="E397" s="45"/>
      <c r="F397" s="46"/>
      <c r="G397" s="45"/>
      <c r="H397" s="45"/>
      <c r="I397" s="45"/>
      <c r="J397" s="45"/>
      <c r="M397" s="57"/>
    </row>
    <row r="398" spans="2:13" s="11" customFormat="1" x14ac:dyDescent="0.25">
      <c r="B398" s="64"/>
      <c r="C398" s="45"/>
      <c r="D398" s="45"/>
      <c r="E398" s="45"/>
      <c r="F398" s="46"/>
      <c r="G398" s="45"/>
      <c r="H398" s="45"/>
      <c r="I398" s="45"/>
      <c r="J398" s="45"/>
      <c r="M398" s="57"/>
    </row>
    <row r="399" spans="2:13" s="11" customFormat="1" x14ac:dyDescent="0.25">
      <c r="B399" s="64"/>
      <c r="C399" s="45"/>
      <c r="D399" s="45"/>
      <c r="E399" s="45"/>
      <c r="F399" s="46"/>
      <c r="G399" s="45"/>
      <c r="H399" s="45"/>
      <c r="I399" s="45"/>
      <c r="J399" s="45"/>
      <c r="M399" s="57"/>
    </row>
    <row r="400" spans="2:13" s="11" customFormat="1" x14ac:dyDescent="0.25">
      <c r="B400" s="64"/>
      <c r="C400" s="45"/>
      <c r="D400" s="45"/>
      <c r="E400" s="45"/>
      <c r="F400" s="46"/>
      <c r="G400" s="45"/>
      <c r="H400" s="45"/>
      <c r="I400" s="45"/>
      <c r="J400" s="45"/>
      <c r="M400" s="57"/>
    </row>
    <row r="401" spans="2:13" s="11" customFormat="1" x14ac:dyDescent="0.25">
      <c r="B401" s="64"/>
      <c r="C401" s="45"/>
      <c r="D401" s="45"/>
      <c r="E401" s="45"/>
      <c r="F401" s="46"/>
      <c r="G401" s="45"/>
      <c r="H401" s="45"/>
      <c r="I401" s="45"/>
      <c r="J401" s="45"/>
      <c r="M401" s="57"/>
    </row>
    <row r="402" spans="2:13" s="11" customFormat="1" x14ac:dyDescent="0.25">
      <c r="B402" s="64"/>
      <c r="C402" s="45"/>
      <c r="D402" s="45"/>
      <c r="E402" s="45"/>
      <c r="F402" s="46"/>
      <c r="G402" s="45"/>
      <c r="H402" s="45"/>
      <c r="I402" s="45"/>
      <c r="J402" s="45"/>
      <c r="M402" s="57"/>
    </row>
    <row r="403" spans="2:13" s="11" customFormat="1" x14ac:dyDescent="0.25">
      <c r="B403" s="64"/>
      <c r="C403" s="45"/>
      <c r="D403" s="45"/>
      <c r="E403" s="45"/>
      <c r="F403" s="46"/>
      <c r="G403" s="45"/>
      <c r="H403" s="45"/>
      <c r="I403" s="45"/>
      <c r="J403" s="45"/>
      <c r="M403" s="57"/>
    </row>
    <row r="404" spans="2:13" s="11" customFormat="1" x14ac:dyDescent="0.25">
      <c r="B404" s="64"/>
      <c r="C404" s="45"/>
      <c r="D404" s="45"/>
      <c r="E404" s="45"/>
      <c r="F404" s="46"/>
      <c r="G404" s="45"/>
      <c r="H404" s="45"/>
      <c r="I404" s="45"/>
      <c r="J404" s="45"/>
      <c r="M404" s="57"/>
    </row>
    <row r="405" spans="2:13" s="11" customFormat="1" x14ac:dyDescent="0.25">
      <c r="B405" s="64"/>
      <c r="C405" s="45"/>
      <c r="D405" s="45"/>
      <c r="E405" s="45"/>
      <c r="F405" s="46"/>
      <c r="G405" s="45"/>
      <c r="H405" s="45"/>
      <c r="I405" s="45"/>
      <c r="J405" s="45"/>
      <c r="M405" s="57"/>
    </row>
    <row r="406" spans="2:13" s="11" customFormat="1" x14ac:dyDescent="0.25">
      <c r="B406" s="64"/>
      <c r="C406" s="45"/>
      <c r="D406" s="45"/>
      <c r="E406" s="45"/>
      <c r="F406" s="46"/>
      <c r="G406" s="45"/>
      <c r="H406" s="45"/>
      <c r="I406" s="45"/>
      <c r="J406" s="45"/>
      <c r="M406" s="57"/>
    </row>
    <row r="407" spans="2:13" s="11" customFormat="1" x14ac:dyDescent="0.25">
      <c r="B407" s="64"/>
      <c r="C407" s="45"/>
      <c r="D407" s="45"/>
      <c r="E407" s="45"/>
      <c r="F407" s="46"/>
      <c r="G407" s="45"/>
      <c r="H407" s="45"/>
      <c r="I407" s="45"/>
      <c r="J407" s="45"/>
      <c r="M407" s="57"/>
    </row>
    <row r="408" spans="2:13" s="11" customFormat="1" x14ac:dyDescent="0.25">
      <c r="B408" s="64"/>
      <c r="C408" s="45"/>
      <c r="D408" s="45"/>
      <c r="E408" s="45"/>
      <c r="F408" s="46"/>
      <c r="G408" s="45"/>
      <c r="H408" s="45"/>
      <c r="I408" s="45"/>
      <c r="J408" s="45"/>
      <c r="M408" s="57"/>
    </row>
    <row r="409" spans="2:13" s="11" customFormat="1" x14ac:dyDescent="0.25">
      <c r="B409" s="64"/>
      <c r="C409" s="45"/>
      <c r="D409" s="45"/>
      <c r="E409" s="45"/>
      <c r="F409" s="46"/>
      <c r="G409" s="45"/>
      <c r="H409" s="45"/>
      <c r="I409" s="45"/>
      <c r="J409" s="45"/>
      <c r="M409" s="57"/>
    </row>
    <row r="410" spans="2:13" s="11" customFormat="1" x14ac:dyDescent="0.25">
      <c r="B410" s="64"/>
      <c r="C410" s="45"/>
      <c r="D410" s="45"/>
      <c r="E410" s="45"/>
      <c r="F410" s="46"/>
      <c r="G410" s="45"/>
      <c r="H410" s="45"/>
      <c r="I410" s="45"/>
      <c r="J410" s="45"/>
      <c r="M410" s="57"/>
    </row>
    <row r="411" spans="2:13" s="11" customFormat="1" x14ac:dyDescent="0.25">
      <c r="B411" s="64"/>
      <c r="C411" s="45"/>
      <c r="D411" s="45"/>
      <c r="E411" s="45"/>
      <c r="F411" s="46"/>
      <c r="G411" s="45"/>
      <c r="H411" s="45"/>
      <c r="I411" s="45"/>
      <c r="J411" s="45"/>
      <c r="M411" s="57"/>
    </row>
    <row r="412" spans="2:13" s="11" customFormat="1" x14ac:dyDescent="0.25">
      <c r="B412" s="64"/>
      <c r="C412" s="45"/>
      <c r="D412" s="45"/>
      <c r="E412" s="45"/>
      <c r="F412" s="46"/>
      <c r="G412" s="45"/>
      <c r="H412" s="45"/>
      <c r="I412" s="45"/>
      <c r="J412" s="45"/>
      <c r="M412" s="57"/>
    </row>
    <row r="413" spans="2:13" s="11" customFormat="1" x14ac:dyDescent="0.25">
      <c r="B413" s="64"/>
      <c r="C413" s="45"/>
      <c r="D413" s="45"/>
      <c r="E413" s="45"/>
      <c r="F413" s="46"/>
      <c r="G413" s="45"/>
      <c r="H413" s="45"/>
      <c r="I413" s="45"/>
      <c r="J413" s="45"/>
      <c r="M413" s="57"/>
    </row>
    <row r="414" spans="2:13" s="11" customFormat="1" x14ac:dyDescent="0.25">
      <c r="B414" s="64"/>
      <c r="C414" s="45"/>
      <c r="D414" s="45"/>
      <c r="E414" s="45"/>
      <c r="F414" s="46"/>
      <c r="G414" s="45"/>
      <c r="H414" s="45"/>
      <c r="I414" s="45"/>
      <c r="J414" s="45"/>
      <c r="M414" s="57"/>
    </row>
    <row r="415" spans="2:13" s="11" customFormat="1" x14ac:dyDescent="0.25">
      <c r="B415" s="64"/>
      <c r="C415" s="45"/>
      <c r="D415" s="45"/>
      <c r="E415" s="45"/>
      <c r="F415" s="46"/>
      <c r="G415" s="45"/>
      <c r="H415" s="45"/>
      <c r="I415" s="45"/>
      <c r="J415" s="45"/>
      <c r="M415" s="57"/>
    </row>
    <row r="416" spans="2:13" s="11" customFormat="1" x14ac:dyDescent="0.25">
      <c r="B416" s="64"/>
      <c r="C416" s="45"/>
      <c r="D416" s="45"/>
      <c r="E416" s="45"/>
      <c r="F416" s="46"/>
      <c r="G416" s="45"/>
      <c r="H416" s="45"/>
      <c r="I416" s="45"/>
      <c r="J416" s="45"/>
      <c r="M416" s="57"/>
    </row>
    <row r="417" spans="2:13" s="11" customFormat="1" x14ac:dyDescent="0.25">
      <c r="B417" s="64"/>
      <c r="C417" s="45"/>
      <c r="D417" s="45"/>
      <c r="E417" s="45"/>
      <c r="F417" s="46"/>
      <c r="G417" s="45"/>
      <c r="H417" s="45"/>
      <c r="I417" s="45"/>
      <c r="J417" s="45"/>
      <c r="M417" s="57"/>
    </row>
    <row r="418" spans="2:13" s="11" customFormat="1" x14ac:dyDescent="0.25">
      <c r="B418" s="64"/>
      <c r="C418" s="45"/>
      <c r="D418" s="45"/>
      <c r="E418" s="45"/>
      <c r="F418" s="46"/>
      <c r="G418" s="45"/>
      <c r="H418" s="45"/>
      <c r="I418" s="45"/>
      <c r="J418" s="45"/>
      <c r="M418" s="57"/>
    </row>
    <row r="419" spans="2:13" s="11" customFormat="1" x14ac:dyDescent="0.25">
      <c r="B419" s="64"/>
      <c r="C419" s="45"/>
      <c r="D419" s="45"/>
      <c r="E419" s="45"/>
      <c r="F419" s="46"/>
      <c r="G419" s="45"/>
      <c r="H419" s="45"/>
      <c r="I419" s="45"/>
      <c r="J419" s="45"/>
      <c r="M419" s="57"/>
    </row>
    <row r="420" spans="2:13" s="11" customFormat="1" x14ac:dyDescent="0.25">
      <c r="B420" s="64"/>
      <c r="C420" s="45"/>
      <c r="D420" s="45"/>
      <c r="E420" s="45"/>
      <c r="F420" s="46"/>
      <c r="G420" s="45"/>
      <c r="H420" s="45"/>
      <c r="I420" s="45"/>
      <c r="J420" s="45"/>
      <c r="M420" s="57"/>
    </row>
    <row r="421" spans="2:13" s="11" customFormat="1" x14ac:dyDescent="0.25">
      <c r="B421" s="64"/>
      <c r="C421" s="45"/>
      <c r="D421" s="45"/>
      <c r="E421" s="45"/>
      <c r="F421" s="46"/>
      <c r="G421" s="45"/>
      <c r="H421" s="45"/>
      <c r="I421" s="45"/>
      <c r="J421" s="45"/>
      <c r="M421" s="57"/>
    </row>
    <row r="422" spans="2:13" s="11" customFormat="1" x14ac:dyDescent="0.25">
      <c r="B422" s="64"/>
      <c r="C422" s="45"/>
      <c r="D422" s="45"/>
      <c r="E422" s="45"/>
      <c r="F422" s="46"/>
      <c r="G422" s="45"/>
      <c r="H422" s="45"/>
      <c r="I422" s="45"/>
      <c r="J422" s="45"/>
      <c r="M422" s="57"/>
    </row>
    <row r="423" spans="2:13" s="11" customFormat="1" x14ac:dyDescent="0.25">
      <c r="B423" s="64"/>
      <c r="C423" s="45"/>
      <c r="D423" s="45"/>
      <c r="E423" s="45"/>
      <c r="F423" s="46"/>
      <c r="G423" s="45"/>
      <c r="H423" s="45"/>
      <c r="I423" s="45"/>
      <c r="J423" s="45"/>
      <c r="M423" s="57"/>
    </row>
    <row r="424" spans="2:13" s="11" customFormat="1" x14ac:dyDescent="0.25">
      <c r="B424" s="64"/>
      <c r="C424" s="45"/>
      <c r="D424" s="45"/>
      <c r="E424" s="45"/>
      <c r="F424" s="46"/>
      <c r="G424" s="45"/>
      <c r="H424" s="45"/>
      <c r="I424" s="45"/>
      <c r="J424" s="45"/>
      <c r="M424" s="57"/>
    </row>
    <row r="425" spans="2:13" s="11" customFormat="1" x14ac:dyDescent="0.25">
      <c r="B425" s="64"/>
      <c r="C425" s="45"/>
      <c r="D425" s="45"/>
      <c r="E425" s="45"/>
      <c r="F425" s="46"/>
      <c r="G425" s="45"/>
      <c r="H425" s="45"/>
      <c r="I425" s="45"/>
      <c r="J425" s="45"/>
      <c r="M425" s="57"/>
    </row>
    <row r="426" spans="2:13" s="11" customFormat="1" x14ac:dyDescent="0.25">
      <c r="B426" s="64"/>
      <c r="C426" s="45"/>
      <c r="D426" s="45"/>
      <c r="E426" s="45"/>
      <c r="F426" s="46"/>
      <c r="G426" s="45"/>
      <c r="H426" s="45"/>
      <c r="I426" s="45"/>
      <c r="J426" s="45"/>
      <c r="M426" s="57"/>
    </row>
    <row r="427" spans="2:13" s="11" customFormat="1" x14ac:dyDescent="0.25">
      <c r="B427" s="64"/>
      <c r="C427" s="45"/>
      <c r="D427" s="45"/>
      <c r="E427" s="45"/>
      <c r="F427" s="46"/>
      <c r="G427" s="45"/>
      <c r="H427" s="45"/>
      <c r="I427" s="45"/>
      <c r="J427" s="45"/>
      <c r="M427" s="57"/>
    </row>
    <row r="428" spans="2:13" s="11" customFormat="1" x14ac:dyDescent="0.25">
      <c r="B428" s="64"/>
      <c r="C428" s="45"/>
      <c r="D428" s="45"/>
      <c r="E428" s="45"/>
      <c r="F428" s="46"/>
      <c r="G428" s="45"/>
      <c r="H428" s="45"/>
      <c r="I428" s="45"/>
      <c r="J428" s="45"/>
      <c r="M428" s="57"/>
    </row>
    <row r="429" spans="2:13" s="11" customFormat="1" x14ac:dyDescent="0.25">
      <c r="B429" s="64"/>
      <c r="C429" s="45"/>
      <c r="D429" s="45"/>
      <c r="E429" s="45"/>
      <c r="F429" s="46"/>
      <c r="G429" s="45"/>
      <c r="H429" s="45"/>
      <c r="I429" s="45"/>
      <c r="J429" s="45"/>
      <c r="M429" s="57"/>
    </row>
    <row r="430" spans="2:13" s="11" customFormat="1" x14ac:dyDescent="0.25">
      <c r="B430" s="64"/>
      <c r="C430" s="45"/>
      <c r="D430" s="45"/>
      <c r="E430" s="45"/>
      <c r="F430" s="46"/>
      <c r="G430" s="45"/>
      <c r="H430" s="45"/>
      <c r="I430" s="45"/>
      <c r="J430" s="45"/>
      <c r="M430" s="57"/>
    </row>
    <row r="431" spans="2:13" s="11" customFormat="1" x14ac:dyDescent="0.25">
      <c r="B431" s="64"/>
      <c r="C431" s="45"/>
      <c r="D431" s="45"/>
      <c r="E431" s="45"/>
      <c r="F431" s="46"/>
      <c r="G431" s="45"/>
      <c r="H431" s="45"/>
      <c r="I431" s="45"/>
      <c r="J431" s="45"/>
      <c r="M431" s="57"/>
    </row>
    <row r="432" spans="2:13" s="11" customFormat="1" x14ac:dyDescent="0.25">
      <c r="B432" s="64"/>
      <c r="C432" s="45"/>
      <c r="D432" s="45"/>
      <c r="E432" s="45"/>
      <c r="F432" s="46"/>
      <c r="G432" s="45"/>
      <c r="H432" s="45"/>
      <c r="I432" s="45"/>
      <c r="J432" s="45"/>
      <c r="M432" s="57"/>
    </row>
    <row r="433" spans="2:13" s="11" customFormat="1" x14ac:dyDescent="0.25">
      <c r="B433" s="64"/>
      <c r="C433" s="45"/>
      <c r="D433" s="45"/>
      <c r="E433" s="45"/>
      <c r="F433" s="46"/>
      <c r="G433" s="45"/>
      <c r="H433" s="45"/>
      <c r="I433" s="45"/>
      <c r="J433" s="45"/>
      <c r="M433" s="57"/>
    </row>
    <row r="434" spans="2:13" s="11" customFormat="1" x14ac:dyDescent="0.25">
      <c r="B434" s="64"/>
      <c r="C434" s="45"/>
      <c r="D434" s="45"/>
      <c r="E434" s="45"/>
      <c r="F434" s="46"/>
      <c r="G434" s="45"/>
      <c r="H434" s="45"/>
      <c r="I434" s="45"/>
      <c r="J434" s="45"/>
      <c r="M434" s="57"/>
    </row>
    <row r="435" spans="2:13" s="11" customFormat="1" x14ac:dyDescent="0.25">
      <c r="B435" s="64"/>
      <c r="C435" s="45"/>
      <c r="D435" s="45"/>
      <c r="E435" s="45"/>
      <c r="F435" s="46"/>
      <c r="G435" s="45"/>
      <c r="H435" s="45"/>
      <c r="I435" s="45"/>
      <c r="J435" s="45"/>
      <c r="M435" s="57"/>
    </row>
    <row r="436" spans="2:13" s="11" customFormat="1" x14ac:dyDescent="0.25">
      <c r="B436" s="64"/>
      <c r="C436" s="45"/>
      <c r="D436" s="45"/>
      <c r="E436" s="45"/>
      <c r="F436" s="46"/>
      <c r="G436" s="45"/>
      <c r="H436" s="45"/>
      <c r="I436" s="45"/>
      <c r="J436" s="45"/>
      <c r="M436" s="57"/>
    </row>
    <row r="437" spans="2:13" s="11" customFormat="1" x14ac:dyDescent="0.25">
      <c r="B437" s="64"/>
      <c r="C437" s="45"/>
      <c r="D437" s="45"/>
      <c r="E437" s="45"/>
      <c r="F437" s="46"/>
      <c r="G437" s="45"/>
      <c r="H437" s="45"/>
      <c r="I437" s="45"/>
      <c r="J437" s="45"/>
      <c r="M437" s="57"/>
    </row>
    <row r="438" spans="2:13" s="11" customFormat="1" x14ac:dyDescent="0.25">
      <c r="B438" s="64"/>
      <c r="C438" s="45"/>
      <c r="D438" s="45"/>
      <c r="E438" s="45"/>
      <c r="F438" s="46"/>
      <c r="G438" s="45"/>
      <c r="H438" s="45"/>
      <c r="I438" s="45"/>
      <c r="J438" s="45"/>
      <c r="M438" s="57"/>
    </row>
    <row r="439" spans="2:13" s="11" customFormat="1" x14ac:dyDescent="0.25">
      <c r="B439" s="64"/>
      <c r="C439" s="45"/>
      <c r="D439" s="45"/>
      <c r="E439" s="45"/>
      <c r="F439" s="46"/>
      <c r="G439" s="45"/>
      <c r="H439" s="45"/>
      <c r="I439" s="45"/>
      <c r="J439" s="45"/>
      <c r="M439" s="57"/>
    </row>
    <row r="440" spans="2:13" s="11" customFormat="1" x14ac:dyDescent="0.25">
      <c r="B440" s="64"/>
      <c r="C440" s="45"/>
      <c r="D440" s="45"/>
      <c r="E440" s="45"/>
      <c r="F440" s="46"/>
      <c r="G440" s="45"/>
      <c r="H440" s="45"/>
      <c r="I440" s="45"/>
      <c r="J440" s="45"/>
      <c r="M440" s="57"/>
    </row>
    <row r="441" spans="2:13" s="11" customFormat="1" x14ac:dyDescent="0.25">
      <c r="B441" s="64"/>
      <c r="C441" s="45"/>
      <c r="D441" s="45"/>
      <c r="E441" s="45"/>
      <c r="F441" s="46"/>
      <c r="G441" s="45"/>
      <c r="H441" s="45"/>
      <c r="I441" s="45"/>
      <c r="J441" s="45"/>
      <c r="M441" s="57"/>
    </row>
    <row r="442" spans="2:13" s="11" customFormat="1" x14ac:dyDescent="0.25">
      <c r="B442" s="64"/>
      <c r="C442" s="45"/>
      <c r="D442" s="45"/>
      <c r="E442" s="45"/>
      <c r="F442" s="46"/>
      <c r="G442" s="45"/>
      <c r="H442" s="45"/>
      <c r="I442" s="45"/>
      <c r="J442" s="45"/>
      <c r="M442" s="57"/>
    </row>
    <row r="443" spans="2:13" s="11" customFormat="1" x14ac:dyDescent="0.25">
      <c r="B443" s="64"/>
      <c r="C443" s="45"/>
      <c r="D443" s="45"/>
      <c r="E443" s="45"/>
      <c r="F443" s="46"/>
      <c r="G443" s="45"/>
      <c r="H443" s="45"/>
      <c r="I443" s="45"/>
      <c r="J443" s="45"/>
      <c r="M443" s="57"/>
    </row>
    <row r="444" spans="2:13" s="11" customFormat="1" x14ac:dyDescent="0.25">
      <c r="B444" s="64"/>
      <c r="C444" s="45"/>
      <c r="D444" s="45"/>
      <c r="E444" s="45"/>
      <c r="F444" s="46"/>
      <c r="G444" s="45"/>
      <c r="H444" s="45"/>
      <c r="I444" s="45"/>
      <c r="J444" s="45"/>
      <c r="M444" s="57"/>
    </row>
    <row r="445" spans="2:13" s="11" customFormat="1" x14ac:dyDescent="0.25">
      <c r="B445" s="64"/>
      <c r="C445" s="45"/>
      <c r="D445" s="45"/>
      <c r="E445" s="45"/>
      <c r="F445" s="46"/>
      <c r="G445" s="45"/>
      <c r="H445" s="45"/>
      <c r="I445" s="45"/>
      <c r="J445" s="45"/>
      <c r="M445" s="57"/>
    </row>
    <row r="446" spans="2:13" s="11" customFormat="1" x14ac:dyDescent="0.25">
      <c r="B446" s="64"/>
      <c r="C446" s="45"/>
      <c r="D446" s="45"/>
      <c r="E446" s="45"/>
      <c r="F446" s="46"/>
      <c r="G446" s="45"/>
      <c r="H446" s="45"/>
      <c r="I446" s="45"/>
      <c r="J446" s="45"/>
      <c r="M446" s="57"/>
    </row>
    <row r="447" spans="2:13" s="11" customFormat="1" x14ac:dyDescent="0.25">
      <c r="B447" s="64"/>
      <c r="C447" s="45"/>
      <c r="D447" s="45"/>
      <c r="E447" s="45"/>
      <c r="F447" s="46"/>
      <c r="G447" s="45"/>
      <c r="H447" s="45"/>
      <c r="I447" s="45"/>
      <c r="J447" s="45"/>
      <c r="M447" s="57"/>
    </row>
    <row r="448" spans="2:13" s="11" customFormat="1" x14ac:dyDescent="0.25">
      <c r="B448" s="64"/>
      <c r="C448" s="45"/>
      <c r="D448" s="45"/>
      <c r="E448" s="45"/>
      <c r="F448" s="46"/>
      <c r="G448" s="45"/>
      <c r="H448" s="45"/>
      <c r="I448" s="45"/>
      <c r="J448" s="45"/>
      <c r="M448" s="57"/>
    </row>
    <row r="449" spans="2:13" s="11" customFormat="1" x14ac:dyDescent="0.25">
      <c r="B449" s="64"/>
      <c r="C449" s="45"/>
      <c r="D449" s="45"/>
      <c r="E449" s="45"/>
      <c r="F449" s="46"/>
      <c r="G449" s="45"/>
      <c r="H449" s="45"/>
      <c r="I449" s="45"/>
      <c r="J449" s="45"/>
      <c r="M449" s="57"/>
    </row>
    <row r="450" spans="2:13" s="11" customFormat="1" x14ac:dyDescent="0.25">
      <c r="B450" s="64"/>
      <c r="C450" s="45"/>
      <c r="D450" s="45"/>
      <c r="E450" s="45"/>
      <c r="F450" s="46"/>
      <c r="G450" s="45"/>
      <c r="H450" s="45"/>
      <c r="I450" s="45"/>
      <c r="J450" s="45"/>
      <c r="M450" s="57"/>
    </row>
    <row r="451" spans="2:13" s="11" customFormat="1" x14ac:dyDescent="0.25">
      <c r="B451" s="64"/>
      <c r="C451" s="45"/>
      <c r="D451" s="45"/>
      <c r="E451" s="45"/>
      <c r="F451" s="46"/>
      <c r="G451" s="45"/>
      <c r="H451" s="45"/>
      <c r="I451" s="45"/>
      <c r="J451" s="45"/>
      <c r="M451" s="57"/>
    </row>
    <row r="452" spans="2:13" s="11" customFormat="1" x14ac:dyDescent="0.25">
      <c r="B452" s="64"/>
      <c r="C452" s="45"/>
      <c r="D452" s="45"/>
      <c r="E452" s="45"/>
      <c r="F452" s="46"/>
      <c r="G452" s="45"/>
      <c r="H452" s="45"/>
      <c r="I452" s="45"/>
      <c r="J452" s="45"/>
      <c r="M452" s="57"/>
    </row>
    <row r="453" spans="2:13" s="11" customFormat="1" x14ac:dyDescent="0.25">
      <c r="B453" s="64"/>
      <c r="C453" s="45"/>
      <c r="D453" s="45"/>
      <c r="E453" s="45"/>
      <c r="F453" s="46"/>
      <c r="G453" s="45"/>
      <c r="H453" s="45"/>
      <c r="I453" s="45"/>
      <c r="J453" s="45"/>
      <c r="M453" s="57"/>
    </row>
    <row r="454" spans="2:13" s="11" customFormat="1" x14ac:dyDescent="0.25">
      <c r="B454" s="64"/>
      <c r="C454" s="45"/>
      <c r="D454" s="45"/>
      <c r="E454" s="45"/>
      <c r="F454" s="46"/>
      <c r="G454" s="45"/>
      <c r="H454" s="45"/>
      <c r="I454" s="45"/>
      <c r="J454" s="45"/>
      <c r="M454" s="57"/>
    </row>
    <row r="455" spans="2:13" s="11" customFormat="1" x14ac:dyDescent="0.25">
      <c r="B455" s="64"/>
      <c r="C455" s="45"/>
      <c r="D455" s="45"/>
      <c r="E455" s="45"/>
      <c r="F455" s="46"/>
      <c r="G455" s="45"/>
      <c r="H455" s="45"/>
      <c r="I455" s="45"/>
      <c r="J455" s="45"/>
      <c r="M455" s="57"/>
    </row>
    <row r="456" spans="2:13" s="11" customFormat="1" x14ac:dyDescent="0.25">
      <c r="B456" s="64"/>
      <c r="C456" s="45"/>
      <c r="D456" s="45"/>
      <c r="E456" s="45"/>
      <c r="F456" s="46"/>
      <c r="G456" s="45"/>
      <c r="H456" s="45"/>
      <c r="I456" s="45"/>
      <c r="J456" s="45"/>
      <c r="M456" s="57"/>
    </row>
    <row r="457" spans="2:13" s="11" customFormat="1" x14ac:dyDescent="0.25">
      <c r="B457" s="64"/>
      <c r="C457" s="45"/>
      <c r="D457" s="45"/>
      <c r="E457" s="45"/>
      <c r="F457" s="46"/>
      <c r="G457" s="45"/>
      <c r="H457" s="45"/>
      <c r="I457" s="45"/>
      <c r="J457" s="45"/>
      <c r="M457" s="57"/>
    </row>
    <row r="458" spans="2:13" s="11" customFormat="1" x14ac:dyDescent="0.25">
      <c r="B458" s="64"/>
      <c r="C458" s="45"/>
      <c r="D458" s="45"/>
      <c r="E458" s="45"/>
      <c r="F458" s="46"/>
      <c r="G458" s="45"/>
      <c r="H458" s="45"/>
      <c r="I458" s="45"/>
      <c r="J458" s="45"/>
      <c r="M458" s="57"/>
    </row>
    <row r="459" spans="2:13" s="11" customFormat="1" x14ac:dyDescent="0.25">
      <c r="B459" s="64"/>
      <c r="C459" s="45"/>
      <c r="D459" s="45"/>
      <c r="E459" s="45"/>
      <c r="F459" s="46"/>
      <c r="G459" s="45"/>
      <c r="H459" s="45"/>
      <c r="I459" s="45"/>
      <c r="J459" s="45"/>
      <c r="M459" s="57"/>
    </row>
    <row r="460" spans="2:13" s="11" customFormat="1" x14ac:dyDescent="0.25">
      <c r="B460" s="64"/>
      <c r="C460" s="45"/>
      <c r="D460" s="45"/>
      <c r="E460" s="45"/>
      <c r="F460" s="46"/>
      <c r="G460" s="45"/>
      <c r="H460" s="45"/>
      <c r="I460" s="45"/>
      <c r="J460" s="45"/>
      <c r="M460" s="57"/>
    </row>
    <row r="461" spans="2:13" s="11" customFormat="1" x14ac:dyDescent="0.25">
      <c r="B461" s="64"/>
      <c r="C461" s="45"/>
      <c r="D461" s="45"/>
      <c r="E461" s="45"/>
      <c r="F461" s="46"/>
      <c r="G461" s="45"/>
      <c r="H461" s="45"/>
      <c r="I461" s="45"/>
      <c r="J461" s="45"/>
      <c r="M461" s="57"/>
    </row>
    <row r="462" spans="2:13" s="11" customFormat="1" x14ac:dyDescent="0.25">
      <c r="B462" s="64"/>
      <c r="C462" s="45"/>
      <c r="D462" s="45"/>
      <c r="E462" s="45"/>
      <c r="F462" s="46"/>
      <c r="G462" s="45"/>
      <c r="H462" s="45"/>
      <c r="I462" s="45"/>
      <c r="J462" s="45"/>
      <c r="M462" s="57"/>
    </row>
    <row r="463" spans="2:13" s="11" customFormat="1" x14ac:dyDescent="0.25">
      <c r="B463" s="64"/>
      <c r="C463" s="45"/>
      <c r="D463" s="45"/>
      <c r="E463" s="45"/>
      <c r="F463" s="46"/>
      <c r="G463" s="45"/>
      <c r="H463" s="45"/>
      <c r="I463" s="45"/>
      <c r="J463" s="45"/>
      <c r="M463" s="57"/>
    </row>
    <row r="464" spans="2:13" s="11" customFormat="1" x14ac:dyDescent="0.25">
      <c r="B464" s="64"/>
      <c r="C464" s="45"/>
      <c r="D464" s="45"/>
      <c r="E464" s="45"/>
      <c r="F464" s="46"/>
      <c r="G464" s="45"/>
      <c r="H464" s="45"/>
      <c r="I464" s="45"/>
      <c r="J464" s="45"/>
      <c r="M464" s="57"/>
    </row>
    <row r="465" spans="2:13" s="11" customFormat="1" x14ac:dyDescent="0.25">
      <c r="B465" s="64"/>
      <c r="C465" s="45"/>
      <c r="D465" s="45"/>
      <c r="E465" s="45"/>
      <c r="F465" s="46"/>
      <c r="G465" s="45"/>
      <c r="H465" s="45"/>
      <c r="I465" s="45"/>
      <c r="J465" s="45"/>
      <c r="M465" s="57"/>
    </row>
    <row r="466" spans="2:13" s="11" customFormat="1" x14ac:dyDescent="0.25">
      <c r="B466" s="64"/>
      <c r="C466" s="45"/>
      <c r="D466" s="45"/>
      <c r="E466" s="45"/>
      <c r="F466" s="46"/>
      <c r="G466" s="45"/>
      <c r="H466" s="45"/>
      <c r="I466" s="45"/>
      <c r="J466" s="45"/>
      <c r="M466" s="57"/>
    </row>
    <row r="467" spans="2:13" s="11" customFormat="1" x14ac:dyDescent="0.25">
      <c r="B467" s="64"/>
      <c r="C467" s="45"/>
      <c r="D467" s="45"/>
      <c r="E467" s="45"/>
      <c r="F467" s="46"/>
      <c r="G467" s="45"/>
      <c r="H467" s="45"/>
      <c r="I467" s="45"/>
      <c r="J467" s="45"/>
      <c r="M467" s="57"/>
    </row>
    <row r="468" spans="2:13" s="11" customFormat="1" x14ac:dyDescent="0.25">
      <c r="B468" s="64"/>
      <c r="C468" s="45"/>
      <c r="D468" s="45"/>
      <c r="E468" s="45"/>
      <c r="F468" s="46"/>
      <c r="G468" s="45"/>
      <c r="H468" s="45"/>
      <c r="I468" s="45"/>
      <c r="J468" s="45"/>
      <c r="M468" s="57"/>
    </row>
    <row r="469" spans="2:13" s="11" customFormat="1" x14ac:dyDescent="0.25">
      <c r="B469" s="64"/>
      <c r="C469" s="45"/>
      <c r="D469" s="45"/>
      <c r="E469" s="45"/>
      <c r="F469" s="46"/>
      <c r="G469" s="45"/>
      <c r="H469" s="45"/>
      <c r="I469" s="45"/>
      <c r="J469" s="45"/>
      <c r="M469" s="57"/>
    </row>
    <row r="470" spans="2:13" s="11" customFormat="1" x14ac:dyDescent="0.25">
      <c r="B470" s="64"/>
      <c r="C470" s="45"/>
      <c r="D470" s="45"/>
      <c r="E470" s="45"/>
      <c r="F470" s="46"/>
      <c r="G470" s="45"/>
      <c r="H470" s="45"/>
      <c r="I470" s="45"/>
      <c r="J470" s="45"/>
      <c r="M470" s="57"/>
    </row>
    <row r="471" spans="2:13" s="11" customFormat="1" x14ac:dyDescent="0.25">
      <c r="B471" s="64"/>
      <c r="C471" s="45"/>
      <c r="D471" s="45"/>
      <c r="E471" s="45"/>
      <c r="F471" s="46"/>
      <c r="G471" s="45"/>
      <c r="H471" s="45"/>
      <c r="I471" s="45"/>
      <c r="J471" s="45"/>
      <c r="M471" s="57"/>
    </row>
    <row r="472" spans="2:13" s="11" customFormat="1" x14ac:dyDescent="0.25">
      <c r="B472" s="64"/>
      <c r="C472" s="45"/>
      <c r="D472" s="45"/>
      <c r="E472" s="45"/>
      <c r="F472" s="46"/>
      <c r="G472" s="45"/>
      <c r="H472" s="45"/>
      <c r="I472" s="45"/>
      <c r="J472" s="45"/>
      <c r="M472" s="57"/>
    </row>
    <row r="473" spans="2:13" s="11" customFormat="1" x14ac:dyDescent="0.25">
      <c r="B473" s="64"/>
      <c r="C473" s="45"/>
      <c r="D473" s="45"/>
      <c r="E473" s="45"/>
      <c r="F473" s="46"/>
      <c r="G473" s="45"/>
      <c r="H473" s="45"/>
      <c r="I473" s="45"/>
      <c r="J473" s="45"/>
      <c r="M473" s="57"/>
    </row>
    <row r="474" spans="2:13" s="11" customFormat="1" x14ac:dyDescent="0.25">
      <c r="B474" s="64"/>
      <c r="C474" s="45"/>
      <c r="D474" s="45"/>
      <c r="E474" s="45"/>
      <c r="F474" s="46"/>
      <c r="G474" s="45"/>
      <c r="H474" s="45"/>
      <c r="I474" s="45"/>
      <c r="J474" s="45"/>
      <c r="M474" s="57"/>
    </row>
    <row r="475" spans="2:13" s="11" customFormat="1" x14ac:dyDescent="0.25">
      <c r="B475" s="64"/>
      <c r="C475" s="45"/>
      <c r="D475" s="45"/>
      <c r="E475" s="45"/>
      <c r="F475" s="46"/>
      <c r="G475" s="45"/>
      <c r="H475" s="45"/>
      <c r="I475" s="45"/>
      <c r="J475" s="45"/>
      <c r="M475" s="57"/>
    </row>
    <row r="476" spans="2:13" s="11" customFormat="1" x14ac:dyDescent="0.25">
      <c r="B476" s="64"/>
      <c r="C476" s="45"/>
      <c r="D476" s="45"/>
      <c r="E476" s="45"/>
      <c r="F476" s="46"/>
      <c r="G476" s="45"/>
      <c r="H476" s="45"/>
      <c r="I476" s="45"/>
      <c r="J476" s="45"/>
      <c r="M476" s="57"/>
    </row>
    <row r="477" spans="2:13" s="11" customFormat="1" x14ac:dyDescent="0.25">
      <c r="B477" s="64"/>
      <c r="C477" s="45"/>
      <c r="D477" s="45"/>
      <c r="E477" s="45"/>
      <c r="F477" s="46"/>
      <c r="G477" s="45"/>
      <c r="H477" s="45"/>
      <c r="I477" s="45"/>
      <c r="J477" s="45"/>
      <c r="M477" s="57"/>
    </row>
    <row r="478" spans="2:13" s="11" customFormat="1" x14ac:dyDescent="0.25">
      <c r="B478" s="64"/>
      <c r="C478" s="45"/>
      <c r="D478" s="45"/>
      <c r="E478" s="45"/>
      <c r="F478" s="46"/>
      <c r="G478" s="45"/>
      <c r="H478" s="45"/>
      <c r="I478" s="45"/>
      <c r="J478" s="45"/>
      <c r="M478" s="57"/>
    </row>
    <row r="479" spans="2:13" s="11" customFormat="1" x14ac:dyDescent="0.25">
      <c r="B479" s="64"/>
      <c r="C479" s="45"/>
      <c r="D479" s="45"/>
      <c r="E479" s="45"/>
      <c r="F479" s="46"/>
      <c r="G479" s="45"/>
      <c r="H479" s="45"/>
      <c r="I479" s="45"/>
      <c r="J479" s="45"/>
      <c r="M479" s="57"/>
    </row>
    <row r="480" spans="2:13" s="11" customFormat="1" x14ac:dyDescent="0.25">
      <c r="B480" s="64"/>
      <c r="C480" s="45"/>
      <c r="D480" s="45"/>
      <c r="E480" s="45"/>
      <c r="F480" s="46"/>
      <c r="G480" s="45"/>
      <c r="H480" s="45"/>
      <c r="I480" s="45"/>
      <c r="J480" s="45"/>
      <c r="M480" s="57"/>
    </row>
    <row r="481" spans="2:13" s="11" customFormat="1" x14ac:dyDescent="0.25">
      <c r="B481" s="64"/>
      <c r="C481" s="45"/>
      <c r="D481" s="45"/>
      <c r="E481" s="45"/>
      <c r="F481" s="46"/>
      <c r="G481" s="45"/>
      <c r="H481" s="45"/>
      <c r="I481" s="45"/>
      <c r="J481" s="45"/>
      <c r="M481" s="57"/>
    </row>
    <row r="482" spans="2:13" s="11" customFormat="1" x14ac:dyDescent="0.25">
      <c r="B482" s="64"/>
      <c r="C482" s="45"/>
      <c r="D482" s="45"/>
      <c r="E482" s="45"/>
      <c r="F482" s="46"/>
      <c r="G482" s="45"/>
      <c r="H482" s="45"/>
      <c r="I482" s="45"/>
      <c r="J482" s="45"/>
      <c r="M482" s="57"/>
    </row>
    <row r="483" spans="2:13" s="11" customFormat="1" x14ac:dyDescent="0.25">
      <c r="B483" s="64"/>
      <c r="C483" s="45"/>
      <c r="D483" s="45"/>
      <c r="E483" s="45"/>
      <c r="F483" s="46"/>
      <c r="G483" s="45"/>
      <c r="H483" s="45"/>
      <c r="I483" s="45"/>
      <c r="J483" s="45"/>
      <c r="M483" s="57"/>
    </row>
    <row r="484" spans="2:13" s="11" customFormat="1" x14ac:dyDescent="0.25">
      <c r="B484" s="64"/>
      <c r="C484" s="45"/>
      <c r="D484" s="45"/>
      <c r="E484" s="45"/>
      <c r="F484" s="46"/>
      <c r="G484" s="45"/>
      <c r="H484" s="45"/>
      <c r="I484" s="45"/>
      <c r="J484" s="45"/>
      <c r="M484" s="57"/>
    </row>
    <row r="485" spans="2:13" s="11" customFormat="1" x14ac:dyDescent="0.25">
      <c r="B485" s="64"/>
      <c r="C485" s="45"/>
      <c r="D485" s="45"/>
      <c r="E485" s="45"/>
      <c r="F485" s="46"/>
      <c r="G485" s="45"/>
      <c r="H485" s="45"/>
      <c r="I485" s="45"/>
      <c r="J485" s="45"/>
      <c r="M485" s="57"/>
    </row>
    <row r="486" spans="2:13" s="11" customFormat="1" x14ac:dyDescent="0.25">
      <c r="B486" s="64"/>
      <c r="C486" s="45"/>
      <c r="D486" s="45"/>
      <c r="E486" s="45"/>
      <c r="F486" s="46"/>
      <c r="G486" s="45"/>
      <c r="H486" s="45"/>
      <c r="I486" s="45"/>
      <c r="J486" s="45"/>
      <c r="M486" s="57"/>
    </row>
    <row r="487" spans="2:13" s="11" customFormat="1" x14ac:dyDescent="0.25">
      <c r="B487" s="64"/>
      <c r="C487" s="45"/>
      <c r="D487" s="45"/>
      <c r="E487" s="45"/>
      <c r="F487" s="46"/>
      <c r="G487" s="45"/>
      <c r="H487" s="45"/>
      <c r="I487" s="45"/>
      <c r="J487" s="45"/>
      <c r="M487" s="57"/>
    </row>
    <row r="488" spans="2:13" s="11" customFormat="1" x14ac:dyDescent="0.25">
      <c r="B488" s="64"/>
      <c r="C488" s="45"/>
      <c r="D488" s="45"/>
      <c r="E488" s="45"/>
      <c r="F488" s="46"/>
      <c r="G488" s="45"/>
      <c r="H488" s="45"/>
      <c r="I488" s="45"/>
      <c r="J488" s="45"/>
      <c r="M488" s="57"/>
    </row>
    <row r="489" spans="2:13" s="11" customFormat="1" x14ac:dyDescent="0.25">
      <c r="B489" s="64"/>
      <c r="C489" s="45"/>
      <c r="D489" s="45"/>
      <c r="E489" s="45"/>
      <c r="F489" s="46"/>
      <c r="G489" s="45"/>
      <c r="H489" s="45"/>
      <c r="I489" s="45"/>
      <c r="J489" s="45"/>
      <c r="M489" s="57"/>
    </row>
    <row r="490" spans="2:13" s="11" customFormat="1" x14ac:dyDescent="0.25">
      <c r="B490" s="64"/>
      <c r="C490" s="45"/>
      <c r="D490" s="45"/>
      <c r="E490" s="45"/>
      <c r="F490" s="46"/>
      <c r="G490" s="45"/>
      <c r="H490" s="45"/>
      <c r="I490" s="45"/>
      <c r="J490" s="45"/>
      <c r="M490" s="57"/>
    </row>
    <row r="491" spans="2:13" s="11" customFormat="1" x14ac:dyDescent="0.25">
      <c r="B491" s="64"/>
      <c r="C491" s="45"/>
      <c r="D491" s="45"/>
      <c r="E491" s="45"/>
      <c r="F491" s="46"/>
      <c r="G491" s="45"/>
      <c r="H491" s="45"/>
      <c r="I491" s="45"/>
      <c r="J491" s="45"/>
      <c r="M491" s="57"/>
    </row>
    <row r="492" spans="2:13" s="11" customFormat="1" x14ac:dyDescent="0.25">
      <c r="B492" s="64"/>
      <c r="C492" s="45"/>
      <c r="D492" s="45"/>
      <c r="E492" s="45"/>
      <c r="F492" s="46"/>
      <c r="G492" s="45"/>
      <c r="H492" s="45"/>
      <c r="I492" s="45"/>
      <c r="J492" s="45"/>
      <c r="M492" s="57"/>
    </row>
    <row r="493" spans="2:13" s="11" customFormat="1" x14ac:dyDescent="0.25">
      <c r="B493" s="64"/>
      <c r="C493" s="45"/>
      <c r="D493" s="45"/>
      <c r="E493" s="45"/>
      <c r="F493" s="46"/>
      <c r="G493" s="45"/>
      <c r="H493" s="45"/>
      <c r="I493" s="45"/>
      <c r="J493" s="45"/>
      <c r="M493" s="57"/>
    </row>
    <row r="494" spans="2:13" s="11" customFormat="1" x14ac:dyDescent="0.25">
      <c r="B494" s="64"/>
      <c r="C494" s="45"/>
      <c r="D494" s="45"/>
      <c r="E494" s="45"/>
      <c r="F494" s="46"/>
      <c r="G494" s="45"/>
      <c r="H494" s="45"/>
      <c r="I494" s="45"/>
      <c r="J494" s="45"/>
      <c r="M494" s="57"/>
    </row>
    <row r="495" spans="2:13" s="11" customFormat="1" x14ac:dyDescent="0.25">
      <c r="B495" s="64"/>
      <c r="C495" s="45"/>
      <c r="D495" s="45"/>
      <c r="E495" s="45"/>
      <c r="F495" s="46"/>
      <c r="G495" s="45"/>
      <c r="H495" s="45"/>
      <c r="I495" s="45"/>
      <c r="J495" s="45"/>
      <c r="M495" s="57"/>
    </row>
    <row r="496" spans="2:13" s="11" customFormat="1" x14ac:dyDescent="0.25">
      <c r="B496" s="64"/>
      <c r="C496" s="45"/>
      <c r="D496" s="45"/>
      <c r="E496" s="45"/>
      <c r="F496" s="46"/>
      <c r="G496" s="45"/>
      <c r="H496" s="45"/>
      <c r="I496" s="45"/>
      <c r="J496" s="45"/>
      <c r="M496" s="57"/>
    </row>
    <row r="497" spans="2:13" s="11" customFormat="1" x14ac:dyDescent="0.25">
      <c r="B497" s="64"/>
      <c r="C497" s="45"/>
      <c r="D497" s="45"/>
      <c r="E497" s="45"/>
      <c r="F497" s="46"/>
      <c r="G497" s="45"/>
      <c r="H497" s="45"/>
      <c r="I497" s="45"/>
      <c r="J497" s="45"/>
      <c r="M497" s="57"/>
    </row>
    <row r="498" spans="2:13" s="11" customFormat="1" x14ac:dyDescent="0.25">
      <c r="B498" s="64"/>
      <c r="C498" s="45"/>
      <c r="D498" s="45"/>
      <c r="E498" s="45"/>
      <c r="F498" s="46"/>
      <c r="G498" s="45"/>
      <c r="H498" s="45"/>
      <c r="I498" s="45"/>
      <c r="J498" s="45"/>
      <c r="M498" s="57"/>
    </row>
    <row r="499" spans="2:13" s="11" customFormat="1" x14ac:dyDescent="0.25">
      <c r="B499" s="64"/>
      <c r="C499" s="45"/>
      <c r="D499" s="45"/>
      <c r="E499" s="45"/>
      <c r="F499" s="46"/>
      <c r="G499" s="45"/>
      <c r="H499" s="45"/>
      <c r="I499" s="45"/>
      <c r="J499" s="45"/>
      <c r="M499" s="57"/>
    </row>
    <row r="500" spans="2:13" s="11" customFormat="1" x14ac:dyDescent="0.25">
      <c r="B500" s="64"/>
      <c r="C500" s="45"/>
      <c r="D500" s="45"/>
      <c r="E500" s="45"/>
      <c r="F500" s="46"/>
      <c r="G500" s="45"/>
      <c r="H500" s="45"/>
      <c r="I500" s="45"/>
      <c r="J500" s="45"/>
      <c r="M500" s="57"/>
    </row>
    <row r="501" spans="2:13" s="11" customFormat="1" x14ac:dyDescent="0.25">
      <c r="B501" s="64"/>
      <c r="C501" s="45"/>
      <c r="D501" s="45"/>
      <c r="E501" s="45"/>
      <c r="F501" s="46"/>
      <c r="G501" s="45"/>
      <c r="H501" s="45"/>
      <c r="I501" s="45"/>
      <c r="J501" s="45"/>
      <c r="M501" s="57"/>
    </row>
    <row r="502" spans="2:13" s="11" customFormat="1" x14ac:dyDescent="0.25">
      <c r="B502" s="64"/>
      <c r="C502" s="45"/>
      <c r="D502" s="45"/>
      <c r="E502" s="45"/>
      <c r="F502" s="46"/>
      <c r="G502" s="45"/>
      <c r="H502" s="45"/>
      <c r="I502" s="45"/>
      <c r="J502" s="45"/>
      <c r="M502" s="57"/>
    </row>
    <row r="503" spans="2:13" s="11" customFormat="1" x14ac:dyDescent="0.25">
      <c r="B503" s="64"/>
      <c r="C503" s="45"/>
      <c r="D503" s="45"/>
      <c r="E503" s="45"/>
      <c r="F503" s="46"/>
      <c r="G503" s="45"/>
      <c r="H503" s="45"/>
      <c r="I503" s="45"/>
      <c r="J503" s="45"/>
      <c r="M503" s="57"/>
    </row>
    <row r="504" spans="2:13" s="11" customFormat="1" x14ac:dyDescent="0.25">
      <c r="B504" s="64"/>
      <c r="C504" s="45"/>
      <c r="D504" s="45"/>
      <c r="E504" s="45"/>
      <c r="F504" s="46"/>
      <c r="G504" s="45"/>
      <c r="H504" s="45"/>
      <c r="I504" s="45"/>
      <c r="J504" s="45"/>
      <c r="M504" s="57"/>
    </row>
    <row r="505" spans="2:13" s="11" customFormat="1" x14ac:dyDescent="0.25">
      <c r="B505" s="64"/>
      <c r="C505" s="45"/>
      <c r="D505" s="45"/>
      <c r="E505" s="45"/>
      <c r="F505" s="46"/>
      <c r="G505" s="45"/>
      <c r="H505" s="45"/>
      <c r="I505" s="45"/>
      <c r="J505" s="45"/>
      <c r="M505" s="57"/>
    </row>
    <row r="506" spans="2:13" s="11" customFormat="1" x14ac:dyDescent="0.25">
      <c r="B506" s="64"/>
      <c r="C506" s="45"/>
      <c r="D506" s="45"/>
      <c r="E506" s="45"/>
      <c r="F506" s="46"/>
      <c r="G506" s="45"/>
      <c r="H506" s="45"/>
      <c r="I506" s="45"/>
      <c r="J506" s="45"/>
      <c r="M506" s="57"/>
    </row>
    <row r="507" spans="2:13" s="11" customFormat="1" x14ac:dyDescent="0.25">
      <c r="B507" s="64"/>
      <c r="C507" s="45"/>
      <c r="D507" s="45"/>
      <c r="E507" s="45"/>
      <c r="F507" s="46"/>
      <c r="G507" s="45"/>
      <c r="H507" s="45"/>
      <c r="I507" s="45"/>
      <c r="J507" s="45"/>
      <c r="M507" s="57"/>
    </row>
    <row r="508" spans="2:13" s="11" customFormat="1" x14ac:dyDescent="0.25">
      <c r="B508" s="64"/>
      <c r="C508" s="45"/>
      <c r="D508" s="45"/>
      <c r="E508" s="45"/>
      <c r="F508" s="46"/>
      <c r="G508" s="45"/>
      <c r="H508" s="45"/>
      <c r="I508" s="45"/>
      <c r="J508" s="45"/>
      <c r="M508" s="57"/>
    </row>
    <row r="509" spans="2:13" s="11" customFormat="1" x14ac:dyDescent="0.25">
      <c r="B509" s="64"/>
      <c r="C509" s="45"/>
      <c r="D509" s="45"/>
      <c r="E509" s="45"/>
      <c r="F509" s="46"/>
      <c r="G509" s="45"/>
      <c r="H509" s="45"/>
      <c r="I509" s="45"/>
      <c r="J509" s="45"/>
      <c r="M509" s="57"/>
    </row>
    <row r="510" spans="2:13" s="11" customFormat="1" x14ac:dyDescent="0.25">
      <c r="B510" s="64"/>
      <c r="C510" s="45"/>
      <c r="D510" s="45"/>
      <c r="E510" s="45"/>
      <c r="F510" s="46"/>
      <c r="G510" s="45"/>
      <c r="H510" s="45"/>
      <c r="I510" s="45"/>
      <c r="J510" s="45"/>
      <c r="M510" s="57"/>
    </row>
    <row r="511" spans="2:13" s="11" customFormat="1" x14ac:dyDescent="0.25">
      <c r="B511" s="63"/>
      <c r="C511" s="45"/>
      <c r="D511" s="45"/>
      <c r="E511" s="45"/>
      <c r="F511" s="46"/>
      <c r="G511" s="45"/>
      <c r="H511" s="45"/>
      <c r="I511" s="45"/>
      <c r="J511" s="45"/>
      <c r="M511" s="57"/>
    </row>
    <row r="512" spans="2:13" s="11" customFormat="1" x14ac:dyDescent="0.25">
      <c r="B512" s="63"/>
      <c r="C512" s="45"/>
      <c r="D512" s="45"/>
      <c r="E512" s="45"/>
      <c r="F512" s="46"/>
      <c r="G512" s="45"/>
      <c r="H512" s="45"/>
      <c r="I512" s="45"/>
      <c r="J512" s="45"/>
      <c r="M512" s="57"/>
    </row>
    <row r="513" spans="2:13" s="11" customFormat="1" x14ac:dyDescent="0.25">
      <c r="B513" s="63"/>
      <c r="C513" s="45"/>
      <c r="D513" s="45"/>
      <c r="E513" s="45"/>
      <c r="F513" s="46"/>
      <c r="G513" s="45"/>
      <c r="H513" s="45"/>
      <c r="I513" s="45"/>
      <c r="J513" s="45"/>
      <c r="M513" s="57"/>
    </row>
    <row r="514" spans="2:13" s="11" customFormat="1" x14ac:dyDescent="0.25">
      <c r="B514" s="63"/>
      <c r="C514" s="45"/>
      <c r="D514" s="45"/>
      <c r="E514" s="45"/>
      <c r="F514" s="46"/>
      <c r="G514" s="45"/>
      <c r="H514" s="45"/>
      <c r="I514" s="45"/>
      <c r="J514" s="45"/>
      <c r="M514" s="57"/>
    </row>
    <row r="515" spans="2:13" s="11" customFormat="1" x14ac:dyDescent="0.25">
      <c r="B515" s="63"/>
      <c r="C515" s="45"/>
      <c r="D515" s="45"/>
      <c r="E515" s="45"/>
      <c r="F515" s="46"/>
      <c r="G515" s="45"/>
      <c r="H515" s="45"/>
      <c r="I515" s="45"/>
      <c r="J515" s="45"/>
      <c r="M515" s="57"/>
    </row>
    <row r="516" spans="2:13" s="11" customFormat="1" x14ac:dyDescent="0.25">
      <c r="B516" s="63"/>
      <c r="C516" s="45"/>
      <c r="D516" s="45"/>
      <c r="E516" s="45"/>
      <c r="F516" s="46"/>
      <c r="G516" s="45"/>
      <c r="H516" s="45"/>
      <c r="I516" s="45"/>
      <c r="J516" s="45"/>
      <c r="M516" s="57"/>
    </row>
    <row r="517" spans="2:13" s="11" customFormat="1" x14ac:dyDescent="0.25">
      <c r="B517" s="63"/>
      <c r="C517" s="45"/>
      <c r="D517" s="45"/>
      <c r="E517" s="45"/>
      <c r="F517" s="46"/>
      <c r="G517" s="45"/>
      <c r="H517" s="45"/>
      <c r="I517" s="45"/>
      <c r="J517" s="45"/>
      <c r="M517" s="57"/>
    </row>
    <row r="518" spans="2:13" s="11" customFormat="1" x14ac:dyDescent="0.25">
      <c r="B518" s="63"/>
      <c r="C518" s="45"/>
      <c r="D518" s="45"/>
      <c r="E518" s="45"/>
      <c r="F518" s="46"/>
      <c r="G518" s="45"/>
      <c r="H518" s="45"/>
      <c r="I518" s="45"/>
      <c r="J518" s="45"/>
      <c r="M518" s="57"/>
    </row>
    <row r="519" spans="2:13" s="11" customFormat="1" x14ac:dyDescent="0.25">
      <c r="B519" s="63"/>
      <c r="C519" s="45"/>
      <c r="D519" s="45"/>
      <c r="E519" s="45"/>
      <c r="F519" s="46"/>
      <c r="G519" s="45"/>
      <c r="H519" s="45"/>
      <c r="I519" s="45"/>
      <c r="J519" s="45"/>
      <c r="M519" s="57"/>
    </row>
    <row r="520" spans="2:13" s="11" customFormat="1" x14ac:dyDescent="0.25">
      <c r="B520" s="63"/>
      <c r="C520" s="45"/>
      <c r="D520" s="45"/>
      <c r="E520" s="45"/>
      <c r="F520" s="46"/>
      <c r="G520" s="45"/>
      <c r="H520" s="45"/>
      <c r="I520" s="45"/>
      <c r="J520" s="45"/>
      <c r="M520" s="57"/>
    </row>
    <row r="521" spans="2:13" s="11" customFormat="1" x14ac:dyDescent="0.25">
      <c r="B521" s="63"/>
      <c r="C521" s="45"/>
      <c r="D521" s="45"/>
      <c r="E521" s="45"/>
      <c r="F521" s="46"/>
      <c r="G521" s="45"/>
      <c r="H521" s="45"/>
      <c r="I521" s="45"/>
      <c r="J521" s="45"/>
      <c r="M521" s="57"/>
    </row>
    <row r="522" spans="2:13" s="11" customFormat="1" x14ac:dyDescent="0.25">
      <c r="B522" s="63"/>
      <c r="C522" s="45"/>
      <c r="D522" s="45"/>
      <c r="E522" s="45"/>
      <c r="F522" s="46"/>
      <c r="G522" s="45"/>
      <c r="H522" s="45"/>
      <c r="I522" s="45"/>
      <c r="J522" s="45"/>
      <c r="M522" s="57"/>
    </row>
    <row r="523" spans="2:13" s="11" customFormat="1" x14ac:dyDescent="0.25">
      <c r="B523" s="63"/>
      <c r="C523" s="45"/>
      <c r="D523" s="45"/>
      <c r="E523" s="45"/>
      <c r="F523" s="46"/>
      <c r="G523" s="45"/>
      <c r="H523" s="45"/>
      <c r="I523" s="45"/>
      <c r="J523" s="45"/>
      <c r="M523" s="57"/>
    </row>
    <row r="524" spans="2:13" s="11" customFormat="1" x14ac:dyDescent="0.25">
      <c r="B524" s="63"/>
      <c r="C524" s="45"/>
      <c r="D524" s="45"/>
      <c r="E524" s="45"/>
      <c r="F524" s="46"/>
      <c r="G524" s="45"/>
      <c r="H524" s="45"/>
      <c r="I524" s="45"/>
      <c r="J524" s="45"/>
      <c r="M524" s="57"/>
    </row>
    <row r="525" spans="2:13" s="11" customFormat="1" x14ac:dyDescent="0.25">
      <c r="B525" s="63"/>
      <c r="C525" s="45"/>
      <c r="D525" s="45"/>
      <c r="E525" s="45"/>
      <c r="F525" s="46"/>
      <c r="G525" s="45"/>
      <c r="H525" s="45"/>
      <c r="I525" s="45"/>
      <c r="J525" s="45"/>
      <c r="M525" s="57"/>
    </row>
    <row r="526" spans="2:13" s="11" customFormat="1" x14ac:dyDescent="0.25">
      <c r="B526" s="63"/>
      <c r="C526" s="45"/>
      <c r="D526" s="45"/>
      <c r="E526" s="45"/>
      <c r="F526" s="46"/>
      <c r="G526" s="45"/>
      <c r="H526" s="45"/>
      <c r="I526" s="45"/>
      <c r="J526" s="45"/>
      <c r="M526" s="57"/>
    </row>
    <row r="527" spans="2:13" s="11" customFormat="1" x14ac:dyDescent="0.25">
      <c r="B527" s="63"/>
      <c r="C527" s="45"/>
      <c r="D527" s="45"/>
      <c r="E527" s="45"/>
      <c r="F527" s="46"/>
      <c r="G527" s="45"/>
      <c r="H527" s="45"/>
      <c r="I527" s="45"/>
      <c r="J527" s="45"/>
      <c r="M527" s="57"/>
    </row>
    <row r="528" spans="2:13" s="11" customFormat="1" x14ac:dyDescent="0.25">
      <c r="B528" s="63"/>
      <c r="C528" s="45"/>
      <c r="D528" s="45"/>
      <c r="E528" s="45"/>
      <c r="F528" s="46"/>
      <c r="G528" s="45"/>
      <c r="H528" s="45"/>
      <c r="I528" s="45"/>
      <c r="J528" s="45"/>
      <c r="M528" s="57"/>
    </row>
    <row r="529" spans="2:13" s="11" customFormat="1" x14ac:dyDescent="0.25">
      <c r="B529" s="63"/>
      <c r="C529" s="45"/>
      <c r="D529" s="45"/>
      <c r="E529" s="45"/>
      <c r="F529" s="46"/>
      <c r="G529" s="45"/>
      <c r="H529" s="45"/>
      <c r="I529" s="45"/>
      <c r="J529" s="45"/>
      <c r="M529" s="57"/>
    </row>
    <row r="530" spans="2:13" s="11" customFormat="1" x14ac:dyDescent="0.25">
      <c r="B530" s="63"/>
      <c r="C530" s="45"/>
      <c r="D530" s="45"/>
      <c r="E530" s="45"/>
      <c r="F530" s="46"/>
      <c r="G530" s="45"/>
      <c r="H530" s="45"/>
      <c r="I530" s="45"/>
      <c r="J530" s="45"/>
      <c r="M530" s="57"/>
    </row>
    <row r="531" spans="2:13" s="11" customFormat="1" x14ac:dyDescent="0.25">
      <c r="B531" s="63"/>
      <c r="C531" s="45"/>
      <c r="D531" s="45"/>
      <c r="E531" s="45"/>
      <c r="F531" s="46"/>
      <c r="G531" s="45"/>
      <c r="H531" s="45"/>
      <c r="I531" s="45"/>
      <c r="J531" s="45"/>
      <c r="M531" s="57"/>
    </row>
    <row r="532" spans="2:13" s="11" customFormat="1" x14ac:dyDescent="0.25">
      <c r="B532" s="63"/>
      <c r="C532" s="45"/>
      <c r="D532" s="45"/>
      <c r="E532" s="45"/>
      <c r="F532" s="46"/>
      <c r="G532" s="45"/>
      <c r="H532" s="45"/>
      <c r="I532" s="45"/>
      <c r="J532" s="45"/>
      <c r="M532" s="57"/>
    </row>
    <row r="533" spans="2:13" s="11" customFormat="1" x14ac:dyDescent="0.25">
      <c r="B533" s="63"/>
      <c r="C533" s="45"/>
      <c r="D533" s="45"/>
      <c r="E533" s="45"/>
      <c r="F533" s="46"/>
      <c r="G533" s="45"/>
      <c r="H533" s="45"/>
      <c r="I533" s="45"/>
      <c r="J533" s="45"/>
      <c r="M533" s="57"/>
    </row>
    <row r="534" spans="2:13" s="11" customFormat="1" x14ac:dyDescent="0.25">
      <c r="B534" s="63"/>
      <c r="C534" s="45"/>
      <c r="D534" s="45"/>
      <c r="E534" s="45"/>
      <c r="F534" s="46"/>
      <c r="G534" s="45"/>
      <c r="H534" s="45"/>
      <c r="I534" s="45"/>
      <c r="J534" s="45"/>
      <c r="M534" s="57"/>
    </row>
    <row r="535" spans="2:13" s="11" customFormat="1" x14ac:dyDescent="0.25">
      <c r="B535" s="63"/>
      <c r="C535" s="45"/>
      <c r="D535" s="45"/>
      <c r="E535" s="45"/>
      <c r="F535" s="46"/>
      <c r="G535" s="45"/>
      <c r="H535" s="45"/>
      <c r="I535" s="45"/>
      <c r="J535" s="45"/>
      <c r="M535" s="57"/>
    </row>
    <row r="536" spans="2:13" s="11" customFormat="1" x14ac:dyDescent="0.25">
      <c r="B536" s="63"/>
      <c r="C536" s="45"/>
      <c r="D536" s="45"/>
      <c r="E536" s="45"/>
      <c r="F536" s="46"/>
      <c r="G536" s="45"/>
      <c r="H536" s="45"/>
      <c r="I536" s="45"/>
      <c r="J536" s="45"/>
      <c r="M536" s="57"/>
    </row>
    <row r="537" spans="2:13" s="11" customFormat="1" x14ac:dyDescent="0.25">
      <c r="B537" s="63"/>
      <c r="C537" s="45"/>
      <c r="D537" s="45"/>
      <c r="E537" s="45"/>
      <c r="F537" s="46"/>
      <c r="G537" s="45"/>
      <c r="H537" s="45"/>
      <c r="I537" s="45"/>
      <c r="J537" s="45"/>
      <c r="M537" s="57"/>
    </row>
    <row r="538" spans="2:13" s="11" customFormat="1" x14ac:dyDescent="0.25">
      <c r="B538" s="63"/>
      <c r="C538" s="45"/>
      <c r="D538" s="45"/>
      <c r="E538" s="45"/>
      <c r="F538" s="46"/>
      <c r="G538" s="45"/>
      <c r="H538" s="45"/>
      <c r="I538" s="45"/>
      <c r="J538" s="45"/>
      <c r="M538" s="57"/>
    </row>
    <row r="539" spans="2:13" s="11" customFormat="1" x14ac:dyDescent="0.25">
      <c r="B539" s="63"/>
      <c r="C539" s="45"/>
      <c r="D539" s="45"/>
      <c r="E539" s="45"/>
      <c r="F539" s="46"/>
      <c r="G539" s="45"/>
      <c r="H539" s="45"/>
      <c r="I539" s="45"/>
      <c r="J539" s="45"/>
      <c r="M539" s="57"/>
    </row>
    <row r="540" spans="2:13" s="11" customFormat="1" x14ac:dyDescent="0.25">
      <c r="B540" s="63"/>
      <c r="C540" s="45"/>
      <c r="D540" s="45"/>
      <c r="E540" s="45"/>
      <c r="F540" s="46"/>
      <c r="G540" s="45"/>
      <c r="H540" s="45"/>
      <c r="I540" s="45"/>
      <c r="J540" s="45"/>
      <c r="M540" s="57"/>
    </row>
    <row r="541" spans="2:13" s="11" customFormat="1" x14ac:dyDescent="0.25">
      <c r="B541" s="63"/>
      <c r="C541" s="45"/>
      <c r="D541" s="45"/>
      <c r="E541" s="45"/>
      <c r="F541" s="46"/>
      <c r="G541" s="45"/>
      <c r="H541" s="45"/>
      <c r="I541" s="45"/>
      <c r="J541" s="45"/>
      <c r="M541" s="57"/>
    </row>
    <row r="542" spans="2:13" s="11" customFormat="1" x14ac:dyDescent="0.25">
      <c r="B542" s="63"/>
      <c r="C542" s="45"/>
      <c r="D542" s="45"/>
      <c r="E542" s="45"/>
      <c r="F542" s="46"/>
      <c r="G542" s="45"/>
      <c r="H542" s="45"/>
      <c r="I542" s="45"/>
      <c r="J542" s="45"/>
      <c r="M542" s="57"/>
    </row>
    <row r="543" spans="2:13" s="11" customFormat="1" x14ac:dyDescent="0.25">
      <c r="B543" s="63"/>
      <c r="C543" s="45"/>
      <c r="D543" s="45"/>
      <c r="E543" s="45"/>
      <c r="F543" s="46"/>
      <c r="G543" s="45"/>
      <c r="H543" s="45"/>
      <c r="I543" s="45"/>
      <c r="J543" s="45"/>
      <c r="M543" s="57"/>
    </row>
    <row r="544" spans="2:13" s="11" customFormat="1" x14ac:dyDescent="0.25">
      <c r="B544" s="63"/>
      <c r="C544" s="45"/>
      <c r="D544" s="45"/>
      <c r="E544" s="45"/>
      <c r="F544" s="46"/>
      <c r="G544" s="45"/>
      <c r="H544" s="45"/>
      <c r="I544" s="45"/>
      <c r="J544" s="45"/>
      <c r="M544" s="57"/>
    </row>
    <row r="545" spans="2:13" s="11" customFormat="1" x14ac:dyDescent="0.25">
      <c r="B545" s="63"/>
      <c r="C545" s="45"/>
      <c r="D545" s="45"/>
      <c r="E545" s="45"/>
      <c r="F545" s="46"/>
      <c r="G545" s="45"/>
      <c r="H545" s="45"/>
      <c r="I545" s="45"/>
      <c r="J545" s="45"/>
      <c r="M545" s="57"/>
    </row>
    <row r="546" spans="2:13" s="11" customFormat="1" x14ac:dyDescent="0.25">
      <c r="B546" s="63"/>
      <c r="C546" s="45"/>
      <c r="D546" s="45"/>
      <c r="E546" s="45"/>
      <c r="F546" s="46"/>
      <c r="G546" s="45"/>
      <c r="H546" s="45"/>
      <c r="I546" s="45"/>
      <c r="J546" s="45"/>
      <c r="M546" s="57"/>
    </row>
    <row r="547" spans="2:13" s="11" customFormat="1" x14ac:dyDescent="0.25">
      <c r="B547" s="63"/>
      <c r="C547" s="45"/>
      <c r="D547" s="45"/>
      <c r="E547" s="45"/>
      <c r="F547" s="46"/>
      <c r="G547" s="45"/>
      <c r="H547" s="45"/>
      <c r="I547" s="45"/>
      <c r="J547" s="45"/>
      <c r="M547" s="57"/>
    </row>
    <row r="548" spans="2:13" s="11" customFormat="1" x14ac:dyDescent="0.25">
      <c r="B548" s="63"/>
      <c r="C548" s="45"/>
      <c r="D548" s="45"/>
      <c r="E548" s="45"/>
      <c r="F548" s="46"/>
      <c r="G548" s="45"/>
      <c r="H548" s="45"/>
      <c r="I548" s="45"/>
      <c r="J548" s="45"/>
      <c r="M548" s="57"/>
    </row>
    <row r="549" spans="2:13" s="11" customFormat="1" x14ac:dyDescent="0.25">
      <c r="B549" s="63"/>
      <c r="C549" s="45"/>
      <c r="D549" s="45"/>
      <c r="E549" s="45"/>
      <c r="F549" s="46"/>
      <c r="G549" s="45"/>
      <c r="H549" s="45"/>
      <c r="I549" s="45"/>
      <c r="J549" s="45"/>
      <c r="M549" s="57"/>
    </row>
    <row r="550" spans="2:13" s="11" customFormat="1" x14ac:dyDescent="0.25">
      <c r="B550" s="63"/>
      <c r="C550" s="45"/>
      <c r="D550" s="45"/>
      <c r="E550" s="45"/>
      <c r="F550" s="46"/>
      <c r="G550" s="45"/>
      <c r="H550" s="45"/>
      <c r="I550" s="45"/>
      <c r="J550" s="45"/>
      <c r="M550" s="57"/>
    </row>
    <row r="551" spans="2:13" s="11" customFormat="1" x14ac:dyDescent="0.25">
      <c r="B551" s="63"/>
      <c r="C551" s="45"/>
      <c r="D551" s="45"/>
      <c r="E551" s="45"/>
      <c r="F551" s="46"/>
      <c r="G551" s="45"/>
      <c r="H551" s="45"/>
      <c r="I551" s="45"/>
      <c r="J551" s="45"/>
      <c r="M551" s="57"/>
    </row>
    <row r="552" spans="2:13" s="11" customFormat="1" x14ac:dyDescent="0.25">
      <c r="B552" s="63"/>
      <c r="C552" s="45"/>
      <c r="D552" s="45"/>
      <c r="E552" s="45"/>
      <c r="F552" s="46"/>
      <c r="G552" s="45"/>
      <c r="H552" s="45"/>
      <c r="I552" s="45"/>
      <c r="J552" s="45"/>
      <c r="M552" s="57"/>
    </row>
    <row r="553" spans="2:13" s="11" customFormat="1" x14ac:dyDescent="0.25">
      <c r="B553" s="63"/>
      <c r="C553" s="45"/>
      <c r="D553" s="45"/>
      <c r="E553" s="45"/>
      <c r="F553" s="46"/>
      <c r="G553" s="45"/>
      <c r="H553" s="45"/>
      <c r="I553" s="45"/>
      <c r="J553" s="45"/>
      <c r="M553" s="57"/>
    </row>
    <row r="554" spans="2:13" s="11" customFormat="1" x14ac:dyDescent="0.25">
      <c r="B554" s="63"/>
      <c r="C554" s="45"/>
      <c r="D554" s="45"/>
      <c r="E554" s="45"/>
      <c r="F554" s="46"/>
      <c r="G554" s="45"/>
      <c r="H554" s="45"/>
      <c r="I554" s="45"/>
      <c r="J554" s="45"/>
      <c r="M554" s="57"/>
    </row>
    <row r="555" spans="2:13" s="11" customFormat="1" x14ac:dyDescent="0.25">
      <c r="B555" s="63"/>
      <c r="C555" s="45"/>
      <c r="D555" s="45"/>
      <c r="E555" s="45"/>
      <c r="F555" s="46"/>
      <c r="G555" s="45"/>
      <c r="H555" s="45"/>
      <c r="I555" s="45"/>
      <c r="J555" s="45"/>
      <c r="M555" s="57"/>
    </row>
    <row r="556" spans="2:13" s="11" customFormat="1" x14ac:dyDescent="0.25">
      <c r="B556" s="63"/>
      <c r="C556" s="45"/>
      <c r="D556" s="45"/>
      <c r="E556" s="45"/>
      <c r="F556" s="46"/>
      <c r="G556" s="45"/>
      <c r="H556" s="45"/>
      <c r="I556" s="45"/>
      <c r="J556" s="45"/>
      <c r="M556" s="57"/>
    </row>
    <row r="557" spans="2:13" s="11" customFormat="1" x14ac:dyDescent="0.25">
      <c r="B557" s="63"/>
      <c r="C557" s="45"/>
      <c r="D557" s="45"/>
      <c r="E557" s="45"/>
      <c r="F557" s="46"/>
      <c r="G557" s="45"/>
      <c r="H557" s="45"/>
      <c r="I557" s="45"/>
      <c r="J557" s="45"/>
      <c r="M557" s="57"/>
    </row>
    <row r="558" spans="2:13" s="11" customFormat="1" x14ac:dyDescent="0.25">
      <c r="B558" s="63"/>
      <c r="C558" s="45"/>
      <c r="D558" s="45"/>
      <c r="E558" s="45"/>
      <c r="F558" s="46"/>
      <c r="G558" s="45"/>
      <c r="H558" s="45"/>
      <c r="I558" s="45"/>
      <c r="J558" s="45"/>
      <c r="M558" s="57"/>
    </row>
    <row r="559" spans="2:13" s="11" customFormat="1" x14ac:dyDescent="0.25">
      <c r="B559" s="63"/>
      <c r="C559" s="45"/>
      <c r="D559" s="45"/>
      <c r="E559" s="45"/>
      <c r="F559" s="46"/>
      <c r="G559" s="45"/>
      <c r="H559" s="45"/>
      <c r="I559" s="45"/>
      <c r="J559" s="45"/>
      <c r="M559" s="57"/>
    </row>
    <row r="560" spans="2:13" s="11" customFormat="1" x14ac:dyDescent="0.25">
      <c r="B560" s="63"/>
      <c r="C560" s="45"/>
      <c r="D560" s="45"/>
      <c r="E560" s="45"/>
      <c r="F560" s="46"/>
      <c r="G560" s="45"/>
      <c r="H560" s="45"/>
      <c r="I560" s="45"/>
      <c r="J560" s="45"/>
      <c r="M560" s="57"/>
    </row>
    <row r="561" spans="2:13" s="11" customFormat="1" x14ac:dyDescent="0.25">
      <c r="B561" s="63"/>
      <c r="C561" s="45"/>
      <c r="D561" s="45"/>
      <c r="E561" s="45"/>
      <c r="F561" s="46"/>
      <c r="G561" s="45"/>
      <c r="H561" s="45"/>
      <c r="I561" s="45"/>
      <c r="J561" s="45"/>
      <c r="M561" s="57"/>
    </row>
    <row r="562" spans="2:13" s="11" customFormat="1" x14ac:dyDescent="0.25">
      <c r="B562" s="63"/>
      <c r="C562" s="45"/>
      <c r="D562" s="45"/>
      <c r="E562" s="45"/>
      <c r="F562" s="46"/>
      <c r="G562" s="45"/>
      <c r="H562" s="45"/>
      <c r="I562" s="45"/>
      <c r="J562" s="45"/>
      <c r="M562" s="57"/>
    </row>
    <row r="563" spans="2:13" s="11" customFormat="1" x14ac:dyDescent="0.25">
      <c r="B563" s="63"/>
      <c r="C563" s="45"/>
      <c r="D563" s="45"/>
      <c r="E563" s="45"/>
      <c r="F563" s="46"/>
      <c r="G563" s="45"/>
      <c r="H563" s="45"/>
      <c r="I563" s="45"/>
      <c r="J563" s="45"/>
      <c r="M563" s="57"/>
    </row>
    <row r="564" spans="2:13" s="11" customFormat="1" x14ac:dyDescent="0.25">
      <c r="B564" s="63"/>
      <c r="C564" s="45"/>
      <c r="D564" s="45"/>
      <c r="E564" s="45"/>
      <c r="F564" s="46"/>
      <c r="G564" s="45"/>
      <c r="H564" s="45"/>
      <c r="I564" s="45"/>
      <c r="J564" s="45"/>
      <c r="M564" s="57"/>
    </row>
    <row r="565" spans="2:13" s="11" customFormat="1" x14ac:dyDescent="0.25">
      <c r="B565" s="63"/>
      <c r="C565" s="45"/>
      <c r="D565" s="45"/>
      <c r="E565" s="45"/>
      <c r="F565" s="46"/>
      <c r="G565" s="45"/>
      <c r="H565" s="45"/>
      <c r="I565" s="45"/>
      <c r="J565" s="45"/>
      <c r="M565" s="57"/>
    </row>
    <row r="566" spans="2:13" s="11" customFormat="1" x14ac:dyDescent="0.25">
      <c r="B566" s="63"/>
      <c r="C566" s="45"/>
      <c r="D566" s="45"/>
      <c r="E566" s="45"/>
      <c r="F566" s="46"/>
      <c r="G566" s="45"/>
      <c r="H566" s="45"/>
      <c r="I566" s="45"/>
      <c r="J566" s="45"/>
      <c r="M566" s="57"/>
    </row>
    <row r="567" spans="2:13" s="11" customFormat="1" x14ac:dyDescent="0.25">
      <c r="B567" s="63"/>
      <c r="C567" s="45"/>
      <c r="D567" s="45"/>
      <c r="E567" s="45"/>
      <c r="F567" s="46"/>
      <c r="G567" s="45"/>
      <c r="H567" s="45"/>
      <c r="I567" s="45"/>
      <c r="J567" s="45"/>
      <c r="M567" s="57"/>
    </row>
    <row r="568" spans="2:13" s="11" customFormat="1" x14ac:dyDescent="0.25">
      <c r="B568" s="63"/>
      <c r="C568" s="45"/>
      <c r="D568" s="45"/>
      <c r="E568" s="45"/>
      <c r="F568" s="46"/>
      <c r="G568" s="45"/>
      <c r="H568" s="45"/>
      <c r="I568" s="45"/>
      <c r="J568" s="45"/>
      <c r="M568" s="57"/>
    </row>
    <row r="569" spans="2:13" s="11" customFormat="1" x14ac:dyDescent="0.25">
      <c r="B569" s="63"/>
      <c r="C569" s="45"/>
      <c r="D569" s="45"/>
      <c r="E569" s="45"/>
      <c r="F569" s="46"/>
      <c r="G569" s="45"/>
      <c r="H569" s="45"/>
      <c r="I569" s="45"/>
      <c r="J569" s="45"/>
      <c r="M569" s="57"/>
    </row>
    <row r="570" spans="2:13" s="11" customFormat="1" x14ac:dyDescent="0.25">
      <c r="B570" s="63"/>
      <c r="C570" s="45"/>
      <c r="D570" s="45"/>
      <c r="E570" s="45"/>
      <c r="F570" s="46"/>
      <c r="G570" s="45"/>
      <c r="H570" s="45"/>
      <c r="I570" s="45"/>
      <c r="J570" s="45"/>
      <c r="M570" s="57"/>
    </row>
    <row r="571" spans="2:13" s="11" customFormat="1" x14ac:dyDescent="0.25">
      <c r="B571" s="63"/>
      <c r="C571" s="45"/>
      <c r="D571" s="45"/>
      <c r="E571" s="45"/>
      <c r="F571" s="46"/>
      <c r="G571" s="45"/>
      <c r="H571" s="45"/>
      <c r="I571" s="45"/>
      <c r="J571" s="45"/>
      <c r="M571" s="57"/>
    </row>
    <row r="572" spans="2:13" s="11" customFormat="1" x14ac:dyDescent="0.25">
      <c r="B572" s="63"/>
      <c r="C572" s="45"/>
      <c r="D572" s="45"/>
      <c r="E572" s="45"/>
      <c r="F572" s="46"/>
      <c r="G572" s="45"/>
      <c r="H572" s="45"/>
      <c r="I572" s="45"/>
      <c r="J572" s="45"/>
      <c r="M572" s="57"/>
    </row>
    <row r="573" spans="2:13" s="11" customFormat="1" x14ac:dyDescent="0.25">
      <c r="B573" s="63"/>
      <c r="C573" s="45"/>
      <c r="D573" s="45"/>
      <c r="E573" s="45"/>
      <c r="F573" s="46"/>
      <c r="G573" s="45"/>
      <c r="H573" s="45"/>
      <c r="I573" s="45"/>
      <c r="J573" s="45"/>
      <c r="M573" s="57"/>
    </row>
    <row r="574" spans="2:13" s="11" customFormat="1" x14ac:dyDescent="0.25">
      <c r="B574" s="63"/>
      <c r="C574" s="45"/>
      <c r="D574" s="45"/>
      <c r="E574" s="45"/>
      <c r="F574" s="46"/>
      <c r="G574" s="45"/>
      <c r="H574" s="45"/>
      <c r="I574" s="45"/>
      <c r="J574" s="45"/>
      <c r="M574" s="57"/>
    </row>
    <row r="575" spans="2:13" s="11" customFormat="1" x14ac:dyDescent="0.25">
      <c r="B575" s="63"/>
      <c r="C575" s="45"/>
      <c r="D575" s="45"/>
      <c r="E575" s="45"/>
      <c r="F575" s="46"/>
      <c r="G575" s="45"/>
      <c r="H575" s="45"/>
      <c r="I575" s="45"/>
      <c r="J575" s="45"/>
      <c r="M575" s="57"/>
    </row>
    <row r="576" spans="2:13" s="11" customFormat="1" x14ac:dyDescent="0.25">
      <c r="B576" s="63"/>
      <c r="C576" s="45"/>
      <c r="D576" s="45"/>
      <c r="E576" s="45"/>
      <c r="F576" s="46"/>
      <c r="G576" s="45"/>
      <c r="H576" s="45"/>
      <c r="I576" s="45"/>
      <c r="J576" s="45"/>
      <c r="M576" s="57"/>
    </row>
    <row r="577" spans="2:13" s="11" customFormat="1" x14ac:dyDescent="0.25">
      <c r="B577" s="63"/>
      <c r="C577" s="45"/>
      <c r="D577" s="45"/>
      <c r="E577" s="45"/>
      <c r="F577" s="46"/>
      <c r="G577" s="45"/>
      <c r="H577" s="45"/>
      <c r="I577" s="45"/>
      <c r="J577" s="45"/>
      <c r="M577" s="57"/>
    </row>
    <row r="578" spans="2:13" s="11" customFormat="1" x14ac:dyDescent="0.25">
      <c r="B578" s="63"/>
      <c r="C578" s="45"/>
      <c r="D578" s="45"/>
      <c r="E578" s="45"/>
      <c r="F578" s="46"/>
      <c r="G578" s="45"/>
      <c r="H578" s="45"/>
      <c r="I578" s="45"/>
      <c r="J578" s="45"/>
      <c r="M578" s="57"/>
    </row>
    <row r="579" spans="2:13" s="11" customFormat="1" x14ac:dyDescent="0.25">
      <c r="B579" s="63"/>
      <c r="C579" s="45"/>
      <c r="D579" s="45"/>
      <c r="E579" s="45"/>
      <c r="F579" s="46"/>
      <c r="G579" s="45"/>
      <c r="H579" s="45"/>
      <c r="I579" s="45"/>
      <c r="J579" s="45"/>
      <c r="M579" s="57"/>
    </row>
    <row r="580" spans="2:13" s="11" customFormat="1" x14ac:dyDescent="0.25">
      <c r="B580" s="63"/>
      <c r="C580" s="45"/>
      <c r="D580" s="45"/>
      <c r="E580" s="45"/>
      <c r="F580" s="46"/>
      <c r="G580" s="45"/>
      <c r="H580" s="45"/>
      <c r="I580" s="45"/>
      <c r="J580" s="45"/>
      <c r="M580" s="57"/>
    </row>
    <row r="581" spans="2:13" s="11" customFormat="1" x14ac:dyDescent="0.25">
      <c r="B581" s="63"/>
      <c r="C581" s="45"/>
      <c r="D581" s="45"/>
      <c r="E581" s="45"/>
      <c r="F581" s="46"/>
      <c r="G581" s="45"/>
      <c r="H581" s="45"/>
      <c r="I581" s="45"/>
      <c r="J581" s="45"/>
      <c r="M581" s="57"/>
    </row>
    <row r="582" spans="2:13" s="11" customFormat="1" x14ac:dyDescent="0.25">
      <c r="B582" s="63"/>
      <c r="C582" s="45"/>
      <c r="D582" s="45"/>
      <c r="E582" s="45"/>
      <c r="F582" s="46"/>
      <c r="G582" s="45"/>
      <c r="H582" s="45"/>
      <c r="I582" s="45"/>
      <c r="J582" s="45"/>
      <c r="M582" s="57"/>
    </row>
    <row r="583" spans="2:13" s="11" customFormat="1" x14ac:dyDescent="0.25">
      <c r="B583" s="63"/>
      <c r="C583" s="45"/>
      <c r="D583" s="45"/>
      <c r="E583" s="45"/>
      <c r="F583" s="46"/>
      <c r="G583" s="45"/>
      <c r="H583" s="45"/>
      <c r="I583" s="45"/>
      <c r="J583" s="45"/>
      <c r="M583" s="57"/>
    </row>
    <row r="584" spans="2:13" s="11" customFormat="1" x14ac:dyDescent="0.25">
      <c r="B584" s="63"/>
      <c r="C584" s="45"/>
      <c r="D584" s="45"/>
      <c r="E584" s="45"/>
      <c r="F584" s="46"/>
      <c r="G584" s="45"/>
      <c r="H584" s="45"/>
      <c r="I584" s="45"/>
      <c r="J584" s="45"/>
      <c r="M584" s="57"/>
    </row>
    <row r="585" spans="2:13" s="11" customFormat="1" x14ac:dyDescent="0.25">
      <c r="B585" s="63"/>
      <c r="C585" s="45"/>
      <c r="D585" s="45"/>
      <c r="E585" s="45"/>
      <c r="F585" s="46"/>
      <c r="G585" s="45"/>
      <c r="H585" s="45"/>
      <c r="I585" s="45"/>
      <c r="J585" s="45"/>
      <c r="M585" s="57"/>
    </row>
    <row r="586" spans="2:13" s="11" customFormat="1" x14ac:dyDescent="0.25">
      <c r="B586" s="63"/>
      <c r="C586" s="45"/>
      <c r="D586" s="45"/>
      <c r="E586" s="45"/>
      <c r="F586" s="46"/>
      <c r="G586" s="45"/>
      <c r="H586" s="45"/>
      <c r="I586" s="45"/>
      <c r="J586" s="45"/>
      <c r="M586" s="57"/>
    </row>
    <row r="587" spans="2:13" s="11" customFormat="1" x14ac:dyDescent="0.25">
      <c r="B587" s="63"/>
      <c r="C587" s="45"/>
      <c r="D587" s="45"/>
      <c r="E587" s="45"/>
      <c r="F587" s="46"/>
      <c r="G587" s="45"/>
      <c r="H587" s="45"/>
      <c r="I587" s="45"/>
      <c r="J587" s="45"/>
      <c r="M587" s="57"/>
    </row>
    <row r="588" spans="2:13" s="11" customFormat="1" x14ac:dyDescent="0.25">
      <c r="B588" s="63"/>
      <c r="C588" s="45"/>
      <c r="D588" s="45"/>
      <c r="E588" s="45"/>
      <c r="F588" s="46"/>
      <c r="G588" s="45"/>
      <c r="H588" s="45"/>
      <c r="I588" s="45"/>
      <c r="J588" s="45"/>
      <c r="M588" s="57"/>
    </row>
    <row r="589" spans="2:13" s="11" customFormat="1" x14ac:dyDescent="0.25">
      <c r="B589" s="63"/>
      <c r="C589" s="45"/>
      <c r="D589" s="45"/>
      <c r="E589" s="45"/>
      <c r="F589" s="46"/>
      <c r="G589" s="45"/>
      <c r="H589" s="45"/>
      <c r="I589" s="45"/>
      <c r="J589" s="45"/>
      <c r="M589" s="57"/>
    </row>
    <row r="590" spans="2:13" s="11" customFormat="1" x14ac:dyDescent="0.25">
      <c r="B590" s="63"/>
      <c r="C590" s="45"/>
      <c r="D590" s="45"/>
      <c r="E590" s="45"/>
      <c r="F590" s="46"/>
      <c r="G590" s="45"/>
      <c r="H590" s="45"/>
      <c r="I590" s="45"/>
      <c r="J590" s="45"/>
      <c r="M590" s="57"/>
    </row>
    <row r="591" spans="2:13" s="11" customFormat="1" x14ac:dyDescent="0.25">
      <c r="B591" s="63"/>
      <c r="C591" s="45"/>
      <c r="D591" s="45"/>
      <c r="E591" s="45"/>
      <c r="F591" s="46"/>
      <c r="G591" s="45"/>
      <c r="H591" s="45"/>
      <c r="I591" s="45"/>
      <c r="J591" s="45"/>
      <c r="M591" s="57"/>
    </row>
    <row r="592" spans="2:13" s="11" customFormat="1" x14ac:dyDescent="0.25">
      <c r="B592" s="63"/>
      <c r="C592" s="45"/>
      <c r="D592" s="45"/>
      <c r="E592" s="45"/>
      <c r="F592" s="46"/>
      <c r="G592" s="45"/>
      <c r="H592" s="45"/>
      <c r="I592" s="45"/>
      <c r="J592" s="45"/>
      <c r="M592" s="57"/>
    </row>
    <row r="593" spans="2:13" s="11" customFormat="1" x14ac:dyDescent="0.25">
      <c r="B593" s="63"/>
      <c r="C593" s="45"/>
      <c r="D593" s="45"/>
      <c r="E593" s="45"/>
      <c r="F593" s="46"/>
      <c r="G593" s="45"/>
      <c r="H593" s="45"/>
      <c r="I593" s="45"/>
      <c r="J593" s="45"/>
      <c r="M593" s="57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137160</xdr:colOff>
                <xdr:row>0</xdr:row>
                <xdr:rowOff>7620</xdr:rowOff>
              </from>
              <to>
                <xdr:col>21</xdr:col>
                <xdr:colOff>60960</xdr:colOff>
                <xdr:row>1</xdr:row>
                <xdr:rowOff>121920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5">
            <anchor moveWithCells="1">
              <from>
                <xdr:col>19</xdr:col>
                <xdr:colOff>251460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91440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7" name="CheckBox1">
          <controlPr autoLine="0" r:id="rId8">
            <anchor moveWithCells="1">
              <from>
                <xdr:col>1</xdr:col>
                <xdr:colOff>45720</xdr:colOff>
                <xdr:row>0</xdr:row>
                <xdr:rowOff>68580</xdr:rowOff>
              </from>
              <to>
                <xdr:col>1</xdr:col>
                <xdr:colOff>754380</xdr:colOff>
                <xdr:row>1</xdr:row>
                <xdr:rowOff>137160</xdr:rowOff>
              </to>
            </anchor>
          </controlPr>
        </control>
      </mc:Choice>
      <mc:Fallback>
        <control shapeId="3079" r:id="rId7" name="CheckBox1"/>
      </mc:Fallback>
    </mc:AlternateContent>
    <mc:AlternateContent xmlns:mc="http://schemas.openxmlformats.org/markup-compatibility/2006">
      <mc:Choice Requires="x14">
        <control shapeId="3082" r:id="rId9" name="Button 10">
          <controlPr defaultSize="0" print="0" autoFill="0" autoPict="0" macro="[0]!initCurveValue">
            <anchor moveWithCells="1">
              <from>
                <xdr:col>2</xdr:col>
                <xdr:colOff>60960</xdr:colOff>
                <xdr:row>0</xdr:row>
                <xdr:rowOff>30480</xdr:rowOff>
              </from>
              <to>
                <xdr:col>3</xdr:col>
                <xdr:colOff>952500</xdr:colOff>
                <xdr:row>1</xdr:row>
                <xdr:rowOff>129540</xdr:rowOff>
              </to>
            </anchor>
          </controlPr>
        </control>
      </mc:Choice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2992"/>
  <sheetViews>
    <sheetView topLeftCell="A27" workbookViewId="0">
      <selection activeCell="A28" sqref="A28"/>
    </sheetView>
  </sheetViews>
  <sheetFormatPr defaultRowHeight="13.2" x14ac:dyDescent="0.25"/>
  <cols>
    <col min="1" max="1" width="22.5546875" customWidth="1"/>
    <col min="2" max="2" width="10.5546875" bestFit="1" customWidth="1"/>
    <col min="3" max="3" width="11.33203125" bestFit="1" customWidth="1"/>
    <col min="5" max="5" width="12.109375" bestFit="1" customWidth="1"/>
    <col min="6" max="6" width="12.33203125" bestFit="1" customWidth="1"/>
    <col min="7" max="7" width="18.33203125" style="68" bestFit="1" customWidth="1"/>
    <col min="8" max="8" width="17.6640625" style="68" bestFit="1" customWidth="1"/>
    <col min="9" max="9" width="11.5546875" style="70" bestFit="1" customWidth="1"/>
    <col min="10" max="10" width="13.6640625" customWidth="1"/>
  </cols>
  <sheetData>
    <row r="1" spans="1:9" ht="18" customHeight="1" x14ac:dyDescent="0.35">
      <c r="A1" s="66" t="s">
        <v>20</v>
      </c>
      <c r="B1" s="66"/>
      <c r="C1" s="66"/>
      <c r="D1" s="66"/>
      <c r="E1" s="66"/>
    </row>
    <row r="2" spans="1:9" ht="15" customHeight="1" x14ac:dyDescent="0.25">
      <c r="A2" s="14" t="s">
        <v>10</v>
      </c>
      <c r="B2" s="65">
        <v>37265</v>
      </c>
    </row>
    <row r="3" spans="1:9" s="67" customFormat="1" ht="15.75" customHeight="1" x14ac:dyDescent="0.25">
      <c r="A3" s="67" t="s">
        <v>11</v>
      </c>
      <c r="B3" s="67" t="s">
        <v>12</v>
      </c>
      <c r="C3" s="67" t="s">
        <v>13</v>
      </c>
      <c r="D3" s="67" t="s">
        <v>14</v>
      </c>
      <c r="E3" s="67" t="s">
        <v>19</v>
      </c>
      <c r="F3" s="67" t="s">
        <v>15</v>
      </c>
      <c r="G3" s="69" t="s">
        <v>18</v>
      </c>
      <c r="H3" s="69" t="s">
        <v>16</v>
      </c>
      <c r="I3" s="72" t="s">
        <v>17</v>
      </c>
    </row>
    <row r="4" spans="1:9" ht="15" customHeight="1" x14ac:dyDescent="0.25">
      <c r="A4" t="s">
        <v>84</v>
      </c>
      <c r="B4" t="s">
        <v>88</v>
      </c>
      <c r="C4" t="s">
        <v>85</v>
      </c>
      <c r="D4" s="65"/>
      <c r="F4">
        <v>3228568</v>
      </c>
      <c r="G4" s="68" t="s">
        <v>221</v>
      </c>
      <c r="I4" s="71" t="s">
        <v>220</v>
      </c>
    </row>
    <row r="5" spans="1:9" x14ac:dyDescent="0.25">
      <c r="A5" t="s">
        <v>35</v>
      </c>
      <c r="B5" t="s">
        <v>88</v>
      </c>
      <c r="C5" t="s">
        <v>85</v>
      </c>
      <c r="D5" s="65"/>
      <c r="F5">
        <v>3228569</v>
      </c>
      <c r="G5" s="68" t="s">
        <v>221</v>
      </c>
      <c r="I5" s="71" t="s">
        <v>220</v>
      </c>
    </row>
    <row r="6" spans="1:9" x14ac:dyDescent="0.25">
      <c r="A6" t="s">
        <v>76</v>
      </c>
      <c r="B6" t="s">
        <v>88</v>
      </c>
      <c r="C6" t="s">
        <v>85</v>
      </c>
      <c r="D6" s="65"/>
      <c r="F6">
        <v>3228571</v>
      </c>
      <c r="G6" s="68" t="s">
        <v>221</v>
      </c>
      <c r="I6" s="71" t="s">
        <v>220</v>
      </c>
    </row>
    <row r="7" spans="1:9" x14ac:dyDescent="0.25">
      <c r="A7" t="s">
        <v>77</v>
      </c>
      <c r="B7" t="s">
        <v>88</v>
      </c>
      <c r="C7" t="s">
        <v>85</v>
      </c>
      <c r="D7" s="65"/>
      <c r="F7">
        <v>3228572</v>
      </c>
      <c r="G7" s="68" t="s">
        <v>221</v>
      </c>
      <c r="I7" s="71" t="s">
        <v>220</v>
      </c>
    </row>
    <row r="8" spans="1:9" x14ac:dyDescent="0.25">
      <c r="A8" t="s">
        <v>80</v>
      </c>
      <c r="B8" t="s">
        <v>88</v>
      </c>
      <c r="C8" t="s">
        <v>85</v>
      </c>
      <c r="D8" s="65"/>
      <c r="F8">
        <v>3228573</v>
      </c>
      <c r="G8" s="68" t="s">
        <v>221</v>
      </c>
      <c r="I8" s="70" t="s">
        <v>220</v>
      </c>
    </row>
    <row r="9" spans="1:9" x14ac:dyDescent="0.25">
      <c r="A9" t="s">
        <v>78</v>
      </c>
      <c r="B9" t="s">
        <v>88</v>
      </c>
      <c r="C9" t="s">
        <v>85</v>
      </c>
      <c r="D9" s="65"/>
      <c r="F9">
        <v>3228575</v>
      </c>
      <c r="G9" s="68" t="s">
        <v>221</v>
      </c>
      <c r="I9" s="70" t="s">
        <v>220</v>
      </c>
    </row>
    <row r="10" spans="1:9" x14ac:dyDescent="0.25">
      <c r="A10" t="s">
        <v>81</v>
      </c>
      <c r="B10" t="s">
        <v>88</v>
      </c>
      <c r="C10" t="s">
        <v>85</v>
      </c>
      <c r="D10" s="65"/>
      <c r="F10">
        <v>3228576</v>
      </c>
      <c r="G10" s="68" t="s">
        <v>221</v>
      </c>
      <c r="I10" s="70" t="s">
        <v>220</v>
      </c>
    </row>
    <row r="11" spans="1:9" x14ac:dyDescent="0.25">
      <c r="A11" t="s">
        <v>170</v>
      </c>
      <c r="B11" t="s">
        <v>88</v>
      </c>
      <c r="C11" t="s">
        <v>85</v>
      </c>
      <c r="D11" s="65"/>
      <c r="F11">
        <v>3228577</v>
      </c>
      <c r="G11" s="68" t="s">
        <v>221</v>
      </c>
      <c r="I11" s="70" t="s">
        <v>220</v>
      </c>
    </row>
    <row r="12" spans="1:9" x14ac:dyDescent="0.25">
      <c r="A12" t="s">
        <v>82</v>
      </c>
      <c r="B12" t="s">
        <v>88</v>
      </c>
      <c r="C12" t="s">
        <v>85</v>
      </c>
      <c r="D12" s="65"/>
      <c r="F12">
        <v>3228578</v>
      </c>
      <c r="G12" s="68" t="s">
        <v>221</v>
      </c>
      <c r="I12" s="70" t="s">
        <v>220</v>
      </c>
    </row>
    <row r="13" spans="1:9" x14ac:dyDescent="0.25">
      <c r="A13" t="s">
        <v>171</v>
      </c>
      <c r="B13" t="s">
        <v>88</v>
      </c>
      <c r="C13" t="s">
        <v>85</v>
      </c>
      <c r="D13" s="65"/>
      <c r="F13">
        <v>3228580</v>
      </c>
      <c r="G13" s="68" t="s">
        <v>221</v>
      </c>
      <c r="I13" s="70" t="s">
        <v>220</v>
      </c>
    </row>
    <row r="14" spans="1:9" x14ac:dyDescent="0.25">
      <c r="A14" t="s">
        <v>172</v>
      </c>
      <c r="B14" t="s">
        <v>88</v>
      </c>
      <c r="C14" t="s">
        <v>85</v>
      </c>
      <c r="D14" s="65"/>
      <c r="F14">
        <v>3228581</v>
      </c>
      <c r="G14" s="68" t="s">
        <v>221</v>
      </c>
      <c r="I14" s="70" t="s">
        <v>220</v>
      </c>
    </row>
    <row r="15" spans="1:9" x14ac:dyDescent="0.25">
      <c r="A15" t="s">
        <v>173</v>
      </c>
      <c r="B15" t="s">
        <v>88</v>
      </c>
      <c r="C15" t="s">
        <v>85</v>
      </c>
      <c r="D15" s="65"/>
      <c r="F15">
        <v>3228582</v>
      </c>
      <c r="G15" s="68" t="s">
        <v>221</v>
      </c>
      <c r="I15" s="70" t="s">
        <v>220</v>
      </c>
    </row>
    <row r="16" spans="1:9" x14ac:dyDescent="0.25">
      <c r="A16" t="s">
        <v>174</v>
      </c>
      <c r="B16" t="s">
        <v>88</v>
      </c>
      <c r="C16" t="s">
        <v>85</v>
      </c>
      <c r="D16" s="65"/>
      <c r="F16">
        <v>3228584</v>
      </c>
      <c r="G16" s="68" t="s">
        <v>221</v>
      </c>
      <c r="I16" s="70" t="s">
        <v>220</v>
      </c>
    </row>
    <row r="17" spans="1:9" x14ac:dyDescent="0.25">
      <c r="A17" t="s">
        <v>36</v>
      </c>
      <c r="B17" t="s">
        <v>88</v>
      </c>
      <c r="C17" t="s">
        <v>85</v>
      </c>
      <c r="D17" s="65"/>
      <c r="F17">
        <v>3228585</v>
      </c>
      <c r="G17" s="68" t="s">
        <v>221</v>
      </c>
      <c r="I17" s="70" t="s">
        <v>220</v>
      </c>
    </row>
    <row r="18" spans="1:9" x14ac:dyDescent="0.25">
      <c r="A18" t="s">
        <v>39</v>
      </c>
      <c r="B18" t="s">
        <v>88</v>
      </c>
      <c r="C18" t="s">
        <v>85</v>
      </c>
      <c r="D18" s="65"/>
      <c r="F18">
        <v>3228586</v>
      </c>
      <c r="G18" s="68" t="s">
        <v>221</v>
      </c>
      <c r="I18" s="70" t="s">
        <v>220</v>
      </c>
    </row>
    <row r="19" spans="1:9" x14ac:dyDescent="0.25">
      <c r="A19" t="s">
        <v>38</v>
      </c>
      <c r="B19" t="s">
        <v>88</v>
      </c>
      <c r="C19" t="s">
        <v>85</v>
      </c>
      <c r="D19" s="65"/>
      <c r="F19">
        <v>3228587</v>
      </c>
      <c r="G19" s="68" t="s">
        <v>221</v>
      </c>
      <c r="I19" s="70" t="s">
        <v>220</v>
      </c>
    </row>
    <row r="20" spans="1:9" x14ac:dyDescent="0.25">
      <c r="A20" t="s">
        <v>175</v>
      </c>
      <c r="B20" t="s">
        <v>88</v>
      </c>
      <c r="C20" t="s">
        <v>85</v>
      </c>
      <c r="D20" s="65"/>
      <c r="F20">
        <v>3228589</v>
      </c>
      <c r="G20" s="68" t="s">
        <v>221</v>
      </c>
      <c r="I20" s="70" t="s">
        <v>220</v>
      </c>
    </row>
    <row r="21" spans="1:9" x14ac:dyDescent="0.25">
      <c r="A21" t="s">
        <v>162</v>
      </c>
      <c r="B21" t="s">
        <v>88</v>
      </c>
      <c r="C21" t="s">
        <v>85</v>
      </c>
      <c r="D21" s="65"/>
      <c r="F21">
        <v>3228590</v>
      </c>
      <c r="G21" s="68" t="s">
        <v>221</v>
      </c>
      <c r="I21" s="70" t="s">
        <v>220</v>
      </c>
    </row>
    <row r="22" spans="1:9" x14ac:dyDescent="0.25">
      <c r="A22" t="s">
        <v>163</v>
      </c>
      <c r="B22" t="s">
        <v>88</v>
      </c>
      <c r="C22" t="s">
        <v>85</v>
      </c>
      <c r="D22" s="65"/>
      <c r="F22">
        <v>3228591</v>
      </c>
      <c r="G22" s="68" t="s">
        <v>221</v>
      </c>
      <c r="I22" s="70" t="s">
        <v>220</v>
      </c>
    </row>
    <row r="23" spans="1:9" x14ac:dyDescent="0.25">
      <c r="A23" t="s">
        <v>164</v>
      </c>
      <c r="B23" t="s">
        <v>88</v>
      </c>
      <c r="C23" t="s">
        <v>85</v>
      </c>
      <c r="D23" s="65"/>
      <c r="F23">
        <v>3228593</v>
      </c>
      <c r="G23" s="68" t="s">
        <v>221</v>
      </c>
      <c r="I23" s="70" t="s">
        <v>220</v>
      </c>
    </row>
    <row r="24" spans="1:9" x14ac:dyDescent="0.25">
      <c r="A24" t="s">
        <v>165</v>
      </c>
      <c r="B24" t="s">
        <v>88</v>
      </c>
      <c r="C24" t="s">
        <v>85</v>
      </c>
      <c r="D24" s="65"/>
      <c r="F24">
        <v>3228594</v>
      </c>
      <c r="G24" s="68" t="s">
        <v>221</v>
      </c>
      <c r="I24" s="70" t="s">
        <v>220</v>
      </c>
    </row>
    <row r="25" spans="1:9" x14ac:dyDescent="0.25">
      <c r="A25" t="s">
        <v>166</v>
      </c>
      <c r="B25" t="s">
        <v>88</v>
      </c>
      <c r="C25" t="s">
        <v>85</v>
      </c>
      <c r="D25" s="65"/>
      <c r="F25">
        <v>3228595</v>
      </c>
      <c r="G25" s="68" t="s">
        <v>221</v>
      </c>
      <c r="I25" s="70" t="s">
        <v>220</v>
      </c>
    </row>
    <row r="26" spans="1:9" x14ac:dyDescent="0.25">
      <c r="A26" t="s">
        <v>69</v>
      </c>
      <c r="B26" t="s">
        <v>88</v>
      </c>
      <c r="C26" t="s">
        <v>85</v>
      </c>
      <c r="D26" s="65"/>
      <c r="F26">
        <v>3228596</v>
      </c>
      <c r="G26" s="68" t="s">
        <v>221</v>
      </c>
      <c r="I26" s="70" t="s">
        <v>220</v>
      </c>
    </row>
    <row r="27" spans="1:9" x14ac:dyDescent="0.25">
      <c r="A27" t="s">
        <v>79</v>
      </c>
      <c r="B27" t="s">
        <v>88</v>
      </c>
      <c r="C27" t="s">
        <v>85</v>
      </c>
      <c r="D27" s="65"/>
      <c r="F27">
        <v>3228598</v>
      </c>
      <c r="G27" s="68" t="s">
        <v>221</v>
      </c>
      <c r="I27" s="71" t="s">
        <v>220</v>
      </c>
    </row>
    <row r="28" spans="1:9" x14ac:dyDescent="0.25">
      <c r="A28" t="s">
        <v>158</v>
      </c>
      <c r="B28" t="s">
        <v>88</v>
      </c>
      <c r="C28" t="s">
        <v>85</v>
      </c>
      <c r="D28" s="65"/>
      <c r="F28">
        <v>3228599</v>
      </c>
      <c r="G28" s="68" t="s">
        <v>221</v>
      </c>
      <c r="I28" s="71" t="s">
        <v>220</v>
      </c>
    </row>
    <row r="29" spans="1:9" ht="132" x14ac:dyDescent="0.25">
      <c r="B29" t="s">
        <v>88</v>
      </c>
      <c r="C29" t="s">
        <v>85</v>
      </c>
      <c r="D29" s="65"/>
      <c r="I29" s="71" t="s">
        <v>222</v>
      </c>
    </row>
    <row r="30" spans="1:9" ht="132" x14ac:dyDescent="0.25">
      <c r="B30" t="s">
        <v>88</v>
      </c>
      <c r="C30" t="s">
        <v>85</v>
      </c>
      <c r="D30" s="65"/>
      <c r="I30" s="71" t="s">
        <v>222</v>
      </c>
    </row>
    <row r="31" spans="1:9" ht="132" x14ac:dyDescent="0.25">
      <c r="B31" t="s">
        <v>88</v>
      </c>
      <c r="C31" t="s">
        <v>85</v>
      </c>
      <c r="D31" s="65"/>
      <c r="I31" s="71" t="s">
        <v>222</v>
      </c>
    </row>
    <row r="32" spans="1:9" ht="132" x14ac:dyDescent="0.25">
      <c r="B32" t="s">
        <v>88</v>
      </c>
      <c r="C32" t="s">
        <v>85</v>
      </c>
      <c r="D32" s="65"/>
      <c r="I32" s="71" t="s">
        <v>222</v>
      </c>
    </row>
    <row r="33" spans="2:9" ht="132" x14ac:dyDescent="0.25">
      <c r="B33" t="s">
        <v>88</v>
      </c>
      <c r="C33" t="s">
        <v>85</v>
      </c>
      <c r="D33" s="65"/>
      <c r="I33" s="71" t="s">
        <v>222</v>
      </c>
    </row>
    <row r="34" spans="2:9" ht="132" x14ac:dyDescent="0.25">
      <c r="B34" t="s">
        <v>88</v>
      </c>
      <c r="C34" t="s">
        <v>85</v>
      </c>
      <c r="D34" s="65"/>
      <c r="I34" s="71" t="s">
        <v>222</v>
      </c>
    </row>
    <row r="35" spans="2:9" ht="132" x14ac:dyDescent="0.25">
      <c r="B35" t="s">
        <v>88</v>
      </c>
      <c r="C35" t="s">
        <v>85</v>
      </c>
      <c r="D35" s="65"/>
      <c r="I35" s="71" t="s">
        <v>222</v>
      </c>
    </row>
    <row r="36" spans="2:9" ht="132" x14ac:dyDescent="0.25">
      <c r="B36" t="s">
        <v>88</v>
      </c>
      <c r="C36" t="s">
        <v>85</v>
      </c>
      <c r="D36" s="65"/>
      <c r="I36" s="71" t="s">
        <v>222</v>
      </c>
    </row>
    <row r="37" spans="2:9" ht="132" x14ac:dyDescent="0.25">
      <c r="B37" t="s">
        <v>88</v>
      </c>
      <c r="C37" t="s">
        <v>85</v>
      </c>
      <c r="D37" s="65"/>
      <c r="I37" s="71" t="s">
        <v>222</v>
      </c>
    </row>
    <row r="38" spans="2:9" ht="132" x14ac:dyDescent="0.25">
      <c r="B38" t="s">
        <v>88</v>
      </c>
      <c r="C38" t="s">
        <v>85</v>
      </c>
      <c r="D38" s="65"/>
      <c r="I38" s="71" t="s">
        <v>222</v>
      </c>
    </row>
    <row r="39" spans="2:9" ht="132" x14ac:dyDescent="0.25">
      <c r="B39" t="s">
        <v>88</v>
      </c>
      <c r="C39" t="s">
        <v>85</v>
      </c>
      <c r="D39" s="65"/>
      <c r="I39" s="71" t="s">
        <v>222</v>
      </c>
    </row>
    <row r="40" spans="2:9" ht="132" x14ac:dyDescent="0.25">
      <c r="B40" t="s">
        <v>88</v>
      </c>
      <c r="C40" t="s">
        <v>85</v>
      </c>
      <c r="D40" s="65"/>
      <c r="I40" s="71" t="s">
        <v>222</v>
      </c>
    </row>
    <row r="41" spans="2:9" ht="132" x14ac:dyDescent="0.25">
      <c r="B41" t="s">
        <v>88</v>
      </c>
      <c r="C41" t="s">
        <v>85</v>
      </c>
      <c r="D41" s="65"/>
      <c r="I41" s="71" t="s">
        <v>222</v>
      </c>
    </row>
    <row r="42" spans="2:9" ht="132" x14ac:dyDescent="0.25">
      <c r="B42" t="s">
        <v>88</v>
      </c>
      <c r="C42" t="s">
        <v>85</v>
      </c>
      <c r="D42" s="65"/>
      <c r="I42" s="71" t="s">
        <v>222</v>
      </c>
    </row>
    <row r="43" spans="2:9" ht="132" x14ac:dyDescent="0.25">
      <c r="B43" t="s">
        <v>88</v>
      </c>
      <c r="C43" t="s">
        <v>85</v>
      </c>
      <c r="D43" s="65"/>
      <c r="I43" s="71" t="s">
        <v>222</v>
      </c>
    </row>
    <row r="44" spans="2:9" ht="132" x14ac:dyDescent="0.25">
      <c r="B44" t="s">
        <v>88</v>
      </c>
      <c r="C44" t="s">
        <v>85</v>
      </c>
      <c r="D44" s="65"/>
      <c r="I44" s="71" t="s">
        <v>222</v>
      </c>
    </row>
    <row r="45" spans="2:9" ht="132" x14ac:dyDescent="0.25">
      <c r="B45" t="s">
        <v>88</v>
      </c>
      <c r="C45" t="s">
        <v>85</v>
      </c>
      <c r="D45" s="65"/>
      <c r="I45" s="71" t="s">
        <v>222</v>
      </c>
    </row>
    <row r="46" spans="2:9" ht="132" x14ac:dyDescent="0.25">
      <c r="B46" t="s">
        <v>88</v>
      </c>
      <c r="C46" t="s">
        <v>85</v>
      </c>
      <c r="D46" s="65"/>
      <c r="I46" s="71" t="s">
        <v>222</v>
      </c>
    </row>
    <row r="47" spans="2:9" ht="132" x14ac:dyDescent="0.25">
      <c r="B47" t="s">
        <v>88</v>
      </c>
      <c r="C47" t="s">
        <v>85</v>
      </c>
      <c r="D47" s="65"/>
      <c r="I47" s="71" t="s">
        <v>222</v>
      </c>
    </row>
    <row r="48" spans="2:9" ht="132" x14ac:dyDescent="0.25">
      <c r="B48" t="s">
        <v>88</v>
      </c>
      <c r="C48" t="s">
        <v>85</v>
      </c>
      <c r="D48" s="65"/>
      <c r="I48" s="71" t="s">
        <v>222</v>
      </c>
    </row>
    <row r="49" spans="2:9" ht="132" x14ac:dyDescent="0.25">
      <c r="B49" t="s">
        <v>88</v>
      </c>
      <c r="C49" t="s">
        <v>85</v>
      </c>
      <c r="D49" s="65"/>
      <c r="I49" s="71" t="s">
        <v>222</v>
      </c>
    </row>
    <row r="50" spans="2:9" ht="132" x14ac:dyDescent="0.25">
      <c r="B50" t="s">
        <v>88</v>
      </c>
      <c r="C50" t="s">
        <v>85</v>
      </c>
      <c r="D50" s="65"/>
      <c r="I50" s="71" t="s">
        <v>222</v>
      </c>
    </row>
    <row r="51" spans="2:9" ht="132" x14ac:dyDescent="0.25">
      <c r="B51" t="s">
        <v>88</v>
      </c>
      <c r="C51" t="s">
        <v>85</v>
      </c>
      <c r="D51" s="65"/>
      <c r="I51" s="71" t="s">
        <v>222</v>
      </c>
    </row>
    <row r="52" spans="2:9" ht="132" x14ac:dyDescent="0.25">
      <c r="B52" t="s">
        <v>88</v>
      </c>
      <c r="C52" t="s">
        <v>85</v>
      </c>
      <c r="D52" s="65"/>
      <c r="I52" s="71" t="s">
        <v>222</v>
      </c>
    </row>
    <row r="53" spans="2:9" ht="132" x14ac:dyDescent="0.25">
      <c r="B53" t="s">
        <v>88</v>
      </c>
      <c r="C53" t="s">
        <v>85</v>
      </c>
      <c r="D53" s="65"/>
      <c r="I53" s="71" t="s">
        <v>222</v>
      </c>
    </row>
    <row r="54" spans="2:9" ht="132" x14ac:dyDescent="0.25">
      <c r="B54" t="s">
        <v>88</v>
      </c>
      <c r="C54" t="s">
        <v>85</v>
      </c>
      <c r="D54" s="65"/>
      <c r="I54" s="71" t="s">
        <v>222</v>
      </c>
    </row>
    <row r="55" spans="2:9" ht="132" x14ac:dyDescent="0.25">
      <c r="B55" t="s">
        <v>88</v>
      </c>
      <c r="C55" t="s">
        <v>85</v>
      </c>
      <c r="D55" s="65"/>
      <c r="I55" s="71" t="s">
        <v>222</v>
      </c>
    </row>
    <row r="56" spans="2:9" ht="132" x14ac:dyDescent="0.25">
      <c r="B56" t="s">
        <v>88</v>
      </c>
      <c r="C56" t="s">
        <v>85</v>
      </c>
      <c r="D56" s="65"/>
      <c r="I56" s="71" t="s">
        <v>222</v>
      </c>
    </row>
    <row r="57" spans="2:9" ht="132" x14ac:dyDescent="0.25">
      <c r="B57" t="s">
        <v>88</v>
      </c>
      <c r="C57" t="s">
        <v>85</v>
      </c>
      <c r="D57" s="65"/>
      <c r="I57" s="71" t="s">
        <v>222</v>
      </c>
    </row>
    <row r="58" spans="2:9" ht="132" x14ac:dyDescent="0.25">
      <c r="B58" t="s">
        <v>88</v>
      </c>
      <c r="C58" t="s">
        <v>85</v>
      </c>
      <c r="D58" s="65"/>
      <c r="I58" s="71" t="s">
        <v>222</v>
      </c>
    </row>
    <row r="59" spans="2:9" ht="132" x14ac:dyDescent="0.25">
      <c r="B59" t="s">
        <v>88</v>
      </c>
      <c r="C59" t="s">
        <v>85</v>
      </c>
      <c r="D59" s="65"/>
      <c r="I59" s="71" t="s">
        <v>222</v>
      </c>
    </row>
    <row r="60" spans="2:9" ht="132" x14ac:dyDescent="0.25">
      <c r="B60" t="s">
        <v>88</v>
      </c>
      <c r="C60" t="s">
        <v>85</v>
      </c>
      <c r="D60" s="65"/>
      <c r="I60" s="71" t="s">
        <v>222</v>
      </c>
    </row>
    <row r="61" spans="2:9" ht="132" x14ac:dyDescent="0.25">
      <c r="B61" t="s">
        <v>88</v>
      </c>
      <c r="C61" t="s">
        <v>85</v>
      </c>
      <c r="D61" s="65"/>
      <c r="I61" s="71" t="s">
        <v>222</v>
      </c>
    </row>
    <row r="62" spans="2:9" ht="132" x14ac:dyDescent="0.25">
      <c r="B62" t="s">
        <v>88</v>
      </c>
      <c r="C62" t="s">
        <v>85</v>
      </c>
      <c r="D62" s="65"/>
      <c r="I62" s="71" t="s">
        <v>222</v>
      </c>
    </row>
    <row r="63" spans="2:9" ht="132" x14ac:dyDescent="0.25">
      <c r="B63" t="s">
        <v>88</v>
      </c>
      <c r="C63" t="s">
        <v>85</v>
      </c>
      <c r="D63" s="65"/>
      <c r="I63" s="71" t="s">
        <v>222</v>
      </c>
    </row>
    <row r="64" spans="2:9" ht="132" x14ac:dyDescent="0.25">
      <c r="B64" t="s">
        <v>88</v>
      </c>
      <c r="C64" t="s">
        <v>85</v>
      </c>
      <c r="D64" s="65"/>
      <c r="I64" s="71" t="s">
        <v>222</v>
      </c>
    </row>
    <row r="65" spans="2:9" ht="132" x14ac:dyDescent="0.25">
      <c r="B65" t="s">
        <v>88</v>
      </c>
      <c r="C65" t="s">
        <v>85</v>
      </c>
      <c r="D65" s="65"/>
      <c r="I65" s="71" t="s">
        <v>222</v>
      </c>
    </row>
    <row r="66" spans="2:9" ht="132" x14ac:dyDescent="0.25">
      <c r="B66" t="s">
        <v>88</v>
      </c>
      <c r="C66" t="s">
        <v>85</v>
      </c>
      <c r="D66" s="65"/>
      <c r="I66" s="71" t="s">
        <v>222</v>
      </c>
    </row>
    <row r="67" spans="2:9" ht="132" x14ac:dyDescent="0.25">
      <c r="B67" t="s">
        <v>88</v>
      </c>
      <c r="C67" t="s">
        <v>85</v>
      </c>
      <c r="D67" s="65"/>
      <c r="I67" s="71" t="s">
        <v>222</v>
      </c>
    </row>
    <row r="68" spans="2:9" ht="132" x14ac:dyDescent="0.25">
      <c r="B68" t="s">
        <v>88</v>
      </c>
      <c r="C68" t="s">
        <v>85</v>
      </c>
      <c r="D68" s="65"/>
      <c r="I68" s="71" t="s">
        <v>222</v>
      </c>
    </row>
    <row r="69" spans="2:9" ht="132" x14ac:dyDescent="0.25">
      <c r="B69" t="s">
        <v>88</v>
      </c>
      <c r="C69" t="s">
        <v>85</v>
      </c>
      <c r="D69" s="65"/>
      <c r="I69" s="71" t="s">
        <v>222</v>
      </c>
    </row>
    <row r="70" spans="2:9" ht="132" x14ac:dyDescent="0.25">
      <c r="B70" t="s">
        <v>88</v>
      </c>
      <c r="C70" t="s">
        <v>85</v>
      </c>
      <c r="D70" s="65"/>
      <c r="I70" s="71" t="s">
        <v>222</v>
      </c>
    </row>
    <row r="71" spans="2:9" x14ac:dyDescent="0.25">
      <c r="D71" s="65"/>
    </row>
    <row r="72" spans="2:9" x14ac:dyDescent="0.25">
      <c r="D72" s="65"/>
    </row>
    <row r="73" spans="2:9" x14ac:dyDescent="0.25">
      <c r="D73" s="65"/>
    </row>
    <row r="74" spans="2:9" x14ac:dyDescent="0.25">
      <c r="D74" s="65"/>
    </row>
    <row r="75" spans="2:9" x14ac:dyDescent="0.25">
      <c r="D75" s="65"/>
    </row>
    <row r="76" spans="2:9" x14ac:dyDescent="0.25">
      <c r="D76" s="65"/>
    </row>
    <row r="77" spans="2:9" x14ac:dyDescent="0.25">
      <c r="D77" s="65"/>
    </row>
    <row r="78" spans="2:9" x14ac:dyDescent="0.25">
      <c r="D78" s="65"/>
    </row>
    <row r="79" spans="2:9" x14ac:dyDescent="0.25">
      <c r="D79" s="65"/>
    </row>
    <row r="80" spans="2:9" x14ac:dyDescent="0.25">
      <c r="D80" s="65"/>
    </row>
    <row r="81" spans="4:4" x14ac:dyDescent="0.25">
      <c r="D81" s="65"/>
    </row>
    <row r="82" spans="4:4" x14ac:dyDescent="0.25">
      <c r="D82" s="65"/>
    </row>
    <row r="83" spans="4:4" x14ac:dyDescent="0.25">
      <c r="D83" s="65"/>
    </row>
    <row r="84" spans="4:4" x14ac:dyDescent="0.25">
      <c r="D84" s="65"/>
    </row>
    <row r="85" spans="4:4" x14ac:dyDescent="0.25">
      <c r="D85" s="65"/>
    </row>
    <row r="86" spans="4:4" x14ac:dyDescent="0.25">
      <c r="D86" s="65"/>
    </row>
    <row r="87" spans="4:4" x14ac:dyDescent="0.25">
      <c r="D87" s="65"/>
    </row>
    <row r="88" spans="4:4" x14ac:dyDescent="0.25">
      <c r="D88" s="65"/>
    </row>
    <row r="89" spans="4:4" x14ac:dyDescent="0.25">
      <c r="D89" s="65"/>
    </row>
    <row r="90" spans="4:4" x14ac:dyDescent="0.25">
      <c r="D90" s="65"/>
    </row>
    <row r="91" spans="4:4" x14ac:dyDescent="0.25">
      <c r="D91" s="65"/>
    </row>
    <row r="92" spans="4:4" x14ac:dyDescent="0.25">
      <c r="D92" s="65"/>
    </row>
    <row r="93" spans="4:4" x14ac:dyDescent="0.25">
      <c r="D93" s="65"/>
    </row>
    <row r="94" spans="4:4" x14ac:dyDescent="0.25">
      <c r="D94" s="65"/>
    </row>
    <row r="95" spans="4:4" x14ac:dyDescent="0.25">
      <c r="D95" s="65"/>
    </row>
    <row r="96" spans="4:4" x14ac:dyDescent="0.25">
      <c r="D96" s="65"/>
    </row>
    <row r="97" spans="4:4" x14ac:dyDescent="0.25">
      <c r="D97" s="65"/>
    </row>
    <row r="98" spans="4:4" x14ac:dyDescent="0.25">
      <c r="D98" s="65"/>
    </row>
    <row r="99" spans="4:4" x14ac:dyDescent="0.25">
      <c r="D99" s="65"/>
    </row>
    <row r="100" spans="4:4" x14ac:dyDescent="0.25">
      <c r="D100" s="65"/>
    </row>
    <row r="101" spans="4:4" x14ac:dyDescent="0.25">
      <c r="D101" s="65"/>
    </row>
    <row r="102" spans="4:4" x14ac:dyDescent="0.25">
      <c r="D102" s="65"/>
    </row>
    <row r="103" spans="4:4" x14ac:dyDescent="0.25">
      <c r="D103" s="65"/>
    </row>
    <row r="104" spans="4:4" x14ac:dyDescent="0.25">
      <c r="D104" s="65"/>
    </row>
    <row r="105" spans="4:4" x14ac:dyDescent="0.25">
      <c r="D105" s="65"/>
    </row>
    <row r="106" spans="4:4" x14ac:dyDescent="0.25">
      <c r="D106" s="65"/>
    </row>
    <row r="107" spans="4:4" x14ac:dyDescent="0.25">
      <c r="D107" s="65"/>
    </row>
    <row r="108" spans="4:4" x14ac:dyDescent="0.25">
      <c r="D108" s="65"/>
    </row>
    <row r="109" spans="4:4" x14ac:dyDescent="0.25">
      <c r="D109" s="65"/>
    </row>
    <row r="110" spans="4:4" x14ac:dyDescent="0.25">
      <c r="D110" s="65"/>
    </row>
    <row r="111" spans="4:4" x14ac:dyDescent="0.25">
      <c r="D111" s="65"/>
    </row>
    <row r="112" spans="4:4" x14ac:dyDescent="0.25">
      <c r="D112" s="65"/>
    </row>
    <row r="113" spans="4:4" x14ac:dyDescent="0.25">
      <c r="D113" s="65"/>
    </row>
    <row r="114" spans="4:4" x14ac:dyDescent="0.25">
      <c r="D114" s="65"/>
    </row>
    <row r="115" spans="4:4" x14ac:dyDescent="0.25">
      <c r="D115" s="65"/>
    </row>
    <row r="116" spans="4:4" x14ac:dyDescent="0.25">
      <c r="D116" s="65"/>
    </row>
    <row r="117" spans="4:4" x14ac:dyDescent="0.25">
      <c r="D117" s="65"/>
    </row>
    <row r="118" spans="4:4" x14ac:dyDescent="0.25">
      <c r="D118" s="65"/>
    </row>
    <row r="119" spans="4:4" x14ac:dyDescent="0.25">
      <c r="D119" s="65"/>
    </row>
    <row r="120" spans="4:4" x14ac:dyDescent="0.25">
      <c r="D120" s="65"/>
    </row>
    <row r="121" spans="4:4" x14ac:dyDescent="0.25">
      <c r="D121" s="65"/>
    </row>
    <row r="122" spans="4:4" x14ac:dyDescent="0.25">
      <c r="D122" s="65"/>
    </row>
    <row r="123" spans="4:4" x14ac:dyDescent="0.25">
      <c r="D123" s="65"/>
    </row>
    <row r="124" spans="4:4" x14ac:dyDescent="0.25">
      <c r="D124" s="65"/>
    </row>
    <row r="125" spans="4:4" x14ac:dyDescent="0.25">
      <c r="D125" s="65"/>
    </row>
    <row r="126" spans="4:4" x14ac:dyDescent="0.25">
      <c r="D126" s="65"/>
    </row>
    <row r="127" spans="4:4" x14ac:dyDescent="0.25">
      <c r="D127" s="65"/>
    </row>
    <row r="128" spans="4:4" x14ac:dyDescent="0.25">
      <c r="D128" s="65"/>
    </row>
    <row r="129" spans="4:4" x14ac:dyDescent="0.25">
      <c r="D129" s="65"/>
    </row>
    <row r="130" spans="4:4" x14ac:dyDescent="0.25">
      <c r="D130" s="65"/>
    </row>
    <row r="131" spans="4:4" x14ac:dyDescent="0.25">
      <c r="D131" s="65"/>
    </row>
    <row r="132" spans="4:4" x14ac:dyDescent="0.25">
      <c r="D132" s="65"/>
    </row>
    <row r="133" spans="4:4" x14ac:dyDescent="0.25">
      <c r="D133" s="65"/>
    </row>
    <row r="134" spans="4:4" x14ac:dyDescent="0.25">
      <c r="D134" s="65"/>
    </row>
    <row r="135" spans="4:4" x14ac:dyDescent="0.25">
      <c r="D135" s="65"/>
    </row>
    <row r="136" spans="4:4" x14ac:dyDescent="0.25">
      <c r="D136" s="65"/>
    </row>
    <row r="137" spans="4:4" x14ac:dyDescent="0.25">
      <c r="D137" s="65"/>
    </row>
    <row r="138" spans="4:4" x14ac:dyDescent="0.25">
      <c r="D138" s="65"/>
    </row>
    <row r="139" spans="4:4" x14ac:dyDescent="0.25">
      <c r="D139" s="65"/>
    </row>
    <row r="140" spans="4:4" x14ac:dyDescent="0.25">
      <c r="D140" s="65"/>
    </row>
    <row r="141" spans="4:4" x14ac:dyDescent="0.25">
      <c r="D141" s="65"/>
    </row>
    <row r="142" spans="4:4" x14ac:dyDescent="0.25">
      <c r="D142" s="65"/>
    </row>
    <row r="143" spans="4:4" x14ac:dyDescent="0.25">
      <c r="D143" s="65"/>
    </row>
    <row r="144" spans="4:4" x14ac:dyDescent="0.25">
      <c r="D144" s="65"/>
    </row>
    <row r="145" spans="4:4" x14ac:dyDescent="0.25">
      <c r="D145" s="65"/>
    </row>
    <row r="146" spans="4:4" x14ac:dyDescent="0.25">
      <c r="D146" s="65"/>
    </row>
    <row r="147" spans="4:4" x14ac:dyDescent="0.25">
      <c r="D147" s="65"/>
    </row>
    <row r="148" spans="4:4" x14ac:dyDescent="0.25">
      <c r="D148" s="65"/>
    </row>
    <row r="149" spans="4:4" x14ac:dyDescent="0.25">
      <c r="D149" s="65"/>
    </row>
    <row r="150" spans="4:4" x14ac:dyDescent="0.25">
      <c r="D150" s="65"/>
    </row>
    <row r="151" spans="4:4" x14ac:dyDescent="0.25">
      <c r="D151" s="65"/>
    </row>
    <row r="152" spans="4:4" x14ac:dyDescent="0.25">
      <c r="D152" s="65"/>
    </row>
    <row r="153" spans="4:4" x14ac:dyDescent="0.25">
      <c r="D153" s="65"/>
    </row>
    <row r="154" spans="4:4" x14ac:dyDescent="0.25">
      <c r="D154" s="65"/>
    </row>
    <row r="155" spans="4:4" x14ac:dyDescent="0.25">
      <c r="D155" s="65"/>
    </row>
    <row r="156" spans="4:4" x14ac:dyDescent="0.25">
      <c r="D156" s="65"/>
    </row>
    <row r="157" spans="4:4" x14ac:dyDescent="0.25">
      <c r="D157" s="65"/>
    </row>
    <row r="158" spans="4:4" x14ac:dyDescent="0.25">
      <c r="D158" s="65"/>
    </row>
    <row r="159" spans="4:4" x14ac:dyDescent="0.25">
      <c r="D159" s="65"/>
    </row>
    <row r="160" spans="4:4" x14ac:dyDescent="0.25">
      <c r="D160" s="65"/>
    </row>
    <row r="161" spans="4:4" x14ac:dyDescent="0.25">
      <c r="D161" s="65"/>
    </row>
    <row r="162" spans="4:4" x14ac:dyDescent="0.25">
      <c r="D162" s="65"/>
    </row>
    <row r="163" spans="4:4" x14ac:dyDescent="0.25">
      <c r="D163" s="65"/>
    </row>
    <row r="164" spans="4:4" x14ac:dyDescent="0.25">
      <c r="D164" s="65"/>
    </row>
    <row r="165" spans="4:4" x14ac:dyDescent="0.25">
      <c r="D165" s="65"/>
    </row>
    <row r="166" spans="4:4" x14ac:dyDescent="0.25">
      <c r="D166" s="65"/>
    </row>
    <row r="167" spans="4:4" x14ac:dyDescent="0.25">
      <c r="D167" s="65"/>
    </row>
    <row r="168" spans="4:4" x14ac:dyDescent="0.25">
      <c r="D168" s="65"/>
    </row>
    <row r="169" spans="4:4" x14ac:dyDescent="0.25">
      <c r="D169" s="65"/>
    </row>
    <row r="170" spans="4:4" x14ac:dyDescent="0.25">
      <c r="D170" s="65"/>
    </row>
    <row r="171" spans="4:4" x14ac:dyDescent="0.25">
      <c r="D171" s="65"/>
    </row>
    <row r="172" spans="4:4" x14ac:dyDescent="0.25">
      <c r="D172" s="65"/>
    </row>
    <row r="173" spans="4:4" x14ac:dyDescent="0.25">
      <c r="D173" s="65"/>
    </row>
    <row r="174" spans="4:4" x14ac:dyDescent="0.25">
      <c r="D174" s="65"/>
    </row>
    <row r="175" spans="4:4" x14ac:dyDescent="0.25">
      <c r="D175" s="65"/>
    </row>
    <row r="176" spans="4:4" x14ac:dyDescent="0.25">
      <c r="D176" s="65"/>
    </row>
    <row r="177" spans="4:4" x14ac:dyDescent="0.25">
      <c r="D177" s="65"/>
    </row>
    <row r="178" spans="4:4" x14ac:dyDescent="0.25">
      <c r="D178" s="65"/>
    </row>
    <row r="179" spans="4:4" x14ac:dyDescent="0.25">
      <c r="D179" s="65"/>
    </row>
    <row r="180" spans="4:4" x14ac:dyDescent="0.25">
      <c r="D180" s="65"/>
    </row>
    <row r="181" spans="4:4" x14ac:dyDescent="0.25">
      <c r="D181" s="65"/>
    </row>
    <row r="182" spans="4:4" x14ac:dyDescent="0.25">
      <c r="D182" s="65"/>
    </row>
    <row r="183" spans="4:4" x14ac:dyDescent="0.25">
      <c r="D183" s="65"/>
    </row>
    <row r="184" spans="4:4" x14ac:dyDescent="0.25">
      <c r="D184" s="65"/>
    </row>
    <row r="185" spans="4:4" x14ac:dyDescent="0.25">
      <c r="D185" s="65"/>
    </row>
    <row r="186" spans="4:4" x14ac:dyDescent="0.25">
      <c r="D186" s="65"/>
    </row>
    <row r="187" spans="4:4" x14ac:dyDescent="0.25">
      <c r="D187" s="65"/>
    </row>
    <row r="188" spans="4:4" x14ac:dyDescent="0.25">
      <c r="D188" s="65"/>
    </row>
    <row r="189" spans="4:4" x14ac:dyDescent="0.25">
      <c r="D189" s="65"/>
    </row>
    <row r="190" spans="4:4" x14ac:dyDescent="0.25">
      <c r="D190" s="65"/>
    </row>
    <row r="191" spans="4:4" x14ac:dyDescent="0.25">
      <c r="D191" s="65"/>
    </row>
    <row r="192" spans="4:4" x14ac:dyDescent="0.25">
      <c r="D192" s="65"/>
    </row>
    <row r="193" spans="4:4" x14ac:dyDescent="0.25">
      <c r="D193" s="65"/>
    </row>
    <row r="194" spans="4:4" x14ac:dyDescent="0.25">
      <c r="D194" s="65"/>
    </row>
    <row r="195" spans="4:4" x14ac:dyDescent="0.25">
      <c r="D195" s="65"/>
    </row>
    <row r="196" spans="4:4" x14ac:dyDescent="0.25">
      <c r="D196" s="65"/>
    </row>
    <row r="197" spans="4:4" x14ac:dyDescent="0.25">
      <c r="D197" s="65"/>
    </row>
    <row r="198" spans="4:4" x14ac:dyDescent="0.25">
      <c r="D198" s="65"/>
    </row>
    <row r="199" spans="4:4" x14ac:dyDescent="0.25">
      <c r="D199" s="65"/>
    </row>
    <row r="200" spans="4:4" x14ac:dyDescent="0.25">
      <c r="D200" s="65"/>
    </row>
    <row r="201" spans="4:4" x14ac:dyDescent="0.25">
      <c r="D201" s="65"/>
    </row>
    <row r="202" spans="4:4" x14ac:dyDescent="0.25">
      <c r="D202" s="65"/>
    </row>
    <row r="203" spans="4:4" x14ac:dyDescent="0.25">
      <c r="D203" s="65"/>
    </row>
    <row r="204" spans="4:4" x14ac:dyDescent="0.25">
      <c r="D204" s="65"/>
    </row>
    <row r="205" spans="4:4" x14ac:dyDescent="0.25">
      <c r="D205" s="65"/>
    </row>
    <row r="206" spans="4:4" x14ac:dyDescent="0.25">
      <c r="D206" s="65"/>
    </row>
    <row r="207" spans="4:4" x14ac:dyDescent="0.25">
      <c r="D207" s="65"/>
    </row>
    <row r="208" spans="4:4" x14ac:dyDescent="0.25">
      <c r="D208" s="65"/>
    </row>
    <row r="209" spans="4:4" x14ac:dyDescent="0.25">
      <c r="D209" s="65"/>
    </row>
    <row r="210" spans="4:4" x14ac:dyDescent="0.25">
      <c r="D210" s="65"/>
    </row>
    <row r="211" spans="4:4" x14ac:dyDescent="0.25">
      <c r="D211" s="65"/>
    </row>
    <row r="212" spans="4:4" x14ac:dyDescent="0.25">
      <c r="D212" s="65"/>
    </row>
    <row r="213" spans="4:4" x14ac:dyDescent="0.25">
      <c r="D213" s="65"/>
    </row>
    <row r="214" spans="4:4" x14ac:dyDescent="0.25">
      <c r="D214" s="65"/>
    </row>
    <row r="215" spans="4:4" x14ac:dyDescent="0.25">
      <c r="D215" s="65"/>
    </row>
    <row r="216" spans="4:4" x14ac:dyDescent="0.25">
      <c r="D216" s="65"/>
    </row>
    <row r="217" spans="4:4" x14ac:dyDescent="0.25">
      <c r="D217" s="65"/>
    </row>
    <row r="218" spans="4:4" x14ac:dyDescent="0.25">
      <c r="D218" s="65"/>
    </row>
    <row r="219" spans="4:4" x14ac:dyDescent="0.25">
      <c r="D219" s="65"/>
    </row>
    <row r="220" spans="4:4" x14ac:dyDescent="0.25">
      <c r="D220" s="65"/>
    </row>
    <row r="221" spans="4:4" x14ac:dyDescent="0.25">
      <c r="D221" s="65"/>
    </row>
    <row r="222" spans="4:4" x14ac:dyDescent="0.25">
      <c r="D222" s="65"/>
    </row>
    <row r="223" spans="4:4" x14ac:dyDescent="0.25">
      <c r="D223" s="65"/>
    </row>
    <row r="224" spans="4:4" x14ac:dyDescent="0.25">
      <c r="D224" s="65"/>
    </row>
    <row r="225" spans="4:4" x14ac:dyDescent="0.25">
      <c r="D225" s="65"/>
    </row>
    <row r="226" spans="4:4" x14ac:dyDescent="0.25">
      <c r="D226" s="65"/>
    </row>
    <row r="227" spans="4:4" x14ac:dyDescent="0.25">
      <c r="D227" s="65"/>
    </row>
    <row r="228" spans="4:4" x14ac:dyDescent="0.25">
      <c r="D228" s="65"/>
    </row>
    <row r="229" spans="4:4" x14ac:dyDescent="0.25">
      <c r="D229" s="65"/>
    </row>
    <row r="230" spans="4:4" x14ac:dyDescent="0.25">
      <c r="D230" s="65"/>
    </row>
    <row r="231" spans="4:4" x14ac:dyDescent="0.25">
      <c r="D231" s="65"/>
    </row>
    <row r="232" spans="4:4" x14ac:dyDescent="0.25">
      <c r="D232" s="65"/>
    </row>
    <row r="233" spans="4:4" x14ac:dyDescent="0.25">
      <c r="D233" s="65"/>
    </row>
    <row r="234" spans="4:4" x14ac:dyDescent="0.25">
      <c r="D234" s="65"/>
    </row>
    <row r="235" spans="4:4" x14ac:dyDescent="0.25">
      <c r="D235" s="65"/>
    </row>
    <row r="236" spans="4:4" x14ac:dyDescent="0.25">
      <c r="D236" s="65"/>
    </row>
    <row r="237" spans="4:4" x14ac:dyDescent="0.25">
      <c r="D237" s="65"/>
    </row>
    <row r="238" spans="4:4" x14ac:dyDescent="0.25">
      <c r="D238" s="65"/>
    </row>
    <row r="239" spans="4:4" x14ac:dyDescent="0.25">
      <c r="D239" s="65"/>
    </row>
    <row r="240" spans="4:4" x14ac:dyDescent="0.25">
      <c r="D240" s="65"/>
    </row>
    <row r="241" spans="4:4" x14ac:dyDescent="0.25">
      <c r="D241" s="65"/>
    </row>
    <row r="242" spans="4:4" x14ac:dyDescent="0.25">
      <c r="D242" s="65"/>
    </row>
    <row r="243" spans="4:4" x14ac:dyDescent="0.25">
      <c r="D243" s="65"/>
    </row>
    <row r="244" spans="4:4" x14ac:dyDescent="0.25">
      <c r="D244" s="65"/>
    </row>
    <row r="245" spans="4:4" x14ac:dyDescent="0.25">
      <c r="D245" s="65"/>
    </row>
    <row r="246" spans="4:4" x14ac:dyDescent="0.25">
      <c r="D246" s="65"/>
    </row>
    <row r="247" spans="4:4" x14ac:dyDescent="0.25">
      <c r="D247" s="65"/>
    </row>
    <row r="248" spans="4:4" x14ac:dyDescent="0.25">
      <c r="D248" s="65"/>
    </row>
    <row r="249" spans="4:4" x14ac:dyDescent="0.25">
      <c r="D249" s="65"/>
    </row>
    <row r="250" spans="4:4" x14ac:dyDescent="0.25">
      <c r="D250" s="65"/>
    </row>
    <row r="251" spans="4:4" x14ac:dyDescent="0.25">
      <c r="D251" s="65"/>
    </row>
    <row r="252" spans="4:4" x14ac:dyDescent="0.25">
      <c r="D252" s="65"/>
    </row>
    <row r="253" spans="4:4" x14ac:dyDescent="0.25">
      <c r="D253" s="65"/>
    </row>
    <row r="254" spans="4:4" x14ac:dyDescent="0.25">
      <c r="D254" s="65"/>
    </row>
    <row r="255" spans="4:4" x14ac:dyDescent="0.25">
      <c r="D255" s="65"/>
    </row>
    <row r="256" spans="4:4" x14ac:dyDescent="0.25">
      <c r="D256" s="65"/>
    </row>
    <row r="257" spans="4:4" x14ac:dyDescent="0.25">
      <c r="D257" s="65"/>
    </row>
    <row r="258" spans="4:4" x14ac:dyDescent="0.25">
      <c r="D258" s="65"/>
    </row>
    <row r="259" spans="4:4" x14ac:dyDescent="0.25">
      <c r="D259" s="65"/>
    </row>
    <row r="260" spans="4:4" x14ac:dyDescent="0.25">
      <c r="D260" s="65"/>
    </row>
    <row r="261" spans="4:4" x14ac:dyDescent="0.25">
      <c r="D261" s="65"/>
    </row>
    <row r="262" spans="4:4" x14ac:dyDescent="0.25">
      <c r="D262" s="65"/>
    </row>
    <row r="263" spans="4:4" x14ac:dyDescent="0.25">
      <c r="D263" s="65"/>
    </row>
    <row r="264" spans="4:4" x14ac:dyDescent="0.25">
      <c r="D264" s="65"/>
    </row>
    <row r="265" spans="4:4" x14ac:dyDescent="0.25">
      <c r="D265" s="65"/>
    </row>
    <row r="266" spans="4:4" x14ac:dyDescent="0.25">
      <c r="D266" s="65"/>
    </row>
    <row r="267" spans="4:4" x14ac:dyDescent="0.25">
      <c r="D267" s="65"/>
    </row>
    <row r="268" spans="4:4" x14ac:dyDescent="0.25">
      <c r="D268" s="65"/>
    </row>
    <row r="269" spans="4:4" x14ac:dyDescent="0.25">
      <c r="D269" s="65"/>
    </row>
    <row r="270" spans="4:4" x14ac:dyDescent="0.25">
      <c r="D270" s="65"/>
    </row>
    <row r="271" spans="4:4" x14ac:dyDescent="0.25">
      <c r="D271" s="65"/>
    </row>
    <row r="272" spans="4:4" x14ac:dyDescent="0.25">
      <c r="D272" s="65"/>
    </row>
    <row r="273" spans="4:4" x14ac:dyDescent="0.25">
      <c r="D273" s="65"/>
    </row>
    <row r="274" spans="4:4" x14ac:dyDescent="0.25">
      <c r="D274" s="65"/>
    </row>
    <row r="275" spans="4:4" x14ac:dyDescent="0.25">
      <c r="D275" s="65"/>
    </row>
    <row r="276" spans="4:4" x14ac:dyDescent="0.25">
      <c r="D276" s="65"/>
    </row>
    <row r="277" spans="4:4" x14ac:dyDescent="0.25">
      <c r="D277" s="65"/>
    </row>
    <row r="278" spans="4:4" x14ac:dyDescent="0.25">
      <c r="D278" s="65"/>
    </row>
    <row r="279" spans="4:4" x14ac:dyDescent="0.25">
      <c r="D279" s="65"/>
    </row>
    <row r="280" spans="4:4" x14ac:dyDescent="0.25">
      <c r="D280" s="65"/>
    </row>
    <row r="281" spans="4:4" x14ac:dyDescent="0.25">
      <c r="D281" s="65"/>
    </row>
    <row r="282" spans="4:4" x14ac:dyDescent="0.25">
      <c r="D282" s="65"/>
    </row>
    <row r="283" spans="4:4" x14ac:dyDescent="0.25">
      <c r="D283" s="65"/>
    </row>
    <row r="284" spans="4:4" x14ac:dyDescent="0.25">
      <c r="D284" s="65"/>
    </row>
    <row r="285" spans="4:4" x14ac:dyDescent="0.25">
      <c r="D285" s="65"/>
    </row>
    <row r="286" spans="4:4" x14ac:dyDescent="0.25">
      <c r="D286" s="65"/>
    </row>
    <row r="287" spans="4:4" x14ac:dyDescent="0.25">
      <c r="D287" s="65"/>
    </row>
    <row r="288" spans="4:4" x14ac:dyDescent="0.25">
      <c r="D288" s="65"/>
    </row>
    <row r="289" spans="4:4" x14ac:dyDescent="0.25">
      <c r="D289" s="65"/>
    </row>
    <row r="290" spans="4:4" x14ac:dyDescent="0.25">
      <c r="D290" s="65"/>
    </row>
    <row r="291" spans="4:4" x14ac:dyDescent="0.25">
      <c r="D291" s="65"/>
    </row>
    <row r="292" spans="4:4" x14ac:dyDescent="0.25">
      <c r="D292" s="65"/>
    </row>
    <row r="293" spans="4:4" x14ac:dyDescent="0.25">
      <c r="D293" s="65"/>
    </row>
    <row r="294" spans="4:4" x14ac:dyDescent="0.25">
      <c r="D294" s="65"/>
    </row>
    <row r="295" spans="4:4" x14ac:dyDescent="0.25">
      <c r="D295" s="65"/>
    </row>
    <row r="296" spans="4:4" x14ac:dyDescent="0.25">
      <c r="D296" s="65"/>
    </row>
    <row r="297" spans="4:4" x14ac:dyDescent="0.25">
      <c r="D297" s="65"/>
    </row>
    <row r="298" spans="4:4" x14ac:dyDescent="0.25">
      <c r="D298" s="65"/>
    </row>
    <row r="299" spans="4:4" x14ac:dyDescent="0.25">
      <c r="D299" s="65"/>
    </row>
    <row r="300" spans="4:4" x14ac:dyDescent="0.25">
      <c r="D300" s="65"/>
    </row>
    <row r="301" spans="4:4" x14ac:dyDescent="0.25">
      <c r="D301" s="65"/>
    </row>
    <row r="302" spans="4:4" x14ac:dyDescent="0.25">
      <c r="D302" s="65"/>
    </row>
    <row r="303" spans="4:4" x14ac:dyDescent="0.25">
      <c r="D303" s="65"/>
    </row>
    <row r="304" spans="4:4" x14ac:dyDescent="0.25">
      <c r="D304" s="65"/>
    </row>
    <row r="305" spans="4:4" x14ac:dyDescent="0.25">
      <c r="D305" s="65"/>
    </row>
    <row r="306" spans="4:4" x14ac:dyDescent="0.25">
      <c r="D306" s="65"/>
    </row>
    <row r="307" spans="4:4" x14ac:dyDescent="0.25">
      <c r="D307" s="65"/>
    </row>
    <row r="308" spans="4:4" x14ac:dyDescent="0.25">
      <c r="D308" s="65"/>
    </row>
    <row r="309" spans="4:4" x14ac:dyDescent="0.25">
      <c r="D309" s="65"/>
    </row>
    <row r="310" spans="4:4" x14ac:dyDescent="0.25">
      <c r="D310" s="65"/>
    </row>
    <row r="311" spans="4:4" x14ac:dyDescent="0.25">
      <c r="D311" s="65"/>
    </row>
    <row r="312" spans="4:4" x14ac:dyDescent="0.25">
      <c r="D312" s="65"/>
    </row>
    <row r="313" spans="4:4" x14ac:dyDescent="0.25">
      <c r="D313" s="65"/>
    </row>
    <row r="314" spans="4:4" x14ac:dyDescent="0.25">
      <c r="D314" s="65"/>
    </row>
    <row r="315" spans="4:4" x14ac:dyDescent="0.25">
      <c r="D315" s="65"/>
    </row>
    <row r="316" spans="4:4" x14ac:dyDescent="0.25">
      <c r="D316" s="65"/>
    </row>
    <row r="317" spans="4:4" x14ac:dyDescent="0.25">
      <c r="D317" s="65"/>
    </row>
    <row r="318" spans="4:4" x14ac:dyDescent="0.25">
      <c r="D318" s="65"/>
    </row>
    <row r="319" spans="4:4" x14ac:dyDescent="0.25">
      <c r="D319" s="65"/>
    </row>
    <row r="320" spans="4:4" x14ac:dyDescent="0.25">
      <c r="D320" s="65"/>
    </row>
    <row r="321" spans="4:4" x14ac:dyDescent="0.25">
      <c r="D321" s="65"/>
    </row>
    <row r="322" spans="4:4" x14ac:dyDescent="0.25">
      <c r="D322" s="65"/>
    </row>
    <row r="323" spans="4:4" x14ac:dyDescent="0.25">
      <c r="D323" s="65"/>
    </row>
    <row r="324" spans="4:4" x14ac:dyDescent="0.25">
      <c r="D324" s="65"/>
    </row>
    <row r="325" spans="4:4" x14ac:dyDescent="0.25">
      <c r="D325" s="65"/>
    </row>
    <row r="326" spans="4:4" x14ac:dyDescent="0.25">
      <c r="D326" s="65"/>
    </row>
    <row r="327" spans="4:4" x14ac:dyDescent="0.25">
      <c r="D327" s="65"/>
    </row>
    <row r="328" spans="4:4" x14ac:dyDescent="0.25">
      <c r="D328" s="65"/>
    </row>
    <row r="329" spans="4:4" x14ac:dyDescent="0.25">
      <c r="D329" s="65"/>
    </row>
    <row r="330" spans="4:4" x14ac:dyDescent="0.25">
      <c r="D330" s="65"/>
    </row>
    <row r="331" spans="4:4" x14ac:dyDescent="0.25">
      <c r="D331" s="65"/>
    </row>
    <row r="332" spans="4:4" x14ac:dyDescent="0.25">
      <c r="D332" s="65"/>
    </row>
    <row r="333" spans="4:4" x14ac:dyDescent="0.25">
      <c r="D333" s="65"/>
    </row>
    <row r="334" spans="4:4" x14ac:dyDescent="0.25">
      <c r="D334" s="65"/>
    </row>
    <row r="335" spans="4:4" x14ac:dyDescent="0.25">
      <c r="D335" s="65"/>
    </row>
    <row r="336" spans="4:4" x14ac:dyDescent="0.25">
      <c r="D336" s="65"/>
    </row>
    <row r="337" spans="4:4" x14ac:dyDescent="0.25">
      <c r="D337" s="65"/>
    </row>
    <row r="338" spans="4:4" x14ac:dyDescent="0.25">
      <c r="D338" s="65"/>
    </row>
    <row r="339" spans="4:4" x14ac:dyDescent="0.25">
      <c r="D339" s="65"/>
    </row>
    <row r="340" spans="4:4" x14ac:dyDescent="0.25">
      <c r="D340" s="65"/>
    </row>
    <row r="341" spans="4:4" x14ac:dyDescent="0.25">
      <c r="D341" s="65"/>
    </row>
    <row r="342" spans="4:4" x14ac:dyDescent="0.25">
      <c r="D342" s="65"/>
    </row>
    <row r="343" spans="4:4" x14ac:dyDescent="0.25">
      <c r="D343" s="65"/>
    </row>
    <row r="344" spans="4:4" x14ac:dyDescent="0.25">
      <c r="D344" s="65"/>
    </row>
    <row r="345" spans="4:4" x14ac:dyDescent="0.25">
      <c r="D345" s="65"/>
    </row>
    <row r="346" spans="4:4" x14ac:dyDescent="0.25">
      <c r="D346" s="65"/>
    </row>
    <row r="347" spans="4:4" x14ac:dyDescent="0.25">
      <c r="D347" s="65"/>
    </row>
    <row r="348" spans="4:4" x14ac:dyDescent="0.25">
      <c r="D348" s="65"/>
    </row>
    <row r="349" spans="4:4" x14ac:dyDescent="0.25">
      <c r="D349" s="65"/>
    </row>
    <row r="350" spans="4:4" x14ac:dyDescent="0.25">
      <c r="D350" s="65"/>
    </row>
    <row r="351" spans="4:4" x14ac:dyDescent="0.25">
      <c r="D351" s="65"/>
    </row>
    <row r="352" spans="4:4" x14ac:dyDescent="0.25">
      <c r="D352" s="65"/>
    </row>
    <row r="353" spans="4:4" x14ac:dyDescent="0.25">
      <c r="D353" s="65"/>
    </row>
    <row r="354" spans="4:4" x14ac:dyDescent="0.25">
      <c r="D354" s="65"/>
    </row>
    <row r="355" spans="4:4" x14ac:dyDescent="0.25">
      <c r="D355" s="65"/>
    </row>
    <row r="356" spans="4:4" x14ac:dyDescent="0.25">
      <c r="D356" s="65"/>
    </row>
    <row r="357" spans="4:4" x14ac:dyDescent="0.25">
      <c r="D357" s="65"/>
    </row>
    <row r="358" spans="4:4" x14ac:dyDescent="0.25">
      <c r="D358" s="65"/>
    </row>
    <row r="359" spans="4:4" x14ac:dyDescent="0.25">
      <c r="D359" s="65"/>
    </row>
    <row r="360" spans="4:4" x14ac:dyDescent="0.25">
      <c r="D360" s="65"/>
    </row>
    <row r="361" spans="4:4" x14ac:dyDescent="0.25">
      <c r="D361" s="65"/>
    </row>
    <row r="362" spans="4:4" x14ac:dyDescent="0.25">
      <c r="D362" s="65"/>
    </row>
    <row r="363" spans="4:4" x14ac:dyDescent="0.25">
      <c r="D363" s="65"/>
    </row>
    <row r="364" spans="4:4" x14ac:dyDescent="0.25">
      <c r="D364" s="65"/>
    </row>
    <row r="365" spans="4:4" x14ac:dyDescent="0.25">
      <c r="D365" s="65"/>
    </row>
    <row r="366" spans="4:4" x14ac:dyDescent="0.25">
      <c r="D366" s="65"/>
    </row>
    <row r="367" spans="4:4" x14ac:dyDescent="0.25">
      <c r="D367" s="65"/>
    </row>
    <row r="368" spans="4:4" x14ac:dyDescent="0.25">
      <c r="D368" s="65"/>
    </row>
    <row r="369" spans="4:4" x14ac:dyDescent="0.25">
      <c r="D369" s="65"/>
    </row>
    <row r="370" spans="4:4" x14ac:dyDescent="0.25">
      <c r="D370" s="65"/>
    </row>
    <row r="371" spans="4:4" x14ac:dyDescent="0.25">
      <c r="D371" s="65"/>
    </row>
    <row r="372" spans="4:4" x14ac:dyDescent="0.25">
      <c r="D372" s="65"/>
    </row>
    <row r="373" spans="4:4" x14ac:dyDescent="0.25">
      <c r="D373" s="65"/>
    </row>
    <row r="374" spans="4:4" x14ac:dyDescent="0.25">
      <c r="D374" s="65"/>
    </row>
    <row r="375" spans="4:4" x14ac:dyDescent="0.25">
      <c r="D375" s="65"/>
    </row>
    <row r="376" spans="4:4" x14ac:dyDescent="0.25">
      <c r="D376" s="65"/>
    </row>
    <row r="377" spans="4:4" x14ac:dyDescent="0.25">
      <c r="D377" s="65"/>
    </row>
    <row r="378" spans="4:4" x14ac:dyDescent="0.25">
      <c r="D378" s="65"/>
    </row>
    <row r="379" spans="4:4" x14ac:dyDescent="0.25">
      <c r="D379" s="65"/>
    </row>
    <row r="380" spans="4:4" x14ac:dyDescent="0.25">
      <c r="D380" s="65"/>
    </row>
    <row r="381" spans="4:4" x14ac:dyDescent="0.25">
      <c r="D381" s="65"/>
    </row>
    <row r="382" spans="4:4" x14ac:dyDescent="0.25">
      <c r="D382" s="65"/>
    </row>
    <row r="383" spans="4:4" x14ac:dyDescent="0.25">
      <c r="D383" s="65"/>
    </row>
    <row r="384" spans="4:4" x14ac:dyDescent="0.25">
      <c r="D384" s="65"/>
    </row>
    <row r="385" spans="4:4" x14ac:dyDescent="0.25">
      <c r="D385" s="65"/>
    </row>
    <row r="386" spans="4:4" x14ac:dyDescent="0.25">
      <c r="D386" s="65"/>
    </row>
    <row r="387" spans="4:4" x14ac:dyDescent="0.25">
      <c r="D387" s="65"/>
    </row>
    <row r="388" spans="4:4" x14ac:dyDescent="0.25">
      <c r="D388" s="65"/>
    </row>
    <row r="389" spans="4:4" x14ac:dyDescent="0.25">
      <c r="D389" s="65"/>
    </row>
    <row r="390" spans="4:4" x14ac:dyDescent="0.25">
      <c r="D390" s="65"/>
    </row>
    <row r="391" spans="4:4" x14ac:dyDescent="0.25">
      <c r="D391" s="65"/>
    </row>
    <row r="392" spans="4:4" x14ac:dyDescent="0.25">
      <c r="D392" s="65"/>
    </row>
    <row r="393" spans="4:4" x14ac:dyDescent="0.25">
      <c r="D393" s="65"/>
    </row>
    <row r="394" spans="4:4" x14ac:dyDescent="0.25">
      <c r="D394" s="65"/>
    </row>
    <row r="395" spans="4:4" x14ac:dyDescent="0.25">
      <c r="D395" s="65"/>
    </row>
    <row r="396" spans="4:4" x14ac:dyDescent="0.25">
      <c r="D396" s="65"/>
    </row>
    <row r="397" spans="4:4" x14ac:dyDescent="0.25">
      <c r="D397" s="65"/>
    </row>
    <row r="398" spans="4:4" x14ac:dyDescent="0.25">
      <c r="D398" s="65"/>
    </row>
    <row r="399" spans="4:4" x14ac:dyDescent="0.25">
      <c r="D399" s="65"/>
    </row>
    <row r="400" spans="4:4" x14ac:dyDescent="0.25">
      <c r="D400" s="65"/>
    </row>
    <row r="401" spans="4:4" x14ac:dyDescent="0.25">
      <c r="D401" s="65"/>
    </row>
    <row r="402" spans="4:4" x14ac:dyDescent="0.25">
      <c r="D402" s="65"/>
    </row>
    <row r="403" spans="4:4" x14ac:dyDescent="0.25">
      <c r="D403" s="65"/>
    </row>
    <row r="404" spans="4:4" x14ac:dyDescent="0.25">
      <c r="D404" s="65"/>
    </row>
    <row r="405" spans="4:4" x14ac:dyDescent="0.25">
      <c r="D405" s="65"/>
    </row>
    <row r="406" spans="4:4" x14ac:dyDescent="0.25">
      <c r="D406" s="65"/>
    </row>
    <row r="407" spans="4:4" x14ac:dyDescent="0.25">
      <c r="D407" s="65"/>
    </row>
    <row r="408" spans="4:4" x14ac:dyDescent="0.25">
      <c r="D408" s="65"/>
    </row>
    <row r="409" spans="4:4" x14ac:dyDescent="0.25">
      <c r="D409" s="65"/>
    </row>
    <row r="410" spans="4:4" x14ac:dyDescent="0.25">
      <c r="D410" s="65"/>
    </row>
    <row r="411" spans="4:4" x14ac:dyDescent="0.25">
      <c r="D411" s="65"/>
    </row>
    <row r="412" spans="4:4" x14ac:dyDescent="0.25">
      <c r="D412" s="65"/>
    </row>
    <row r="413" spans="4:4" x14ac:dyDescent="0.25">
      <c r="D413" s="65"/>
    </row>
    <row r="414" spans="4:4" x14ac:dyDescent="0.25">
      <c r="D414" s="65"/>
    </row>
    <row r="415" spans="4:4" x14ac:dyDescent="0.25">
      <c r="D415" s="65"/>
    </row>
    <row r="416" spans="4:4" x14ac:dyDescent="0.25">
      <c r="D416" s="65"/>
    </row>
    <row r="417" spans="4:4" x14ac:dyDescent="0.25">
      <c r="D417" s="65"/>
    </row>
    <row r="418" spans="4:4" x14ac:dyDescent="0.25">
      <c r="D418" s="65"/>
    </row>
    <row r="419" spans="4:4" x14ac:dyDescent="0.25">
      <c r="D419" s="65"/>
    </row>
    <row r="420" spans="4:4" x14ac:dyDescent="0.25">
      <c r="D420" s="65"/>
    </row>
    <row r="421" spans="4:4" x14ac:dyDescent="0.25">
      <c r="D421" s="65"/>
    </row>
    <row r="422" spans="4:4" x14ac:dyDescent="0.25">
      <c r="D422" s="65"/>
    </row>
    <row r="423" spans="4:4" x14ac:dyDescent="0.25">
      <c r="D423" s="65"/>
    </row>
    <row r="424" spans="4:4" x14ac:dyDescent="0.25">
      <c r="D424" s="65"/>
    </row>
    <row r="425" spans="4:4" x14ac:dyDescent="0.25">
      <c r="D425" s="65"/>
    </row>
    <row r="426" spans="4:4" x14ac:dyDescent="0.25">
      <c r="D426" s="65"/>
    </row>
    <row r="427" spans="4:4" x14ac:dyDescent="0.25">
      <c r="D427" s="65"/>
    </row>
    <row r="428" spans="4:4" x14ac:dyDescent="0.25">
      <c r="D428" s="65"/>
    </row>
    <row r="429" spans="4:4" x14ac:dyDescent="0.25">
      <c r="D429" s="65"/>
    </row>
    <row r="430" spans="4:4" x14ac:dyDescent="0.25">
      <c r="D430" s="65"/>
    </row>
    <row r="431" spans="4:4" x14ac:dyDescent="0.25">
      <c r="D431" s="65"/>
    </row>
    <row r="432" spans="4:4" x14ac:dyDescent="0.25">
      <c r="D432" s="65"/>
    </row>
    <row r="433" spans="4:4" x14ac:dyDescent="0.25">
      <c r="D433" s="65"/>
    </row>
    <row r="434" spans="4:4" x14ac:dyDescent="0.25">
      <c r="D434" s="65"/>
    </row>
    <row r="435" spans="4:4" x14ac:dyDescent="0.25">
      <c r="D435" s="65"/>
    </row>
    <row r="436" spans="4:4" x14ac:dyDescent="0.25">
      <c r="D436" s="65"/>
    </row>
    <row r="437" spans="4:4" x14ac:dyDescent="0.25">
      <c r="D437" s="65"/>
    </row>
    <row r="438" spans="4:4" x14ac:dyDescent="0.25">
      <c r="D438" s="65"/>
    </row>
    <row r="439" spans="4:4" x14ac:dyDescent="0.25">
      <c r="D439" s="65"/>
    </row>
    <row r="440" spans="4:4" x14ac:dyDescent="0.25">
      <c r="D440" s="65"/>
    </row>
    <row r="441" spans="4:4" x14ac:dyDescent="0.25">
      <c r="D441" s="65"/>
    </row>
    <row r="442" spans="4:4" x14ac:dyDescent="0.25">
      <c r="D442" s="65"/>
    </row>
    <row r="443" spans="4:4" x14ac:dyDescent="0.25">
      <c r="D443" s="65"/>
    </row>
    <row r="444" spans="4:4" x14ac:dyDescent="0.25">
      <c r="D444" s="65"/>
    </row>
    <row r="445" spans="4:4" x14ac:dyDescent="0.25">
      <c r="D445" s="65"/>
    </row>
    <row r="446" spans="4:4" x14ac:dyDescent="0.25">
      <c r="D446" s="65"/>
    </row>
    <row r="447" spans="4:4" x14ac:dyDescent="0.25">
      <c r="D447" s="65"/>
    </row>
    <row r="448" spans="4:4" x14ac:dyDescent="0.25">
      <c r="D448" s="65"/>
    </row>
    <row r="449" spans="4:4" x14ac:dyDescent="0.25">
      <c r="D449" s="65"/>
    </row>
    <row r="450" spans="4:4" x14ac:dyDescent="0.25">
      <c r="D450" s="65"/>
    </row>
    <row r="451" spans="4:4" x14ac:dyDescent="0.25">
      <c r="D451" s="65"/>
    </row>
    <row r="452" spans="4:4" x14ac:dyDescent="0.25">
      <c r="D452" s="65"/>
    </row>
    <row r="453" spans="4:4" x14ac:dyDescent="0.25">
      <c r="D453" s="65"/>
    </row>
    <row r="454" spans="4:4" x14ac:dyDescent="0.25">
      <c r="D454" s="65"/>
    </row>
    <row r="455" spans="4:4" x14ac:dyDescent="0.25">
      <c r="D455" s="65"/>
    </row>
    <row r="456" spans="4:4" x14ac:dyDescent="0.25">
      <c r="D456" s="65"/>
    </row>
    <row r="457" spans="4:4" x14ac:dyDescent="0.25">
      <c r="D457" s="65"/>
    </row>
    <row r="458" spans="4:4" x14ac:dyDescent="0.25">
      <c r="D458" s="65"/>
    </row>
    <row r="459" spans="4:4" x14ac:dyDescent="0.25">
      <c r="D459" s="65"/>
    </row>
    <row r="460" spans="4:4" x14ac:dyDescent="0.25">
      <c r="D460" s="65"/>
    </row>
    <row r="461" spans="4:4" x14ac:dyDescent="0.25">
      <c r="D461" s="65"/>
    </row>
    <row r="462" spans="4:4" x14ac:dyDescent="0.25">
      <c r="D462" s="65"/>
    </row>
    <row r="463" spans="4:4" x14ac:dyDescent="0.25">
      <c r="D463" s="65"/>
    </row>
    <row r="464" spans="4:4" x14ac:dyDescent="0.25">
      <c r="D464" s="65"/>
    </row>
    <row r="465" spans="4:4" x14ac:dyDescent="0.25">
      <c r="D465" s="65"/>
    </row>
    <row r="466" spans="4:4" x14ac:dyDescent="0.25">
      <c r="D466" s="65"/>
    </row>
    <row r="467" spans="4:4" x14ac:dyDescent="0.25">
      <c r="D467" s="65"/>
    </row>
    <row r="468" spans="4:4" x14ac:dyDescent="0.25">
      <c r="D468" s="65"/>
    </row>
    <row r="469" spans="4:4" x14ac:dyDescent="0.25">
      <c r="D469" s="65"/>
    </row>
    <row r="470" spans="4:4" x14ac:dyDescent="0.25">
      <c r="D470" s="65"/>
    </row>
    <row r="471" spans="4:4" x14ac:dyDescent="0.25">
      <c r="D471" s="65"/>
    </row>
    <row r="472" spans="4:4" x14ac:dyDescent="0.25">
      <c r="D472" s="65"/>
    </row>
    <row r="473" spans="4:4" x14ac:dyDescent="0.25">
      <c r="D473" s="65"/>
    </row>
    <row r="474" spans="4:4" x14ac:dyDescent="0.25">
      <c r="D474" s="65"/>
    </row>
    <row r="475" spans="4:4" x14ac:dyDescent="0.25">
      <c r="D475" s="65"/>
    </row>
    <row r="476" spans="4:4" x14ac:dyDescent="0.25">
      <c r="D476" s="65"/>
    </row>
    <row r="477" spans="4:4" x14ac:dyDescent="0.25">
      <c r="D477" s="65"/>
    </row>
    <row r="478" spans="4:4" x14ac:dyDescent="0.25">
      <c r="D478" s="65"/>
    </row>
    <row r="479" spans="4:4" x14ac:dyDescent="0.25">
      <c r="D479" s="65"/>
    </row>
    <row r="480" spans="4:4" x14ac:dyDescent="0.25">
      <c r="D480" s="65"/>
    </row>
    <row r="481" spans="4:4" x14ac:dyDescent="0.25">
      <c r="D481" s="65"/>
    </row>
    <row r="482" spans="4:4" x14ac:dyDescent="0.25">
      <c r="D482" s="65"/>
    </row>
    <row r="483" spans="4:4" x14ac:dyDescent="0.25">
      <c r="D483" s="65"/>
    </row>
    <row r="484" spans="4:4" x14ac:dyDescent="0.25">
      <c r="D484" s="65"/>
    </row>
    <row r="485" spans="4:4" x14ac:dyDescent="0.25">
      <c r="D485" s="65"/>
    </row>
    <row r="486" spans="4:4" x14ac:dyDescent="0.25">
      <c r="D486" s="65"/>
    </row>
    <row r="487" spans="4:4" x14ac:dyDescent="0.25">
      <c r="D487" s="65"/>
    </row>
    <row r="488" spans="4:4" x14ac:dyDescent="0.25">
      <c r="D488" s="65"/>
    </row>
    <row r="489" spans="4:4" x14ac:dyDescent="0.25">
      <c r="D489" s="65"/>
    </row>
    <row r="490" spans="4:4" x14ac:dyDescent="0.25">
      <c r="D490" s="65"/>
    </row>
    <row r="491" spans="4:4" x14ac:dyDescent="0.25">
      <c r="D491" s="65"/>
    </row>
    <row r="492" spans="4:4" x14ac:dyDescent="0.25">
      <c r="D492" s="65"/>
    </row>
    <row r="493" spans="4:4" x14ac:dyDescent="0.25">
      <c r="D493" s="65"/>
    </row>
    <row r="494" spans="4:4" x14ac:dyDescent="0.25">
      <c r="D494" s="65"/>
    </row>
    <row r="495" spans="4:4" x14ac:dyDescent="0.25">
      <c r="D495" s="65"/>
    </row>
    <row r="496" spans="4:4" x14ac:dyDescent="0.25">
      <c r="D496" s="65"/>
    </row>
    <row r="497" spans="4:4" x14ac:dyDescent="0.25">
      <c r="D497" s="65"/>
    </row>
    <row r="498" spans="4:4" x14ac:dyDescent="0.25">
      <c r="D498" s="65"/>
    </row>
    <row r="499" spans="4:4" x14ac:dyDescent="0.25">
      <c r="D499" s="65"/>
    </row>
    <row r="500" spans="4:4" x14ac:dyDescent="0.25">
      <c r="D500" s="65"/>
    </row>
    <row r="501" spans="4:4" x14ac:dyDescent="0.25">
      <c r="D501" s="65"/>
    </row>
    <row r="502" spans="4:4" x14ac:dyDescent="0.25">
      <c r="D502" s="65"/>
    </row>
    <row r="503" spans="4:4" x14ac:dyDescent="0.25">
      <c r="D503" s="65"/>
    </row>
    <row r="504" spans="4:4" x14ac:dyDescent="0.25">
      <c r="D504" s="65"/>
    </row>
    <row r="505" spans="4:4" x14ac:dyDescent="0.25">
      <c r="D505" s="65"/>
    </row>
    <row r="506" spans="4:4" x14ac:dyDescent="0.25">
      <c r="D506" s="65"/>
    </row>
    <row r="507" spans="4:4" x14ac:dyDescent="0.25">
      <c r="D507" s="65"/>
    </row>
    <row r="508" spans="4:4" x14ac:dyDescent="0.25">
      <c r="D508" s="65"/>
    </row>
    <row r="509" spans="4:4" x14ac:dyDescent="0.25">
      <c r="D509" s="65"/>
    </row>
    <row r="510" spans="4:4" x14ac:dyDescent="0.25">
      <c r="D510" s="65"/>
    </row>
    <row r="511" spans="4:4" x14ac:dyDescent="0.25">
      <c r="D511" s="65"/>
    </row>
    <row r="512" spans="4:4" x14ac:dyDescent="0.25">
      <c r="D512" s="65"/>
    </row>
    <row r="513" spans="4:4" x14ac:dyDescent="0.25">
      <c r="D513" s="65"/>
    </row>
    <row r="514" spans="4:4" x14ac:dyDescent="0.25">
      <c r="D514" s="65"/>
    </row>
    <row r="515" spans="4:4" x14ac:dyDescent="0.25">
      <c r="D515" s="65"/>
    </row>
    <row r="516" spans="4:4" x14ac:dyDescent="0.25">
      <c r="D516" s="65"/>
    </row>
    <row r="517" spans="4:4" x14ac:dyDescent="0.25">
      <c r="D517" s="65"/>
    </row>
    <row r="518" spans="4:4" x14ac:dyDescent="0.25">
      <c r="D518" s="65"/>
    </row>
    <row r="519" spans="4:4" x14ac:dyDescent="0.25">
      <c r="D519" s="65"/>
    </row>
    <row r="520" spans="4:4" x14ac:dyDescent="0.25">
      <c r="D520" s="65"/>
    </row>
    <row r="521" spans="4:4" x14ac:dyDescent="0.25">
      <c r="D521" s="65"/>
    </row>
    <row r="522" spans="4:4" x14ac:dyDescent="0.25">
      <c r="D522" s="65"/>
    </row>
    <row r="523" spans="4:4" x14ac:dyDescent="0.25">
      <c r="D523" s="65"/>
    </row>
    <row r="524" spans="4:4" x14ac:dyDescent="0.25">
      <c r="D524" s="65"/>
    </row>
    <row r="525" spans="4:4" x14ac:dyDescent="0.25">
      <c r="D525" s="65"/>
    </row>
    <row r="526" spans="4:4" x14ac:dyDescent="0.25">
      <c r="D526" s="65"/>
    </row>
    <row r="527" spans="4:4" x14ac:dyDescent="0.25">
      <c r="D527" s="65"/>
    </row>
    <row r="528" spans="4:4" x14ac:dyDescent="0.25">
      <c r="D528" s="65"/>
    </row>
    <row r="529" spans="4:4" x14ac:dyDescent="0.25">
      <c r="D529" s="65"/>
    </row>
    <row r="530" spans="4:4" x14ac:dyDescent="0.25">
      <c r="D530" s="65"/>
    </row>
    <row r="531" spans="4:4" x14ac:dyDescent="0.25">
      <c r="D531" s="65"/>
    </row>
    <row r="532" spans="4:4" x14ac:dyDescent="0.25">
      <c r="D532" s="65"/>
    </row>
    <row r="533" spans="4:4" x14ac:dyDescent="0.25">
      <c r="D533" s="65"/>
    </row>
    <row r="534" spans="4:4" x14ac:dyDescent="0.25">
      <c r="D534" s="65"/>
    </row>
    <row r="535" spans="4:4" x14ac:dyDescent="0.25">
      <c r="D535" s="65"/>
    </row>
    <row r="536" spans="4:4" x14ac:dyDescent="0.25">
      <c r="D536" s="65"/>
    </row>
    <row r="537" spans="4:4" x14ac:dyDescent="0.25">
      <c r="D537" s="65"/>
    </row>
    <row r="538" spans="4:4" x14ac:dyDescent="0.25">
      <c r="D538" s="65"/>
    </row>
    <row r="539" spans="4:4" x14ac:dyDescent="0.25">
      <c r="D539" s="65"/>
    </row>
    <row r="540" spans="4:4" x14ac:dyDescent="0.25">
      <c r="D540" s="65"/>
    </row>
    <row r="541" spans="4:4" x14ac:dyDescent="0.25">
      <c r="D541" s="65"/>
    </row>
    <row r="542" spans="4:4" x14ac:dyDescent="0.25">
      <c r="D542" s="65"/>
    </row>
    <row r="543" spans="4:4" x14ac:dyDescent="0.25">
      <c r="D543" s="65"/>
    </row>
    <row r="544" spans="4:4" x14ac:dyDescent="0.25">
      <c r="D544" s="65"/>
    </row>
    <row r="545" spans="4:4" x14ac:dyDescent="0.25">
      <c r="D545" s="65"/>
    </row>
    <row r="546" spans="4:4" x14ac:dyDescent="0.25">
      <c r="D546" s="65"/>
    </row>
    <row r="547" spans="4:4" x14ac:dyDescent="0.25">
      <c r="D547" s="65"/>
    </row>
    <row r="548" spans="4:4" x14ac:dyDescent="0.25">
      <c r="D548" s="65"/>
    </row>
    <row r="549" spans="4:4" x14ac:dyDescent="0.25">
      <c r="D549" s="65"/>
    </row>
    <row r="550" spans="4:4" x14ac:dyDescent="0.25">
      <c r="D550" s="65"/>
    </row>
    <row r="551" spans="4:4" x14ac:dyDescent="0.25">
      <c r="D551" s="65"/>
    </row>
    <row r="552" spans="4:4" x14ac:dyDescent="0.25">
      <c r="D552" s="65"/>
    </row>
    <row r="553" spans="4:4" x14ac:dyDescent="0.25">
      <c r="D553" s="65"/>
    </row>
    <row r="554" spans="4:4" x14ac:dyDescent="0.25">
      <c r="D554" s="65"/>
    </row>
    <row r="555" spans="4:4" x14ac:dyDescent="0.25">
      <c r="D555" s="65"/>
    </row>
    <row r="556" spans="4:4" x14ac:dyDescent="0.25">
      <c r="D556" s="65"/>
    </row>
    <row r="557" spans="4:4" x14ac:dyDescent="0.25">
      <c r="D557" s="65"/>
    </row>
    <row r="558" spans="4:4" x14ac:dyDescent="0.25">
      <c r="D558" s="65"/>
    </row>
    <row r="559" spans="4:4" x14ac:dyDescent="0.25">
      <c r="D559" s="65"/>
    </row>
    <row r="560" spans="4:4" x14ac:dyDescent="0.25">
      <c r="D560" s="65"/>
    </row>
    <row r="561" spans="4:4" x14ac:dyDescent="0.25">
      <c r="D561" s="65"/>
    </row>
    <row r="562" spans="4:4" x14ac:dyDescent="0.25">
      <c r="D562" s="65"/>
    </row>
    <row r="563" spans="4:4" x14ac:dyDescent="0.25">
      <c r="D563" s="65"/>
    </row>
    <row r="564" spans="4:4" x14ac:dyDescent="0.25">
      <c r="D564" s="65"/>
    </row>
    <row r="565" spans="4:4" x14ac:dyDescent="0.25">
      <c r="D565" s="65"/>
    </row>
    <row r="566" spans="4:4" x14ac:dyDescent="0.25">
      <c r="D566" s="65"/>
    </row>
    <row r="567" spans="4:4" x14ac:dyDescent="0.25">
      <c r="D567" s="65"/>
    </row>
    <row r="568" spans="4:4" x14ac:dyDescent="0.25">
      <c r="D568" s="65"/>
    </row>
    <row r="569" spans="4:4" x14ac:dyDescent="0.25">
      <c r="D569" s="65"/>
    </row>
    <row r="570" spans="4:4" x14ac:dyDescent="0.25">
      <c r="D570" s="65"/>
    </row>
    <row r="571" spans="4:4" x14ac:dyDescent="0.25">
      <c r="D571" s="65"/>
    </row>
    <row r="572" spans="4:4" x14ac:dyDescent="0.25">
      <c r="D572" s="65"/>
    </row>
    <row r="573" spans="4:4" x14ac:dyDescent="0.25">
      <c r="D573" s="65"/>
    </row>
    <row r="574" spans="4:4" x14ac:dyDescent="0.25">
      <c r="D574" s="65"/>
    </row>
    <row r="575" spans="4:4" x14ac:dyDescent="0.25">
      <c r="D575" s="65"/>
    </row>
    <row r="576" spans="4:4" x14ac:dyDescent="0.25">
      <c r="D576" s="65"/>
    </row>
    <row r="577" spans="4:4" x14ac:dyDescent="0.25">
      <c r="D577" s="65"/>
    </row>
    <row r="578" spans="4:4" x14ac:dyDescent="0.25">
      <c r="D578" s="65"/>
    </row>
    <row r="579" spans="4:4" x14ac:dyDescent="0.25">
      <c r="D579" s="65"/>
    </row>
    <row r="580" spans="4:4" x14ac:dyDescent="0.25">
      <c r="D580" s="65"/>
    </row>
    <row r="581" spans="4:4" x14ac:dyDescent="0.25">
      <c r="D581" s="65"/>
    </row>
    <row r="582" spans="4:4" x14ac:dyDescent="0.25">
      <c r="D582" s="65"/>
    </row>
    <row r="583" spans="4:4" x14ac:dyDescent="0.25">
      <c r="D583" s="65"/>
    </row>
    <row r="584" spans="4:4" x14ac:dyDescent="0.25">
      <c r="D584" s="65"/>
    </row>
    <row r="585" spans="4:4" x14ac:dyDescent="0.25">
      <c r="D585" s="65"/>
    </row>
    <row r="586" spans="4:4" x14ac:dyDescent="0.25">
      <c r="D586" s="65"/>
    </row>
    <row r="587" spans="4:4" x14ac:dyDescent="0.25">
      <c r="D587" s="65"/>
    </row>
    <row r="588" spans="4:4" x14ac:dyDescent="0.25">
      <c r="D588" s="65"/>
    </row>
    <row r="589" spans="4:4" x14ac:dyDescent="0.25">
      <c r="D589" s="65"/>
    </row>
    <row r="590" spans="4:4" x14ac:dyDescent="0.25">
      <c r="D590" s="65"/>
    </row>
    <row r="591" spans="4:4" x14ac:dyDescent="0.25">
      <c r="D591" s="65"/>
    </row>
    <row r="592" spans="4:4" x14ac:dyDescent="0.25">
      <c r="D592" s="65"/>
    </row>
    <row r="593" spans="4:4" x14ac:dyDescent="0.25">
      <c r="D593" s="65"/>
    </row>
    <row r="594" spans="4:4" x14ac:dyDescent="0.25">
      <c r="D594" s="65"/>
    </row>
    <row r="595" spans="4:4" x14ac:dyDescent="0.25">
      <c r="D595" s="65"/>
    </row>
    <row r="596" spans="4:4" x14ac:dyDescent="0.25">
      <c r="D596" s="65"/>
    </row>
    <row r="597" spans="4:4" x14ac:dyDescent="0.25">
      <c r="D597" s="65"/>
    </row>
    <row r="598" spans="4:4" x14ac:dyDescent="0.25">
      <c r="D598" s="65"/>
    </row>
    <row r="599" spans="4:4" x14ac:dyDescent="0.25">
      <c r="D599" s="65"/>
    </row>
    <row r="600" spans="4:4" x14ac:dyDescent="0.25">
      <c r="D600" s="65"/>
    </row>
    <row r="601" spans="4:4" x14ac:dyDescent="0.25">
      <c r="D601" s="65"/>
    </row>
    <row r="602" spans="4:4" x14ac:dyDescent="0.25">
      <c r="D602" s="65"/>
    </row>
    <row r="603" spans="4:4" x14ac:dyDescent="0.25">
      <c r="D603" s="65"/>
    </row>
    <row r="604" spans="4:4" x14ac:dyDescent="0.25">
      <c r="D604" s="65"/>
    </row>
    <row r="605" spans="4:4" x14ac:dyDescent="0.25">
      <c r="D605" s="65"/>
    </row>
    <row r="606" spans="4:4" x14ac:dyDescent="0.25">
      <c r="D606" s="65"/>
    </row>
    <row r="607" spans="4:4" x14ac:dyDescent="0.25">
      <c r="D607" s="65"/>
    </row>
    <row r="608" spans="4:4" x14ac:dyDescent="0.25">
      <c r="D608" s="65"/>
    </row>
    <row r="609" spans="4:4" x14ac:dyDescent="0.25">
      <c r="D609" s="65"/>
    </row>
    <row r="610" spans="4:4" x14ac:dyDescent="0.25">
      <c r="D610" s="65"/>
    </row>
    <row r="611" spans="4:4" x14ac:dyDescent="0.25">
      <c r="D611" s="65"/>
    </row>
    <row r="612" spans="4:4" x14ac:dyDescent="0.25">
      <c r="D612" s="65"/>
    </row>
    <row r="613" spans="4:4" x14ac:dyDescent="0.25">
      <c r="D613" s="65"/>
    </row>
    <row r="614" spans="4:4" x14ac:dyDescent="0.25">
      <c r="D614" s="65"/>
    </row>
    <row r="615" spans="4:4" x14ac:dyDescent="0.25">
      <c r="D615" s="65"/>
    </row>
    <row r="616" spans="4:4" x14ac:dyDescent="0.25">
      <c r="D616" s="65"/>
    </row>
    <row r="617" spans="4:4" x14ac:dyDescent="0.25">
      <c r="D617" s="65"/>
    </row>
    <row r="618" spans="4:4" x14ac:dyDescent="0.25">
      <c r="D618" s="65"/>
    </row>
    <row r="619" spans="4:4" x14ac:dyDescent="0.25">
      <c r="D619" s="65"/>
    </row>
    <row r="620" spans="4:4" x14ac:dyDescent="0.25">
      <c r="D620" s="65"/>
    </row>
    <row r="621" spans="4:4" x14ac:dyDescent="0.25">
      <c r="D621" s="65"/>
    </row>
    <row r="622" spans="4:4" x14ac:dyDescent="0.25">
      <c r="D622" s="65"/>
    </row>
    <row r="623" spans="4:4" x14ac:dyDescent="0.25">
      <c r="D623" s="65"/>
    </row>
    <row r="624" spans="4:4" x14ac:dyDescent="0.25">
      <c r="D624" s="65"/>
    </row>
    <row r="625" spans="4:4" x14ac:dyDescent="0.25">
      <c r="D625" s="65"/>
    </row>
    <row r="626" spans="4:4" x14ac:dyDescent="0.25">
      <c r="D626" s="65"/>
    </row>
    <row r="627" spans="4:4" x14ac:dyDescent="0.25">
      <c r="D627" s="65"/>
    </row>
    <row r="628" spans="4:4" x14ac:dyDescent="0.25">
      <c r="D628" s="65"/>
    </row>
    <row r="629" spans="4:4" x14ac:dyDescent="0.25">
      <c r="D629" s="65"/>
    </row>
    <row r="630" spans="4:4" x14ac:dyDescent="0.25">
      <c r="D630" s="65"/>
    </row>
    <row r="631" spans="4:4" x14ac:dyDescent="0.25">
      <c r="D631" s="65"/>
    </row>
    <row r="632" spans="4:4" x14ac:dyDescent="0.25">
      <c r="D632" s="65"/>
    </row>
    <row r="633" spans="4:4" x14ac:dyDescent="0.25">
      <c r="D633" s="65"/>
    </row>
    <row r="634" spans="4:4" x14ac:dyDescent="0.25">
      <c r="D634" s="65"/>
    </row>
    <row r="635" spans="4:4" x14ac:dyDescent="0.25">
      <c r="D635" s="65"/>
    </row>
    <row r="636" spans="4:4" x14ac:dyDescent="0.25">
      <c r="D636" s="65"/>
    </row>
    <row r="637" spans="4:4" x14ac:dyDescent="0.25">
      <c r="D637" s="65"/>
    </row>
    <row r="638" spans="4:4" x14ac:dyDescent="0.25">
      <c r="D638" s="65"/>
    </row>
    <row r="639" spans="4:4" x14ac:dyDescent="0.25">
      <c r="D639" s="65"/>
    </row>
    <row r="640" spans="4:4" x14ac:dyDescent="0.25">
      <c r="D640" s="65"/>
    </row>
    <row r="641" spans="4:4" x14ac:dyDescent="0.25">
      <c r="D641" s="65"/>
    </row>
    <row r="642" spans="4:4" x14ac:dyDescent="0.25">
      <c r="D642" s="65"/>
    </row>
    <row r="643" spans="4:4" x14ac:dyDescent="0.25">
      <c r="D643" s="65"/>
    </row>
    <row r="644" spans="4:4" x14ac:dyDescent="0.25">
      <c r="D644" s="65"/>
    </row>
    <row r="645" spans="4:4" x14ac:dyDescent="0.25">
      <c r="D645" s="65"/>
    </row>
    <row r="646" spans="4:4" x14ac:dyDescent="0.25">
      <c r="D646" s="65"/>
    </row>
    <row r="647" spans="4:4" x14ac:dyDescent="0.25">
      <c r="D647" s="65"/>
    </row>
    <row r="648" spans="4:4" x14ac:dyDescent="0.25">
      <c r="D648" s="65"/>
    </row>
    <row r="649" spans="4:4" x14ac:dyDescent="0.25">
      <c r="D649" s="65"/>
    </row>
    <row r="650" spans="4:4" x14ac:dyDescent="0.25">
      <c r="D650" s="65"/>
    </row>
    <row r="651" spans="4:4" x14ac:dyDescent="0.25">
      <c r="D651" s="65"/>
    </row>
    <row r="652" spans="4:4" x14ac:dyDescent="0.25">
      <c r="D652" s="65"/>
    </row>
    <row r="653" spans="4:4" x14ac:dyDescent="0.25">
      <c r="D653" s="65"/>
    </row>
    <row r="654" spans="4:4" x14ac:dyDescent="0.25">
      <c r="D654" s="65"/>
    </row>
    <row r="655" spans="4:4" x14ac:dyDescent="0.25">
      <c r="D655" s="65"/>
    </row>
    <row r="656" spans="4:4" x14ac:dyDescent="0.25">
      <c r="D656" s="65"/>
    </row>
    <row r="657" spans="4:4" x14ac:dyDescent="0.25">
      <c r="D657" s="65"/>
    </row>
    <row r="658" spans="4:4" x14ac:dyDescent="0.25">
      <c r="D658" s="65"/>
    </row>
    <row r="659" spans="4:4" x14ac:dyDescent="0.25">
      <c r="D659" s="65"/>
    </row>
    <row r="660" spans="4:4" x14ac:dyDescent="0.25">
      <c r="D660" s="65"/>
    </row>
    <row r="661" spans="4:4" x14ac:dyDescent="0.25">
      <c r="D661" s="65"/>
    </row>
    <row r="662" spans="4:4" x14ac:dyDescent="0.25">
      <c r="D662" s="65"/>
    </row>
    <row r="663" spans="4:4" x14ac:dyDescent="0.25">
      <c r="D663" s="65"/>
    </row>
    <row r="664" spans="4:4" x14ac:dyDescent="0.25">
      <c r="D664" s="65"/>
    </row>
    <row r="665" spans="4:4" x14ac:dyDescent="0.25">
      <c r="D665" s="65"/>
    </row>
    <row r="666" spans="4:4" x14ac:dyDescent="0.25">
      <c r="D666" s="65"/>
    </row>
    <row r="667" spans="4:4" x14ac:dyDescent="0.25">
      <c r="D667" s="65"/>
    </row>
    <row r="668" spans="4:4" x14ac:dyDescent="0.25">
      <c r="D668" s="65"/>
    </row>
    <row r="669" spans="4:4" x14ac:dyDescent="0.25">
      <c r="D669" s="65"/>
    </row>
    <row r="670" spans="4:4" x14ac:dyDescent="0.25">
      <c r="D670" s="65"/>
    </row>
    <row r="671" spans="4:4" x14ac:dyDescent="0.25">
      <c r="D671" s="65"/>
    </row>
    <row r="672" spans="4:4" x14ac:dyDescent="0.25">
      <c r="D672" s="65"/>
    </row>
    <row r="673" spans="4:4" x14ac:dyDescent="0.25">
      <c r="D673" s="65"/>
    </row>
    <row r="674" spans="4:4" x14ac:dyDescent="0.25">
      <c r="D674" s="65"/>
    </row>
    <row r="675" spans="4:4" x14ac:dyDescent="0.25">
      <c r="D675" s="65"/>
    </row>
    <row r="676" spans="4:4" x14ac:dyDescent="0.25">
      <c r="D676" s="65"/>
    </row>
    <row r="677" spans="4:4" x14ac:dyDescent="0.25">
      <c r="D677" s="65"/>
    </row>
    <row r="678" spans="4:4" x14ac:dyDescent="0.25">
      <c r="D678" s="65"/>
    </row>
    <row r="679" spans="4:4" x14ac:dyDescent="0.25">
      <c r="D679" s="65"/>
    </row>
    <row r="680" spans="4:4" x14ac:dyDescent="0.25">
      <c r="D680" s="65"/>
    </row>
    <row r="681" spans="4:4" x14ac:dyDescent="0.25">
      <c r="D681" s="65"/>
    </row>
    <row r="682" spans="4:4" x14ac:dyDescent="0.25">
      <c r="D682" s="65"/>
    </row>
    <row r="683" spans="4:4" x14ac:dyDescent="0.25">
      <c r="D683" s="65"/>
    </row>
    <row r="684" spans="4:4" x14ac:dyDescent="0.25">
      <c r="D684" s="65"/>
    </row>
    <row r="685" spans="4:4" x14ac:dyDescent="0.25">
      <c r="D685" s="65"/>
    </row>
    <row r="686" spans="4:4" x14ac:dyDescent="0.25">
      <c r="D686" s="65"/>
    </row>
    <row r="687" spans="4:4" x14ac:dyDescent="0.25">
      <c r="D687" s="65"/>
    </row>
    <row r="688" spans="4:4" x14ac:dyDescent="0.25">
      <c r="D688" s="65"/>
    </row>
    <row r="689" spans="4:4" x14ac:dyDescent="0.25">
      <c r="D689" s="65"/>
    </row>
    <row r="690" spans="4:4" x14ac:dyDescent="0.25">
      <c r="D690" s="65"/>
    </row>
    <row r="691" spans="4:4" x14ac:dyDescent="0.25">
      <c r="D691" s="65"/>
    </row>
    <row r="692" spans="4:4" x14ac:dyDescent="0.25">
      <c r="D692" s="65"/>
    </row>
    <row r="693" spans="4:4" x14ac:dyDescent="0.25">
      <c r="D693" s="65"/>
    </row>
    <row r="694" spans="4:4" x14ac:dyDescent="0.25">
      <c r="D694" s="65"/>
    </row>
    <row r="695" spans="4:4" x14ac:dyDescent="0.25">
      <c r="D695" s="65"/>
    </row>
    <row r="696" spans="4:4" x14ac:dyDescent="0.25">
      <c r="D696" s="65"/>
    </row>
    <row r="697" spans="4:4" x14ac:dyDescent="0.25">
      <c r="D697" s="65"/>
    </row>
    <row r="698" spans="4:4" x14ac:dyDescent="0.25">
      <c r="D698" s="65"/>
    </row>
    <row r="699" spans="4:4" x14ac:dyDescent="0.25">
      <c r="D699" s="65"/>
    </row>
    <row r="700" spans="4:4" x14ac:dyDescent="0.25">
      <c r="D700" s="65"/>
    </row>
    <row r="701" spans="4:4" x14ac:dyDescent="0.25">
      <c r="D701" s="65"/>
    </row>
    <row r="702" spans="4:4" x14ac:dyDescent="0.25">
      <c r="D702" s="65"/>
    </row>
    <row r="703" spans="4:4" x14ac:dyDescent="0.25">
      <c r="D703" s="65"/>
    </row>
    <row r="704" spans="4:4" x14ac:dyDescent="0.25">
      <c r="D704" s="65"/>
    </row>
    <row r="705" spans="4:4" x14ac:dyDescent="0.25">
      <c r="D705" s="65"/>
    </row>
    <row r="706" spans="4:4" x14ac:dyDescent="0.25">
      <c r="D706" s="65"/>
    </row>
    <row r="707" spans="4:4" x14ac:dyDescent="0.25">
      <c r="D707" s="65"/>
    </row>
    <row r="708" spans="4:4" x14ac:dyDescent="0.25">
      <c r="D708" s="65"/>
    </row>
    <row r="709" spans="4:4" x14ac:dyDescent="0.25">
      <c r="D709" s="65"/>
    </row>
    <row r="710" spans="4:4" x14ac:dyDescent="0.25">
      <c r="D710" s="65"/>
    </row>
    <row r="711" spans="4:4" x14ac:dyDescent="0.25">
      <c r="D711" s="65"/>
    </row>
    <row r="712" spans="4:4" x14ac:dyDescent="0.25">
      <c r="D712" s="65"/>
    </row>
    <row r="713" spans="4:4" x14ac:dyDescent="0.25">
      <c r="D713" s="65"/>
    </row>
    <row r="714" spans="4:4" x14ac:dyDescent="0.25">
      <c r="D714" s="65"/>
    </row>
    <row r="715" spans="4:4" x14ac:dyDescent="0.25">
      <c r="D715" s="65"/>
    </row>
    <row r="716" spans="4:4" x14ac:dyDescent="0.25">
      <c r="D716" s="65"/>
    </row>
    <row r="717" spans="4:4" x14ac:dyDescent="0.25">
      <c r="D717" s="65"/>
    </row>
    <row r="718" spans="4:4" x14ac:dyDescent="0.25">
      <c r="D718" s="65"/>
    </row>
    <row r="719" spans="4:4" x14ac:dyDescent="0.25">
      <c r="D719" s="65"/>
    </row>
    <row r="720" spans="4:4" x14ac:dyDescent="0.25">
      <c r="D720" s="65"/>
    </row>
    <row r="721" spans="4:4" x14ac:dyDescent="0.25">
      <c r="D721" s="65"/>
    </row>
    <row r="722" spans="4:4" x14ac:dyDescent="0.25">
      <c r="D722" s="65"/>
    </row>
    <row r="723" spans="4:4" x14ac:dyDescent="0.25">
      <c r="D723" s="65"/>
    </row>
    <row r="724" spans="4:4" x14ac:dyDescent="0.25">
      <c r="D724" s="65"/>
    </row>
    <row r="725" spans="4:4" x14ac:dyDescent="0.25">
      <c r="D725" s="65"/>
    </row>
    <row r="726" spans="4:4" x14ac:dyDescent="0.25">
      <c r="D726" s="65"/>
    </row>
    <row r="727" spans="4:4" x14ac:dyDescent="0.25">
      <c r="D727" s="65"/>
    </row>
    <row r="728" spans="4:4" x14ac:dyDescent="0.25">
      <c r="D728" s="65"/>
    </row>
    <row r="729" spans="4:4" x14ac:dyDescent="0.25">
      <c r="D729" s="65"/>
    </row>
    <row r="730" spans="4:4" x14ac:dyDescent="0.25">
      <c r="D730" s="65"/>
    </row>
    <row r="731" spans="4:4" x14ac:dyDescent="0.25">
      <c r="D731" s="65"/>
    </row>
    <row r="732" spans="4:4" x14ac:dyDescent="0.25">
      <c r="D732" s="65"/>
    </row>
    <row r="733" spans="4:4" x14ac:dyDescent="0.25">
      <c r="D733" s="65"/>
    </row>
    <row r="734" spans="4:4" x14ac:dyDescent="0.25">
      <c r="D734" s="65"/>
    </row>
    <row r="735" spans="4:4" x14ac:dyDescent="0.25">
      <c r="D735" s="65"/>
    </row>
    <row r="736" spans="4:4" x14ac:dyDescent="0.25">
      <c r="D736" s="65"/>
    </row>
    <row r="737" spans="4:4" x14ac:dyDescent="0.25">
      <c r="D737" s="65"/>
    </row>
    <row r="738" spans="4:4" x14ac:dyDescent="0.25">
      <c r="D738" s="65"/>
    </row>
    <row r="739" spans="4:4" x14ac:dyDescent="0.25">
      <c r="D739" s="65"/>
    </row>
    <row r="740" spans="4:4" x14ac:dyDescent="0.25">
      <c r="D740" s="65"/>
    </row>
    <row r="741" spans="4:4" x14ac:dyDescent="0.25">
      <c r="D741" s="65"/>
    </row>
    <row r="742" spans="4:4" x14ac:dyDescent="0.25">
      <c r="D742" s="65"/>
    </row>
    <row r="743" spans="4:4" x14ac:dyDescent="0.25">
      <c r="D743" s="65"/>
    </row>
    <row r="744" spans="4:4" x14ac:dyDescent="0.25">
      <c r="D744" s="65"/>
    </row>
    <row r="745" spans="4:4" x14ac:dyDescent="0.25">
      <c r="D745" s="65"/>
    </row>
    <row r="746" spans="4:4" x14ac:dyDescent="0.25">
      <c r="D746" s="65"/>
    </row>
    <row r="747" spans="4:4" x14ac:dyDescent="0.25">
      <c r="D747" s="65"/>
    </row>
    <row r="748" spans="4:4" x14ac:dyDescent="0.25">
      <c r="D748" s="65"/>
    </row>
    <row r="749" spans="4:4" x14ac:dyDescent="0.25">
      <c r="D749" s="65"/>
    </row>
    <row r="750" spans="4:4" x14ac:dyDescent="0.25">
      <c r="D750" s="65"/>
    </row>
    <row r="751" spans="4:4" x14ac:dyDescent="0.25">
      <c r="D751" s="65"/>
    </row>
    <row r="752" spans="4:4" x14ac:dyDescent="0.25">
      <c r="D752" s="65"/>
    </row>
    <row r="753" spans="4:4" x14ac:dyDescent="0.25">
      <c r="D753" s="65"/>
    </row>
    <row r="754" spans="4:4" x14ac:dyDescent="0.25">
      <c r="D754" s="65"/>
    </row>
    <row r="755" spans="4:4" x14ac:dyDescent="0.25">
      <c r="D755" s="65"/>
    </row>
    <row r="756" spans="4:4" x14ac:dyDescent="0.25">
      <c r="D756" s="65"/>
    </row>
    <row r="757" spans="4:4" x14ac:dyDescent="0.25">
      <c r="D757" s="65"/>
    </row>
    <row r="758" spans="4:4" x14ac:dyDescent="0.25">
      <c r="D758" s="65"/>
    </row>
    <row r="759" spans="4:4" x14ac:dyDescent="0.25">
      <c r="D759" s="65"/>
    </row>
    <row r="760" spans="4:4" x14ac:dyDescent="0.25">
      <c r="D760" s="65"/>
    </row>
    <row r="761" spans="4:4" x14ac:dyDescent="0.25">
      <c r="D761" s="65"/>
    </row>
    <row r="762" spans="4:4" x14ac:dyDescent="0.25">
      <c r="D762" s="65"/>
    </row>
    <row r="763" spans="4:4" x14ac:dyDescent="0.25">
      <c r="D763" s="65"/>
    </row>
    <row r="764" spans="4:4" x14ac:dyDescent="0.25">
      <c r="D764" s="65"/>
    </row>
    <row r="765" spans="4:4" x14ac:dyDescent="0.25">
      <c r="D765" s="65"/>
    </row>
    <row r="766" spans="4:4" x14ac:dyDescent="0.25">
      <c r="D766" s="65"/>
    </row>
    <row r="767" spans="4:4" x14ac:dyDescent="0.25">
      <c r="D767" s="65"/>
    </row>
    <row r="768" spans="4:4" x14ac:dyDescent="0.25">
      <c r="D768" s="65"/>
    </row>
    <row r="769" spans="4:4" x14ac:dyDescent="0.25">
      <c r="D769" s="65"/>
    </row>
    <row r="770" spans="4:4" x14ac:dyDescent="0.25">
      <c r="D770" s="65"/>
    </row>
    <row r="771" spans="4:4" x14ac:dyDescent="0.25">
      <c r="D771" s="65"/>
    </row>
    <row r="772" spans="4:4" x14ac:dyDescent="0.25">
      <c r="D772" s="65"/>
    </row>
    <row r="773" spans="4:4" x14ac:dyDescent="0.25">
      <c r="D773" s="65"/>
    </row>
    <row r="774" spans="4:4" x14ac:dyDescent="0.25">
      <c r="D774" s="65"/>
    </row>
    <row r="775" spans="4:4" x14ac:dyDescent="0.25">
      <c r="D775" s="65"/>
    </row>
    <row r="776" spans="4:4" x14ac:dyDescent="0.25">
      <c r="D776" s="65"/>
    </row>
    <row r="777" spans="4:4" x14ac:dyDescent="0.25">
      <c r="D777" s="65"/>
    </row>
    <row r="778" spans="4:4" x14ac:dyDescent="0.25">
      <c r="D778" s="65"/>
    </row>
    <row r="779" spans="4:4" x14ac:dyDescent="0.25">
      <c r="D779" s="65"/>
    </row>
    <row r="780" spans="4:4" x14ac:dyDescent="0.25">
      <c r="D780" s="65"/>
    </row>
    <row r="781" spans="4:4" x14ac:dyDescent="0.25">
      <c r="D781" s="65"/>
    </row>
    <row r="782" spans="4:4" x14ac:dyDescent="0.25">
      <c r="D782" s="65"/>
    </row>
    <row r="783" spans="4:4" x14ac:dyDescent="0.25">
      <c r="D783" s="65"/>
    </row>
    <row r="784" spans="4:4" x14ac:dyDescent="0.25">
      <c r="D784" s="65"/>
    </row>
    <row r="785" spans="4:4" x14ac:dyDescent="0.25">
      <c r="D785" s="65"/>
    </row>
    <row r="786" spans="4:4" x14ac:dyDescent="0.25">
      <c r="D786" s="65"/>
    </row>
    <row r="787" spans="4:4" x14ac:dyDescent="0.25">
      <c r="D787" s="65"/>
    </row>
    <row r="788" spans="4:4" x14ac:dyDescent="0.25">
      <c r="D788" s="65"/>
    </row>
    <row r="789" spans="4:4" x14ac:dyDescent="0.25">
      <c r="D789" s="65"/>
    </row>
    <row r="790" spans="4:4" x14ac:dyDescent="0.25">
      <c r="D790" s="65"/>
    </row>
    <row r="791" spans="4:4" x14ac:dyDescent="0.25">
      <c r="D791" s="65"/>
    </row>
    <row r="792" spans="4:4" x14ac:dyDescent="0.25">
      <c r="D792" s="65"/>
    </row>
    <row r="793" spans="4:4" x14ac:dyDescent="0.25">
      <c r="D793" s="65"/>
    </row>
    <row r="794" spans="4:4" x14ac:dyDescent="0.25">
      <c r="D794" s="65"/>
    </row>
    <row r="795" spans="4:4" x14ac:dyDescent="0.25">
      <c r="D795" s="65"/>
    </row>
    <row r="796" spans="4:4" x14ac:dyDescent="0.25">
      <c r="D796" s="65"/>
    </row>
    <row r="797" spans="4:4" x14ac:dyDescent="0.25">
      <c r="D797" s="65"/>
    </row>
    <row r="798" spans="4:4" x14ac:dyDescent="0.25">
      <c r="D798" s="65"/>
    </row>
    <row r="799" spans="4:4" x14ac:dyDescent="0.25">
      <c r="D799" s="65"/>
    </row>
    <row r="800" spans="4:4" x14ac:dyDescent="0.25">
      <c r="D800" s="65"/>
    </row>
    <row r="801" spans="4:4" x14ac:dyDescent="0.25">
      <c r="D801" s="65"/>
    </row>
    <row r="802" spans="4:4" x14ac:dyDescent="0.25">
      <c r="D802" s="65"/>
    </row>
    <row r="803" spans="4:4" x14ac:dyDescent="0.25">
      <c r="D803" s="65"/>
    </row>
    <row r="804" spans="4:4" x14ac:dyDescent="0.25">
      <c r="D804" s="65"/>
    </row>
    <row r="805" spans="4:4" x14ac:dyDescent="0.25">
      <c r="D805" s="65"/>
    </row>
    <row r="806" spans="4:4" x14ac:dyDescent="0.25">
      <c r="D806" s="65"/>
    </row>
    <row r="807" spans="4:4" x14ac:dyDescent="0.25">
      <c r="D807" s="65"/>
    </row>
    <row r="808" spans="4:4" x14ac:dyDescent="0.25">
      <c r="D808" s="65"/>
    </row>
    <row r="809" spans="4:4" x14ac:dyDescent="0.25">
      <c r="D809" s="65"/>
    </row>
    <row r="810" spans="4:4" x14ac:dyDescent="0.25">
      <c r="D810" s="65"/>
    </row>
    <row r="811" spans="4:4" x14ac:dyDescent="0.25">
      <c r="D811" s="65"/>
    </row>
    <row r="812" spans="4:4" x14ac:dyDescent="0.25">
      <c r="D812" s="65"/>
    </row>
    <row r="813" spans="4:4" x14ac:dyDescent="0.25">
      <c r="D813" s="65"/>
    </row>
    <row r="814" spans="4:4" x14ac:dyDescent="0.25">
      <c r="D814" s="65"/>
    </row>
    <row r="815" spans="4:4" x14ac:dyDescent="0.25">
      <c r="D815" s="65"/>
    </row>
    <row r="816" spans="4:4" x14ac:dyDescent="0.25">
      <c r="D816" s="65"/>
    </row>
    <row r="817" spans="4:4" x14ac:dyDescent="0.25">
      <c r="D817" s="65"/>
    </row>
    <row r="818" spans="4:4" x14ac:dyDescent="0.25">
      <c r="D818" s="65"/>
    </row>
    <row r="819" spans="4:4" x14ac:dyDescent="0.25">
      <c r="D819" s="65"/>
    </row>
    <row r="820" spans="4:4" x14ac:dyDescent="0.25">
      <c r="D820" s="65"/>
    </row>
    <row r="821" spans="4:4" x14ac:dyDescent="0.25">
      <c r="D821" s="65"/>
    </row>
    <row r="822" spans="4:4" x14ac:dyDescent="0.25">
      <c r="D822" s="65"/>
    </row>
    <row r="823" spans="4:4" x14ac:dyDescent="0.25">
      <c r="D823" s="65"/>
    </row>
    <row r="824" spans="4:4" x14ac:dyDescent="0.25">
      <c r="D824" s="65"/>
    </row>
    <row r="825" spans="4:4" x14ac:dyDescent="0.25">
      <c r="D825" s="65"/>
    </row>
    <row r="826" spans="4:4" x14ac:dyDescent="0.25">
      <c r="D826" s="65"/>
    </row>
    <row r="827" spans="4:4" x14ac:dyDescent="0.25">
      <c r="D827" s="65"/>
    </row>
    <row r="828" spans="4:4" x14ac:dyDescent="0.25">
      <c r="D828" s="65"/>
    </row>
    <row r="829" spans="4:4" x14ac:dyDescent="0.25">
      <c r="D829" s="65"/>
    </row>
    <row r="830" spans="4:4" x14ac:dyDescent="0.25">
      <c r="D830" s="65"/>
    </row>
    <row r="831" spans="4:4" x14ac:dyDescent="0.25">
      <c r="D831" s="65"/>
    </row>
    <row r="832" spans="4:4" x14ac:dyDescent="0.25">
      <c r="D832" s="65"/>
    </row>
    <row r="833" spans="4:4" x14ac:dyDescent="0.25">
      <c r="D833" s="65"/>
    </row>
    <row r="834" spans="4:4" x14ac:dyDescent="0.25">
      <c r="D834" s="65"/>
    </row>
    <row r="835" spans="4:4" x14ac:dyDescent="0.25">
      <c r="D835" s="65"/>
    </row>
    <row r="836" spans="4:4" x14ac:dyDescent="0.25">
      <c r="D836" s="65"/>
    </row>
    <row r="837" spans="4:4" x14ac:dyDescent="0.25">
      <c r="D837" s="65"/>
    </row>
    <row r="838" spans="4:4" x14ac:dyDescent="0.25">
      <c r="D838" s="65"/>
    </row>
    <row r="839" spans="4:4" x14ac:dyDescent="0.25">
      <c r="D839" s="65"/>
    </row>
    <row r="840" spans="4:4" x14ac:dyDescent="0.25">
      <c r="D840" s="65"/>
    </row>
    <row r="841" spans="4:4" x14ac:dyDescent="0.25">
      <c r="D841" s="65"/>
    </row>
    <row r="842" spans="4:4" x14ac:dyDescent="0.25">
      <c r="D842" s="65"/>
    </row>
    <row r="843" spans="4:4" x14ac:dyDescent="0.25">
      <c r="D843" s="65"/>
    </row>
    <row r="844" spans="4:4" x14ac:dyDescent="0.25">
      <c r="D844" s="65"/>
    </row>
    <row r="845" spans="4:4" x14ac:dyDescent="0.25">
      <c r="D845" s="65"/>
    </row>
    <row r="846" spans="4:4" x14ac:dyDescent="0.25">
      <c r="D846" s="65"/>
    </row>
    <row r="847" spans="4:4" x14ac:dyDescent="0.25">
      <c r="D847" s="65"/>
    </row>
    <row r="848" spans="4:4" x14ac:dyDescent="0.25">
      <c r="D848" s="65"/>
    </row>
    <row r="849" spans="4:4" x14ac:dyDescent="0.25">
      <c r="D849" s="65"/>
    </row>
    <row r="850" spans="4:4" x14ac:dyDescent="0.25">
      <c r="D850" s="65"/>
    </row>
    <row r="851" spans="4:4" x14ac:dyDescent="0.25">
      <c r="D851" s="65"/>
    </row>
    <row r="852" spans="4:4" x14ac:dyDescent="0.25">
      <c r="D852" s="65"/>
    </row>
    <row r="853" spans="4:4" x14ac:dyDescent="0.25">
      <c r="D853" s="65"/>
    </row>
    <row r="854" spans="4:4" x14ac:dyDescent="0.25">
      <c r="D854" s="65"/>
    </row>
    <row r="855" spans="4:4" x14ac:dyDescent="0.25">
      <c r="D855" s="65"/>
    </row>
    <row r="856" spans="4:4" x14ac:dyDescent="0.25">
      <c r="D856" s="65"/>
    </row>
    <row r="857" spans="4:4" x14ac:dyDescent="0.25">
      <c r="D857" s="65"/>
    </row>
    <row r="858" spans="4:4" x14ac:dyDescent="0.25">
      <c r="D858" s="65"/>
    </row>
    <row r="859" spans="4:4" x14ac:dyDescent="0.25">
      <c r="D859" s="65"/>
    </row>
    <row r="860" spans="4:4" x14ac:dyDescent="0.25">
      <c r="D860" s="65"/>
    </row>
    <row r="861" spans="4:4" x14ac:dyDescent="0.25">
      <c r="D861" s="65"/>
    </row>
    <row r="862" spans="4:4" x14ac:dyDescent="0.25">
      <c r="D862" s="65"/>
    </row>
    <row r="863" spans="4:4" x14ac:dyDescent="0.25">
      <c r="D863" s="65"/>
    </row>
    <row r="864" spans="4:4" x14ac:dyDescent="0.25">
      <c r="D864" s="65"/>
    </row>
    <row r="865" spans="4:4" x14ac:dyDescent="0.25">
      <c r="D865" s="65"/>
    </row>
    <row r="866" spans="4:4" x14ac:dyDescent="0.25">
      <c r="D866" s="65"/>
    </row>
    <row r="867" spans="4:4" x14ac:dyDescent="0.25">
      <c r="D867" s="65"/>
    </row>
    <row r="868" spans="4:4" x14ac:dyDescent="0.25">
      <c r="D868" s="65"/>
    </row>
    <row r="869" spans="4:4" x14ac:dyDescent="0.25">
      <c r="D869" s="65"/>
    </row>
    <row r="870" spans="4:4" x14ac:dyDescent="0.25">
      <c r="D870" s="65"/>
    </row>
    <row r="871" spans="4:4" x14ac:dyDescent="0.25">
      <c r="D871" s="65"/>
    </row>
    <row r="872" spans="4:4" x14ac:dyDescent="0.25">
      <c r="D872" s="65"/>
    </row>
    <row r="873" spans="4:4" x14ac:dyDescent="0.25">
      <c r="D873" s="65"/>
    </row>
    <row r="874" spans="4:4" x14ac:dyDescent="0.25">
      <c r="D874" s="65"/>
    </row>
    <row r="875" spans="4:4" x14ac:dyDescent="0.25">
      <c r="D875" s="65"/>
    </row>
    <row r="876" spans="4:4" x14ac:dyDescent="0.25">
      <c r="D876" s="65"/>
    </row>
    <row r="877" spans="4:4" x14ac:dyDescent="0.25">
      <c r="D877" s="65"/>
    </row>
    <row r="878" spans="4:4" x14ac:dyDescent="0.25">
      <c r="D878" s="65"/>
    </row>
    <row r="879" spans="4:4" x14ac:dyDescent="0.25">
      <c r="D879" s="65"/>
    </row>
    <row r="880" spans="4:4" x14ac:dyDescent="0.25">
      <c r="D880" s="65"/>
    </row>
    <row r="881" spans="4:4" x14ac:dyDescent="0.25">
      <c r="D881" s="65"/>
    </row>
    <row r="882" spans="4:4" x14ac:dyDescent="0.25">
      <c r="D882" s="65"/>
    </row>
    <row r="883" spans="4:4" x14ac:dyDescent="0.25">
      <c r="D883" s="65"/>
    </row>
    <row r="884" spans="4:4" x14ac:dyDescent="0.25">
      <c r="D884" s="65"/>
    </row>
    <row r="885" spans="4:4" x14ac:dyDescent="0.25">
      <c r="D885" s="65"/>
    </row>
    <row r="886" spans="4:4" x14ac:dyDescent="0.25">
      <c r="D886" s="65"/>
    </row>
    <row r="887" spans="4:4" x14ac:dyDescent="0.25">
      <c r="D887" s="65"/>
    </row>
    <row r="888" spans="4:4" x14ac:dyDescent="0.25">
      <c r="D888" s="65"/>
    </row>
    <row r="889" spans="4:4" x14ac:dyDescent="0.25">
      <c r="D889" s="65"/>
    </row>
    <row r="890" spans="4:4" x14ac:dyDescent="0.25">
      <c r="D890" s="65"/>
    </row>
    <row r="891" spans="4:4" x14ac:dyDescent="0.25">
      <c r="D891" s="65"/>
    </row>
    <row r="892" spans="4:4" x14ac:dyDescent="0.25">
      <c r="D892" s="65"/>
    </row>
    <row r="893" spans="4:4" x14ac:dyDescent="0.25">
      <c r="D893" s="65"/>
    </row>
    <row r="894" spans="4:4" x14ac:dyDescent="0.25">
      <c r="D894" s="65"/>
    </row>
    <row r="895" spans="4:4" x14ac:dyDescent="0.25">
      <c r="D895" s="65"/>
    </row>
    <row r="896" spans="4:4" x14ac:dyDescent="0.25">
      <c r="D896" s="65"/>
    </row>
    <row r="897" spans="4:4" x14ac:dyDescent="0.25">
      <c r="D897" s="65"/>
    </row>
    <row r="898" spans="4:4" x14ac:dyDescent="0.25">
      <c r="D898" s="65"/>
    </row>
    <row r="899" spans="4:4" x14ac:dyDescent="0.25">
      <c r="D899" s="65"/>
    </row>
    <row r="900" spans="4:4" x14ac:dyDescent="0.25">
      <c r="D900" s="65"/>
    </row>
    <row r="901" spans="4:4" x14ac:dyDescent="0.25">
      <c r="D901" s="65"/>
    </row>
    <row r="902" spans="4:4" x14ac:dyDescent="0.25">
      <c r="D902" s="65"/>
    </row>
    <row r="903" spans="4:4" x14ac:dyDescent="0.25">
      <c r="D903" s="65"/>
    </row>
    <row r="904" spans="4:4" x14ac:dyDescent="0.25">
      <c r="D904" s="65"/>
    </row>
    <row r="905" spans="4:4" x14ac:dyDescent="0.25">
      <c r="D905" s="65"/>
    </row>
    <row r="906" spans="4:4" x14ac:dyDescent="0.25">
      <c r="D906" s="65"/>
    </row>
    <row r="907" spans="4:4" x14ac:dyDescent="0.25">
      <c r="D907" s="65"/>
    </row>
    <row r="908" spans="4:4" x14ac:dyDescent="0.25">
      <c r="D908" s="65"/>
    </row>
    <row r="909" spans="4:4" x14ac:dyDescent="0.25">
      <c r="D909" s="65"/>
    </row>
    <row r="910" spans="4:4" x14ac:dyDescent="0.25">
      <c r="D910" s="65"/>
    </row>
    <row r="911" spans="4:4" x14ac:dyDescent="0.25">
      <c r="D911" s="65"/>
    </row>
    <row r="912" spans="4:4" x14ac:dyDescent="0.25">
      <c r="D912" s="65"/>
    </row>
    <row r="913" spans="4:4" x14ac:dyDescent="0.25">
      <c r="D913" s="65"/>
    </row>
    <row r="914" spans="4:4" x14ac:dyDescent="0.25">
      <c r="D914" s="65"/>
    </row>
    <row r="915" spans="4:4" x14ac:dyDescent="0.25">
      <c r="D915" s="65"/>
    </row>
    <row r="916" spans="4:4" x14ac:dyDescent="0.25">
      <c r="D916" s="65"/>
    </row>
    <row r="917" spans="4:4" x14ac:dyDescent="0.25">
      <c r="D917" s="65"/>
    </row>
    <row r="918" spans="4:4" x14ac:dyDescent="0.25">
      <c r="D918" s="65"/>
    </row>
    <row r="919" spans="4:4" x14ac:dyDescent="0.25">
      <c r="D919" s="65"/>
    </row>
    <row r="920" spans="4:4" x14ac:dyDescent="0.25">
      <c r="D920" s="65"/>
    </row>
    <row r="921" spans="4:4" x14ac:dyDescent="0.25">
      <c r="D921" s="65"/>
    </row>
    <row r="922" spans="4:4" x14ac:dyDescent="0.25">
      <c r="D922" s="65"/>
    </row>
    <row r="923" spans="4:4" x14ac:dyDescent="0.25">
      <c r="D923" s="65"/>
    </row>
    <row r="924" spans="4:4" x14ac:dyDescent="0.25">
      <c r="D924" s="65"/>
    </row>
    <row r="925" spans="4:4" x14ac:dyDescent="0.25">
      <c r="D925" s="65"/>
    </row>
    <row r="926" spans="4:4" x14ac:dyDescent="0.25">
      <c r="D926" s="65"/>
    </row>
    <row r="927" spans="4:4" x14ac:dyDescent="0.25">
      <c r="D927" s="65"/>
    </row>
    <row r="928" spans="4:4" x14ac:dyDescent="0.25">
      <c r="D928" s="65"/>
    </row>
    <row r="929" spans="4:4" x14ac:dyDescent="0.25">
      <c r="D929" s="65"/>
    </row>
    <row r="930" spans="4:4" x14ac:dyDescent="0.25">
      <c r="D930" s="65"/>
    </row>
    <row r="931" spans="4:4" x14ac:dyDescent="0.25">
      <c r="D931" s="65"/>
    </row>
    <row r="932" spans="4:4" x14ac:dyDescent="0.25">
      <c r="D932" s="65"/>
    </row>
    <row r="933" spans="4:4" x14ac:dyDescent="0.25">
      <c r="D933" s="65"/>
    </row>
    <row r="934" spans="4:4" x14ac:dyDescent="0.25">
      <c r="D934" s="65"/>
    </row>
    <row r="935" spans="4:4" x14ac:dyDescent="0.25">
      <c r="D935" s="65"/>
    </row>
    <row r="936" spans="4:4" x14ac:dyDescent="0.25">
      <c r="D936" s="65"/>
    </row>
    <row r="937" spans="4:4" x14ac:dyDescent="0.25">
      <c r="D937" s="65"/>
    </row>
    <row r="938" spans="4:4" x14ac:dyDescent="0.25">
      <c r="D938" s="65"/>
    </row>
    <row r="939" spans="4:4" x14ac:dyDescent="0.25">
      <c r="D939" s="65"/>
    </row>
    <row r="940" spans="4:4" x14ac:dyDescent="0.25">
      <c r="D940" s="65"/>
    </row>
    <row r="941" spans="4:4" x14ac:dyDescent="0.25">
      <c r="D941" s="65"/>
    </row>
    <row r="942" spans="4:4" x14ac:dyDescent="0.25">
      <c r="D942" s="65"/>
    </row>
    <row r="943" spans="4:4" x14ac:dyDescent="0.25">
      <c r="D943" s="65"/>
    </row>
    <row r="944" spans="4:4" x14ac:dyDescent="0.25">
      <c r="D944" s="65"/>
    </row>
    <row r="945" spans="4:4" x14ac:dyDescent="0.25">
      <c r="D945" s="65"/>
    </row>
    <row r="946" spans="4:4" x14ac:dyDescent="0.25">
      <c r="D946" s="65"/>
    </row>
    <row r="947" spans="4:4" x14ac:dyDescent="0.25">
      <c r="D947" s="65"/>
    </row>
    <row r="948" spans="4:4" x14ac:dyDescent="0.25">
      <c r="D948" s="65"/>
    </row>
    <row r="949" spans="4:4" x14ac:dyDescent="0.25">
      <c r="D949" s="65"/>
    </row>
    <row r="950" spans="4:4" x14ac:dyDescent="0.25">
      <c r="D950" s="65"/>
    </row>
    <row r="951" spans="4:4" x14ac:dyDescent="0.25">
      <c r="D951" s="65"/>
    </row>
    <row r="952" spans="4:4" x14ac:dyDescent="0.25">
      <c r="D952" s="65"/>
    </row>
    <row r="953" spans="4:4" x14ac:dyDescent="0.25">
      <c r="D953" s="65"/>
    </row>
    <row r="954" spans="4:4" x14ac:dyDescent="0.25">
      <c r="D954" s="65"/>
    </row>
    <row r="955" spans="4:4" x14ac:dyDescent="0.25">
      <c r="D955" s="65"/>
    </row>
    <row r="956" spans="4:4" x14ac:dyDescent="0.25">
      <c r="D956" s="65"/>
    </row>
    <row r="957" spans="4:4" x14ac:dyDescent="0.25">
      <c r="D957" s="65"/>
    </row>
    <row r="958" spans="4:4" x14ac:dyDescent="0.25">
      <c r="D958" s="65"/>
    </row>
    <row r="959" spans="4:4" x14ac:dyDescent="0.25">
      <c r="D959" s="65"/>
    </row>
    <row r="960" spans="4:4" x14ac:dyDescent="0.25">
      <c r="D960" s="65"/>
    </row>
    <row r="961" spans="4:4" x14ac:dyDescent="0.25">
      <c r="D961" s="65"/>
    </row>
    <row r="962" spans="4:4" x14ac:dyDescent="0.25">
      <c r="D962" s="65"/>
    </row>
    <row r="963" spans="4:4" x14ac:dyDescent="0.25">
      <c r="D963" s="65"/>
    </row>
    <row r="964" spans="4:4" x14ac:dyDescent="0.25">
      <c r="D964" s="65"/>
    </row>
    <row r="965" spans="4:4" x14ac:dyDescent="0.25">
      <c r="D965" s="65"/>
    </row>
    <row r="966" spans="4:4" x14ac:dyDescent="0.25">
      <c r="D966" s="65"/>
    </row>
    <row r="967" spans="4:4" x14ac:dyDescent="0.25">
      <c r="D967" s="65"/>
    </row>
    <row r="968" spans="4:4" x14ac:dyDescent="0.25">
      <c r="D968" s="65"/>
    </row>
    <row r="969" spans="4:4" x14ac:dyDescent="0.25">
      <c r="D969" s="65"/>
    </row>
    <row r="970" spans="4:4" x14ac:dyDescent="0.25">
      <c r="D970" s="65"/>
    </row>
    <row r="971" spans="4:4" x14ac:dyDescent="0.25">
      <c r="D971" s="65"/>
    </row>
    <row r="972" spans="4:4" x14ac:dyDescent="0.25">
      <c r="D972" s="65"/>
    </row>
    <row r="973" spans="4:4" x14ac:dyDescent="0.25">
      <c r="D973" s="65"/>
    </row>
    <row r="974" spans="4:4" x14ac:dyDescent="0.25">
      <c r="D974" s="65"/>
    </row>
    <row r="975" spans="4:4" x14ac:dyDescent="0.25">
      <c r="D975" s="65"/>
    </row>
    <row r="976" spans="4:4" x14ac:dyDescent="0.25">
      <c r="D976" s="65"/>
    </row>
    <row r="977" spans="4:4" x14ac:dyDescent="0.25">
      <c r="D977" s="65"/>
    </row>
    <row r="978" spans="4:4" x14ac:dyDescent="0.25">
      <c r="D978" s="65"/>
    </row>
    <row r="979" spans="4:4" x14ac:dyDescent="0.25">
      <c r="D979" s="65"/>
    </row>
    <row r="980" spans="4:4" x14ac:dyDescent="0.25">
      <c r="D980" s="65"/>
    </row>
    <row r="981" spans="4:4" x14ac:dyDescent="0.25">
      <c r="D981" s="65"/>
    </row>
    <row r="982" spans="4:4" x14ac:dyDescent="0.25">
      <c r="D982" s="65"/>
    </row>
    <row r="983" spans="4:4" x14ac:dyDescent="0.25">
      <c r="D983" s="65"/>
    </row>
    <row r="984" spans="4:4" x14ac:dyDescent="0.25">
      <c r="D984" s="65"/>
    </row>
    <row r="985" spans="4:4" x14ac:dyDescent="0.25">
      <c r="D985" s="65"/>
    </row>
    <row r="986" spans="4:4" x14ac:dyDescent="0.25">
      <c r="D986" s="65"/>
    </row>
    <row r="987" spans="4:4" x14ac:dyDescent="0.25">
      <c r="D987" s="65"/>
    </row>
    <row r="988" spans="4:4" x14ac:dyDescent="0.25">
      <c r="D988" s="65"/>
    </row>
    <row r="989" spans="4:4" x14ac:dyDescent="0.25">
      <c r="D989" s="65"/>
    </row>
    <row r="990" spans="4:4" x14ac:dyDescent="0.25">
      <c r="D990" s="65"/>
    </row>
    <row r="991" spans="4:4" x14ac:dyDescent="0.25">
      <c r="D991" s="65"/>
    </row>
    <row r="992" spans="4:4" x14ac:dyDescent="0.25">
      <c r="D992" s="65"/>
    </row>
    <row r="993" spans="4:4" x14ac:dyDescent="0.25">
      <c r="D993" s="65"/>
    </row>
    <row r="994" spans="4:4" x14ac:dyDescent="0.25">
      <c r="D994" s="65"/>
    </row>
    <row r="995" spans="4:4" x14ac:dyDescent="0.25">
      <c r="D995" s="65"/>
    </row>
    <row r="996" spans="4:4" x14ac:dyDescent="0.25">
      <c r="D996" s="65"/>
    </row>
    <row r="997" spans="4:4" x14ac:dyDescent="0.25">
      <c r="D997" s="65"/>
    </row>
    <row r="998" spans="4:4" x14ac:dyDescent="0.25">
      <c r="D998" s="65"/>
    </row>
    <row r="999" spans="4:4" x14ac:dyDescent="0.25">
      <c r="D999" s="65"/>
    </row>
    <row r="1000" spans="4:4" x14ac:dyDescent="0.25">
      <c r="D1000" s="65"/>
    </row>
    <row r="1001" spans="4:4" x14ac:dyDescent="0.25">
      <c r="D1001" s="65"/>
    </row>
    <row r="1002" spans="4:4" x14ac:dyDescent="0.25">
      <c r="D1002" s="65"/>
    </row>
    <row r="1003" spans="4:4" x14ac:dyDescent="0.25">
      <c r="D1003" s="65"/>
    </row>
    <row r="1004" spans="4:4" x14ac:dyDescent="0.25">
      <c r="D1004" s="65"/>
    </row>
    <row r="1005" spans="4:4" x14ac:dyDescent="0.25">
      <c r="D1005" s="65"/>
    </row>
    <row r="1006" spans="4:4" x14ac:dyDescent="0.25">
      <c r="D1006" s="65"/>
    </row>
    <row r="1007" spans="4:4" x14ac:dyDescent="0.25">
      <c r="D1007" s="65"/>
    </row>
    <row r="1008" spans="4:4" x14ac:dyDescent="0.25">
      <c r="D1008" s="65"/>
    </row>
    <row r="1009" spans="4:4" x14ac:dyDescent="0.25">
      <c r="D1009" s="65"/>
    </row>
    <row r="1010" spans="4:4" x14ac:dyDescent="0.25">
      <c r="D1010" s="65"/>
    </row>
    <row r="1011" spans="4:4" x14ac:dyDescent="0.25">
      <c r="D1011" s="65"/>
    </row>
    <row r="1012" spans="4:4" x14ac:dyDescent="0.25">
      <c r="D1012" s="65"/>
    </row>
    <row r="1013" spans="4:4" x14ac:dyDescent="0.25">
      <c r="D1013" s="65"/>
    </row>
    <row r="1014" spans="4:4" x14ac:dyDescent="0.25">
      <c r="D1014" s="65"/>
    </row>
    <row r="1015" spans="4:4" x14ac:dyDescent="0.25">
      <c r="D1015" s="65"/>
    </row>
    <row r="1016" spans="4:4" x14ac:dyDescent="0.25">
      <c r="D1016" s="65"/>
    </row>
    <row r="1017" spans="4:4" x14ac:dyDescent="0.25">
      <c r="D1017" s="65"/>
    </row>
    <row r="1018" spans="4:4" x14ac:dyDescent="0.25">
      <c r="D1018" s="65"/>
    </row>
    <row r="1019" spans="4:4" x14ac:dyDescent="0.25">
      <c r="D1019" s="65"/>
    </row>
    <row r="1020" spans="4:4" x14ac:dyDescent="0.25">
      <c r="D1020" s="65"/>
    </row>
    <row r="1021" spans="4:4" x14ac:dyDescent="0.25">
      <c r="D1021" s="65"/>
    </row>
    <row r="1022" spans="4:4" x14ac:dyDescent="0.25">
      <c r="D1022" s="65"/>
    </row>
    <row r="1023" spans="4:4" x14ac:dyDescent="0.25">
      <c r="D1023" s="65"/>
    </row>
    <row r="1024" spans="4:4" x14ac:dyDescent="0.25">
      <c r="D1024" s="65"/>
    </row>
    <row r="1025" spans="4:4" x14ac:dyDescent="0.25">
      <c r="D1025" s="65"/>
    </row>
    <row r="1026" spans="4:4" x14ac:dyDescent="0.25">
      <c r="D1026" s="65"/>
    </row>
    <row r="1027" spans="4:4" x14ac:dyDescent="0.25">
      <c r="D1027" s="65"/>
    </row>
    <row r="1028" spans="4:4" x14ac:dyDescent="0.25">
      <c r="D1028" s="65"/>
    </row>
    <row r="1029" spans="4:4" x14ac:dyDescent="0.25">
      <c r="D1029" s="65"/>
    </row>
    <row r="1030" spans="4:4" x14ac:dyDescent="0.25">
      <c r="D1030" s="65"/>
    </row>
    <row r="1031" spans="4:4" x14ac:dyDescent="0.25">
      <c r="D1031" s="65"/>
    </row>
    <row r="1032" spans="4:4" x14ac:dyDescent="0.25">
      <c r="D1032" s="65"/>
    </row>
    <row r="1033" spans="4:4" x14ac:dyDescent="0.25">
      <c r="D1033" s="65"/>
    </row>
    <row r="1034" spans="4:4" x14ac:dyDescent="0.25">
      <c r="D1034" s="65"/>
    </row>
    <row r="1035" spans="4:4" x14ac:dyDescent="0.25">
      <c r="D1035" s="65"/>
    </row>
    <row r="1036" spans="4:4" x14ac:dyDescent="0.25">
      <c r="D1036" s="65"/>
    </row>
    <row r="1037" spans="4:4" x14ac:dyDescent="0.25">
      <c r="D1037" s="65"/>
    </row>
    <row r="1038" spans="4:4" x14ac:dyDescent="0.25">
      <c r="D1038" s="65"/>
    </row>
    <row r="1039" spans="4:4" x14ac:dyDescent="0.25">
      <c r="D1039" s="65"/>
    </row>
    <row r="1040" spans="4:4" x14ac:dyDescent="0.25">
      <c r="D1040" s="65"/>
    </row>
    <row r="1041" spans="4:4" x14ac:dyDescent="0.25">
      <c r="D1041" s="65"/>
    </row>
    <row r="1042" spans="4:4" x14ac:dyDescent="0.25">
      <c r="D1042" s="65"/>
    </row>
    <row r="1043" spans="4:4" x14ac:dyDescent="0.25">
      <c r="D1043" s="65"/>
    </row>
    <row r="1044" spans="4:4" x14ac:dyDescent="0.25">
      <c r="D1044" s="65"/>
    </row>
    <row r="1045" spans="4:4" x14ac:dyDescent="0.25">
      <c r="D1045" s="65"/>
    </row>
    <row r="1046" spans="4:4" x14ac:dyDescent="0.25">
      <c r="D1046" s="65"/>
    </row>
    <row r="1047" spans="4:4" x14ac:dyDescent="0.25">
      <c r="D1047" s="65"/>
    </row>
    <row r="1048" spans="4:4" x14ac:dyDescent="0.25">
      <c r="D1048" s="65"/>
    </row>
    <row r="1049" spans="4:4" x14ac:dyDescent="0.25">
      <c r="D1049" s="65"/>
    </row>
    <row r="1050" spans="4:4" x14ac:dyDescent="0.25">
      <c r="D1050" s="65"/>
    </row>
    <row r="1051" spans="4:4" x14ac:dyDescent="0.25">
      <c r="D1051" s="65"/>
    </row>
    <row r="1052" spans="4:4" x14ac:dyDescent="0.25">
      <c r="D1052" s="65"/>
    </row>
    <row r="1053" spans="4:4" x14ac:dyDescent="0.25">
      <c r="D1053" s="65"/>
    </row>
    <row r="1054" spans="4:4" x14ac:dyDescent="0.25">
      <c r="D1054" s="65"/>
    </row>
    <row r="1055" spans="4:4" x14ac:dyDescent="0.25">
      <c r="D1055" s="65"/>
    </row>
    <row r="1056" spans="4:4" x14ac:dyDescent="0.25">
      <c r="D1056" s="65"/>
    </row>
    <row r="1057" spans="4:4" x14ac:dyDescent="0.25">
      <c r="D1057" s="65"/>
    </row>
    <row r="1058" spans="4:4" x14ac:dyDescent="0.25">
      <c r="D1058" s="65"/>
    </row>
    <row r="1059" spans="4:4" x14ac:dyDescent="0.25">
      <c r="D1059" s="65"/>
    </row>
    <row r="1060" spans="4:4" x14ac:dyDescent="0.25">
      <c r="D1060" s="65"/>
    </row>
    <row r="1061" spans="4:4" x14ac:dyDescent="0.25">
      <c r="D1061" s="65"/>
    </row>
    <row r="1062" spans="4:4" x14ac:dyDescent="0.25">
      <c r="D1062" s="65"/>
    </row>
    <row r="1063" spans="4:4" x14ac:dyDescent="0.25">
      <c r="D1063" s="65"/>
    </row>
    <row r="1064" spans="4:4" x14ac:dyDescent="0.25">
      <c r="D1064" s="65"/>
    </row>
    <row r="1065" spans="4:4" x14ac:dyDescent="0.25">
      <c r="D1065" s="65"/>
    </row>
    <row r="1066" spans="4:4" x14ac:dyDescent="0.25">
      <c r="D1066" s="65"/>
    </row>
    <row r="1067" spans="4:4" x14ac:dyDescent="0.25">
      <c r="D1067" s="65"/>
    </row>
    <row r="1068" spans="4:4" x14ac:dyDescent="0.25">
      <c r="D1068" s="65"/>
    </row>
    <row r="1069" spans="4:4" x14ac:dyDescent="0.25">
      <c r="D1069" s="65"/>
    </row>
    <row r="1070" spans="4:4" x14ac:dyDescent="0.25">
      <c r="D1070" s="65"/>
    </row>
    <row r="1071" spans="4:4" x14ac:dyDescent="0.25">
      <c r="D1071" s="65"/>
    </row>
    <row r="1072" spans="4:4" x14ac:dyDescent="0.25">
      <c r="D1072" s="65"/>
    </row>
    <row r="1073" spans="4:4" x14ac:dyDescent="0.25">
      <c r="D1073" s="65"/>
    </row>
    <row r="1074" spans="4:4" x14ac:dyDescent="0.25">
      <c r="D1074" s="65"/>
    </row>
    <row r="1075" spans="4:4" x14ac:dyDescent="0.25">
      <c r="D1075" s="65"/>
    </row>
    <row r="1076" spans="4:4" x14ac:dyDescent="0.25">
      <c r="D1076" s="65"/>
    </row>
    <row r="1077" spans="4:4" x14ac:dyDescent="0.25">
      <c r="D1077" s="65"/>
    </row>
    <row r="1078" spans="4:4" x14ac:dyDescent="0.25">
      <c r="D1078" s="65"/>
    </row>
    <row r="1079" spans="4:4" x14ac:dyDescent="0.25">
      <c r="D1079" s="65"/>
    </row>
    <row r="1080" spans="4:4" x14ac:dyDescent="0.25">
      <c r="D1080" s="65"/>
    </row>
    <row r="1081" spans="4:4" x14ac:dyDescent="0.25">
      <c r="D1081" s="65"/>
    </row>
    <row r="1082" spans="4:4" x14ac:dyDescent="0.25">
      <c r="D1082" s="65"/>
    </row>
    <row r="1083" spans="4:4" x14ac:dyDescent="0.25">
      <c r="D1083" s="65"/>
    </row>
    <row r="1084" spans="4:4" x14ac:dyDescent="0.25">
      <c r="D1084" s="65"/>
    </row>
    <row r="1085" spans="4:4" x14ac:dyDescent="0.25">
      <c r="D1085" s="65"/>
    </row>
    <row r="1086" spans="4:4" x14ac:dyDescent="0.25">
      <c r="D1086" s="65"/>
    </row>
    <row r="1087" spans="4:4" x14ac:dyDescent="0.25">
      <c r="D1087" s="65"/>
    </row>
    <row r="1088" spans="4:4" x14ac:dyDescent="0.25">
      <c r="D1088" s="65"/>
    </row>
    <row r="1089" spans="4:4" x14ac:dyDescent="0.25">
      <c r="D1089" s="65"/>
    </row>
    <row r="1090" spans="4:4" x14ac:dyDescent="0.25">
      <c r="D1090" s="65"/>
    </row>
    <row r="1091" spans="4:4" x14ac:dyDescent="0.25">
      <c r="D1091" s="65"/>
    </row>
    <row r="1092" spans="4:4" x14ac:dyDescent="0.25">
      <c r="D1092" s="65"/>
    </row>
    <row r="1093" spans="4:4" x14ac:dyDescent="0.25">
      <c r="D1093" s="65"/>
    </row>
    <row r="1094" spans="4:4" x14ac:dyDescent="0.25">
      <c r="D1094" s="65"/>
    </row>
    <row r="1095" spans="4:4" x14ac:dyDescent="0.25">
      <c r="D1095" s="65"/>
    </row>
    <row r="1096" spans="4:4" x14ac:dyDescent="0.25">
      <c r="D1096" s="65"/>
    </row>
    <row r="1097" spans="4:4" x14ac:dyDescent="0.25">
      <c r="D1097" s="65"/>
    </row>
    <row r="1098" spans="4:4" x14ac:dyDescent="0.25">
      <c r="D1098" s="65"/>
    </row>
    <row r="1099" spans="4:4" x14ac:dyDescent="0.25">
      <c r="D1099" s="65"/>
    </row>
    <row r="1100" spans="4:4" x14ac:dyDescent="0.25">
      <c r="D1100" s="65"/>
    </row>
    <row r="1101" spans="4:4" x14ac:dyDescent="0.25">
      <c r="D1101" s="65"/>
    </row>
    <row r="1102" spans="4:4" x14ac:dyDescent="0.25">
      <c r="D1102" s="65"/>
    </row>
    <row r="1103" spans="4:4" x14ac:dyDescent="0.25">
      <c r="D1103" s="65"/>
    </row>
    <row r="1104" spans="4:4" x14ac:dyDescent="0.25">
      <c r="D1104" s="65"/>
    </row>
    <row r="1105" spans="4:4" x14ac:dyDescent="0.25">
      <c r="D1105" s="65"/>
    </row>
    <row r="1106" spans="4:4" x14ac:dyDescent="0.25">
      <c r="D1106" s="65"/>
    </row>
    <row r="1107" spans="4:4" x14ac:dyDescent="0.25">
      <c r="D1107" s="65"/>
    </row>
    <row r="1108" spans="4:4" x14ac:dyDescent="0.25">
      <c r="D1108" s="65"/>
    </row>
    <row r="1109" spans="4:4" x14ac:dyDescent="0.25">
      <c r="D1109" s="65"/>
    </row>
    <row r="1110" spans="4:4" x14ac:dyDescent="0.25">
      <c r="D1110" s="65"/>
    </row>
    <row r="1111" spans="4:4" x14ac:dyDescent="0.25">
      <c r="D1111" s="65"/>
    </row>
    <row r="1112" spans="4:4" x14ac:dyDescent="0.25">
      <c r="D1112" s="65"/>
    </row>
    <row r="1113" spans="4:4" x14ac:dyDescent="0.25">
      <c r="D1113" s="65"/>
    </row>
    <row r="1114" spans="4:4" x14ac:dyDescent="0.25">
      <c r="D1114" s="65"/>
    </row>
    <row r="1115" spans="4:4" x14ac:dyDescent="0.25">
      <c r="D1115" s="65"/>
    </row>
    <row r="1116" spans="4:4" x14ac:dyDescent="0.25">
      <c r="D1116" s="65"/>
    </row>
    <row r="1117" spans="4:4" x14ac:dyDescent="0.25">
      <c r="D1117" s="65"/>
    </row>
    <row r="1118" spans="4:4" x14ac:dyDescent="0.25">
      <c r="D1118" s="65"/>
    </row>
    <row r="1119" spans="4:4" x14ac:dyDescent="0.25">
      <c r="D1119" s="65"/>
    </row>
    <row r="1120" spans="4:4" x14ac:dyDescent="0.25">
      <c r="D1120" s="65"/>
    </row>
    <row r="1121" spans="4:4" x14ac:dyDescent="0.25">
      <c r="D1121" s="65"/>
    </row>
    <row r="1122" spans="4:4" x14ac:dyDescent="0.25">
      <c r="D1122" s="65"/>
    </row>
    <row r="1123" spans="4:4" x14ac:dyDescent="0.25">
      <c r="D1123" s="65"/>
    </row>
    <row r="1124" spans="4:4" x14ac:dyDescent="0.25">
      <c r="D1124" s="65"/>
    </row>
    <row r="1125" spans="4:4" x14ac:dyDescent="0.25">
      <c r="D1125" s="65"/>
    </row>
    <row r="1126" spans="4:4" x14ac:dyDescent="0.25">
      <c r="D1126" s="65"/>
    </row>
    <row r="1127" spans="4:4" x14ac:dyDescent="0.25">
      <c r="D1127" s="65"/>
    </row>
    <row r="1128" spans="4:4" x14ac:dyDescent="0.25">
      <c r="D1128" s="65"/>
    </row>
    <row r="1129" spans="4:4" x14ac:dyDescent="0.25">
      <c r="D1129" s="65"/>
    </row>
    <row r="1130" spans="4:4" x14ac:dyDescent="0.25">
      <c r="D1130" s="65"/>
    </row>
    <row r="1131" spans="4:4" x14ac:dyDescent="0.25">
      <c r="D1131" s="65"/>
    </row>
    <row r="1132" spans="4:4" x14ac:dyDescent="0.25">
      <c r="D1132" s="65"/>
    </row>
    <row r="1133" spans="4:4" x14ac:dyDescent="0.25">
      <c r="D1133" s="65"/>
    </row>
    <row r="1134" spans="4:4" x14ac:dyDescent="0.25">
      <c r="D1134" s="65"/>
    </row>
    <row r="1135" spans="4:4" x14ac:dyDescent="0.25">
      <c r="D1135" s="65"/>
    </row>
    <row r="1136" spans="4:4" x14ac:dyDescent="0.25">
      <c r="D1136" s="65"/>
    </row>
    <row r="1137" spans="4:4" x14ac:dyDescent="0.25">
      <c r="D1137" s="65"/>
    </row>
    <row r="1138" spans="4:4" x14ac:dyDescent="0.25">
      <c r="D1138" s="65"/>
    </row>
    <row r="1139" spans="4:4" x14ac:dyDescent="0.25">
      <c r="D1139" s="65"/>
    </row>
    <row r="1140" spans="4:4" x14ac:dyDescent="0.25">
      <c r="D1140" s="65"/>
    </row>
    <row r="1141" spans="4:4" x14ac:dyDescent="0.25">
      <c r="D1141" s="65"/>
    </row>
    <row r="1142" spans="4:4" x14ac:dyDescent="0.25">
      <c r="D1142" s="65"/>
    </row>
    <row r="1143" spans="4:4" x14ac:dyDescent="0.25">
      <c r="D1143" s="65"/>
    </row>
    <row r="1144" spans="4:4" x14ac:dyDescent="0.25">
      <c r="D1144" s="65"/>
    </row>
    <row r="1145" spans="4:4" x14ac:dyDescent="0.25">
      <c r="D1145" s="65"/>
    </row>
    <row r="1146" spans="4:4" x14ac:dyDescent="0.25">
      <c r="D1146" s="65"/>
    </row>
    <row r="1147" spans="4:4" x14ac:dyDescent="0.25">
      <c r="D1147" s="65"/>
    </row>
    <row r="1148" spans="4:4" x14ac:dyDescent="0.25">
      <c r="D1148" s="65"/>
    </row>
    <row r="1149" spans="4:4" x14ac:dyDescent="0.25">
      <c r="D1149" s="65"/>
    </row>
    <row r="1150" spans="4:4" x14ac:dyDescent="0.25">
      <c r="D1150" s="65"/>
    </row>
    <row r="1151" spans="4:4" x14ac:dyDescent="0.25">
      <c r="D1151" s="65"/>
    </row>
    <row r="1152" spans="4:4" x14ac:dyDescent="0.25">
      <c r="D1152" s="65"/>
    </row>
    <row r="1153" spans="4:4" x14ac:dyDescent="0.25">
      <c r="D1153" s="65"/>
    </row>
    <row r="1154" spans="4:4" x14ac:dyDescent="0.25">
      <c r="D1154" s="65"/>
    </row>
    <row r="1155" spans="4:4" x14ac:dyDescent="0.25">
      <c r="D1155" s="65"/>
    </row>
    <row r="1156" spans="4:4" x14ac:dyDescent="0.25">
      <c r="D1156" s="65"/>
    </row>
    <row r="1157" spans="4:4" x14ac:dyDescent="0.25">
      <c r="D1157" s="65"/>
    </row>
    <row r="1158" spans="4:4" x14ac:dyDescent="0.25">
      <c r="D1158" s="65"/>
    </row>
    <row r="1159" spans="4:4" x14ac:dyDescent="0.25">
      <c r="D1159" s="65"/>
    </row>
    <row r="1160" spans="4:4" x14ac:dyDescent="0.25">
      <c r="D1160" s="65"/>
    </row>
    <row r="1161" spans="4:4" x14ac:dyDescent="0.25">
      <c r="D1161" s="65"/>
    </row>
    <row r="1162" spans="4:4" x14ac:dyDescent="0.25">
      <c r="D1162" s="65"/>
    </row>
    <row r="1163" spans="4:4" x14ac:dyDescent="0.25">
      <c r="D1163" s="65"/>
    </row>
    <row r="1164" spans="4:4" x14ac:dyDescent="0.25">
      <c r="D1164" s="65"/>
    </row>
    <row r="1165" spans="4:4" x14ac:dyDescent="0.25">
      <c r="D1165" s="65"/>
    </row>
    <row r="1166" spans="4:4" x14ac:dyDescent="0.25">
      <c r="D1166" s="65"/>
    </row>
    <row r="1167" spans="4:4" x14ac:dyDescent="0.25">
      <c r="D1167" s="65"/>
    </row>
    <row r="1168" spans="4:4" x14ac:dyDescent="0.25">
      <c r="D1168" s="65"/>
    </row>
    <row r="1169" spans="4:4" x14ac:dyDescent="0.25">
      <c r="D1169" s="65"/>
    </row>
    <row r="1170" spans="4:4" x14ac:dyDescent="0.25">
      <c r="D1170" s="65"/>
    </row>
    <row r="1171" spans="4:4" x14ac:dyDescent="0.25">
      <c r="D1171" s="65"/>
    </row>
    <row r="1172" spans="4:4" x14ac:dyDescent="0.25">
      <c r="D1172" s="65"/>
    </row>
    <row r="1173" spans="4:4" x14ac:dyDescent="0.25">
      <c r="D1173" s="65"/>
    </row>
    <row r="1174" spans="4:4" x14ac:dyDescent="0.25">
      <c r="D1174" s="65"/>
    </row>
    <row r="1175" spans="4:4" x14ac:dyDescent="0.25">
      <c r="D1175" s="65"/>
    </row>
    <row r="1176" spans="4:4" x14ac:dyDescent="0.25">
      <c r="D1176" s="65"/>
    </row>
    <row r="1177" spans="4:4" x14ac:dyDescent="0.25">
      <c r="D1177" s="65"/>
    </row>
    <row r="1178" spans="4:4" x14ac:dyDescent="0.25">
      <c r="D1178" s="65"/>
    </row>
    <row r="1179" spans="4:4" x14ac:dyDescent="0.25">
      <c r="D1179" s="65"/>
    </row>
    <row r="1180" spans="4:4" x14ac:dyDescent="0.25">
      <c r="D1180" s="65"/>
    </row>
    <row r="1181" spans="4:4" x14ac:dyDescent="0.25">
      <c r="D1181" s="65"/>
    </row>
    <row r="1182" spans="4:4" x14ac:dyDescent="0.25">
      <c r="D1182" s="65"/>
    </row>
    <row r="1183" spans="4:4" x14ac:dyDescent="0.25">
      <c r="D1183" s="65"/>
    </row>
    <row r="1184" spans="4:4" x14ac:dyDescent="0.25">
      <c r="D1184" s="65"/>
    </row>
    <row r="1185" spans="4:4" x14ac:dyDescent="0.25">
      <c r="D1185" s="65"/>
    </row>
    <row r="1186" spans="4:4" x14ac:dyDescent="0.25">
      <c r="D1186" s="65"/>
    </row>
    <row r="1187" spans="4:4" x14ac:dyDescent="0.25">
      <c r="D1187" s="65"/>
    </row>
    <row r="1188" spans="4:4" x14ac:dyDescent="0.25">
      <c r="D1188" s="65"/>
    </row>
    <row r="1189" spans="4:4" x14ac:dyDescent="0.25">
      <c r="D1189" s="65"/>
    </row>
    <row r="1190" spans="4:4" x14ac:dyDescent="0.25">
      <c r="D1190" s="65"/>
    </row>
    <row r="1191" spans="4:4" x14ac:dyDescent="0.25">
      <c r="D1191" s="65"/>
    </row>
    <row r="1192" spans="4:4" x14ac:dyDescent="0.25">
      <c r="D1192" s="65"/>
    </row>
    <row r="1193" spans="4:4" x14ac:dyDescent="0.25">
      <c r="D1193" s="65"/>
    </row>
    <row r="1194" spans="4:4" x14ac:dyDescent="0.25">
      <c r="D1194" s="65"/>
    </row>
    <row r="1195" spans="4:4" x14ac:dyDescent="0.25">
      <c r="D1195" s="65"/>
    </row>
    <row r="1196" spans="4:4" x14ac:dyDescent="0.25">
      <c r="D1196" s="65"/>
    </row>
    <row r="1197" spans="4:4" x14ac:dyDescent="0.25">
      <c r="D1197" s="65"/>
    </row>
    <row r="1198" spans="4:4" x14ac:dyDescent="0.25">
      <c r="D1198" s="65"/>
    </row>
    <row r="1199" spans="4:4" x14ac:dyDescent="0.25">
      <c r="D1199" s="65"/>
    </row>
    <row r="1200" spans="4:4" x14ac:dyDescent="0.25">
      <c r="D1200" s="65"/>
    </row>
    <row r="1201" spans="4:4" x14ac:dyDescent="0.25">
      <c r="D1201" s="65"/>
    </row>
    <row r="1202" spans="4:4" x14ac:dyDescent="0.25">
      <c r="D1202" s="65"/>
    </row>
    <row r="1203" spans="4:4" x14ac:dyDescent="0.25">
      <c r="D1203" s="65"/>
    </row>
    <row r="1204" spans="4:4" x14ac:dyDescent="0.25">
      <c r="D1204" s="65"/>
    </row>
    <row r="1205" spans="4:4" x14ac:dyDescent="0.25">
      <c r="D1205" s="65"/>
    </row>
    <row r="1206" spans="4:4" x14ac:dyDescent="0.25">
      <c r="D1206" s="65"/>
    </row>
    <row r="1207" spans="4:4" x14ac:dyDescent="0.25">
      <c r="D1207" s="65"/>
    </row>
    <row r="1208" spans="4:4" x14ac:dyDescent="0.25">
      <c r="D1208" s="65"/>
    </row>
    <row r="1209" spans="4:4" x14ac:dyDescent="0.25">
      <c r="D1209" s="65"/>
    </row>
    <row r="1210" spans="4:4" x14ac:dyDescent="0.25">
      <c r="D1210" s="65"/>
    </row>
    <row r="1211" spans="4:4" x14ac:dyDescent="0.25">
      <c r="D1211" s="65"/>
    </row>
    <row r="1212" spans="4:4" x14ac:dyDescent="0.25">
      <c r="D1212" s="65"/>
    </row>
    <row r="1213" spans="4:4" x14ac:dyDescent="0.25">
      <c r="D1213" s="65"/>
    </row>
    <row r="1214" spans="4:4" x14ac:dyDescent="0.25">
      <c r="D1214" s="65"/>
    </row>
    <row r="1215" spans="4:4" x14ac:dyDescent="0.25">
      <c r="D1215" s="65"/>
    </row>
    <row r="1216" spans="4:4" x14ac:dyDescent="0.25">
      <c r="D1216" s="65"/>
    </row>
    <row r="1217" spans="4:4" x14ac:dyDescent="0.25">
      <c r="D1217" s="65"/>
    </row>
    <row r="1218" spans="4:4" x14ac:dyDescent="0.25">
      <c r="D1218" s="65"/>
    </row>
    <row r="1219" spans="4:4" x14ac:dyDescent="0.25">
      <c r="D1219" s="65"/>
    </row>
    <row r="1220" spans="4:4" x14ac:dyDescent="0.25">
      <c r="D1220" s="65"/>
    </row>
    <row r="1221" spans="4:4" x14ac:dyDescent="0.25">
      <c r="D1221" s="65"/>
    </row>
    <row r="1222" spans="4:4" x14ac:dyDescent="0.25">
      <c r="D1222" s="65"/>
    </row>
    <row r="1223" spans="4:4" x14ac:dyDescent="0.25">
      <c r="D1223" s="65"/>
    </row>
    <row r="1224" spans="4:4" x14ac:dyDescent="0.25">
      <c r="D1224" s="65"/>
    </row>
    <row r="1225" spans="4:4" x14ac:dyDescent="0.25">
      <c r="D1225" s="65"/>
    </row>
    <row r="1226" spans="4:4" x14ac:dyDescent="0.25">
      <c r="D1226" s="65"/>
    </row>
    <row r="1227" spans="4:4" x14ac:dyDescent="0.25">
      <c r="D1227" s="65"/>
    </row>
    <row r="1228" spans="4:4" x14ac:dyDescent="0.25">
      <c r="D1228" s="65"/>
    </row>
    <row r="1229" spans="4:4" x14ac:dyDescent="0.25">
      <c r="D1229" s="65"/>
    </row>
    <row r="1230" spans="4:4" x14ac:dyDescent="0.25">
      <c r="D1230" s="65"/>
    </row>
    <row r="1231" spans="4:4" x14ac:dyDescent="0.25">
      <c r="D1231" s="65"/>
    </row>
    <row r="1232" spans="4:4" x14ac:dyDescent="0.25">
      <c r="D1232" s="65"/>
    </row>
    <row r="1233" spans="4:4" x14ac:dyDescent="0.25">
      <c r="D1233" s="65"/>
    </row>
    <row r="1234" spans="4:4" x14ac:dyDescent="0.25">
      <c r="D1234" s="65"/>
    </row>
    <row r="1235" spans="4:4" x14ac:dyDescent="0.25">
      <c r="D1235" s="65"/>
    </row>
    <row r="1236" spans="4:4" x14ac:dyDescent="0.25">
      <c r="D1236" s="65"/>
    </row>
    <row r="1237" spans="4:4" x14ac:dyDescent="0.25">
      <c r="D1237" s="65"/>
    </row>
    <row r="1238" spans="4:4" x14ac:dyDescent="0.25">
      <c r="D1238" s="65"/>
    </row>
    <row r="1239" spans="4:4" x14ac:dyDescent="0.25">
      <c r="D1239" s="65"/>
    </row>
    <row r="1240" spans="4:4" x14ac:dyDescent="0.25">
      <c r="D1240" s="65"/>
    </row>
    <row r="1241" spans="4:4" x14ac:dyDescent="0.25">
      <c r="D1241" s="65"/>
    </row>
    <row r="1242" spans="4:4" x14ac:dyDescent="0.25">
      <c r="D1242" s="65"/>
    </row>
    <row r="1243" spans="4:4" x14ac:dyDescent="0.25">
      <c r="D1243" s="65"/>
    </row>
    <row r="1244" spans="4:4" x14ac:dyDescent="0.25">
      <c r="D1244" s="65"/>
    </row>
    <row r="1245" spans="4:4" x14ac:dyDescent="0.25">
      <c r="D1245" s="65"/>
    </row>
    <row r="1246" spans="4:4" x14ac:dyDescent="0.25">
      <c r="D1246" s="65"/>
    </row>
    <row r="1247" spans="4:4" x14ac:dyDescent="0.25">
      <c r="D1247" s="65"/>
    </row>
    <row r="1248" spans="4:4" x14ac:dyDescent="0.25">
      <c r="D1248" s="65"/>
    </row>
    <row r="1249" spans="4:4" x14ac:dyDescent="0.25">
      <c r="D1249" s="65"/>
    </row>
    <row r="1250" spans="4:4" x14ac:dyDescent="0.25">
      <c r="D1250" s="65"/>
    </row>
    <row r="1251" spans="4:4" x14ac:dyDescent="0.25">
      <c r="D1251" s="65"/>
    </row>
    <row r="1252" spans="4:4" x14ac:dyDescent="0.25">
      <c r="D1252" s="65"/>
    </row>
    <row r="1253" spans="4:4" x14ac:dyDescent="0.25">
      <c r="D1253" s="65"/>
    </row>
    <row r="1254" spans="4:4" x14ac:dyDescent="0.25">
      <c r="D1254" s="65"/>
    </row>
    <row r="1255" spans="4:4" x14ac:dyDescent="0.25">
      <c r="D1255" s="65"/>
    </row>
    <row r="1256" spans="4:4" x14ac:dyDescent="0.25">
      <c r="D1256" s="65"/>
    </row>
    <row r="1257" spans="4:4" x14ac:dyDescent="0.25">
      <c r="D1257" s="65"/>
    </row>
    <row r="1258" spans="4:4" x14ac:dyDescent="0.25">
      <c r="D1258" s="65"/>
    </row>
    <row r="1259" spans="4:4" x14ac:dyDescent="0.25">
      <c r="D1259" s="65"/>
    </row>
    <row r="1260" spans="4:4" x14ac:dyDescent="0.25">
      <c r="D1260" s="65"/>
    </row>
    <row r="1261" spans="4:4" x14ac:dyDescent="0.25">
      <c r="D1261" s="65"/>
    </row>
    <row r="1262" spans="4:4" x14ac:dyDescent="0.25">
      <c r="D1262" s="65"/>
    </row>
    <row r="1263" spans="4:4" x14ac:dyDescent="0.25">
      <c r="D1263" s="65"/>
    </row>
    <row r="1264" spans="4:4" x14ac:dyDescent="0.25">
      <c r="D1264" s="65"/>
    </row>
    <row r="1265" spans="4:4" x14ac:dyDescent="0.25">
      <c r="D1265" s="65"/>
    </row>
    <row r="1266" spans="4:4" x14ac:dyDescent="0.25">
      <c r="D1266" s="65"/>
    </row>
    <row r="1267" spans="4:4" x14ac:dyDescent="0.25">
      <c r="D1267" s="65"/>
    </row>
    <row r="1268" spans="4:4" x14ac:dyDescent="0.25">
      <c r="D1268" s="65"/>
    </row>
    <row r="1269" spans="4:4" x14ac:dyDescent="0.25">
      <c r="D1269" s="65"/>
    </row>
    <row r="1270" spans="4:4" x14ac:dyDescent="0.25">
      <c r="D1270" s="65"/>
    </row>
    <row r="1271" spans="4:4" x14ac:dyDescent="0.25">
      <c r="D1271" s="65"/>
    </row>
    <row r="1272" spans="4:4" x14ac:dyDescent="0.25">
      <c r="D1272" s="65"/>
    </row>
    <row r="1273" spans="4:4" x14ac:dyDescent="0.25">
      <c r="D1273" s="65"/>
    </row>
    <row r="1274" spans="4:4" x14ac:dyDescent="0.25">
      <c r="D1274" s="65"/>
    </row>
    <row r="1275" spans="4:4" x14ac:dyDescent="0.25">
      <c r="D1275" s="65"/>
    </row>
    <row r="1276" spans="4:4" x14ac:dyDescent="0.25">
      <c r="D1276" s="65"/>
    </row>
    <row r="1277" spans="4:4" x14ac:dyDescent="0.25">
      <c r="D1277" s="65"/>
    </row>
    <row r="1278" spans="4:4" x14ac:dyDescent="0.25">
      <c r="D1278" s="65"/>
    </row>
    <row r="1279" spans="4:4" x14ac:dyDescent="0.25">
      <c r="D1279" s="65"/>
    </row>
    <row r="1280" spans="4:4" x14ac:dyDescent="0.25">
      <c r="D1280" s="65"/>
    </row>
    <row r="1281" spans="4:4" x14ac:dyDescent="0.25">
      <c r="D1281" s="65"/>
    </row>
    <row r="1282" spans="4:4" x14ac:dyDescent="0.25">
      <c r="D1282" s="65"/>
    </row>
    <row r="1283" spans="4:4" x14ac:dyDescent="0.25">
      <c r="D1283" s="65"/>
    </row>
    <row r="1284" spans="4:4" x14ac:dyDescent="0.25">
      <c r="D1284" s="65"/>
    </row>
    <row r="1285" spans="4:4" x14ac:dyDescent="0.25">
      <c r="D1285" s="65"/>
    </row>
    <row r="1286" spans="4:4" x14ac:dyDescent="0.25">
      <c r="D1286" s="65"/>
    </row>
    <row r="1287" spans="4:4" x14ac:dyDescent="0.25">
      <c r="D1287" s="65"/>
    </row>
    <row r="1288" spans="4:4" x14ac:dyDescent="0.25">
      <c r="D1288" s="65"/>
    </row>
    <row r="1289" spans="4:4" x14ac:dyDescent="0.25">
      <c r="D1289" s="65"/>
    </row>
    <row r="1290" spans="4:4" x14ac:dyDescent="0.25">
      <c r="D1290" s="65"/>
    </row>
    <row r="1291" spans="4:4" x14ac:dyDescent="0.25">
      <c r="D1291" s="65"/>
    </row>
    <row r="1292" spans="4:4" x14ac:dyDescent="0.25">
      <c r="D1292" s="65"/>
    </row>
    <row r="1293" spans="4:4" x14ac:dyDescent="0.25">
      <c r="D1293" s="65"/>
    </row>
    <row r="1294" spans="4:4" x14ac:dyDescent="0.25">
      <c r="D1294" s="65"/>
    </row>
    <row r="1295" spans="4:4" x14ac:dyDescent="0.25">
      <c r="D1295" s="65"/>
    </row>
    <row r="1296" spans="4:4" x14ac:dyDescent="0.25">
      <c r="D1296" s="65"/>
    </row>
    <row r="1297" spans="4:4" x14ac:dyDescent="0.25">
      <c r="D1297" s="65"/>
    </row>
    <row r="1298" spans="4:4" x14ac:dyDescent="0.25">
      <c r="D1298" s="65"/>
    </row>
    <row r="1299" spans="4:4" x14ac:dyDescent="0.25">
      <c r="D1299" s="65"/>
    </row>
    <row r="1300" spans="4:4" x14ac:dyDescent="0.25">
      <c r="D1300" s="65"/>
    </row>
    <row r="1301" spans="4:4" x14ac:dyDescent="0.25">
      <c r="D1301" s="65"/>
    </row>
    <row r="1302" spans="4:4" x14ac:dyDescent="0.25">
      <c r="D1302" s="65"/>
    </row>
    <row r="1303" spans="4:4" x14ac:dyDescent="0.25">
      <c r="D1303" s="65"/>
    </row>
    <row r="1304" spans="4:4" x14ac:dyDescent="0.25">
      <c r="D1304" s="65"/>
    </row>
    <row r="1305" spans="4:4" x14ac:dyDescent="0.25">
      <c r="D1305" s="65"/>
    </row>
    <row r="1306" spans="4:4" x14ac:dyDescent="0.25">
      <c r="D1306" s="65"/>
    </row>
    <row r="1307" spans="4:4" x14ac:dyDescent="0.25">
      <c r="D1307" s="65"/>
    </row>
    <row r="1308" spans="4:4" x14ac:dyDescent="0.25">
      <c r="D1308" s="65"/>
    </row>
    <row r="1309" spans="4:4" x14ac:dyDescent="0.25">
      <c r="D1309" s="65"/>
    </row>
    <row r="1310" spans="4:4" x14ac:dyDescent="0.25">
      <c r="D1310" s="65"/>
    </row>
    <row r="1311" spans="4:4" x14ac:dyDescent="0.25">
      <c r="D1311" s="65"/>
    </row>
    <row r="1312" spans="4:4" x14ac:dyDescent="0.25">
      <c r="D1312" s="65"/>
    </row>
    <row r="1313" spans="4:4" x14ac:dyDescent="0.25">
      <c r="D1313" s="65"/>
    </row>
    <row r="1314" spans="4:4" x14ac:dyDescent="0.25">
      <c r="D1314" s="65"/>
    </row>
    <row r="1315" spans="4:4" x14ac:dyDescent="0.25">
      <c r="D1315" s="65"/>
    </row>
    <row r="1316" spans="4:4" x14ac:dyDescent="0.25">
      <c r="D1316" s="65"/>
    </row>
    <row r="1317" spans="4:4" x14ac:dyDescent="0.25">
      <c r="D1317" s="65"/>
    </row>
    <row r="1318" spans="4:4" x14ac:dyDescent="0.25">
      <c r="D1318" s="65"/>
    </row>
    <row r="1319" spans="4:4" x14ac:dyDescent="0.25">
      <c r="D1319" s="65"/>
    </row>
    <row r="1320" spans="4:4" x14ac:dyDescent="0.25">
      <c r="D1320" s="65"/>
    </row>
    <row r="1321" spans="4:4" x14ac:dyDescent="0.25">
      <c r="D1321" s="65"/>
    </row>
    <row r="1322" spans="4:4" x14ac:dyDescent="0.25">
      <c r="D1322" s="65"/>
    </row>
    <row r="1323" spans="4:4" x14ac:dyDescent="0.25">
      <c r="D1323" s="65"/>
    </row>
    <row r="1324" spans="4:4" x14ac:dyDescent="0.25">
      <c r="D1324" s="65"/>
    </row>
    <row r="1325" spans="4:4" x14ac:dyDescent="0.25">
      <c r="D1325" s="65"/>
    </row>
    <row r="1326" spans="4:4" x14ac:dyDescent="0.25">
      <c r="D1326" s="65"/>
    </row>
    <row r="1327" spans="4:4" x14ac:dyDescent="0.25">
      <c r="D1327" s="65"/>
    </row>
    <row r="1328" spans="4:4" x14ac:dyDescent="0.25">
      <c r="D1328" s="65"/>
    </row>
    <row r="1329" spans="4:4" x14ac:dyDescent="0.25">
      <c r="D1329" s="65"/>
    </row>
    <row r="1330" spans="4:4" x14ac:dyDescent="0.25">
      <c r="D1330" s="65"/>
    </row>
    <row r="1331" spans="4:4" x14ac:dyDescent="0.25">
      <c r="D1331" s="65"/>
    </row>
    <row r="1332" spans="4:4" x14ac:dyDescent="0.25">
      <c r="D1332" s="65"/>
    </row>
    <row r="1333" spans="4:4" x14ac:dyDescent="0.25">
      <c r="D1333" s="65"/>
    </row>
    <row r="1334" spans="4:4" x14ac:dyDescent="0.25">
      <c r="D1334" s="65"/>
    </row>
    <row r="1335" spans="4:4" x14ac:dyDescent="0.25">
      <c r="D1335" s="65"/>
    </row>
    <row r="1336" spans="4:4" x14ac:dyDescent="0.25">
      <c r="D1336" s="65"/>
    </row>
    <row r="1337" spans="4:4" x14ac:dyDescent="0.25">
      <c r="D1337" s="65"/>
    </row>
    <row r="1338" spans="4:4" x14ac:dyDescent="0.25">
      <c r="D1338" s="65"/>
    </row>
    <row r="1339" spans="4:4" x14ac:dyDescent="0.25">
      <c r="D1339" s="65"/>
    </row>
    <row r="1340" spans="4:4" x14ac:dyDescent="0.25">
      <c r="D1340" s="65"/>
    </row>
    <row r="1341" spans="4:4" x14ac:dyDescent="0.25">
      <c r="D1341" s="65"/>
    </row>
    <row r="1342" spans="4:4" x14ac:dyDescent="0.25">
      <c r="D1342" s="65"/>
    </row>
    <row r="1343" spans="4:4" x14ac:dyDescent="0.25">
      <c r="D1343" s="65"/>
    </row>
    <row r="1344" spans="4:4" x14ac:dyDescent="0.25">
      <c r="D1344" s="65"/>
    </row>
    <row r="1345" spans="4:4" x14ac:dyDescent="0.25">
      <c r="D1345" s="65"/>
    </row>
    <row r="1346" spans="4:4" x14ac:dyDescent="0.25">
      <c r="D1346" s="65"/>
    </row>
    <row r="1347" spans="4:4" x14ac:dyDescent="0.25">
      <c r="D1347" s="65"/>
    </row>
    <row r="1348" spans="4:4" x14ac:dyDescent="0.25">
      <c r="D1348" s="65"/>
    </row>
    <row r="1349" spans="4:4" x14ac:dyDescent="0.25">
      <c r="D1349" s="65"/>
    </row>
    <row r="1350" spans="4:4" x14ac:dyDescent="0.25">
      <c r="D1350" s="65"/>
    </row>
    <row r="1351" spans="4:4" x14ac:dyDescent="0.25">
      <c r="D1351" s="65"/>
    </row>
    <row r="1352" spans="4:4" x14ac:dyDescent="0.25">
      <c r="D1352" s="65"/>
    </row>
    <row r="1353" spans="4:4" x14ac:dyDescent="0.25">
      <c r="D1353" s="65"/>
    </row>
    <row r="1354" spans="4:4" x14ac:dyDescent="0.25">
      <c r="D1354" s="65"/>
    </row>
    <row r="1355" spans="4:4" x14ac:dyDescent="0.25">
      <c r="D1355" s="65"/>
    </row>
    <row r="1356" spans="4:4" x14ac:dyDescent="0.25">
      <c r="D1356" s="65"/>
    </row>
    <row r="1357" spans="4:4" x14ac:dyDescent="0.25">
      <c r="D1357" s="65"/>
    </row>
    <row r="1358" spans="4:4" x14ac:dyDescent="0.25">
      <c r="D1358" s="65"/>
    </row>
    <row r="1359" spans="4:4" x14ac:dyDescent="0.25">
      <c r="D1359" s="65"/>
    </row>
    <row r="1360" spans="4:4" x14ac:dyDescent="0.25">
      <c r="D1360" s="65"/>
    </row>
    <row r="1361" spans="4:4" x14ac:dyDescent="0.25">
      <c r="D1361" s="65"/>
    </row>
    <row r="1362" spans="4:4" x14ac:dyDescent="0.25">
      <c r="D1362" s="65"/>
    </row>
    <row r="1363" spans="4:4" x14ac:dyDescent="0.25">
      <c r="D1363" s="65"/>
    </row>
    <row r="1364" spans="4:4" x14ac:dyDescent="0.25">
      <c r="D1364" s="65"/>
    </row>
    <row r="1365" spans="4:4" x14ac:dyDescent="0.25">
      <c r="D1365" s="65"/>
    </row>
    <row r="1366" spans="4:4" x14ac:dyDescent="0.25">
      <c r="D1366" s="65"/>
    </row>
    <row r="1367" spans="4:4" x14ac:dyDescent="0.25">
      <c r="D1367" s="65"/>
    </row>
    <row r="1368" spans="4:4" x14ac:dyDescent="0.25">
      <c r="D1368" s="65"/>
    </row>
    <row r="1369" spans="4:4" x14ac:dyDescent="0.25">
      <c r="D1369" s="65"/>
    </row>
    <row r="1370" spans="4:4" x14ac:dyDescent="0.25">
      <c r="D1370" s="65"/>
    </row>
    <row r="1371" spans="4:4" x14ac:dyDescent="0.25">
      <c r="D1371" s="65"/>
    </row>
    <row r="1372" spans="4:4" x14ac:dyDescent="0.25">
      <c r="D1372" s="65"/>
    </row>
    <row r="1373" spans="4:4" x14ac:dyDescent="0.25">
      <c r="D1373" s="65"/>
    </row>
    <row r="1374" spans="4:4" x14ac:dyDescent="0.25">
      <c r="D1374" s="65"/>
    </row>
    <row r="1375" spans="4:4" x14ac:dyDescent="0.25">
      <c r="D1375" s="65"/>
    </row>
    <row r="1376" spans="4:4" x14ac:dyDescent="0.25">
      <c r="D1376" s="65"/>
    </row>
    <row r="1377" spans="4:4" x14ac:dyDescent="0.25">
      <c r="D1377" s="65"/>
    </row>
    <row r="1378" spans="4:4" x14ac:dyDescent="0.25">
      <c r="D1378" s="65"/>
    </row>
    <row r="1379" spans="4:4" x14ac:dyDescent="0.25">
      <c r="D1379" s="65"/>
    </row>
    <row r="1380" spans="4:4" x14ac:dyDescent="0.25">
      <c r="D1380" s="65"/>
    </row>
    <row r="1381" spans="4:4" x14ac:dyDescent="0.25">
      <c r="D1381" s="65"/>
    </row>
    <row r="1382" spans="4:4" x14ac:dyDescent="0.25">
      <c r="D1382" s="65"/>
    </row>
    <row r="1383" spans="4:4" x14ac:dyDescent="0.25">
      <c r="D1383" s="65"/>
    </row>
    <row r="1384" spans="4:4" x14ac:dyDescent="0.25">
      <c r="D1384" s="65"/>
    </row>
    <row r="1385" spans="4:4" x14ac:dyDescent="0.25">
      <c r="D1385" s="65"/>
    </row>
    <row r="1386" spans="4:4" x14ac:dyDescent="0.25">
      <c r="D1386" s="65"/>
    </row>
    <row r="1387" spans="4:4" x14ac:dyDescent="0.25">
      <c r="D1387" s="65"/>
    </row>
    <row r="1388" spans="4:4" x14ac:dyDescent="0.25">
      <c r="D1388" s="65"/>
    </row>
    <row r="1389" spans="4:4" x14ac:dyDescent="0.25">
      <c r="D1389" s="65"/>
    </row>
    <row r="1390" spans="4:4" x14ac:dyDescent="0.25">
      <c r="D1390" s="65"/>
    </row>
    <row r="1391" spans="4:4" x14ac:dyDescent="0.25">
      <c r="D1391" s="65"/>
    </row>
    <row r="1392" spans="4:4" x14ac:dyDescent="0.25">
      <c r="D1392" s="65"/>
    </row>
    <row r="1393" spans="4:4" x14ac:dyDescent="0.25">
      <c r="D1393" s="65"/>
    </row>
    <row r="1394" spans="4:4" x14ac:dyDescent="0.25">
      <c r="D1394" s="65"/>
    </row>
    <row r="1395" spans="4:4" x14ac:dyDescent="0.25">
      <c r="D1395" s="65"/>
    </row>
    <row r="1396" spans="4:4" x14ac:dyDescent="0.25">
      <c r="D1396" s="65"/>
    </row>
    <row r="1397" spans="4:4" x14ac:dyDescent="0.25">
      <c r="D1397" s="65"/>
    </row>
    <row r="1398" spans="4:4" x14ac:dyDescent="0.25">
      <c r="D1398" s="65"/>
    </row>
    <row r="1399" spans="4:4" x14ac:dyDescent="0.25">
      <c r="D1399" s="65"/>
    </row>
    <row r="1400" spans="4:4" x14ac:dyDescent="0.25">
      <c r="D1400" s="65"/>
    </row>
    <row r="1401" spans="4:4" x14ac:dyDescent="0.25">
      <c r="D1401" s="65"/>
    </row>
    <row r="1402" spans="4:4" x14ac:dyDescent="0.25">
      <c r="D1402" s="65"/>
    </row>
    <row r="1403" spans="4:4" x14ac:dyDescent="0.25">
      <c r="D1403" s="65"/>
    </row>
    <row r="1404" spans="4:4" x14ac:dyDescent="0.25">
      <c r="D1404" s="65"/>
    </row>
    <row r="1405" spans="4:4" x14ac:dyDescent="0.25">
      <c r="D1405" s="65"/>
    </row>
    <row r="1406" spans="4:4" x14ac:dyDescent="0.25">
      <c r="D1406" s="65"/>
    </row>
    <row r="1407" spans="4:4" x14ac:dyDescent="0.25">
      <c r="D1407" s="65"/>
    </row>
    <row r="1408" spans="4:4" x14ac:dyDescent="0.25">
      <c r="D1408" s="65"/>
    </row>
    <row r="1409" spans="4:4" x14ac:dyDescent="0.25">
      <c r="D1409" s="65"/>
    </row>
    <row r="1410" spans="4:4" x14ac:dyDescent="0.25">
      <c r="D1410" s="65"/>
    </row>
    <row r="1411" spans="4:4" x14ac:dyDescent="0.25">
      <c r="D1411" s="65"/>
    </row>
    <row r="1412" spans="4:4" x14ac:dyDescent="0.25">
      <c r="D1412" s="65"/>
    </row>
    <row r="1413" spans="4:4" x14ac:dyDescent="0.25">
      <c r="D1413" s="65"/>
    </row>
    <row r="1414" spans="4:4" x14ac:dyDescent="0.25">
      <c r="D1414" s="65"/>
    </row>
    <row r="1415" spans="4:4" x14ac:dyDescent="0.25">
      <c r="D1415" s="65"/>
    </row>
    <row r="1416" spans="4:4" x14ac:dyDescent="0.25">
      <c r="D1416" s="65"/>
    </row>
    <row r="1417" spans="4:4" x14ac:dyDescent="0.25">
      <c r="D1417" s="65"/>
    </row>
    <row r="1418" spans="4:4" x14ac:dyDescent="0.25">
      <c r="D1418" s="65"/>
    </row>
    <row r="1419" spans="4:4" x14ac:dyDescent="0.25">
      <c r="D1419" s="65"/>
    </row>
    <row r="1420" spans="4:4" x14ac:dyDescent="0.25">
      <c r="D1420" s="65"/>
    </row>
    <row r="1421" spans="4:4" x14ac:dyDescent="0.25">
      <c r="D1421" s="65"/>
    </row>
    <row r="1422" spans="4:4" x14ac:dyDescent="0.25">
      <c r="D1422" s="65"/>
    </row>
    <row r="1423" spans="4:4" x14ac:dyDescent="0.25">
      <c r="D1423" s="65"/>
    </row>
    <row r="1424" spans="4:4" x14ac:dyDescent="0.25">
      <c r="D1424" s="65"/>
    </row>
    <row r="1425" spans="4:4" x14ac:dyDescent="0.25">
      <c r="D1425" s="65"/>
    </row>
    <row r="1426" spans="4:4" x14ac:dyDescent="0.25">
      <c r="D1426" s="65"/>
    </row>
    <row r="1427" spans="4:4" x14ac:dyDescent="0.25">
      <c r="D1427" s="65"/>
    </row>
    <row r="1428" spans="4:4" x14ac:dyDescent="0.25">
      <c r="D1428" s="65"/>
    </row>
    <row r="1429" spans="4:4" x14ac:dyDescent="0.25">
      <c r="D1429" s="65"/>
    </row>
    <row r="1430" spans="4:4" x14ac:dyDescent="0.25">
      <c r="D1430" s="65"/>
    </row>
    <row r="1431" spans="4:4" x14ac:dyDescent="0.25">
      <c r="D1431" s="65"/>
    </row>
    <row r="1432" spans="4:4" x14ac:dyDescent="0.25">
      <c r="D1432" s="65"/>
    </row>
    <row r="1433" spans="4:4" x14ac:dyDescent="0.25">
      <c r="D1433" s="65"/>
    </row>
    <row r="1434" spans="4:4" x14ac:dyDescent="0.25">
      <c r="D1434" s="65"/>
    </row>
    <row r="1435" spans="4:4" x14ac:dyDescent="0.25">
      <c r="D1435" s="65"/>
    </row>
    <row r="1436" spans="4:4" x14ac:dyDescent="0.25">
      <c r="D1436" s="65"/>
    </row>
    <row r="1437" spans="4:4" x14ac:dyDescent="0.25">
      <c r="D1437" s="65"/>
    </row>
    <row r="1438" spans="4:4" x14ac:dyDescent="0.25">
      <c r="D1438" s="65"/>
    </row>
    <row r="1439" spans="4:4" x14ac:dyDescent="0.25">
      <c r="D1439" s="65"/>
    </row>
    <row r="1440" spans="4:4" x14ac:dyDescent="0.25">
      <c r="D1440" s="65"/>
    </row>
    <row r="1441" spans="4:4" x14ac:dyDescent="0.25">
      <c r="D1441" s="65"/>
    </row>
    <row r="1442" spans="4:4" x14ac:dyDescent="0.25">
      <c r="D1442" s="65"/>
    </row>
    <row r="1443" spans="4:4" x14ac:dyDescent="0.25">
      <c r="D1443" s="65"/>
    </row>
    <row r="1444" spans="4:4" x14ac:dyDescent="0.25">
      <c r="D1444" s="65"/>
    </row>
    <row r="1445" spans="4:4" x14ac:dyDescent="0.25">
      <c r="D1445" s="65"/>
    </row>
    <row r="1446" spans="4:4" x14ac:dyDescent="0.25">
      <c r="D1446" s="65"/>
    </row>
    <row r="1447" spans="4:4" x14ac:dyDescent="0.25">
      <c r="D1447" s="65"/>
    </row>
    <row r="1448" spans="4:4" x14ac:dyDescent="0.25">
      <c r="D1448" s="65"/>
    </row>
    <row r="1449" spans="4:4" x14ac:dyDescent="0.25">
      <c r="D1449" s="65"/>
    </row>
    <row r="1450" spans="4:4" x14ac:dyDescent="0.25">
      <c r="D1450" s="65"/>
    </row>
    <row r="1451" spans="4:4" x14ac:dyDescent="0.25">
      <c r="D1451" s="65"/>
    </row>
    <row r="1452" spans="4:4" x14ac:dyDescent="0.25">
      <c r="D1452" s="65"/>
    </row>
    <row r="1453" spans="4:4" x14ac:dyDescent="0.25">
      <c r="D1453" s="65"/>
    </row>
    <row r="1454" spans="4:4" x14ac:dyDescent="0.25">
      <c r="D1454" s="65"/>
    </row>
    <row r="1455" spans="4:4" x14ac:dyDescent="0.25">
      <c r="D1455" s="65"/>
    </row>
    <row r="1456" spans="4:4" x14ac:dyDescent="0.25">
      <c r="D1456" s="65"/>
    </row>
    <row r="1457" spans="4:4" x14ac:dyDescent="0.25">
      <c r="D1457" s="65"/>
    </row>
    <row r="1458" spans="4:4" x14ac:dyDescent="0.25">
      <c r="D1458" s="65"/>
    </row>
    <row r="1459" spans="4:4" x14ac:dyDescent="0.25">
      <c r="D1459" s="65"/>
    </row>
    <row r="1460" spans="4:4" x14ac:dyDescent="0.25">
      <c r="D1460" s="65"/>
    </row>
    <row r="1461" spans="4:4" x14ac:dyDescent="0.25">
      <c r="D1461" s="65"/>
    </row>
    <row r="1462" spans="4:4" x14ac:dyDescent="0.25">
      <c r="D1462" s="65"/>
    </row>
    <row r="1463" spans="4:4" x14ac:dyDescent="0.25">
      <c r="D1463" s="65"/>
    </row>
    <row r="1464" spans="4:4" x14ac:dyDescent="0.25">
      <c r="D1464" s="65"/>
    </row>
    <row r="1465" spans="4:4" x14ac:dyDescent="0.25">
      <c r="D1465" s="65"/>
    </row>
    <row r="1466" spans="4:4" x14ac:dyDescent="0.25">
      <c r="D1466" s="65"/>
    </row>
    <row r="1467" spans="4:4" x14ac:dyDescent="0.25">
      <c r="D1467" s="65"/>
    </row>
    <row r="1468" spans="4:4" x14ac:dyDescent="0.25">
      <c r="D1468" s="65"/>
    </row>
    <row r="1469" spans="4:4" x14ac:dyDescent="0.25">
      <c r="D1469" s="65"/>
    </row>
    <row r="1470" spans="4:4" x14ac:dyDescent="0.25">
      <c r="D1470" s="65"/>
    </row>
    <row r="1471" spans="4:4" x14ac:dyDescent="0.25">
      <c r="D1471" s="65"/>
    </row>
    <row r="1472" spans="4:4" x14ac:dyDescent="0.25">
      <c r="D1472" s="65"/>
    </row>
    <row r="1473" spans="4:4" x14ac:dyDescent="0.25">
      <c r="D1473" s="65"/>
    </row>
    <row r="1474" spans="4:4" x14ac:dyDescent="0.25">
      <c r="D1474" s="65"/>
    </row>
    <row r="1475" spans="4:4" x14ac:dyDescent="0.25">
      <c r="D1475" s="65"/>
    </row>
    <row r="1476" spans="4:4" x14ac:dyDescent="0.25">
      <c r="D1476" s="65"/>
    </row>
    <row r="1477" spans="4:4" x14ac:dyDescent="0.25">
      <c r="D1477" s="65"/>
    </row>
    <row r="1478" spans="4:4" x14ac:dyDescent="0.25">
      <c r="D1478" s="65"/>
    </row>
    <row r="1479" spans="4:4" x14ac:dyDescent="0.25">
      <c r="D1479" s="65"/>
    </row>
    <row r="1480" spans="4:4" x14ac:dyDescent="0.25">
      <c r="D1480" s="65"/>
    </row>
    <row r="1481" spans="4:4" x14ac:dyDescent="0.25">
      <c r="D1481" s="65"/>
    </row>
    <row r="1482" spans="4:4" x14ac:dyDescent="0.25">
      <c r="D1482" s="65"/>
    </row>
    <row r="1483" spans="4:4" x14ac:dyDescent="0.25">
      <c r="D1483" s="65"/>
    </row>
    <row r="1484" spans="4:4" x14ac:dyDescent="0.25">
      <c r="D1484" s="65"/>
    </row>
    <row r="1485" spans="4:4" x14ac:dyDescent="0.25">
      <c r="D1485" s="65"/>
    </row>
    <row r="1486" spans="4:4" x14ac:dyDescent="0.25">
      <c r="D1486" s="65"/>
    </row>
    <row r="1487" spans="4:4" x14ac:dyDescent="0.25">
      <c r="D1487" s="65"/>
    </row>
    <row r="1488" spans="4:4" x14ac:dyDescent="0.25">
      <c r="D1488" s="65"/>
    </row>
    <row r="1489" spans="4:4" x14ac:dyDescent="0.25">
      <c r="D1489" s="65"/>
    </row>
    <row r="1490" spans="4:4" x14ac:dyDescent="0.25">
      <c r="D1490" s="65"/>
    </row>
    <row r="1491" spans="4:4" x14ac:dyDescent="0.25">
      <c r="D1491" s="65"/>
    </row>
    <row r="1492" spans="4:4" x14ac:dyDescent="0.25">
      <c r="D1492" s="65"/>
    </row>
    <row r="1493" spans="4:4" x14ac:dyDescent="0.25">
      <c r="D1493" s="65"/>
    </row>
    <row r="1494" spans="4:4" x14ac:dyDescent="0.25">
      <c r="D1494" s="65"/>
    </row>
    <row r="1495" spans="4:4" x14ac:dyDescent="0.25">
      <c r="D1495" s="65"/>
    </row>
    <row r="1496" spans="4:4" x14ac:dyDescent="0.25">
      <c r="D1496" s="65"/>
    </row>
    <row r="1497" spans="4:4" x14ac:dyDescent="0.25">
      <c r="D1497" s="65"/>
    </row>
    <row r="1498" spans="4:4" x14ac:dyDescent="0.25">
      <c r="D1498" s="65"/>
    </row>
    <row r="1499" spans="4:4" x14ac:dyDescent="0.25">
      <c r="D1499" s="65"/>
    </row>
    <row r="1500" spans="4:4" x14ac:dyDescent="0.25">
      <c r="D1500" s="65"/>
    </row>
    <row r="1501" spans="4:4" x14ac:dyDescent="0.25">
      <c r="D1501" s="65"/>
    </row>
    <row r="1502" spans="4:4" x14ac:dyDescent="0.25">
      <c r="D1502" s="65"/>
    </row>
    <row r="1503" spans="4:4" x14ac:dyDescent="0.25">
      <c r="D1503" s="65"/>
    </row>
    <row r="1504" spans="4:4" x14ac:dyDescent="0.25">
      <c r="D1504" s="65"/>
    </row>
    <row r="1505" spans="4:4" x14ac:dyDescent="0.25">
      <c r="D1505" s="65"/>
    </row>
    <row r="1506" spans="4:4" x14ac:dyDescent="0.25">
      <c r="D1506" s="65"/>
    </row>
    <row r="1507" spans="4:4" x14ac:dyDescent="0.25">
      <c r="D1507" s="65"/>
    </row>
    <row r="1508" spans="4:4" x14ac:dyDescent="0.25">
      <c r="D1508" s="65"/>
    </row>
    <row r="1509" spans="4:4" x14ac:dyDescent="0.25">
      <c r="D1509" s="65"/>
    </row>
    <row r="1510" spans="4:4" x14ac:dyDescent="0.25">
      <c r="D1510" s="65"/>
    </row>
    <row r="1511" spans="4:4" x14ac:dyDescent="0.25">
      <c r="D1511" s="65"/>
    </row>
    <row r="1512" spans="4:4" x14ac:dyDescent="0.25">
      <c r="D1512" s="65"/>
    </row>
    <row r="1513" spans="4:4" x14ac:dyDescent="0.25">
      <c r="D1513" s="65"/>
    </row>
    <row r="1514" spans="4:4" x14ac:dyDescent="0.25">
      <c r="D1514" s="65"/>
    </row>
    <row r="1515" spans="4:4" x14ac:dyDescent="0.25">
      <c r="D1515" s="65"/>
    </row>
    <row r="1516" spans="4:4" x14ac:dyDescent="0.25">
      <c r="D1516" s="65"/>
    </row>
    <row r="1517" spans="4:4" x14ac:dyDescent="0.25">
      <c r="D1517" s="65"/>
    </row>
    <row r="1518" spans="4:4" x14ac:dyDescent="0.25">
      <c r="D1518" s="65"/>
    </row>
    <row r="1519" spans="4:4" x14ac:dyDescent="0.25">
      <c r="D1519" s="65"/>
    </row>
    <row r="1520" spans="4:4" x14ac:dyDescent="0.25">
      <c r="D1520" s="65"/>
    </row>
    <row r="1521" spans="4:4" x14ac:dyDescent="0.25">
      <c r="D1521" s="65"/>
    </row>
    <row r="1522" spans="4:4" x14ac:dyDescent="0.25">
      <c r="D1522" s="65"/>
    </row>
    <row r="1523" spans="4:4" x14ac:dyDescent="0.25">
      <c r="D1523" s="65"/>
    </row>
    <row r="1524" spans="4:4" x14ac:dyDescent="0.25">
      <c r="D1524" s="65"/>
    </row>
    <row r="1525" spans="4:4" x14ac:dyDescent="0.25">
      <c r="D1525" s="65"/>
    </row>
    <row r="1526" spans="4:4" x14ac:dyDescent="0.25">
      <c r="D1526" s="65"/>
    </row>
    <row r="1527" spans="4:4" x14ac:dyDescent="0.25">
      <c r="D1527" s="65"/>
    </row>
    <row r="1528" spans="4:4" x14ac:dyDescent="0.25">
      <c r="D1528" s="65"/>
    </row>
    <row r="1529" spans="4:4" x14ac:dyDescent="0.25">
      <c r="D1529" s="65"/>
    </row>
    <row r="1530" spans="4:4" x14ac:dyDescent="0.25">
      <c r="D1530" s="65"/>
    </row>
    <row r="1531" spans="4:4" x14ac:dyDescent="0.25">
      <c r="D1531" s="65"/>
    </row>
    <row r="1532" spans="4:4" x14ac:dyDescent="0.25">
      <c r="D1532" s="65"/>
    </row>
    <row r="1533" spans="4:4" x14ac:dyDescent="0.25">
      <c r="D1533" s="65"/>
    </row>
    <row r="1534" spans="4:4" x14ac:dyDescent="0.25">
      <c r="D1534" s="65"/>
    </row>
    <row r="1535" spans="4:4" x14ac:dyDescent="0.25">
      <c r="D1535" s="65"/>
    </row>
    <row r="1536" spans="4:4" x14ac:dyDescent="0.25">
      <c r="D1536" s="65"/>
    </row>
    <row r="1537" spans="4:4" x14ac:dyDescent="0.25">
      <c r="D1537" s="65"/>
    </row>
    <row r="1538" spans="4:4" x14ac:dyDescent="0.25">
      <c r="D1538" s="65"/>
    </row>
    <row r="1539" spans="4:4" x14ac:dyDescent="0.25">
      <c r="D1539" s="65"/>
    </row>
    <row r="1540" spans="4:4" x14ac:dyDescent="0.25">
      <c r="D1540" s="65"/>
    </row>
    <row r="1541" spans="4:4" x14ac:dyDescent="0.25">
      <c r="D1541" s="65"/>
    </row>
    <row r="1542" spans="4:4" x14ac:dyDescent="0.25">
      <c r="D1542" s="65"/>
    </row>
    <row r="1543" spans="4:4" x14ac:dyDescent="0.25">
      <c r="D1543" s="65"/>
    </row>
    <row r="1544" spans="4:4" x14ac:dyDescent="0.25">
      <c r="D1544" s="65"/>
    </row>
    <row r="1545" spans="4:4" x14ac:dyDescent="0.25">
      <c r="D1545" s="65"/>
    </row>
    <row r="1546" spans="4:4" x14ac:dyDescent="0.25">
      <c r="D1546" s="65"/>
    </row>
    <row r="1547" spans="4:4" x14ac:dyDescent="0.25">
      <c r="D1547" s="65"/>
    </row>
    <row r="1548" spans="4:4" x14ac:dyDescent="0.25">
      <c r="D1548" s="65"/>
    </row>
    <row r="1549" spans="4:4" x14ac:dyDescent="0.25">
      <c r="D1549" s="65"/>
    </row>
    <row r="1550" spans="4:4" x14ac:dyDescent="0.25">
      <c r="D1550" s="65"/>
    </row>
    <row r="1551" spans="4:4" x14ac:dyDescent="0.25">
      <c r="D1551" s="65"/>
    </row>
    <row r="1552" spans="4:4" x14ac:dyDescent="0.25">
      <c r="D1552" s="65"/>
    </row>
    <row r="1553" spans="4:4" x14ac:dyDescent="0.25">
      <c r="D1553" s="65"/>
    </row>
    <row r="1554" spans="4:4" x14ac:dyDescent="0.25">
      <c r="D1554" s="65"/>
    </row>
    <row r="1555" spans="4:4" x14ac:dyDescent="0.25">
      <c r="D1555" s="65"/>
    </row>
    <row r="1556" spans="4:4" x14ac:dyDescent="0.25">
      <c r="D1556" s="65"/>
    </row>
    <row r="1557" spans="4:4" x14ac:dyDescent="0.25">
      <c r="D1557" s="65"/>
    </row>
    <row r="1558" spans="4:4" x14ac:dyDescent="0.25">
      <c r="D1558" s="65"/>
    </row>
    <row r="1559" spans="4:4" x14ac:dyDescent="0.25">
      <c r="D1559" s="65"/>
    </row>
    <row r="1560" spans="4:4" x14ac:dyDescent="0.25">
      <c r="D1560" s="65"/>
    </row>
    <row r="1561" spans="4:4" x14ac:dyDescent="0.25">
      <c r="D1561" s="65"/>
    </row>
    <row r="1562" spans="4:4" x14ac:dyDescent="0.25">
      <c r="D1562" s="65"/>
    </row>
    <row r="1563" spans="4:4" x14ac:dyDescent="0.25">
      <c r="D1563" s="65"/>
    </row>
    <row r="1564" spans="4:4" x14ac:dyDescent="0.25">
      <c r="D1564" s="65"/>
    </row>
    <row r="1565" spans="4:4" x14ac:dyDescent="0.25">
      <c r="D1565" s="65"/>
    </row>
    <row r="1566" spans="4:4" x14ac:dyDescent="0.25">
      <c r="D1566" s="65"/>
    </row>
    <row r="1567" spans="4:4" x14ac:dyDescent="0.25">
      <c r="D1567" s="65"/>
    </row>
    <row r="1568" spans="4:4" x14ac:dyDescent="0.25">
      <c r="D1568" s="65"/>
    </row>
    <row r="1569" spans="4:4" x14ac:dyDescent="0.25">
      <c r="D1569" s="65"/>
    </row>
    <row r="1570" spans="4:4" x14ac:dyDescent="0.25">
      <c r="D1570" s="65"/>
    </row>
    <row r="1571" spans="4:4" x14ac:dyDescent="0.25">
      <c r="D1571" s="65"/>
    </row>
    <row r="1572" spans="4:4" x14ac:dyDescent="0.25">
      <c r="D1572" s="65"/>
    </row>
    <row r="1573" spans="4:4" x14ac:dyDescent="0.25">
      <c r="D1573" s="65"/>
    </row>
    <row r="1574" spans="4:4" x14ac:dyDescent="0.25">
      <c r="D1574" s="65"/>
    </row>
    <row r="1575" spans="4:4" x14ac:dyDescent="0.25">
      <c r="D1575" s="65"/>
    </row>
    <row r="1576" spans="4:4" x14ac:dyDescent="0.25">
      <c r="D1576" s="65"/>
    </row>
    <row r="1577" spans="4:4" x14ac:dyDescent="0.25">
      <c r="D1577" s="65"/>
    </row>
    <row r="1578" spans="4:4" x14ac:dyDescent="0.25">
      <c r="D1578" s="65"/>
    </row>
    <row r="1579" spans="4:4" x14ac:dyDescent="0.25">
      <c r="D1579" s="65"/>
    </row>
    <row r="1580" spans="4:4" x14ac:dyDescent="0.25">
      <c r="D1580" s="65"/>
    </row>
    <row r="1581" spans="4:4" x14ac:dyDescent="0.25">
      <c r="D1581" s="65"/>
    </row>
    <row r="1582" spans="4:4" x14ac:dyDescent="0.25">
      <c r="D1582" s="65"/>
    </row>
    <row r="1583" spans="4:4" x14ac:dyDescent="0.25">
      <c r="D1583" s="65"/>
    </row>
    <row r="1584" spans="4:4" x14ac:dyDescent="0.25">
      <c r="D1584" s="65"/>
    </row>
    <row r="1585" spans="4:4" x14ac:dyDescent="0.25">
      <c r="D1585" s="65"/>
    </row>
    <row r="1586" spans="4:4" x14ac:dyDescent="0.25">
      <c r="D1586" s="65"/>
    </row>
    <row r="1587" spans="4:4" x14ac:dyDescent="0.25">
      <c r="D1587" s="65"/>
    </row>
    <row r="1588" spans="4:4" x14ac:dyDescent="0.25">
      <c r="D1588" s="65"/>
    </row>
    <row r="1589" spans="4:4" x14ac:dyDescent="0.25">
      <c r="D1589" s="65"/>
    </row>
    <row r="1590" spans="4:4" x14ac:dyDescent="0.25">
      <c r="D1590" s="65"/>
    </row>
    <row r="1591" spans="4:4" x14ac:dyDescent="0.25">
      <c r="D1591" s="65"/>
    </row>
    <row r="1592" spans="4:4" x14ac:dyDescent="0.25">
      <c r="D1592" s="65"/>
    </row>
    <row r="1593" spans="4:4" x14ac:dyDescent="0.25">
      <c r="D1593" s="65"/>
    </row>
    <row r="1594" spans="4:4" x14ac:dyDescent="0.25">
      <c r="D1594" s="65"/>
    </row>
    <row r="1595" spans="4:4" x14ac:dyDescent="0.25">
      <c r="D1595" s="65"/>
    </row>
    <row r="1596" spans="4:4" x14ac:dyDescent="0.25">
      <c r="D1596" s="65"/>
    </row>
    <row r="1597" spans="4:4" x14ac:dyDescent="0.25">
      <c r="D1597" s="65"/>
    </row>
    <row r="1598" spans="4:4" x14ac:dyDescent="0.25">
      <c r="D1598" s="65"/>
    </row>
    <row r="1599" spans="4:4" x14ac:dyDescent="0.25">
      <c r="D1599" s="65"/>
    </row>
    <row r="1600" spans="4:4" x14ac:dyDescent="0.25">
      <c r="D1600" s="65"/>
    </row>
    <row r="1601" spans="4:4" x14ac:dyDescent="0.25">
      <c r="D1601" s="65"/>
    </row>
    <row r="1602" spans="4:4" x14ac:dyDescent="0.25">
      <c r="D1602" s="65"/>
    </row>
    <row r="1603" spans="4:4" x14ac:dyDescent="0.25">
      <c r="D1603" s="65"/>
    </row>
    <row r="1604" spans="4:4" x14ac:dyDescent="0.25">
      <c r="D1604" s="65"/>
    </row>
    <row r="1605" spans="4:4" x14ac:dyDescent="0.25">
      <c r="D1605" s="65"/>
    </row>
    <row r="1606" spans="4:4" x14ac:dyDescent="0.25">
      <c r="D1606" s="65"/>
    </row>
    <row r="1607" spans="4:4" x14ac:dyDescent="0.25">
      <c r="D1607" s="65"/>
    </row>
    <row r="1608" spans="4:4" x14ac:dyDescent="0.25">
      <c r="D1608" s="65"/>
    </row>
    <row r="1609" spans="4:4" x14ac:dyDescent="0.25">
      <c r="D1609" s="65"/>
    </row>
    <row r="1610" spans="4:4" x14ac:dyDescent="0.25">
      <c r="D1610" s="65"/>
    </row>
    <row r="1611" spans="4:4" x14ac:dyDescent="0.25">
      <c r="D1611" s="65"/>
    </row>
    <row r="1612" spans="4:4" x14ac:dyDescent="0.25">
      <c r="D1612" s="65"/>
    </row>
    <row r="1613" spans="4:4" x14ac:dyDescent="0.25">
      <c r="D1613" s="65"/>
    </row>
    <row r="1614" spans="4:4" x14ac:dyDescent="0.25">
      <c r="D1614" s="65"/>
    </row>
    <row r="1615" spans="4:4" x14ac:dyDescent="0.25">
      <c r="D1615" s="65"/>
    </row>
    <row r="1616" spans="4:4" x14ac:dyDescent="0.25">
      <c r="D1616" s="65"/>
    </row>
    <row r="1617" spans="4:4" x14ac:dyDescent="0.25">
      <c r="D1617" s="65"/>
    </row>
    <row r="1618" spans="4:4" x14ac:dyDescent="0.25">
      <c r="D1618" s="65"/>
    </row>
    <row r="1619" spans="4:4" x14ac:dyDescent="0.25">
      <c r="D1619" s="65"/>
    </row>
    <row r="1620" spans="4:4" x14ac:dyDescent="0.25">
      <c r="D1620" s="65"/>
    </row>
    <row r="1621" spans="4:4" x14ac:dyDescent="0.25">
      <c r="D1621" s="65"/>
    </row>
    <row r="1622" spans="4:4" x14ac:dyDescent="0.25">
      <c r="D1622" s="65"/>
    </row>
    <row r="1623" spans="4:4" x14ac:dyDescent="0.25">
      <c r="D1623" s="65"/>
    </row>
    <row r="1624" spans="4:4" x14ac:dyDescent="0.25">
      <c r="D1624" s="65"/>
    </row>
    <row r="1625" spans="4:4" x14ac:dyDescent="0.25">
      <c r="D1625" s="65"/>
    </row>
    <row r="1626" spans="4:4" x14ac:dyDescent="0.25">
      <c r="D1626" s="65"/>
    </row>
    <row r="1627" spans="4:4" x14ac:dyDescent="0.25">
      <c r="D1627" s="65"/>
    </row>
    <row r="1628" spans="4:4" x14ac:dyDescent="0.25">
      <c r="D1628" s="65"/>
    </row>
    <row r="1629" spans="4:4" x14ac:dyDescent="0.25">
      <c r="D1629" s="65"/>
    </row>
    <row r="1630" spans="4:4" x14ac:dyDescent="0.25">
      <c r="D1630" s="65"/>
    </row>
    <row r="1631" spans="4:4" x14ac:dyDescent="0.25">
      <c r="D1631" s="65"/>
    </row>
    <row r="1632" spans="4:4" x14ac:dyDescent="0.25">
      <c r="D1632" s="65"/>
    </row>
    <row r="1633" spans="4:4" x14ac:dyDescent="0.25">
      <c r="D1633" s="65"/>
    </row>
    <row r="1634" spans="4:4" x14ac:dyDescent="0.25">
      <c r="D1634" s="65"/>
    </row>
    <row r="1635" spans="4:4" x14ac:dyDescent="0.25">
      <c r="D1635" s="65"/>
    </row>
    <row r="1636" spans="4:4" x14ac:dyDescent="0.25">
      <c r="D1636" s="65"/>
    </row>
    <row r="1637" spans="4:4" x14ac:dyDescent="0.25">
      <c r="D1637" s="65"/>
    </row>
    <row r="1638" spans="4:4" x14ac:dyDescent="0.25">
      <c r="D1638" s="65"/>
    </row>
    <row r="1639" spans="4:4" x14ac:dyDescent="0.25">
      <c r="D1639" s="65"/>
    </row>
    <row r="1640" spans="4:4" x14ac:dyDescent="0.25">
      <c r="D1640" s="65"/>
    </row>
    <row r="1641" spans="4:4" x14ac:dyDescent="0.25">
      <c r="D1641" s="65"/>
    </row>
    <row r="1642" spans="4:4" x14ac:dyDescent="0.25">
      <c r="D1642" s="65"/>
    </row>
    <row r="1643" spans="4:4" x14ac:dyDescent="0.25">
      <c r="D1643" s="65"/>
    </row>
    <row r="1644" spans="4:4" x14ac:dyDescent="0.25">
      <c r="D1644" s="65"/>
    </row>
    <row r="1645" spans="4:4" x14ac:dyDescent="0.25">
      <c r="D1645" s="65"/>
    </row>
    <row r="1646" spans="4:4" x14ac:dyDescent="0.25">
      <c r="D1646" s="65"/>
    </row>
    <row r="1647" spans="4:4" x14ac:dyDescent="0.25">
      <c r="D1647" s="65"/>
    </row>
    <row r="1648" spans="4:4" x14ac:dyDescent="0.25">
      <c r="D1648" s="65"/>
    </row>
    <row r="1649" spans="4:4" x14ac:dyDescent="0.25">
      <c r="D1649" s="65"/>
    </row>
    <row r="1650" spans="4:4" x14ac:dyDescent="0.25">
      <c r="D1650" s="65"/>
    </row>
    <row r="1651" spans="4:4" x14ac:dyDescent="0.25">
      <c r="D1651" s="65"/>
    </row>
    <row r="1652" spans="4:4" x14ac:dyDescent="0.25">
      <c r="D1652" s="65"/>
    </row>
    <row r="1653" spans="4:4" x14ac:dyDescent="0.25">
      <c r="D1653" s="65"/>
    </row>
    <row r="1654" spans="4:4" x14ac:dyDescent="0.25">
      <c r="D1654" s="65"/>
    </row>
    <row r="1655" spans="4:4" x14ac:dyDescent="0.25">
      <c r="D1655" s="65"/>
    </row>
    <row r="1656" spans="4:4" x14ac:dyDescent="0.25">
      <c r="D1656" s="65"/>
    </row>
    <row r="1657" spans="4:4" x14ac:dyDescent="0.25">
      <c r="D1657" s="65"/>
    </row>
    <row r="1658" spans="4:4" x14ac:dyDescent="0.25">
      <c r="D1658" s="65"/>
    </row>
    <row r="1659" spans="4:4" x14ac:dyDescent="0.25">
      <c r="D1659" s="65"/>
    </row>
    <row r="1660" spans="4:4" x14ac:dyDescent="0.25">
      <c r="D1660" s="65"/>
    </row>
    <row r="1661" spans="4:4" x14ac:dyDescent="0.25">
      <c r="D1661" s="65"/>
    </row>
    <row r="1662" spans="4:4" x14ac:dyDescent="0.25">
      <c r="D1662" s="65"/>
    </row>
    <row r="1663" spans="4:4" x14ac:dyDescent="0.25">
      <c r="D1663" s="65"/>
    </row>
    <row r="1664" spans="4:4" x14ac:dyDescent="0.25">
      <c r="D1664" s="65"/>
    </row>
    <row r="1665" spans="4:4" x14ac:dyDescent="0.25">
      <c r="D1665" s="65"/>
    </row>
    <row r="1666" spans="4:4" x14ac:dyDescent="0.25">
      <c r="D1666" s="65"/>
    </row>
    <row r="1667" spans="4:4" x14ac:dyDescent="0.25">
      <c r="D1667" s="65"/>
    </row>
    <row r="1668" spans="4:4" x14ac:dyDescent="0.25">
      <c r="D1668" s="65"/>
    </row>
    <row r="1669" spans="4:4" x14ac:dyDescent="0.25">
      <c r="D1669" s="65"/>
    </row>
    <row r="1670" spans="4:4" x14ac:dyDescent="0.25">
      <c r="D1670" s="65"/>
    </row>
    <row r="1671" spans="4:4" x14ac:dyDescent="0.25">
      <c r="D1671" s="65"/>
    </row>
    <row r="1672" spans="4:4" x14ac:dyDescent="0.25">
      <c r="D1672" s="65"/>
    </row>
    <row r="1673" spans="4:4" x14ac:dyDescent="0.25">
      <c r="D1673" s="65"/>
    </row>
    <row r="1674" spans="4:4" x14ac:dyDescent="0.25">
      <c r="D1674" s="65"/>
    </row>
    <row r="1675" spans="4:4" x14ac:dyDescent="0.25">
      <c r="D1675" s="65"/>
    </row>
    <row r="1676" spans="4:4" x14ac:dyDescent="0.25">
      <c r="D1676" s="65"/>
    </row>
    <row r="1677" spans="4:4" x14ac:dyDescent="0.25">
      <c r="D1677" s="65"/>
    </row>
    <row r="1678" spans="4:4" x14ac:dyDescent="0.25">
      <c r="D1678" s="65"/>
    </row>
    <row r="1679" spans="4:4" x14ac:dyDescent="0.25">
      <c r="D1679" s="65"/>
    </row>
    <row r="1680" spans="4:4" x14ac:dyDescent="0.25">
      <c r="D1680" s="65"/>
    </row>
    <row r="1681" spans="4:4" x14ac:dyDescent="0.25">
      <c r="D1681" s="65"/>
    </row>
    <row r="1682" spans="4:4" x14ac:dyDescent="0.25">
      <c r="D1682" s="65"/>
    </row>
    <row r="1683" spans="4:4" x14ac:dyDescent="0.25">
      <c r="D1683" s="65"/>
    </row>
    <row r="1684" spans="4:4" x14ac:dyDescent="0.25">
      <c r="D1684" s="65"/>
    </row>
    <row r="1685" spans="4:4" x14ac:dyDescent="0.25">
      <c r="D1685" s="65"/>
    </row>
    <row r="1686" spans="4:4" x14ac:dyDescent="0.25">
      <c r="D1686" s="65"/>
    </row>
    <row r="1687" spans="4:4" x14ac:dyDescent="0.25">
      <c r="D1687" s="65"/>
    </row>
    <row r="1688" spans="4:4" x14ac:dyDescent="0.25">
      <c r="D1688" s="65"/>
    </row>
    <row r="1689" spans="4:4" x14ac:dyDescent="0.25">
      <c r="D1689" s="65"/>
    </row>
    <row r="1690" spans="4:4" x14ac:dyDescent="0.25">
      <c r="D1690" s="65"/>
    </row>
    <row r="1691" spans="4:4" x14ac:dyDescent="0.25">
      <c r="D1691" s="65"/>
    </row>
    <row r="1692" spans="4:4" x14ac:dyDescent="0.25">
      <c r="D1692" s="65"/>
    </row>
    <row r="1693" spans="4:4" x14ac:dyDescent="0.25">
      <c r="D1693" s="65"/>
    </row>
    <row r="1694" spans="4:4" x14ac:dyDescent="0.25">
      <c r="D1694" s="65"/>
    </row>
    <row r="1695" spans="4:4" x14ac:dyDescent="0.25">
      <c r="D1695" s="65"/>
    </row>
    <row r="1696" spans="4:4" x14ac:dyDescent="0.25">
      <c r="D1696" s="65"/>
    </row>
    <row r="1697" spans="4:4" x14ac:dyDescent="0.25">
      <c r="D1697" s="65"/>
    </row>
    <row r="1698" spans="4:4" x14ac:dyDescent="0.25">
      <c r="D1698" s="65"/>
    </row>
    <row r="1699" spans="4:4" x14ac:dyDescent="0.25">
      <c r="D1699" s="65"/>
    </row>
    <row r="1700" spans="4:4" x14ac:dyDescent="0.25">
      <c r="D1700" s="65"/>
    </row>
    <row r="1701" spans="4:4" x14ac:dyDescent="0.25">
      <c r="D1701" s="65"/>
    </row>
    <row r="1702" spans="4:4" x14ac:dyDescent="0.25">
      <c r="D1702" s="65"/>
    </row>
    <row r="1703" spans="4:4" x14ac:dyDescent="0.25">
      <c r="D1703" s="65"/>
    </row>
    <row r="1704" spans="4:4" x14ac:dyDescent="0.25">
      <c r="D1704" s="65"/>
    </row>
    <row r="1705" spans="4:4" x14ac:dyDescent="0.25">
      <c r="D1705" s="65"/>
    </row>
    <row r="1706" spans="4:4" x14ac:dyDescent="0.25">
      <c r="D1706" s="65"/>
    </row>
    <row r="1707" spans="4:4" x14ac:dyDescent="0.25">
      <c r="D1707" s="65"/>
    </row>
    <row r="1708" spans="4:4" x14ac:dyDescent="0.25">
      <c r="D1708" s="65"/>
    </row>
    <row r="1709" spans="4:4" x14ac:dyDescent="0.25">
      <c r="D1709" s="65"/>
    </row>
    <row r="1710" spans="4:4" x14ac:dyDescent="0.25">
      <c r="D1710" s="65"/>
    </row>
    <row r="1711" spans="4:4" x14ac:dyDescent="0.25">
      <c r="D1711" s="65"/>
    </row>
    <row r="1712" spans="4:4" x14ac:dyDescent="0.25">
      <c r="D1712" s="65"/>
    </row>
    <row r="1713" spans="4:4" x14ac:dyDescent="0.25">
      <c r="D1713" s="65"/>
    </row>
    <row r="1714" spans="4:4" x14ac:dyDescent="0.25">
      <c r="D1714" s="65"/>
    </row>
    <row r="1715" spans="4:4" x14ac:dyDescent="0.25">
      <c r="D1715" s="65"/>
    </row>
    <row r="1716" spans="4:4" x14ac:dyDescent="0.25">
      <c r="D1716" s="65"/>
    </row>
    <row r="1717" spans="4:4" x14ac:dyDescent="0.25">
      <c r="D1717" s="65"/>
    </row>
    <row r="1718" spans="4:4" x14ac:dyDescent="0.25">
      <c r="D1718" s="65"/>
    </row>
    <row r="1719" spans="4:4" x14ac:dyDescent="0.25">
      <c r="D1719" s="65"/>
    </row>
    <row r="1720" spans="4:4" x14ac:dyDescent="0.25">
      <c r="D1720" s="65"/>
    </row>
    <row r="1721" spans="4:4" x14ac:dyDescent="0.25">
      <c r="D1721" s="65"/>
    </row>
    <row r="1722" spans="4:4" x14ac:dyDescent="0.25">
      <c r="D1722" s="65"/>
    </row>
    <row r="1723" spans="4:4" x14ac:dyDescent="0.25">
      <c r="D1723" s="65"/>
    </row>
    <row r="1724" spans="4:4" x14ac:dyDescent="0.25">
      <c r="D1724" s="65"/>
    </row>
    <row r="1725" spans="4:4" x14ac:dyDescent="0.25">
      <c r="D1725" s="65"/>
    </row>
    <row r="1726" spans="4:4" x14ac:dyDescent="0.25">
      <c r="D1726" s="65"/>
    </row>
    <row r="1727" spans="4:4" x14ac:dyDescent="0.25">
      <c r="D1727" s="65"/>
    </row>
    <row r="1728" spans="4:4" x14ac:dyDescent="0.25">
      <c r="D1728" s="65"/>
    </row>
    <row r="1729" spans="4:4" x14ac:dyDescent="0.25">
      <c r="D1729" s="65"/>
    </row>
    <row r="1730" spans="4:4" x14ac:dyDescent="0.25">
      <c r="D1730" s="65"/>
    </row>
    <row r="1731" spans="4:4" x14ac:dyDescent="0.25">
      <c r="D1731" s="65"/>
    </row>
    <row r="1732" spans="4:4" x14ac:dyDescent="0.25">
      <c r="D1732" s="65"/>
    </row>
    <row r="1733" spans="4:4" x14ac:dyDescent="0.25">
      <c r="D1733" s="65"/>
    </row>
    <row r="1734" spans="4:4" x14ac:dyDescent="0.25">
      <c r="D1734" s="65"/>
    </row>
    <row r="1735" spans="4:4" x14ac:dyDescent="0.25">
      <c r="D1735" s="65"/>
    </row>
    <row r="1736" spans="4:4" x14ac:dyDescent="0.25">
      <c r="D1736" s="65"/>
    </row>
    <row r="1737" spans="4:4" x14ac:dyDescent="0.25">
      <c r="D1737" s="65"/>
    </row>
    <row r="1738" spans="4:4" x14ac:dyDescent="0.25">
      <c r="D1738" s="65"/>
    </row>
    <row r="1739" spans="4:4" x14ac:dyDescent="0.25">
      <c r="D1739" s="65"/>
    </row>
    <row r="1740" spans="4:4" x14ac:dyDescent="0.25">
      <c r="D1740" s="65"/>
    </row>
    <row r="1741" spans="4:4" x14ac:dyDescent="0.25">
      <c r="D1741" s="65"/>
    </row>
    <row r="1742" spans="4:4" x14ac:dyDescent="0.25">
      <c r="D1742" s="65"/>
    </row>
    <row r="1743" spans="4:4" x14ac:dyDescent="0.25">
      <c r="D1743" s="65"/>
    </row>
    <row r="1744" spans="4:4" x14ac:dyDescent="0.25">
      <c r="D1744" s="65"/>
    </row>
    <row r="1745" spans="4:4" x14ac:dyDescent="0.25">
      <c r="D1745" s="65"/>
    </row>
    <row r="1746" spans="4:4" x14ac:dyDescent="0.25">
      <c r="D1746" s="65"/>
    </row>
    <row r="1747" spans="4:4" x14ac:dyDescent="0.25">
      <c r="D1747" s="65"/>
    </row>
    <row r="1748" spans="4:4" x14ac:dyDescent="0.25">
      <c r="D1748" s="65"/>
    </row>
    <row r="1749" spans="4:4" x14ac:dyDescent="0.25">
      <c r="D1749" s="65"/>
    </row>
    <row r="1750" spans="4:4" x14ac:dyDescent="0.25">
      <c r="D1750" s="65"/>
    </row>
    <row r="1751" spans="4:4" x14ac:dyDescent="0.25">
      <c r="D1751" s="65"/>
    </row>
    <row r="1752" spans="4:4" x14ac:dyDescent="0.25">
      <c r="D1752" s="65"/>
    </row>
    <row r="1753" spans="4:4" x14ac:dyDescent="0.25">
      <c r="D1753" s="65"/>
    </row>
    <row r="1754" spans="4:4" x14ac:dyDescent="0.25">
      <c r="D1754" s="65"/>
    </row>
    <row r="1755" spans="4:4" x14ac:dyDescent="0.25">
      <c r="D1755" s="65"/>
    </row>
    <row r="1756" spans="4:4" x14ac:dyDescent="0.25">
      <c r="D1756" s="65"/>
    </row>
    <row r="1757" spans="4:4" x14ac:dyDescent="0.25">
      <c r="D1757" s="65"/>
    </row>
    <row r="1758" spans="4:4" x14ac:dyDescent="0.25">
      <c r="D1758" s="65"/>
    </row>
    <row r="1759" spans="4:4" x14ac:dyDescent="0.25">
      <c r="D1759" s="65"/>
    </row>
    <row r="1760" spans="4:4" x14ac:dyDescent="0.25">
      <c r="D1760" s="65"/>
    </row>
    <row r="1761" spans="4:4" x14ac:dyDescent="0.25">
      <c r="D1761" s="65"/>
    </row>
    <row r="1762" spans="4:4" x14ac:dyDescent="0.25">
      <c r="D1762" s="65"/>
    </row>
    <row r="1763" spans="4:4" x14ac:dyDescent="0.25">
      <c r="D1763" s="65"/>
    </row>
    <row r="1764" spans="4:4" x14ac:dyDescent="0.25">
      <c r="D1764" s="65"/>
    </row>
    <row r="1765" spans="4:4" x14ac:dyDescent="0.25">
      <c r="D1765" s="65"/>
    </row>
    <row r="1766" spans="4:4" x14ac:dyDescent="0.25">
      <c r="D1766" s="65"/>
    </row>
    <row r="1767" spans="4:4" x14ac:dyDescent="0.25">
      <c r="D1767" s="65"/>
    </row>
    <row r="1768" spans="4:4" x14ac:dyDescent="0.25">
      <c r="D1768" s="65"/>
    </row>
    <row r="1769" spans="4:4" x14ac:dyDescent="0.25">
      <c r="D1769" s="65"/>
    </row>
    <row r="1770" spans="4:4" x14ac:dyDescent="0.25">
      <c r="D1770" s="65"/>
    </row>
    <row r="1771" spans="4:4" x14ac:dyDescent="0.25">
      <c r="D1771" s="65"/>
    </row>
    <row r="1772" spans="4:4" x14ac:dyDescent="0.25">
      <c r="D1772" s="65"/>
    </row>
    <row r="1773" spans="4:4" x14ac:dyDescent="0.25">
      <c r="D1773" s="65"/>
    </row>
    <row r="1774" spans="4:4" x14ac:dyDescent="0.25">
      <c r="D1774" s="65"/>
    </row>
    <row r="1775" spans="4:4" x14ac:dyDescent="0.25">
      <c r="D1775" s="65"/>
    </row>
    <row r="1776" spans="4:4" x14ac:dyDescent="0.25">
      <c r="D1776" s="65"/>
    </row>
    <row r="1777" spans="4:4" x14ac:dyDescent="0.25">
      <c r="D1777" s="65"/>
    </row>
    <row r="1778" spans="4:4" x14ac:dyDescent="0.25">
      <c r="D1778" s="65"/>
    </row>
    <row r="1779" spans="4:4" x14ac:dyDescent="0.25">
      <c r="D1779" s="65"/>
    </row>
    <row r="1780" spans="4:4" x14ac:dyDescent="0.25">
      <c r="D1780" s="65"/>
    </row>
    <row r="1781" spans="4:4" x14ac:dyDescent="0.25">
      <c r="D1781" s="65"/>
    </row>
    <row r="1782" spans="4:4" x14ac:dyDescent="0.25">
      <c r="D1782" s="65"/>
    </row>
    <row r="1783" spans="4:4" x14ac:dyDescent="0.25">
      <c r="D1783" s="65"/>
    </row>
    <row r="1784" spans="4:4" x14ac:dyDescent="0.25">
      <c r="D1784" s="65"/>
    </row>
    <row r="1785" spans="4:4" x14ac:dyDescent="0.25">
      <c r="D1785" s="65"/>
    </row>
    <row r="1786" spans="4:4" x14ac:dyDescent="0.25">
      <c r="D1786" s="65"/>
    </row>
    <row r="1787" spans="4:4" x14ac:dyDescent="0.25">
      <c r="D1787" s="65"/>
    </row>
    <row r="1788" spans="4:4" x14ac:dyDescent="0.25">
      <c r="D1788" s="65"/>
    </row>
    <row r="1789" spans="4:4" x14ac:dyDescent="0.25">
      <c r="D1789" s="65"/>
    </row>
    <row r="1790" spans="4:4" x14ac:dyDescent="0.25">
      <c r="D1790" s="65"/>
    </row>
    <row r="1791" spans="4:4" x14ac:dyDescent="0.25">
      <c r="D1791" s="65"/>
    </row>
    <row r="1792" spans="4:4" x14ac:dyDescent="0.25">
      <c r="D1792" s="65"/>
    </row>
    <row r="1793" spans="4:4" x14ac:dyDescent="0.25">
      <c r="D1793" s="65"/>
    </row>
    <row r="1794" spans="4:4" x14ac:dyDescent="0.25">
      <c r="D1794" s="65"/>
    </row>
    <row r="1795" spans="4:4" x14ac:dyDescent="0.25">
      <c r="D1795" s="65"/>
    </row>
    <row r="1796" spans="4:4" x14ac:dyDescent="0.25">
      <c r="D1796" s="65"/>
    </row>
    <row r="1797" spans="4:4" x14ac:dyDescent="0.25">
      <c r="D1797" s="65"/>
    </row>
    <row r="1798" spans="4:4" x14ac:dyDescent="0.25">
      <c r="D1798" s="65"/>
    </row>
    <row r="1799" spans="4:4" x14ac:dyDescent="0.25">
      <c r="D1799" s="65"/>
    </row>
    <row r="1800" spans="4:4" x14ac:dyDescent="0.25">
      <c r="D1800" s="65"/>
    </row>
    <row r="1801" spans="4:4" x14ac:dyDescent="0.25">
      <c r="D1801" s="65"/>
    </row>
    <row r="1802" spans="4:4" x14ac:dyDescent="0.25">
      <c r="D1802" s="65"/>
    </row>
    <row r="1803" spans="4:4" x14ac:dyDescent="0.25">
      <c r="D1803" s="65"/>
    </row>
    <row r="1804" spans="4:4" x14ac:dyDescent="0.25">
      <c r="D1804" s="65"/>
    </row>
    <row r="1805" spans="4:4" x14ac:dyDescent="0.25">
      <c r="D1805" s="65"/>
    </row>
    <row r="1806" spans="4:4" x14ac:dyDescent="0.25">
      <c r="D1806" s="65"/>
    </row>
    <row r="1807" spans="4:4" x14ac:dyDescent="0.25">
      <c r="D1807" s="65"/>
    </row>
    <row r="1808" spans="4:4" x14ac:dyDescent="0.25">
      <c r="D1808" s="65"/>
    </row>
    <row r="1809" spans="4:4" x14ac:dyDescent="0.25">
      <c r="D1809" s="65"/>
    </row>
    <row r="1810" spans="4:4" x14ac:dyDescent="0.25">
      <c r="D1810" s="65"/>
    </row>
    <row r="1811" spans="4:4" x14ac:dyDescent="0.25">
      <c r="D1811" s="65"/>
    </row>
    <row r="1812" spans="4:4" x14ac:dyDescent="0.25">
      <c r="D1812" s="65"/>
    </row>
    <row r="1813" spans="4:4" x14ac:dyDescent="0.25">
      <c r="D1813" s="65"/>
    </row>
    <row r="1814" spans="4:4" x14ac:dyDescent="0.25">
      <c r="D1814" s="65"/>
    </row>
    <row r="1815" spans="4:4" x14ac:dyDescent="0.25">
      <c r="D1815" s="65"/>
    </row>
    <row r="1816" spans="4:4" x14ac:dyDescent="0.25">
      <c r="D1816" s="65"/>
    </row>
    <row r="1817" spans="4:4" x14ac:dyDescent="0.25">
      <c r="D1817" s="65"/>
    </row>
    <row r="1818" spans="4:4" x14ac:dyDescent="0.25">
      <c r="D1818" s="65"/>
    </row>
    <row r="1819" spans="4:4" x14ac:dyDescent="0.25">
      <c r="D1819" s="65"/>
    </row>
    <row r="1820" spans="4:4" x14ac:dyDescent="0.25">
      <c r="D1820" s="65"/>
    </row>
    <row r="1821" spans="4:4" x14ac:dyDescent="0.25">
      <c r="D1821" s="65"/>
    </row>
    <row r="1822" spans="4:4" x14ac:dyDescent="0.25">
      <c r="D1822" s="65"/>
    </row>
    <row r="1823" spans="4:4" x14ac:dyDescent="0.25">
      <c r="D1823" s="65"/>
    </row>
    <row r="1824" spans="4:4" x14ac:dyDescent="0.25">
      <c r="D1824" s="65"/>
    </row>
    <row r="1825" spans="4:4" x14ac:dyDescent="0.25">
      <c r="D1825" s="65"/>
    </row>
    <row r="1826" spans="4:4" x14ac:dyDescent="0.25">
      <c r="D1826" s="65"/>
    </row>
    <row r="1827" spans="4:4" x14ac:dyDescent="0.25">
      <c r="D1827" s="65"/>
    </row>
    <row r="1828" spans="4:4" x14ac:dyDescent="0.25">
      <c r="D1828" s="65"/>
    </row>
    <row r="1829" spans="4:4" x14ac:dyDescent="0.25">
      <c r="D1829" s="65"/>
    </row>
    <row r="1830" spans="4:4" x14ac:dyDescent="0.25">
      <c r="D1830" s="65"/>
    </row>
    <row r="1831" spans="4:4" x14ac:dyDescent="0.25">
      <c r="D1831" s="65"/>
    </row>
    <row r="1832" spans="4:4" x14ac:dyDescent="0.25">
      <c r="D1832" s="65"/>
    </row>
    <row r="1833" spans="4:4" x14ac:dyDescent="0.25">
      <c r="D1833" s="65"/>
    </row>
    <row r="1834" spans="4:4" x14ac:dyDescent="0.25">
      <c r="D1834" s="65"/>
    </row>
    <row r="1835" spans="4:4" x14ac:dyDescent="0.25">
      <c r="D1835" s="65"/>
    </row>
    <row r="1836" spans="4:4" x14ac:dyDescent="0.25">
      <c r="D1836" s="65"/>
    </row>
    <row r="1837" spans="4:4" x14ac:dyDescent="0.25">
      <c r="D1837" s="65"/>
    </row>
    <row r="1838" spans="4:4" x14ac:dyDescent="0.25">
      <c r="D1838" s="65"/>
    </row>
    <row r="1839" spans="4:4" x14ac:dyDescent="0.25">
      <c r="D1839" s="65"/>
    </row>
    <row r="1840" spans="4:4" x14ac:dyDescent="0.25">
      <c r="D1840" s="65"/>
    </row>
    <row r="1841" spans="4:4" x14ac:dyDescent="0.25">
      <c r="D1841" s="65"/>
    </row>
    <row r="1842" spans="4:4" x14ac:dyDescent="0.25">
      <c r="D1842" s="65"/>
    </row>
    <row r="1843" spans="4:4" x14ac:dyDescent="0.25">
      <c r="D1843" s="65"/>
    </row>
    <row r="1844" spans="4:4" x14ac:dyDescent="0.25">
      <c r="D1844" s="65"/>
    </row>
    <row r="1845" spans="4:4" x14ac:dyDescent="0.25">
      <c r="D1845" s="65"/>
    </row>
    <row r="1846" spans="4:4" x14ac:dyDescent="0.25">
      <c r="D1846" s="65"/>
    </row>
    <row r="1847" spans="4:4" x14ac:dyDescent="0.25">
      <c r="D1847" s="65"/>
    </row>
    <row r="1848" spans="4:4" x14ac:dyDescent="0.25">
      <c r="D1848" s="65"/>
    </row>
    <row r="1849" spans="4:4" x14ac:dyDescent="0.25">
      <c r="D1849" s="65"/>
    </row>
    <row r="1850" spans="4:4" x14ac:dyDescent="0.25">
      <c r="D1850" s="65"/>
    </row>
    <row r="1851" spans="4:4" x14ac:dyDescent="0.25">
      <c r="D1851" s="65"/>
    </row>
    <row r="1852" spans="4:4" x14ac:dyDescent="0.25">
      <c r="D1852" s="65"/>
    </row>
    <row r="1853" spans="4:4" x14ac:dyDescent="0.25">
      <c r="D1853" s="65"/>
    </row>
    <row r="1854" spans="4:4" x14ac:dyDescent="0.25">
      <c r="D1854" s="65"/>
    </row>
    <row r="1855" spans="4:4" x14ac:dyDescent="0.25">
      <c r="D1855" s="65"/>
    </row>
    <row r="1856" spans="4:4" x14ac:dyDescent="0.25">
      <c r="D1856" s="65"/>
    </row>
    <row r="1857" spans="4:4" x14ac:dyDescent="0.25">
      <c r="D1857" s="65"/>
    </row>
    <row r="1858" spans="4:4" x14ac:dyDescent="0.25">
      <c r="D1858" s="65"/>
    </row>
    <row r="1859" spans="4:4" x14ac:dyDescent="0.25">
      <c r="D1859" s="65"/>
    </row>
    <row r="1860" spans="4:4" x14ac:dyDescent="0.25">
      <c r="D1860" s="65"/>
    </row>
    <row r="1861" spans="4:4" x14ac:dyDescent="0.25">
      <c r="D1861" s="65"/>
    </row>
    <row r="1862" spans="4:4" x14ac:dyDescent="0.25">
      <c r="D1862" s="65"/>
    </row>
    <row r="1863" spans="4:4" x14ac:dyDescent="0.25">
      <c r="D1863" s="65"/>
    </row>
    <row r="1864" spans="4:4" x14ac:dyDescent="0.25">
      <c r="D1864" s="65"/>
    </row>
    <row r="1865" spans="4:4" x14ac:dyDescent="0.25">
      <c r="D1865" s="65"/>
    </row>
    <row r="1866" spans="4:4" x14ac:dyDescent="0.25">
      <c r="D1866" s="65"/>
    </row>
    <row r="1867" spans="4:4" x14ac:dyDescent="0.25">
      <c r="D1867" s="65"/>
    </row>
    <row r="1868" spans="4:4" x14ac:dyDescent="0.25">
      <c r="D1868" s="65"/>
    </row>
    <row r="1869" spans="4:4" x14ac:dyDescent="0.25">
      <c r="D1869" s="65"/>
    </row>
    <row r="1870" spans="4:4" x14ac:dyDescent="0.25">
      <c r="D1870" s="65"/>
    </row>
    <row r="1871" spans="4:4" x14ac:dyDescent="0.25">
      <c r="D1871" s="65"/>
    </row>
    <row r="1872" spans="4:4" x14ac:dyDescent="0.25">
      <c r="D1872" s="65"/>
    </row>
    <row r="1873" spans="4:4" x14ac:dyDescent="0.25">
      <c r="D1873" s="65"/>
    </row>
    <row r="1874" spans="4:4" x14ac:dyDescent="0.25">
      <c r="D1874" s="65"/>
    </row>
    <row r="1875" spans="4:4" x14ac:dyDescent="0.25">
      <c r="D1875" s="65"/>
    </row>
    <row r="1876" spans="4:4" x14ac:dyDescent="0.25">
      <c r="D1876" s="65"/>
    </row>
    <row r="1877" spans="4:4" x14ac:dyDescent="0.25">
      <c r="D1877" s="65"/>
    </row>
    <row r="1878" spans="4:4" x14ac:dyDescent="0.25">
      <c r="D1878" s="65"/>
    </row>
    <row r="1879" spans="4:4" x14ac:dyDescent="0.25">
      <c r="D1879" s="65"/>
    </row>
    <row r="1880" spans="4:4" x14ac:dyDescent="0.25">
      <c r="D1880" s="65"/>
    </row>
    <row r="1881" spans="4:4" x14ac:dyDescent="0.25">
      <c r="D1881" s="65"/>
    </row>
    <row r="1882" spans="4:4" x14ac:dyDescent="0.25">
      <c r="D1882" s="65"/>
    </row>
    <row r="1883" spans="4:4" x14ac:dyDescent="0.25">
      <c r="D1883" s="65"/>
    </row>
    <row r="1884" spans="4:4" x14ac:dyDescent="0.25">
      <c r="D1884" s="65"/>
    </row>
    <row r="1885" spans="4:4" x14ac:dyDescent="0.25">
      <c r="D1885" s="65"/>
    </row>
    <row r="1886" spans="4:4" x14ac:dyDescent="0.25">
      <c r="D1886" s="65"/>
    </row>
    <row r="1887" spans="4:4" x14ac:dyDescent="0.25">
      <c r="D1887" s="65"/>
    </row>
    <row r="1888" spans="4:4" x14ac:dyDescent="0.25">
      <c r="D1888" s="65"/>
    </row>
    <row r="1889" spans="4:4" x14ac:dyDescent="0.25">
      <c r="D1889" s="65"/>
    </row>
    <row r="1890" spans="4:4" x14ac:dyDescent="0.25">
      <c r="D1890" s="65"/>
    </row>
    <row r="1891" spans="4:4" x14ac:dyDescent="0.25">
      <c r="D1891" s="65"/>
    </row>
    <row r="1892" spans="4:4" x14ac:dyDescent="0.25">
      <c r="D1892" s="65"/>
    </row>
    <row r="1893" spans="4:4" x14ac:dyDescent="0.25">
      <c r="D1893" s="65"/>
    </row>
    <row r="1894" spans="4:4" x14ac:dyDescent="0.25">
      <c r="D1894" s="65"/>
    </row>
    <row r="1895" spans="4:4" x14ac:dyDescent="0.25">
      <c r="D1895" s="65"/>
    </row>
    <row r="1896" spans="4:4" x14ac:dyDescent="0.25">
      <c r="D1896" s="65"/>
    </row>
    <row r="1897" spans="4:4" x14ac:dyDescent="0.25">
      <c r="D1897" s="65"/>
    </row>
    <row r="1898" spans="4:4" x14ac:dyDescent="0.25">
      <c r="D1898" s="65"/>
    </row>
    <row r="1899" spans="4:4" x14ac:dyDescent="0.25">
      <c r="D1899" s="65"/>
    </row>
    <row r="1900" spans="4:4" x14ac:dyDescent="0.25">
      <c r="D1900" s="65"/>
    </row>
    <row r="1901" spans="4:4" x14ac:dyDescent="0.25">
      <c r="D1901" s="65"/>
    </row>
    <row r="1902" spans="4:4" x14ac:dyDescent="0.25">
      <c r="D1902" s="65"/>
    </row>
    <row r="1903" spans="4:4" x14ac:dyDescent="0.25">
      <c r="D1903" s="65"/>
    </row>
    <row r="1904" spans="4:4" x14ac:dyDescent="0.25">
      <c r="D1904" s="65"/>
    </row>
    <row r="1905" spans="4:4" x14ac:dyDescent="0.25">
      <c r="D1905" s="65"/>
    </row>
    <row r="1906" spans="4:4" x14ac:dyDescent="0.25">
      <c r="D1906" s="65"/>
    </row>
    <row r="1907" spans="4:4" x14ac:dyDescent="0.25">
      <c r="D1907" s="65"/>
    </row>
    <row r="1908" spans="4:4" x14ac:dyDescent="0.25">
      <c r="D1908" s="65"/>
    </row>
    <row r="1909" spans="4:4" x14ac:dyDescent="0.25">
      <c r="D1909" s="65"/>
    </row>
    <row r="1910" spans="4:4" x14ac:dyDescent="0.25">
      <c r="D1910" s="65"/>
    </row>
    <row r="1911" spans="4:4" x14ac:dyDescent="0.25">
      <c r="D1911" s="65"/>
    </row>
    <row r="1912" spans="4:4" x14ac:dyDescent="0.25">
      <c r="D1912" s="65"/>
    </row>
    <row r="1913" spans="4:4" x14ac:dyDescent="0.25">
      <c r="D1913" s="65"/>
    </row>
    <row r="1914" spans="4:4" x14ac:dyDescent="0.25">
      <c r="D1914" s="65"/>
    </row>
    <row r="1915" spans="4:4" x14ac:dyDescent="0.25">
      <c r="D1915" s="65"/>
    </row>
    <row r="1916" spans="4:4" x14ac:dyDescent="0.25">
      <c r="D1916" s="65"/>
    </row>
    <row r="1917" spans="4:4" x14ac:dyDescent="0.25">
      <c r="D1917" s="65"/>
    </row>
    <row r="1918" spans="4:4" x14ac:dyDescent="0.25">
      <c r="D1918" s="65"/>
    </row>
    <row r="1919" spans="4:4" x14ac:dyDescent="0.25">
      <c r="D1919" s="65"/>
    </row>
    <row r="1920" spans="4:4" x14ac:dyDescent="0.25">
      <c r="D1920" s="65"/>
    </row>
    <row r="1921" spans="4:4" x14ac:dyDescent="0.25">
      <c r="D1921" s="65"/>
    </row>
    <row r="1922" spans="4:4" x14ac:dyDescent="0.25">
      <c r="D1922" s="65"/>
    </row>
    <row r="1923" spans="4:4" x14ac:dyDescent="0.25">
      <c r="D1923" s="65"/>
    </row>
    <row r="1924" spans="4:4" x14ac:dyDescent="0.25">
      <c r="D1924" s="65"/>
    </row>
    <row r="1925" spans="4:4" x14ac:dyDescent="0.25">
      <c r="D1925" s="65"/>
    </row>
    <row r="1926" spans="4:4" x14ac:dyDescent="0.25">
      <c r="D1926" s="65"/>
    </row>
    <row r="1927" spans="4:4" x14ac:dyDescent="0.25">
      <c r="D1927" s="65"/>
    </row>
    <row r="1928" spans="4:4" x14ac:dyDescent="0.25">
      <c r="D1928" s="65"/>
    </row>
    <row r="1929" spans="4:4" x14ac:dyDescent="0.25">
      <c r="D1929" s="65"/>
    </row>
    <row r="1930" spans="4:4" x14ac:dyDescent="0.25">
      <c r="D1930" s="65"/>
    </row>
    <row r="1931" spans="4:4" x14ac:dyDescent="0.25">
      <c r="D1931" s="65"/>
    </row>
    <row r="1932" spans="4:4" x14ac:dyDescent="0.25">
      <c r="D1932" s="65"/>
    </row>
    <row r="1933" spans="4:4" x14ac:dyDescent="0.25">
      <c r="D1933" s="65"/>
    </row>
    <row r="1934" spans="4:4" x14ac:dyDescent="0.25">
      <c r="D1934" s="65"/>
    </row>
    <row r="1935" spans="4:4" x14ac:dyDescent="0.25">
      <c r="D1935" s="65"/>
    </row>
    <row r="1936" spans="4:4" x14ac:dyDescent="0.25">
      <c r="D1936" s="65"/>
    </row>
    <row r="1937" spans="4:4" x14ac:dyDescent="0.25">
      <c r="D1937" s="65"/>
    </row>
    <row r="1938" spans="4:4" x14ac:dyDescent="0.25">
      <c r="D1938" s="65"/>
    </row>
    <row r="1939" spans="4:4" x14ac:dyDescent="0.25">
      <c r="D1939" s="65"/>
    </row>
    <row r="1940" spans="4:4" x14ac:dyDescent="0.25">
      <c r="D1940" s="65"/>
    </row>
    <row r="1941" spans="4:4" x14ac:dyDescent="0.25">
      <c r="D1941" s="65"/>
    </row>
    <row r="1942" spans="4:4" x14ac:dyDescent="0.25">
      <c r="D1942" s="65"/>
    </row>
    <row r="1943" spans="4:4" x14ac:dyDescent="0.25">
      <c r="D1943" s="65"/>
    </row>
    <row r="1944" spans="4:4" x14ac:dyDescent="0.25">
      <c r="D1944" s="65"/>
    </row>
    <row r="1945" spans="4:4" x14ac:dyDescent="0.25">
      <c r="D1945" s="65"/>
    </row>
    <row r="1946" spans="4:4" x14ac:dyDescent="0.25">
      <c r="D1946" s="65"/>
    </row>
    <row r="1947" spans="4:4" x14ac:dyDescent="0.25">
      <c r="D1947" s="65"/>
    </row>
    <row r="1948" spans="4:4" x14ac:dyDescent="0.25">
      <c r="D1948" s="65"/>
    </row>
    <row r="1949" spans="4:4" x14ac:dyDescent="0.25">
      <c r="D1949" s="65"/>
    </row>
    <row r="1950" spans="4:4" x14ac:dyDescent="0.25">
      <c r="D1950" s="65"/>
    </row>
    <row r="1951" spans="4:4" x14ac:dyDescent="0.25">
      <c r="D1951" s="65"/>
    </row>
    <row r="1952" spans="4:4" x14ac:dyDescent="0.25">
      <c r="D1952" s="65"/>
    </row>
    <row r="1953" spans="4:4" x14ac:dyDescent="0.25">
      <c r="D1953" s="65"/>
    </row>
    <row r="1954" spans="4:4" x14ac:dyDescent="0.25">
      <c r="D1954" s="65"/>
    </row>
    <row r="1955" spans="4:4" x14ac:dyDescent="0.25">
      <c r="D1955" s="65"/>
    </row>
    <row r="1956" spans="4:4" x14ac:dyDescent="0.25">
      <c r="D1956" s="65"/>
    </row>
    <row r="1957" spans="4:4" x14ac:dyDescent="0.25">
      <c r="D1957" s="65"/>
    </row>
    <row r="1958" spans="4:4" x14ac:dyDescent="0.25">
      <c r="D1958" s="65"/>
    </row>
    <row r="1959" spans="4:4" x14ac:dyDescent="0.25">
      <c r="D1959" s="65"/>
    </row>
    <row r="1960" spans="4:4" x14ac:dyDescent="0.25">
      <c r="D1960" s="65"/>
    </row>
    <row r="1961" spans="4:4" x14ac:dyDescent="0.25">
      <c r="D1961" s="65"/>
    </row>
    <row r="1962" spans="4:4" x14ac:dyDescent="0.25">
      <c r="D1962" s="65"/>
    </row>
    <row r="1963" spans="4:4" x14ac:dyDescent="0.25">
      <c r="D1963" s="65"/>
    </row>
    <row r="1964" spans="4:4" x14ac:dyDescent="0.25">
      <c r="D1964" s="65"/>
    </row>
    <row r="1965" spans="4:4" x14ac:dyDescent="0.25">
      <c r="D1965" s="65"/>
    </row>
    <row r="1966" spans="4:4" x14ac:dyDescent="0.25">
      <c r="D1966" s="65"/>
    </row>
    <row r="1967" spans="4:4" x14ac:dyDescent="0.25">
      <c r="D1967" s="65"/>
    </row>
    <row r="1968" spans="4:4" x14ac:dyDescent="0.25">
      <c r="D1968" s="65"/>
    </row>
    <row r="1969" spans="4:4" x14ac:dyDescent="0.25">
      <c r="D1969" s="65"/>
    </row>
    <row r="1970" spans="4:4" x14ac:dyDescent="0.25">
      <c r="D1970" s="65"/>
    </row>
    <row r="1971" spans="4:4" x14ac:dyDescent="0.25">
      <c r="D1971" s="65"/>
    </row>
    <row r="1972" spans="4:4" x14ac:dyDescent="0.25">
      <c r="D1972" s="65"/>
    </row>
    <row r="1973" spans="4:4" x14ac:dyDescent="0.25">
      <c r="D1973" s="65"/>
    </row>
    <row r="1974" spans="4:4" x14ac:dyDescent="0.25">
      <c r="D1974" s="65"/>
    </row>
    <row r="1975" spans="4:4" x14ac:dyDescent="0.25">
      <c r="D1975" s="65"/>
    </row>
    <row r="1976" spans="4:4" x14ac:dyDescent="0.25">
      <c r="D1976" s="65"/>
    </row>
    <row r="1977" spans="4:4" x14ac:dyDescent="0.25">
      <c r="D1977" s="65"/>
    </row>
    <row r="1978" spans="4:4" x14ac:dyDescent="0.25">
      <c r="D1978" s="65"/>
    </row>
    <row r="1979" spans="4:4" x14ac:dyDescent="0.25">
      <c r="D1979" s="65"/>
    </row>
    <row r="1980" spans="4:4" x14ac:dyDescent="0.25">
      <c r="D1980" s="65"/>
    </row>
    <row r="1981" spans="4:4" x14ac:dyDescent="0.25">
      <c r="D1981" s="65"/>
    </row>
    <row r="1982" spans="4:4" x14ac:dyDescent="0.25">
      <c r="D1982" s="65"/>
    </row>
    <row r="1983" spans="4:4" x14ac:dyDescent="0.25">
      <c r="D1983" s="65"/>
    </row>
    <row r="1984" spans="4:4" x14ac:dyDescent="0.25">
      <c r="D1984" s="65"/>
    </row>
    <row r="1985" spans="4:4" x14ac:dyDescent="0.25">
      <c r="D1985" s="65"/>
    </row>
    <row r="1986" spans="4:4" x14ac:dyDescent="0.25">
      <c r="D1986" s="65"/>
    </row>
    <row r="1987" spans="4:4" x14ac:dyDescent="0.25">
      <c r="D1987" s="65"/>
    </row>
    <row r="1988" spans="4:4" x14ac:dyDescent="0.25">
      <c r="D1988" s="65"/>
    </row>
    <row r="1989" spans="4:4" x14ac:dyDescent="0.25">
      <c r="D1989" s="65"/>
    </row>
    <row r="1990" spans="4:4" x14ac:dyDescent="0.25">
      <c r="D1990" s="65"/>
    </row>
    <row r="1991" spans="4:4" x14ac:dyDescent="0.25">
      <c r="D1991" s="65"/>
    </row>
    <row r="1992" spans="4:4" x14ac:dyDescent="0.25">
      <c r="D1992" s="65"/>
    </row>
    <row r="1993" spans="4:4" x14ac:dyDescent="0.25">
      <c r="D1993" s="65"/>
    </row>
    <row r="1994" spans="4:4" x14ac:dyDescent="0.25">
      <c r="D1994" s="65"/>
    </row>
    <row r="1995" spans="4:4" x14ac:dyDescent="0.25">
      <c r="D1995" s="65"/>
    </row>
    <row r="1996" spans="4:4" x14ac:dyDescent="0.25">
      <c r="D1996" s="65"/>
    </row>
    <row r="1997" spans="4:4" x14ac:dyDescent="0.25">
      <c r="D1997" s="65"/>
    </row>
    <row r="1998" spans="4:4" x14ac:dyDescent="0.25">
      <c r="D1998" s="65"/>
    </row>
    <row r="1999" spans="4:4" x14ac:dyDescent="0.25">
      <c r="D1999" s="65"/>
    </row>
    <row r="2000" spans="4:4" x14ac:dyDescent="0.25">
      <c r="D2000" s="65"/>
    </row>
    <row r="2001" spans="4:4" x14ac:dyDescent="0.25">
      <c r="D2001" s="65"/>
    </row>
    <row r="2002" spans="4:4" x14ac:dyDescent="0.25">
      <c r="D2002" s="65"/>
    </row>
    <row r="2003" spans="4:4" x14ac:dyDescent="0.25">
      <c r="D2003" s="65"/>
    </row>
    <row r="2004" spans="4:4" x14ac:dyDescent="0.25">
      <c r="D2004" s="65"/>
    </row>
    <row r="2005" spans="4:4" x14ac:dyDescent="0.25">
      <c r="D2005" s="65"/>
    </row>
    <row r="2006" spans="4:4" x14ac:dyDescent="0.25">
      <c r="D2006" s="65"/>
    </row>
    <row r="2007" spans="4:4" x14ac:dyDescent="0.25">
      <c r="D2007" s="65"/>
    </row>
    <row r="2008" spans="4:4" x14ac:dyDescent="0.25">
      <c r="D2008" s="65"/>
    </row>
    <row r="2009" spans="4:4" x14ac:dyDescent="0.25">
      <c r="D2009" s="65"/>
    </row>
    <row r="2010" spans="4:4" x14ac:dyDescent="0.25">
      <c r="D2010" s="65"/>
    </row>
    <row r="2011" spans="4:4" x14ac:dyDescent="0.25">
      <c r="D2011" s="65"/>
    </row>
    <row r="2012" spans="4:4" x14ac:dyDescent="0.25">
      <c r="D2012" s="65"/>
    </row>
    <row r="2013" spans="4:4" x14ac:dyDescent="0.25">
      <c r="D2013" s="65"/>
    </row>
    <row r="2014" spans="4:4" x14ac:dyDescent="0.25">
      <c r="D2014" s="65"/>
    </row>
    <row r="2015" spans="4:4" x14ac:dyDescent="0.25">
      <c r="D2015" s="65"/>
    </row>
    <row r="2016" spans="4:4" x14ac:dyDescent="0.25">
      <c r="D2016" s="65"/>
    </row>
    <row r="2017" spans="4:4" x14ac:dyDescent="0.25">
      <c r="D2017" s="65"/>
    </row>
    <row r="2018" spans="4:4" x14ac:dyDescent="0.25">
      <c r="D2018" s="65"/>
    </row>
    <row r="2019" spans="4:4" x14ac:dyDescent="0.25">
      <c r="D2019" s="65"/>
    </row>
    <row r="2020" spans="4:4" x14ac:dyDescent="0.25">
      <c r="D2020" s="65"/>
    </row>
    <row r="2021" spans="4:4" x14ac:dyDescent="0.25">
      <c r="D2021" s="65"/>
    </row>
    <row r="2022" spans="4:4" x14ac:dyDescent="0.25">
      <c r="D2022" s="65"/>
    </row>
    <row r="2023" spans="4:4" x14ac:dyDescent="0.25">
      <c r="D2023" s="65"/>
    </row>
    <row r="2024" spans="4:4" x14ac:dyDescent="0.25">
      <c r="D2024" s="65"/>
    </row>
    <row r="2025" spans="4:4" x14ac:dyDescent="0.25">
      <c r="D2025" s="65"/>
    </row>
    <row r="2026" spans="4:4" x14ac:dyDescent="0.25">
      <c r="D2026" s="65"/>
    </row>
    <row r="2027" spans="4:4" x14ac:dyDescent="0.25">
      <c r="D2027" s="65"/>
    </row>
    <row r="2028" spans="4:4" x14ac:dyDescent="0.25">
      <c r="D2028" s="65"/>
    </row>
    <row r="2029" spans="4:4" x14ac:dyDescent="0.25">
      <c r="D2029" s="65"/>
    </row>
    <row r="2030" spans="4:4" x14ac:dyDescent="0.25">
      <c r="D2030" s="65"/>
    </row>
    <row r="2031" spans="4:4" x14ac:dyDescent="0.25">
      <c r="D2031" s="65"/>
    </row>
    <row r="2032" spans="4:4" x14ac:dyDescent="0.25">
      <c r="D2032" s="65"/>
    </row>
    <row r="2033" spans="4:4" x14ac:dyDescent="0.25">
      <c r="D2033" s="65"/>
    </row>
    <row r="2034" spans="4:4" x14ac:dyDescent="0.25">
      <c r="D2034" s="65"/>
    </row>
    <row r="2035" spans="4:4" x14ac:dyDescent="0.25">
      <c r="D2035" s="65"/>
    </row>
    <row r="2036" spans="4:4" x14ac:dyDescent="0.25">
      <c r="D2036" s="65"/>
    </row>
    <row r="2037" spans="4:4" x14ac:dyDescent="0.25">
      <c r="D2037" s="65"/>
    </row>
    <row r="2038" spans="4:4" x14ac:dyDescent="0.25">
      <c r="D2038" s="65"/>
    </row>
    <row r="2039" spans="4:4" x14ac:dyDescent="0.25">
      <c r="D2039" s="65"/>
    </row>
    <row r="2040" spans="4:4" x14ac:dyDescent="0.25">
      <c r="D2040" s="65"/>
    </row>
    <row r="2041" spans="4:4" x14ac:dyDescent="0.25">
      <c r="D2041" s="65"/>
    </row>
    <row r="2042" spans="4:4" x14ac:dyDescent="0.25">
      <c r="D2042" s="65"/>
    </row>
    <row r="2043" spans="4:4" x14ac:dyDescent="0.25">
      <c r="D2043" s="65"/>
    </row>
    <row r="2044" spans="4:4" x14ac:dyDescent="0.25">
      <c r="D2044" s="65"/>
    </row>
    <row r="2045" spans="4:4" x14ac:dyDescent="0.25">
      <c r="D2045" s="65"/>
    </row>
    <row r="2046" spans="4:4" x14ac:dyDescent="0.25">
      <c r="D2046" s="65"/>
    </row>
    <row r="2047" spans="4:4" x14ac:dyDescent="0.25">
      <c r="D2047" s="65"/>
    </row>
    <row r="2048" spans="4:4" x14ac:dyDescent="0.25">
      <c r="D2048" s="65"/>
    </row>
    <row r="2049" spans="4:4" x14ac:dyDescent="0.25">
      <c r="D2049" s="65"/>
    </row>
    <row r="2050" spans="4:4" x14ac:dyDescent="0.25">
      <c r="D2050" s="65"/>
    </row>
    <row r="2051" spans="4:4" x14ac:dyDescent="0.25">
      <c r="D2051" s="65"/>
    </row>
    <row r="2052" spans="4:4" x14ac:dyDescent="0.25">
      <c r="D2052" s="65"/>
    </row>
    <row r="2053" spans="4:4" x14ac:dyDescent="0.25">
      <c r="D2053" s="65"/>
    </row>
    <row r="2054" spans="4:4" x14ac:dyDescent="0.25">
      <c r="D2054" s="65"/>
    </row>
    <row r="2055" spans="4:4" x14ac:dyDescent="0.25">
      <c r="D2055" s="65"/>
    </row>
    <row r="2056" spans="4:4" x14ac:dyDescent="0.25">
      <c r="D2056" s="65"/>
    </row>
    <row r="2057" spans="4:4" x14ac:dyDescent="0.25">
      <c r="D2057" s="65"/>
    </row>
    <row r="2058" spans="4:4" x14ac:dyDescent="0.25">
      <c r="D2058" s="65"/>
    </row>
    <row r="2059" spans="4:4" x14ac:dyDescent="0.25">
      <c r="D2059" s="65"/>
    </row>
    <row r="2060" spans="4:4" x14ac:dyDescent="0.25">
      <c r="D2060" s="65"/>
    </row>
    <row r="2061" spans="4:4" x14ac:dyDescent="0.25">
      <c r="D2061" s="65"/>
    </row>
    <row r="2062" spans="4:4" x14ac:dyDescent="0.25">
      <c r="D2062" s="65"/>
    </row>
    <row r="2063" spans="4:4" x14ac:dyDescent="0.25">
      <c r="D2063" s="65"/>
    </row>
    <row r="2064" spans="4:4" x14ac:dyDescent="0.25">
      <c r="D2064" s="65"/>
    </row>
    <row r="2065" spans="4:4" x14ac:dyDescent="0.25">
      <c r="D2065" s="65"/>
    </row>
    <row r="2066" spans="4:4" x14ac:dyDescent="0.25">
      <c r="D2066" s="65"/>
    </row>
    <row r="2067" spans="4:4" x14ac:dyDescent="0.25">
      <c r="D2067" s="65"/>
    </row>
    <row r="2068" spans="4:4" x14ac:dyDescent="0.25">
      <c r="D2068" s="65"/>
    </row>
    <row r="2069" spans="4:4" x14ac:dyDescent="0.25">
      <c r="D2069" s="65"/>
    </row>
    <row r="2070" spans="4:4" x14ac:dyDescent="0.25">
      <c r="D2070" s="65"/>
    </row>
    <row r="2071" spans="4:4" x14ac:dyDescent="0.25">
      <c r="D2071" s="65"/>
    </row>
    <row r="2072" spans="4:4" x14ac:dyDescent="0.25">
      <c r="D2072" s="65"/>
    </row>
    <row r="2073" spans="4:4" x14ac:dyDescent="0.25">
      <c r="D2073" s="65"/>
    </row>
    <row r="2074" spans="4:4" x14ac:dyDescent="0.25">
      <c r="D2074" s="65"/>
    </row>
    <row r="2075" spans="4:4" x14ac:dyDescent="0.25">
      <c r="D2075" s="65"/>
    </row>
    <row r="2076" spans="4:4" x14ac:dyDescent="0.25">
      <c r="D2076" s="65"/>
    </row>
    <row r="2077" spans="4:4" x14ac:dyDescent="0.25">
      <c r="D2077" s="65"/>
    </row>
    <row r="2078" spans="4:4" x14ac:dyDescent="0.25">
      <c r="D2078" s="65"/>
    </row>
    <row r="2079" spans="4:4" x14ac:dyDescent="0.25">
      <c r="D2079" s="65"/>
    </row>
    <row r="2080" spans="4:4" x14ac:dyDescent="0.25">
      <c r="D2080" s="65"/>
    </row>
    <row r="2081" spans="4:4" x14ac:dyDescent="0.25">
      <c r="D2081" s="65"/>
    </row>
    <row r="2082" spans="4:4" x14ac:dyDescent="0.25">
      <c r="D2082" s="65"/>
    </row>
    <row r="2083" spans="4:4" x14ac:dyDescent="0.25">
      <c r="D2083" s="65"/>
    </row>
    <row r="2084" spans="4:4" x14ac:dyDescent="0.25">
      <c r="D2084" s="65"/>
    </row>
    <row r="2085" spans="4:4" x14ac:dyDescent="0.25">
      <c r="D2085" s="65"/>
    </row>
    <row r="2086" spans="4:4" x14ac:dyDescent="0.25">
      <c r="D2086" s="65"/>
    </row>
    <row r="2087" spans="4:4" x14ac:dyDescent="0.25">
      <c r="D2087" s="65"/>
    </row>
    <row r="2088" spans="4:4" x14ac:dyDescent="0.25">
      <c r="D2088" s="65"/>
    </row>
    <row r="2089" spans="4:4" x14ac:dyDescent="0.25">
      <c r="D2089" s="65"/>
    </row>
    <row r="2090" spans="4:4" x14ac:dyDescent="0.25">
      <c r="D2090" s="65"/>
    </row>
    <row r="2091" spans="4:4" x14ac:dyDescent="0.25">
      <c r="D2091" s="65"/>
    </row>
    <row r="2092" spans="4:4" x14ac:dyDescent="0.25">
      <c r="D2092" s="65"/>
    </row>
    <row r="2093" spans="4:4" x14ac:dyDescent="0.25">
      <c r="D2093" s="65"/>
    </row>
    <row r="2094" spans="4:4" x14ac:dyDescent="0.25">
      <c r="D2094" s="65"/>
    </row>
    <row r="2095" spans="4:4" x14ac:dyDescent="0.25">
      <c r="D2095" s="65"/>
    </row>
    <row r="2096" spans="4:4" x14ac:dyDescent="0.25">
      <c r="D2096" s="65"/>
    </row>
    <row r="2097" spans="4:4" x14ac:dyDescent="0.25">
      <c r="D2097" s="65"/>
    </row>
    <row r="2098" spans="4:4" x14ac:dyDescent="0.25">
      <c r="D2098" s="65"/>
    </row>
    <row r="2099" spans="4:4" x14ac:dyDescent="0.25">
      <c r="D2099" s="65"/>
    </row>
    <row r="2100" spans="4:4" x14ac:dyDescent="0.25">
      <c r="D2100" s="65"/>
    </row>
    <row r="2101" spans="4:4" x14ac:dyDescent="0.25">
      <c r="D2101" s="65"/>
    </row>
    <row r="2102" spans="4:4" x14ac:dyDescent="0.25">
      <c r="D2102" s="65"/>
    </row>
    <row r="2103" spans="4:4" x14ac:dyDescent="0.25">
      <c r="D2103" s="65"/>
    </row>
    <row r="2104" spans="4:4" x14ac:dyDescent="0.25">
      <c r="D2104" s="65"/>
    </row>
    <row r="2105" spans="4:4" x14ac:dyDescent="0.25">
      <c r="D2105" s="65"/>
    </row>
    <row r="2106" spans="4:4" x14ac:dyDescent="0.25">
      <c r="D2106" s="65"/>
    </row>
    <row r="2107" spans="4:4" x14ac:dyDescent="0.25">
      <c r="D2107" s="65"/>
    </row>
    <row r="2108" spans="4:4" x14ac:dyDescent="0.25">
      <c r="D2108" s="65"/>
    </row>
    <row r="2109" spans="4:4" x14ac:dyDescent="0.25">
      <c r="D2109" s="65"/>
    </row>
    <row r="2110" spans="4:4" x14ac:dyDescent="0.25">
      <c r="D2110" s="65"/>
    </row>
    <row r="2111" spans="4:4" x14ac:dyDescent="0.25">
      <c r="D2111" s="65"/>
    </row>
    <row r="2112" spans="4:4" x14ac:dyDescent="0.25">
      <c r="D2112" s="65"/>
    </row>
    <row r="2113" spans="4:4" x14ac:dyDescent="0.25">
      <c r="D2113" s="65"/>
    </row>
    <row r="2114" spans="4:4" x14ac:dyDescent="0.25">
      <c r="D2114" s="65"/>
    </row>
    <row r="2115" spans="4:4" x14ac:dyDescent="0.25">
      <c r="D2115" s="65"/>
    </row>
    <row r="2116" spans="4:4" x14ac:dyDescent="0.25">
      <c r="D2116" s="65"/>
    </row>
    <row r="2117" spans="4:4" x14ac:dyDescent="0.25">
      <c r="D2117" s="65"/>
    </row>
    <row r="2118" spans="4:4" x14ac:dyDescent="0.25">
      <c r="D2118" s="65"/>
    </row>
    <row r="2119" spans="4:4" x14ac:dyDescent="0.25">
      <c r="D2119" s="65"/>
    </row>
    <row r="2120" spans="4:4" x14ac:dyDescent="0.25">
      <c r="D2120" s="65"/>
    </row>
    <row r="2121" spans="4:4" x14ac:dyDescent="0.25">
      <c r="D2121" s="65"/>
    </row>
    <row r="2122" spans="4:4" x14ac:dyDescent="0.25">
      <c r="D2122" s="65"/>
    </row>
    <row r="2123" spans="4:4" x14ac:dyDescent="0.25">
      <c r="D2123" s="65"/>
    </row>
    <row r="2124" spans="4:4" x14ac:dyDescent="0.25">
      <c r="D2124" s="65"/>
    </row>
    <row r="2125" spans="4:4" x14ac:dyDescent="0.25">
      <c r="D2125" s="65"/>
    </row>
    <row r="2126" spans="4:4" x14ac:dyDescent="0.25">
      <c r="D2126" s="65"/>
    </row>
    <row r="2127" spans="4:4" x14ac:dyDescent="0.25">
      <c r="D2127" s="65"/>
    </row>
    <row r="2128" spans="4:4" x14ac:dyDescent="0.25">
      <c r="D2128" s="65"/>
    </row>
    <row r="2129" spans="4:4" x14ac:dyDescent="0.25">
      <c r="D2129" s="65"/>
    </row>
    <row r="2130" spans="4:4" x14ac:dyDescent="0.25">
      <c r="D2130" s="65"/>
    </row>
    <row r="2131" spans="4:4" x14ac:dyDescent="0.25">
      <c r="D2131" s="65"/>
    </row>
    <row r="2132" spans="4:4" x14ac:dyDescent="0.25">
      <c r="D2132" s="65"/>
    </row>
    <row r="2133" spans="4:4" x14ac:dyDescent="0.25">
      <c r="D2133" s="65"/>
    </row>
    <row r="2134" spans="4:4" x14ac:dyDescent="0.25">
      <c r="D2134" s="65"/>
    </row>
    <row r="2135" spans="4:4" x14ac:dyDescent="0.25">
      <c r="D2135" s="65"/>
    </row>
    <row r="2136" spans="4:4" x14ac:dyDescent="0.25">
      <c r="D2136" s="65"/>
    </row>
    <row r="2137" spans="4:4" x14ac:dyDescent="0.25">
      <c r="D2137" s="65"/>
    </row>
    <row r="2138" spans="4:4" x14ac:dyDescent="0.25">
      <c r="D2138" s="65"/>
    </row>
    <row r="2139" spans="4:4" x14ac:dyDescent="0.25">
      <c r="D2139" s="65"/>
    </row>
    <row r="2140" spans="4:4" x14ac:dyDescent="0.25">
      <c r="D2140" s="65"/>
    </row>
    <row r="2141" spans="4:4" x14ac:dyDescent="0.25">
      <c r="D2141" s="65"/>
    </row>
    <row r="2142" spans="4:4" x14ac:dyDescent="0.25">
      <c r="D2142" s="65"/>
    </row>
    <row r="2143" spans="4:4" x14ac:dyDescent="0.25">
      <c r="D2143" s="65"/>
    </row>
    <row r="2144" spans="4:4" x14ac:dyDescent="0.25">
      <c r="D2144" s="65"/>
    </row>
    <row r="2145" spans="4:4" x14ac:dyDescent="0.25">
      <c r="D2145" s="65"/>
    </row>
    <row r="2146" spans="4:4" x14ac:dyDescent="0.25">
      <c r="D2146" s="65"/>
    </row>
    <row r="2147" spans="4:4" x14ac:dyDescent="0.25">
      <c r="D2147" s="65"/>
    </row>
    <row r="2148" spans="4:4" x14ac:dyDescent="0.25">
      <c r="D2148" s="65"/>
    </row>
    <row r="2149" spans="4:4" x14ac:dyDescent="0.25">
      <c r="D2149" s="65"/>
    </row>
    <row r="2150" spans="4:4" x14ac:dyDescent="0.25">
      <c r="D2150" s="65"/>
    </row>
    <row r="2151" spans="4:4" x14ac:dyDescent="0.25">
      <c r="D2151" s="65"/>
    </row>
    <row r="2152" spans="4:4" x14ac:dyDescent="0.25">
      <c r="D2152" s="65"/>
    </row>
    <row r="2153" spans="4:4" x14ac:dyDescent="0.25">
      <c r="D2153" s="65"/>
    </row>
    <row r="2154" spans="4:4" x14ac:dyDescent="0.25">
      <c r="D2154" s="65"/>
    </row>
    <row r="2155" spans="4:4" x14ac:dyDescent="0.25">
      <c r="D2155" s="65"/>
    </row>
    <row r="2156" spans="4:4" x14ac:dyDescent="0.25">
      <c r="D2156" s="65"/>
    </row>
    <row r="2157" spans="4:4" x14ac:dyDescent="0.25">
      <c r="D2157" s="65"/>
    </row>
    <row r="2158" spans="4:4" x14ac:dyDescent="0.25">
      <c r="D2158" s="65"/>
    </row>
    <row r="2159" spans="4:4" x14ac:dyDescent="0.25">
      <c r="D2159" s="65"/>
    </row>
    <row r="2160" spans="4:4" x14ac:dyDescent="0.25">
      <c r="D2160" s="65"/>
    </row>
    <row r="2161" spans="4:4" x14ac:dyDescent="0.25">
      <c r="D2161" s="65"/>
    </row>
    <row r="2162" spans="4:4" x14ac:dyDescent="0.25">
      <c r="D2162" s="65"/>
    </row>
    <row r="2163" spans="4:4" x14ac:dyDescent="0.25">
      <c r="D2163" s="65"/>
    </row>
    <row r="2164" spans="4:4" x14ac:dyDescent="0.25">
      <c r="D2164" s="65"/>
    </row>
    <row r="2165" spans="4:4" x14ac:dyDescent="0.25">
      <c r="D2165" s="65"/>
    </row>
    <row r="2166" spans="4:4" x14ac:dyDescent="0.25">
      <c r="D2166" s="65"/>
    </row>
    <row r="2167" spans="4:4" x14ac:dyDescent="0.25">
      <c r="D2167" s="65"/>
    </row>
    <row r="2168" spans="4:4" x14ac:dyDescent="0.25">
      <c r="D2168" s="65"/>
    </row>
    <row r="2169" spans="4:4" x14ac:dyDescent="0.25">
      <c r="D2169" s="65"/>
    </row>
    <row r="2170" spans="4:4" x14ac:dyDescent="0.25">
      <c r="D2170" s="65"/>
    </row>
    <row r="2171" spans="4:4" x14ac:dyDescent="0.25">
      <c r="D2171" s="65"/>
    </row>
    <row r="2172" spans="4:4" x14ac:dyDescent="0.25">
      <c r="D2172" s="65"/>
    </row>
    <row r="2173" spans="4:4" x14ac:dyDescent="0.25">
      <c r="D2173" s="65"/>
    </row>
    <row r="2174" spans="4:4" x14ac:dyDescent="0.25">
      <c r="D2174" s="65"/>
    </row>
    <row r="2175" spans="4:4" x14ac:dyDescent="0.25">
      <c r="D2175" s="65"/>
    </row>
    <row r="2176" spans="4:4" x14ac:dyDescent="0.25">
      <c r="D2176" s="65"/>
    </row>
    <row r="2177" spans="4:4" x14ac:dyDescent="0.25">
      <c r="D2177" s="65"/>
    </row>
    <row r="2178" spans="4:4" x14ac:dyDescent="0.25">
      <c r="D2178" s="65"/>
    </row>
    <row r="2179" spans="4:4" x14ac:dyDescent="0.25">
      <c r="D2179" s="65"/>
    </row>
    <row r="2180" spans="4:4" x14ac:dyDescent="0.25">
      <c r="D2180" s="65"/>
    </row>
    <row r="2181" spans="4:4" x14ac:dyDescent="0.25">
      <c r="D2181" s="65"/>
    </row>
    <row r="2182" spans="4:4" x14ac:dyDescent="0.25">
      <c r="D2182" s="65"/>
    </row>
    <row r="2183" spans="4:4" x14ac:dyDescent="0.25">
      <c r="D2183" s="65"/>
    </row>
    <row r="2184" spans="4:4" x14ac:dyDescent="0.25">
      <c r="D2184" s="65"/>
    </row>
    <row r="2185" spans="4:4" x14ac:dyDescent="0.25">
      <c r="D2185" s="65"/>
    </row>
    <row r="2186" spans="4:4" x14ac:dyDescent="0.25">
      <c r="D2186" s="65"/>
    </row>
    <row r="2187" spans="4:4" x14ac:dyDescent="0.25">
      <c r="D2187" s="65"/>
    </row>
    <row r="2188" spans="4:4" x14ac:dyDescent="0.25">
      <c r="D2188" s="65"/>
    </row>
    <row r="2189" spans="4:4" x14ac:dyDescent="0.25">
      <c r="D2189" s="65"/>
    </row>
    <row r="2190" spans="4:4" x14ac:dyDescent="0.25">
      <c r="D2190" s="65"/>
    </row>
    <row r="2191" spans="4:4" x14ac:dyDescent="0.25">
      <c r="D2191" s="65"/>
    </row>
    <row r="2192" spans="4:4" x14ac:dyDescent="0.25">
      <c r="D2192" s="65"/>
    </row>
    <row r="2193" spans="4:4" x14ac:dyDescent="0.25">
      <c r="D2193" s="65"/>
    </row>
    <row r="2194" spans="4:4" x14ac:dyDescent="0.25">
      <c r="D2194" s="65"/>
    </row>
    <row r="2195" spans="4:4" x14ac:dyDescent="0.25">
      <c r="D2195" s="65"/>
    </row>
    <row r="2196" spans="4:4" x14ac:dyDescent="0.25">
      <c r="D2196" s="65"/>
    </row>
    <row r="2197" spans="4:4" x14ac:dyDescent="0.25">
      <c r="D2197" s="65"/>
    </row>
    <row r="2198" spans="4:4" x14ac:dyDescent="0.25">
      <c r="D2198" s="65"/>
    </row>
    <row r="2199" spans="4:4" x14ac:dyDescent="0.25">
      <c r="D2199" s="65"/>
    </row>
    <row r="2200" spans="4:4" x14ac:dyDescent="0.25">
      <c r="D2200" s="65"/>
    </row>
    <row r="2201" spans="4:4" x14ac:dyDescent="0.25">
      <c r="D2201" s="65"/>
    </row>
    <row r="2202" spans="4:4" x14ac:dyDescent="0.25">
      <c r="D2202" s="65"/>
    </row>
    <row r="2203" spans="4:4" x14ac:dyDescent="0.25">
      <c r="D2203" s="65"/>
    </row>
    <row r="2204" spans="4:4" x14ac:dyDescent="0.25">
      <c r="D2204" s="65"/>
    </row>
    <row r="2205" spans="4:4" x14ac:dyDescent="0.25">
      <c r="D2205" s="65"/>
    </row>
    <row r="2206" spans="4:4" x14ac:dyDescent="0.25">
      <c r="D2206" s="65"/>
    </row>
    <row r="2207" spans="4:4" x14ac:dyDescent="0.25">
      <c r="D2207" s="65"/>
    </row>
    <row r="2208" spans="4:4" x14ac:dyDescent="0.25">
      <c r="D2208" s="65"/>
    </row>
    <row r="2209" spans="4:4" x14ac:dyDescent="0.25">
      <c r="D2209" s="65"/>
    </row>
    <row r="2210" spans="4:4" x14ac:dyDescent="0.25">
      <c r="D2210" s="65"/>
    </row>
    <row r="2211" spans="4:4" x14ac:dyDescent="0.25">
      <c r="D2211" s="65"/>
    </row>
    <row r="2212" spans="4:4" x14ac:dyDescent="0.25">
      <c r="D2212" s="65"/>
    </row>
    <row r="2213" spans="4:4" x14ac:dyDescent="0.25">
      <c r="D2213" s="65"/>
    </row>
    <row r="2214" spans="4:4" x14ac:dyDescent="0.25">
      <c r="D2214" s="65"/>
    </row>
    <row r="2215" spans="4:4" x14ac:dyDescent="0.25">
      <c r="D2215" s="65"/>
    </row>
    <row r="2216" spans="4:4" x14ac:dyDescent="0.25">
      <c r="D2216" s="65"/>
    </row>
    <row r="2217" spans="4:4" x14ac:dyDescent="0.25">
      <c r="D2217" s="65"/>
    </row>
    <row r="2218" spans="4:4" x14ac:dyDescent="0.25">
      <c r="D2218" s="65"/>
    </row>
    <row r="2219" spans="4:4" x14ac:dyDescent="0.25">
      <c r="D2219" s="65"/>
    </row>
    <row r="2220" spans="4:4" x14ac:dyDescent="0.25">
      <c r="D2220" s="65"/>
    </row>
    <row r="2221" spans="4:4" x14ac:dyDescent="0.25">
      <c r="D2221" s="65"/>
    </row>
    <row r="2222" spans="4:4" x14ac:dyDescent="0.25">
      <c r="D2222" s="65"/>
    </row>
    <row r="2223" spans="4:4" x14ac:dyDescent="0.25">
      <c r="D2223" s="65"/>
    </row>
    <row r="2224" spans="4:4" x14ac:dyDescent="0.25">
      <c r="D2224" s="65"/>
    </row>
    <row r="2225" spans="4:4" x14ac:dyDescent="0.25">
      <c r="D2225" s="65"/>
    </row>
    <row r="2226" spans="4:4" x14ac:dyDescent="0.25">
      <c r="D2226" s="65"/>
    </row>
    <row r="2227" spans="4:4" x14ac:dyDescent="0.25">
      <c r="D2227" s="65"/>
    </row>
    <row r="2228" spans="4:4" x14ac:dyDescent="0.25">
      <c r="D2228" s="65"/>
    </row>
    <row r="2229" spans="4:4" x14ac:dyDescent="0.25">
      <c r="D2229" s="65"/>
    </row>
    <row r="2230" spans="4:4" x14ac:dyDescent="0.25">
      <c r="D2230" s="65"/>
    </row>
    <row r="2231" spans="4:4" x14ac:dyDescent="0.25">
      <c r="D2231" s="65"/>
    </row>
    <row r="2232" spans="4:4" x14ac:dyDescent="0.25">
      <c r="D2232" s="65"/>
    </row>
    <row r="2233" spans="4:4" x14ac:dyDescent="0.25">
      <c r="D2233" s="65"/>
    </row>
    <row r="2234" spans="4:4" x14ac:dyDescent="0.25">
      <c r="D2234" s="65"/>
    </row>
    <row r="2235" spans="4:4" x14ac:dyDescent="0.25">
      <c r="D2235" s="65"/>
    </row>
    <row r="2236" spans="4:4" x14ac:dyDescent="0.25">
      <c r="D2236" s="65"/>
    </row>
    <row r="2237" spans="4:4" x14ac:dyDescent="0.25">
      <c r="D2237" s="65"/>
    </row>
    <row r="2238" spans="4:4" x14ac:dyDescent="0.25">
      <c r="D2238" s="65"/>
    </row>
    <row r="2239" spans="4:4" x14ac:dyDescent="0.25">
      <c r="D2239" s="65"/>
    </row>
    <row r="2240" spans="4:4" x14ac:dyDescent="0.25">
      <c r="D2240" s="65"/>
    </row>
    <row r="2241" spans="4:4" x14ac:dyDescent="0.25">
      <c r="D2241" s="65"/>
    </row>
    <row r="2242" spans="4:4" x14ac:dyDescent="0.25">
      <c r="D2242" s="65"/>
    </row>
    <row r="2243" spans="4:4" x14ac:dyDescent="0.25">
      <c r="D2243" s="65"/>
    </row>
    <row r="2244" spans="4:4" x14ac:dyDescent="0.25">
      <c r="D2244" s="65"/>
    </row>
    <row r="2245" spans="4:4" x14ac:dyDescent="0.25">
      <c r="D2245" s="65"/>
    </row>
    <row r="2246" spans="4:4" x14ac:dyDescent="0.25">
      <c r="D2246" s="65"/>
    </row>
    <row r="2247" spans="4:4" x14ac:dyDescent="0.25">
      <c r="D2247" s="65"/>
    </row>
    <row r="2248" spans="4:4" x14ac:dyDescent="0.25">
      <c r="D2248" s="65"/>
    </row>
    <row r="2249" spans="4:4" x14ac:dyDescent="0.25">
      <c r="D2249" s="65"/>
    </row>
    <row r="2250" spans="4:4" x14ac:dyDescent="0.25">
      <c r="D2250" s="65"/>
    </row>
    <row r="2251" spans="4:4" x14ac:dyDescent="0.25">
      <c r="D2251" s="65"/>
    </row>
    <row r="2252" spans="4:4" x14ac:dyDescent="0.25">
      <c r="D2252" s="65"/>
    </row>
    <row r="2253" spans="4:4" x14ac:dyDescent="0.25">
      <c r="D2253" s="65"/>
    </row>
    <row r="2254" spans="4:4" x14ac:dyDescent="0.25">
      <c r="D2254" s="65"/>
    </row>
    <row r="2255" spans="4:4" x14ac:dyDescent="0.25">
      <c r="D2255" s="65"/>
    </row>
    <row r="2256" spans="4:4" x14ac:dyDescent="0.25">
      <c r="D2256" s="65"/>
    </row>
    <row r="2257" spans="4:4" x14ac:dyDescent="0.25">
      <c r="D2257" s="65"/>
    </row>
    <row r="2258" spans="4:4" x14ac:dyDescent="0.25">
      <c r="D2258" s="65"/>
    </row>
    <row r="2259" spans="4:4" x14ac:dyDescent="0.25">
      <c r="D2259" s="65"/>
    </row>
    <row r="2260" spans="4:4" x14ac:dyDescent="0.25">
      <c r="D2260" s="65"/>
    </row>
    <row r="2261" spans="4:4" x14ac:dyDescent="0.25">
      <c r="D2261" s="65"/>
    </row>
    <row r="2262" spans="4:4" x14ac:dyDescent="0.25">
      <c r="D2262" s="65"/>
    </row>
    <row r="2263" spans="4:4" x14ac:dyDescent="0.25">
      <c r="D2263" s="65"/>
    </row>
    <row r="2264" spans="4:4" x14ac:dyDescent="0.25">
      <c r="D2264" s="65"/>
    </row>
    <row r="2265" spans="4:4" x14ac:dyDescent="0.25">
      <c r="D2265" s="65"/>
    </row>
    <row r="2266" spans="4:4" x14ac:dyDescent="0.25">
      <c r="D2266" s="65"/>
    </row>
    <row r="2267" spans="4:4" x14ac:dyDescent="0.25">
      <c r="D2267" s="65"/>
    </row>
    <row r="2268" spans="4:4" x14ac:dyDescent="0.25">
      <c r="D2268" s="65"/>
    </row>
    <row r="2269" spans="4:4" x14ac:dyDescent="0.25">
      <c r="D2269" s="65"/>
    </row>
    <row r="2270" spans="4:4" x14ac:dyDescent="0.25">
      <c r="D2270" s="65"/>
    </row>
    <row r="2271" spans="4:4" x14ac:dyDescent="0.25">
      <c r="D2271" s="65"/>
    </row>
    <row r="2272" spans="4:4" x14ac:dyDescent="0.25">
      <c r="D2272" s="65"/>
    </row>
    <row r="2273" spans="4:4" x14ac:dyDescent="0.25">
      <c r="D2273" s="65"/>
    </row>
    <row r="2274" spans="4:4" x14ac:dyDescent="0.25">
      <c r="D2274" s="65"/>
    </row>
    <row r="2275" spans="4:4" x14ac:dyDescent="0.25">
      <c r="D2275" s="65"/>
    </row>
    <row r="2276" spans="4:4" x14ac:dyDescent="0.25">
      <c r="D2276" s="65"/>
    </row>
    <row r="2277" spans="4:4" x14ac:dyDescent="0.25">
      <c r="D2277" s="65"/>
    </row>
    <row r="2278" spans="4:4" x14ac:dyDescent="0.25">
      <c r="D2278" s="65"/>
    </row>
    <row r="2279" spans="4:4" x14ac:dyDescent="0.25">
      <c r="D2279" s="65"/>
    </row>
    <row r="2280" spans="4:4" x14ac:dyDescent="0.25">
      <c r="D2280" s="65"/>
    </row>
    <row r="2281" spans="4:4" x14ac:dyDescent="0.25">
      <c r="D2281" s="65"/>
    </row>
    <row r="2282" spans="4:4" x14ac:dyDescent="0.25">
      <c r="D2282" s="65"/>
    </row>
    <row r="2283" spans="4:4" x14ac:dyDescent="0.25">
      <c r="D2283" s="65"/>
    </row>
    <row r="2284" spans="4:4" x14ac:dyDescent="0.25">
      <c r="D2284" s="65"/>
    </row>
    <row r="2285" spans="4:4" x14ac:dyDescent="0.25">
      <c r="D2285" s="65"/>
    </row>
    <row r="2286" spans="4:4" x14ac:dyDescent="0.25">
      <c r="D2286" s="65"/>
    </row>
    <row r="2287" spans="4:4" x14ac:dyDescent="0.25">
      <c r="D2287" s="65"/>
    </row>
    <row r="2288" spans="4:4" x14ac:dyDescent="0.25">
      <c r="D2288" s="65"/>
    </row>
    <row r="2289" spans="4:4" x14ac:dyDescent="0.25">
      <c r="D2289" s="65"/>
    </row>
    <row r="2290" spans="4:4" x14ac:dyDescent="0.25">
      <c r="D2290" s="65"/>
    </row>
    <row r="2291" spans="4:4" x14ac:dyDescent="0.25">
      <c r="D2291" s="65"/>
    </row>
    <row r="2292" spans="4:4" x14ac:dyDescent="0.25">
      <c r="D2292" s="65"/>
    </row>
    <row r="2293" spans="4:4" x14ac:dyDescent="0.25">
      <c r="D2293" s="65"/>
    </row>
    <row r="2294" spans="4:4" x14ac:dyDescent="0.25">
      <c r="D2294" s="65"/>
    </row>
    <row r="2295" spans="4:4" x14ac:dyDescent="0.25">
      <c r="D2295" s="65"/>
    </row>
    <row r="2296" spans="4:4" x14ac:dyDescent="0.25">
      <c r="D2296" s="65"/>
    </row>
    <row r="2297" spans="4:4" x14ac:dyDescent="0.25">
      <c r="D2297" s="65"/>
    </row>
    <row r="2298" spans="4:4" x14ac:dyDescent="0.25">
      <c r="D2298" s="65"/>
    </row>
    <row r="2299" spans="4:4" x14ac:dyDescent="0.25">
      <c r="D2299" s="65"/>
    </row>
    <row r="2300" spans="4:4" x14ac:dyDescent="0.25">
      <c r="D2300" s="65"/>
    </row>
    <row r="2301" spans="4:4" x14ac:dyDescent="0.25">
      <c r="D2301" s="65"/>
    </row>
    <row r="2302" spans="4:4" x14ac:dyDescent="0.25">
      <c r="D2302" s="65"/>
    </row>
    <row r="2303" spans="4:4" x14ac:dyDescent="0.25">
      <c r="D2303" s="65"/>
    </row>
    <row r="2304" spans="4:4" x14ac:dyDescent="0.25">
      <c r="D2304" s="65"/>
    </row>
    <row r="2305" spans="4:4" x14ac:dyDescent="0.25">
      <c r="D2305" s="65"/>
    </row>
    <row r="2306" spans="4:4" x14ac:dyDescent="0.25">
      <c r="D2306" s="65"/>
    </row>
    <row r="2307" spans="4:4" x14ac:dyDescent="0.25">
      <c r="D2307" s="65"/>
    </row>
    <row r="2308" spans="4:4" x14ac:dyDescent="0.25">
      <c r="D2308" s="65"/>
    </row>
    <row r="2309" spans="4:4" x14ac:dyDescent="0.25">
      <c r="D2309" s="65"/>
    </row>
    <row r="2310" spans="4:4" x14ac:dyDescent="0.25">
      <c r="D2310" s="65"/>
    </row>
    <row r="2311" spans="4:4" x14ac:dyDescent="0.25">
      <c r="D2311" s="65"/>
    </row>
    <row r="2312" spans="4:4" x14ac:dyDescent="0.25">
      <c r="D2312" s="65"/>
    </row>
    <row r="2313" spans="4:4" x14ac:dyDescent="0.25">
      <c r="D2313" s="65"/>
    </row>
    <row r="2314" spans="4:4" x14ac:dyDescent="0.25">
      <c r="D2314" s="65"/>
    </row>
    <row r="2315" spans="4:4" x14ac:dyDescent="0.25">
      <c r="D2315" s="65"/>
    </row>
    <row r="2316" spans="4:4" x14ac:dyDescent="0.25">
      <c r="D2316" s="65"/>
    </row>
    <row r="2317" spans="4:4" x14ac:dyDescent="0.25">
      <c r="D2317" s="65"/>
    </row>
    <row r="2318" spans="4:4" x14ac:dyDescent="0.25">
      <c r="D2318" s="65"/>
    </row>
    <row r="2319" spans="4:4" x14ac:dyDescent="0.25">
      <c r="D2319" s="65"/>
    </row>
    <row r="2320" spans="4:4" x14ac:dyDescent="0.25">
      <c r="D2320" s="65"/>
    </row>
    <row r="2321" spans="4:4" x14ac:dyDescent="0.25">
      <c r="D2321" s="65"/>
    </row>
    <row r="2322" spans="4:4" x14ac:dyDescent="0.25">
      <c r="D2322" s="65"/>
    </row>
    <row r="2323" spans="4:4" x14ac:dyDescent="0.25">
      <c r="D2323" s="65"/>
    </row>
    <row r="2324" spans="4:4" x14ac:dyDescent="0.25">
      <c r="D2324" s="65"/>
    </row>
    <row r="2325" spans="4:4" x14ac:dyDescent="0.25">
      <c r="D2325" s="65"/>
    </row>
    <row r="2326" spans="4:4" x14ac:dyDescent="0.25">
      <c r="D2326" s="65"/>
    </row>
    <row r="2327" spans="4:4" x14ac:dyDescent="0.25">
      <c r="D2327" s="65"/>
    </row>
    <row r="2328" spans="4:4" x14ac:dyDescent="0.25">
      <c r="D2328" s="65"/>
    </row>
    <row r="2329" spans="4:4" x14ac:dyDescent="0.25">
      <c r="D2329" s="65"/>
    </row>
    <row r="2330" spans="4:4" x14ac:dyDescent="0.25">
      <c r="D2330" s="65"/>
    </row>
    <row r="2331" spans="4:4" x14ac:dyDescent="0.25">
      <c r="D2331" s="65"/>
    </row>
    <row r="2332" spans="4:4" x14ac:dyDescent="0.25">
      <c r="D2332" s="65"/>
    </row>
    <row r="2333" spans="4:4" x14ac:dyDescent="0.25">
      <c r="D2333" s="65"/>
    </row>
    <row r="2334" spans="4:4" x14ac:dyDescent="0.25">
      <c r="D2334" s="65"/>
    </row>
    <row r="2335" spans="4:4" x14ac:dyDescent="0.25">
      <c r="D2335" s="65"/>
    </row>
    <row r="2336" spans="4:4" x14ac:dyDescent="0.25">
      <c r="D2336" s="65"/>
    </row>
    <row r="2337" spans="4:4" x14ac:dyDescent="0.25">
      <c r="D2337" s="65"/>
    </row>
    <row r="2338" spans="4:4" x14ac:dyDescent="0.25">
      <c r="D2338" s="65"/>
    </row>
    <row r="2339" spans="4:4" x14ac:dyDescent="0.25">
      <c r="D2339" s="65"/>
    </row>
    <row r="2340" spans="4:4" x14ac:dyDescent="0.25">
      <c r="D2340" s="65"/>
    </row>
    <row r="2341" spans="4:4" x14ac:dyDescent="0.25">
      <c r="D2341" s="65"/>
    </row>
    <row r="2342" spans="4:4" x14ac:dyDescent="0.25">
      <c r="D2342" s="65"/>
    </row>
    <row r="2343" spans="4:4" x14ac:dyDescent="0.25">
      <c r="D2343" s="65"/>
    </row>
    <row r="2344" spans="4:4" x14ac:dyDescent="0.25">
      <c r="D2344" s="65"/>
    </row>
    <row r="2345" spans="4:4" x14ac:dyDescent="0.25">
      <c r="D2345" s="65"/>
    </row>
    <row r="2346" spans="4:4" x14ac:dyDescent="0.25">
      <c r="D2346" s="65"/>
    </row>
    <row r="2347" spans="4:4" x14ac:dyDescent="0.25">
      <c r="D2347" s="65"/>
    </row>
    <row r="2348" spans="4:4" x14ac:dyDescent="0.25">
      <c r="D2348" s="65"/>
    </row>
    <row r="2349" spans="4:4" x14ac:dyDescent="0.25">
      <c r="D2349" s="65"/>
    </row>
    <row r="2350" spans="4:4" x14ac:dyDescent="0.25">
      <c r="D2350" s="65"/>
    </row>
    <row r="2351" spans="4:4" x14ac:dyDescent="0.25">
      <c r="D2351" s="65"/>
    </row>
    <row r="2352" spans="4:4" x14ac:dyDescent="0.25">
      <c r="D2352" s="65"/>
    </row>
    <row r="2353" spans="4:4" x14ac:dyDescent="0.25">
      <c r="D2353" s="65"/>
    </row>
    <row r="2354" spans="4:4" x14ac:dyDescent="0.25">
      <c r="D2354" s="65"/>
    </row>
    <row r="2355" spans="4:4" x14ac:dyDescent="0.25">
      <c r="D2355" s="65"/>
    </row>
    <row r="2356" spans="4:4" x14ac:dyDescent="0.25">
      <c r="D2356" s="65"/>
    </row>
    <row r="2357" spans="4:4" x14ac:dyDescent="0.25">
      <c r="D2357" s="65"/>
    </row>
    <row r="2358" spans="4:4" x14ac:dyDescent="0.25">
      <c r="D2358" s="65"/>
    </row>
    <row r="2359" spans="4:4" x14ac:dyDescent="0.25">
      <c r="D2359" s="65"/>
    </row>
    <row r="2360" spans="4:4" x14ac:dyDescent="0.25">
      <c r="D2360" s="65"/>
    </row>
    <row r="2361" spans="4:4" x14ac:dyDescent="0.25">
      <c r="D2361" s="65"/>
    </row>
    <row r="2362" spans="4:4" x14ac:dyDescent="0.25">
      <c r="D2362" s="65"/>
    </row>
    <row r="2363" spans="4:4" x14ac:dyDescent="0.25">
      <c r="D2363" s="65"/>
    </row>
    <row r="2364" spans="4:4" x14ac:dyDescent="0.25">
      <c r="D2364" s="65"/>
    </row>
    <row r="2365" spans="4:4" x14ac:dyDescent="0.25">
      <c r="D2365" s="65"/>
    </row>
    <row r="2366" spans="4:4" x14ac:dyDescent="0.25">
      <c r="D2366" s="65"/>
    </row>
    <row r="2367" spans="4:4" x14ac:dyDescent="0.25">
      <c r="D2367" s="65"/>
    </row>
    <row r="2368" spans="4:4" x14ac:dyDescent="0.25">
      <c r="D2368" s="65"/>
    </row>
    <row r="2369" spans="4:4" x14ac:dyDescent="0.25">
      <c r="D2369" s="65"/>
    </row>
    <row r="2370" spans="4:4" x14ac:dyDescent="0.25">
      <c r="D2370" s="65"/>
    </row>
    <row r="2371" spans="4:4" x14ac:dyDescent="0.25">
      <c r="D2371" s="65"/>
    </row>
    <row r="2372" spans="4:4" x14ac:dyDescent="0.25">
      <c r="D2372" s="65"/>
    </row>
    <row r="2373" spans="4:4" x14ac:dyDescent="0.25">
      <c r="D2373" s="65"/>
    </row>
    <row r="2374" spans="4:4" x14ac:dyDescent="0.25">
      <c r="D2374" s="65"/>
    </row>
    <row r="2375" spans="4:4" x14ac:dyDescent="0.25">
      <c r="D2375" s="65"/>
    </row>
    <row r="2376" spans="4:4" x14ac:dyDescent="0.25">
      <c r="D2376" s="65"/>
    </row>
    <row r="2377" spans="4:4" x14ac:dyDescent="0.25">
      <c r="D2377" s="65"/>
    </row>
    <row r="2378" spans="4:4" x14ac:dyDescent="0.25">
      <c r="D2378" s="65"/>
    </row>
    <row r="2379" spans="4:4" x14ac:dyDescent="0.25">
      <c r="D2379" s="65"/>
    </row>
    <row r="2380" spans="4:4" x14ac:dyDescent="0.25">
      <c r="D2380" s="65"/>
    </row>
    <row r="2381" spans="4:4" x14ac:dyDescent="0.25">
      <c r="D2381" s="65"/>
    </row>
    <row r="2382" spans="4:4" x14ac:dyDescent="0.25">
      <c r="D2382" s="65"/>
    </row>
    <row r="2383" spans="4:4" x14ac:dyDescent="0.25">
      <c r="D2383" s="65"/>
    </row>
    <row r="2384" spans="4:4" x14ac:dyDescent="0.25">
      <c r="D2384" s="65"/>
    </row>
    <row r="2385" spans="4:4" x14ac:dyDescent="0.25">
      <c r="D2385" s="65"/>
    </row>
    <row r="2386" spans="4:4" x14ac:dyDescent="0.25">
      <c r="D2386" s="65"/>
    </row>
    <row r="2387" spans="4:4" x14ac:dyDescent="0.25">
      <c r="D2387" s="65"/>
    </row>
    <row r="2388" spans="4:4" x14ac:dyDescent="0.25">
      <c r="D2388" s="65"/>
    </row>
    <row r="2389" spans="4:4" x14ac:dyDescent="0.25">
      <c r="D2389" s="65"/>
    </row>
    <row r="2390" spans="4:4" x14ac:dyDescent="0.25">
      <c r="D2390" s="65"/>
    </row>
    <row r="2391" spans="4:4" x14ac:dyDescent="0.25">
      <c r="D2391" s="65"/>
    </row>
    <row r="2392" spans="4:4" x14ac:dyDescent="0.25">
      <c r="D2392" s="65"/>
    </row>
    <row r="2393" spans="4:4" x14ac:dyDescent="0.25">
      <c r="D2393" s="65"/>
    </row>
    <row r="2394" spans="4:4" x14ac:dyDescent="0.25">
      <c r="D2394" s="65"/>
    </row>
    <row r="2395" spans="4:4" x14ac:dyDescent="0.25">
      <c r="D2395" s="65"/>
    </row>
    <row r="2396" spans="4:4" x14ac:dyDescent="0.25">
      <c r="D2396" s="65"/>
    </row>
    <row r="2397" spans="4:4" x14ac:dyDescent="0.25">
      <c r="D2397" s="65"/>
    </row>
    <row r="2398" spans="4:4" x14ac:dyDescent="0.25">
      <c r="D2398" s="65"/>
    </row>
    <row r="2399" spans="4:4" x14ac:dyDescent="0.25">
      <c r="D2399" s="65"/>
    </row>
    <row r="2400" spans="4:4" x14ac:dyDescent="0.25">
      <c r="D2400" s="65"/>
    </row>
    <row r="2401" spans="4:4" x14ac:dyDescent="0.25">
      <c r="D2401" s="65"/>
    </row>
    <row r="2402" spans="4:4" x14ac:dyDescent="0.25">
      <c r="D2402" s="65"/>
    </row>
    <row r="2403" spans="4:4" x14ac:dyDescent="0.25">
      <c r="D2403" s="65"/>
    </row>
    <row r="2404" spans="4:4" x14ac:dyDescent="0.25">
      <c r="D2404" s="65"/>
    </row>
    <row r="2405" spans="4:4" x14ac:dyDescent="0.25">
      <c r="D2405" s="65"/>
    </row>
    <row r="2406" spans="4:4" x14ac:dyDescent="0.25">
      <c r="D2406" s="65"/>
    </row>
    <row r="2407" spans="4:4" x14ac:dyDescent="0.25">
      <c r="D2407" s="65"/>
    </row>
    <row r="2408" spans="4:4" x14ac:dyDescent="0.25">
      <c r="D2408" s="65"/>
    </row>
    <row r="2409" spans="4:4" x14ac:dyDescent="0.25">
      <c r="D2409" s="65"/>
    </row>
    <row r="2410" spans="4:4" x14ac:dyDescent="0.25">
      <c r="D2410" s="65"/>
    </row>
    <row r="2411" spans="4:4" x14ac:dyDescent="0.25">
      <c r="D2411" s="65"/>
    </row>
    <row r="2412" spans="4:4" x14ac:dyDescent="0.25">
      <c r="D2412" s="65"/>
    </row>
    <row r="2413" spans="4:4" x14ac:dyDescent="0.25">
      <c r="D2413" s="65"/>
    </row>
    <row r="2414" spans="4:4" x14ac:dyDescent="0.25">
      <c r="D2414" s="65"/>
    </row>
    <row r="2415" spans="4:4" x14ac:dyDescent="0.25">
      <c r="D2415" s="65"/>
    </row>
    <row r="2416" spans="4:4" x14ac:dyDescent="0.25">
      <c r="D2416" s="65"/>
    </row>
    <row r="2417" spans="4:4" x14ac:dyDescent="0.25">
      <c r="D2417" s="65"/>
    </row>
    <row r="2418" spans="4:4" x14ac:dyDescent="0.25">
      <c r="D2418" s="65"/>
    </row>
    <row r="2419" spans="4:4" x14ac:dyDescent="0.25">
      <c r="D2419" s="65"/>
    </row>
    <row r="2420" spans="4:4" x14ac:dyDescent="0.25">
      <c r="D2420" s="65"/>
    </row>
    <row r="2421" spans="4:4" x14ac:dyDescent="0.25">
      <c r="D2421" s="65"/>
    </row>
    <row r="2422" spans="4:4" x14ac:dyDescent="0.25">
      <c r="D2422" s="65"/>
    </row>
    <row r="2423" spans="4:4" x14ac:dyDescent="0.25">
      <c r="D2423" s="65"/>
    </row>
    <row r="2424" spans="4:4" x14ac:dyDescent="0.25">
      <c r="D2424" s="65"/>
    </row>
    <row r="2425" spans="4:4" x14ac:dyDescent="0.25">
      <c r="D2425" s="65"/>
    </row>
    <row r="2426" spans="4:4" x14ac:dyDescent="0.25">
      <c r="D2426" s="65"/>
    </row>
    <row r="2427" spans="4:4" x14ac:dyDescent="0.25">
      <c r="D2427" s="65"/>
    </row>
    <row r="2428" spans="4:4" x14ac:dyDescent="0.25">
      <c r="D2428" s="65"/>
    </row>
    <row r="2429" spans="4:4" x14ac:dyDescent="0.25">
      <c r="D2429" s="65"/>
    </row>
    <row r="2430" spans="4:4" x14ac:dyDescent="0.25">
      <c r="D2430" s="65"/>
    </row>
    <row r="2431" spans="4:4" x14ac:dyDescent="0.25">
      <c r="D2431" s="65"/>
    </row>
    <row r="2432" spans="4:4" x14ac:dyDescent="0.25">
      <c r="D2432" s="65"/>
    </row>
    <row r="2433" spans="4:4" x14ac:dyDescent="0.25">
      <c r="D2433" s="65"/>
    </row>
    <row r="2434" spans="4:4" x14ac:dyDescent="0.25">
      <c r="D2434" s="65"/>
    </row>
    <row r="2435" spans="4:4" x14ac:dyDescent="0.25">
      <c r="D2435" s="65"/>
    </row>
    <row r="2436" spans="4:4" x14ac:dyDescent="0.25">
      <c r="D2436" s="65"/>
    </row>
    <row r="2437" spans="4:4" x14ac:dyDescent="0.25">
      <c r="D2437" s="65"/>
    </row>
    <row r="2438" spans="4:4" x14ac:dyDescent="0.25">
      <c r="D2438" s="65"/>
    </row>
    <row r="2439" spans="4:4" x14ac:dyDescent="0.25">
      <c r="D2439" s="65"/>
    </row>
    <row r="2440" spans="4:4" x14ac:dyDescent="0.25">
      <c r="D2440" s="65"/>
    </row>
    <row r="2441" spans="4:4" x14ac:dyDescent="0.25">
      <c r="D2441" s="65"/>
    </row>
    <row r="2442" spans="4:4" x14ac:dyDescent="0.25">
      <c r="D2442" s="65"/>
    </row>
    <row r="2443" spans="4:4" x14ac:dyDescent="0.25">
      <c r="D2443" s="65"/>
    </row>
    <row r="2444" spans="4:4" x14ac:dyDescent="0.25">
      <c r="D2444" s="65"/>
    </row>
    <row r="2445" spans="4:4" x14ac:dyDescent="0.25">
      <c r="D2445" s="65"/>
    </row>
    <row r="2446" spans="4:4" x14ac:dyDescent="0.25">
      <c r="D2446" s="65"/>
    </row>
    <row r="2447" spans="4:4" x14ac:dyDescent="0.25">
      <c r="D2447" s="65"/>
    </row>
    <row r="2448" spans="4:4" x14ac:dyDescent="0.25">
      <c r="D2448" s="65"/>
    </row>
    <row r="2449" spans="4:4" x14ac:dyDescent="0.25">
      <c r="D2449" s="65"/>
    </row>
    <row r="2450" spans="4:4" x14ac:dyDescent="0.25">
      <c r="D2450" s="65"/>
    </row>
    <row r="2451" spans="4:4" x14ac:dyDescent="0.25">
      <c r="D2451" s="65"/>
    </row>
    <row r="2452" spans="4:4" x14ac:dyDescent="0.25">
      <c r="D2452" s="65"/>
    </row>
    <row r="2453" spans="4:4" x14ac:dyDescent="0.25">
      <c r="D2453" s="65"/>
    </row>
    <row r="2454" spans="4:4" x14ac:dyDescent="0.25">
      <c r="D2454" s="65"/>
    </row>
    <row r="2455" spans="4:4" x14ac:dyDescent="0.25">
      <c r="D2455" s="65"/>
    </row>
    <row r="2456" spans="4:4" x14ac:dyDescent="0.25">
      <c r="D2456" s="65"/>
    </row>
    <row r="2457" spans="4:4" x14ac:dyDescent="0.25">
      <c r="D2457" s="65"/>
    </row>
    <row r="2458" spans="4:4" x14ac:dyDescent="0.25">
      <c r="D2458" s="65"/>
    </row>
    <row r="2459" spans="4:4" x14ac:dyDescent="0.25">
      <c r="D2459" s="65"/>
    </row>
    <row r="2460" spans="4:4" x14ac:dyDescent="0.25">
      <c r="D2460" s="65"/>
    </row>
    <row r="2461" spans="4:4" x14ac:dyDescent="0.25">
      <c r="D2461" s="65"/>
    </row>
    <row r="2462" spans="4:4" x14ac:dyDescent="0.25">
      <c r="D2462" s="65"/>
    </row>
    <row r="2463" spans="4:4" x14ac:dyDescent="0.25">
      <c r="D2463" s="65"/>
    </row>
    <row r="2464" spans="4:4" x14ac:dyDescent="0.25">
      <c r="D2464" s="65"/>
    </row>
    <row r="2465" spans="4:4" x14ac:dyDescent="0.25">
      <c r="D2465" s="65"/>
    </row>
    <row r="2466" spans="4:4" x14ac:dyDescent="0.25">
      <c r="D2466" s="65"/>
    </row>
    <row r="2467" spans="4:4" x14ac:dyDescent="0.25">
      <c r="D2467" s="65"/>
    </row>
    <row r="2468" spans="4:4" x14ac:dyDescent="0.25">
      <c r="D2468" s="65"/>
    </row>
    <row r="2469" spans="4:4" x14ac:dyDescent="0.25">
      <c r="D2469" s="65"/>
    </row>
    <row r="2470" spans="4:4" x14ac:dyDescent="0.25">
      <c r="D2470" s="65"/>
    </row>
    <row r="2471" spans="4:4" x14ac:dyDescent="0.25">
      <c r="D2471" s="65"/>
    </row>
    <row r="2472" spans="4:4" x14ac:dyDescent="0.25">
      <c r="D2472" s="65"/>
    </row>
    <row r="2473" spans="4:4" x14ac:dyDescent="0.25">
      <c r="D2473" s="65"/>
    </row>
    <row r="2474" spans="4:4" x14ac:dyDescent="0.25">
      <c r="D2474" s="65"/>
    </row>
    <row r="2475" spans="4:4" x14ac:dyDescent="0.25">
      <c r="D2475" s="65"/>
    </row>
    <row r="2476" spans="4:4" x14ac:dyDescent="0.25">
      <c r="D2476" s="65"/>
    </row>
    <row r="2477" spans="4:4" x14ac:dyDescent="0.25">
      <c r="D2477" s="65"/>
    </row>
    <row r="2478" spans="4:4" x14ac:dyDescent="0.25">
      <c r="D2478" s="65"/>
    </row>
    <row r="2479" spans="4:4" x14ac:dyDescent="0.25">
      <c r="D2479" s="65"/>
    </row>
    <row r="2480" spans="4:4" x14ac:dyDescent="0.25">
      <c r="D2480" s="65"/>
    </row>
    <row r="2481" spans="4:4" x14ac:dyDescent="0.25">
      <c r="D2481" s="65"/>
    </row>
    <row r="2482" spans="4:4" x14ac:dyDescent="0.25">
      <c r="D2482" s="65"/>
    </row>
    <row r="2483" spans="4:4" x14ac:dyDescent="0.25">
      <c r="D2483" s="65"/>
    </row>
    <row r="2484" spans="4:4" x14ac:dyDescent="0.25">
      <c r="D2484" s="65"/>
    </row>
    <row r="2485" spans="4:4" x14ac:dyDescent="0.25">
      <c r="D2485" s="65"/>
    </row>
    <row r="2486" spans="4:4" x14ac:dyDescent="0.25">
      <c r="D2486" s="65"/>
    </row>
    <row r="2487" spans="4:4" x14ac:dyDescent="0.25">
      <c r="D2487" s="65"/>
    </row>
    <row r="2488" spans="4:4" x14ac:dyDescent="0.25">
      <c r="D2488" s="65"/>
    </row>
    <row r="2489" spans="4:4" x14ac:dyDescent="0.25">
      <c r="D2489" s="65"/>
    </row>
    <row r="2490" spans="4:4" x14ac:dyDescent="0.25">
      <c r="D2490" s="65"/>
    </row>
    <row r="2491" spans="4:4" x14ac:dyDescent="0.25">
      <c r="D2491" s="65"/>
    </row>
    <row r="2492" spans="4:4" x14ac:dyDescent="0.25">
      <c r="D2492" s="65"/>
    </row>
    <row r="2493" spans="4:4" x14ac:dyDescent="0.25">
      <c r="D2493" s="65"/>
    </row>
    <row r="2494" spans="4:4" x14ac:dyDescent="0.25">
      <c r="D2494" s="65"/>
    </row>
    <row r="2495" spans="4:4" x14ac:dyDescent="0.25">
      <c r="D2495" s="65"/>
    </row>
    <row r="2496" spans="4:4" x14ac:dyDescent="0.25">
      <c r="D2496" s="65"/>
    </row>
    <row r="2497" spans="4:4" x14ac:dyDescent="0.25">
      <c r="D2497" s="65"/>
    </row>
    <row r="2498" spans="4:4" x14ac:dyDescent="0.25">
      <c r="D2498" s="65"/>
    </row>
    <row r="2499" spans="4:4" x14ac:dyDescent="0.25">
      <c r="D2499" s="65"/>
    </row>
    <row r="2500" spans="4:4" x14ac:dyDescent="0.25">
      <c r="D2500" s="65"/>
    </row>
    <row r="2501" spans="4:4" x14ac:dyDescent="0.25">
      <c r="D2501" s="65"/>
    </row>
    <row r="2502" spans="4:4" x14ac:dyDescent="0.25">
      <c r="D2502" s="65"/>
    </row>
    <row r="2503" spans="4:4" x14ac:dyDescent="0.25">
      <c r="D2503" s="65"/>
    </row>
    <row r="2504" spans="4:4" x14ac:dyDescent="0.25">
      <c r="D2504" s="65"/>
    </row>
    <row r="2505" spans="4:4" x14ac:dyDescent="0.25">
      <c r="D2505" s="65"/>
    </row>
    <row r="2506" spans="4:4" x14ac:dyDescent="0.25">
      <c r="D2506" s="65"/>
    </row>
    <row r="2507" spans="4:4" x14ac:dyDescent="0.25">
      <c r="D2507" s="65"/>
    </row>
    <row r="2508" spans="4:4" x14ac:dyDescent="0.25">
      <c r="D2508" s="65"/>
    </row>
    <row r="2509" spans="4:4" x14ac:dyDescent="0.25">
      <c r="D2509" s="65"/>
    </row>
    <row r="2510" spans="4:4" x14ac:dyDescent="0.25">
      <c r="D2510" s="65"/>
    </row>
    <row r="2511" spans="4:4" x14ac:dyDescent="0.25">
      <c r="D2511" s="65"/>
    </row>
    <row r="2512" spans="4:4" x14ac:dyDescent="0.25">
      <c r="D2512" s="65"/>
    </row>
    <row r="2513" spans="4:4" x14ac:dyDescent="0.25">
      <c r="D2513" s="65"/>
    </row>
    <row r="2514" spans="4:4" x14ac:dyDescent="0.25">
      <c r="D2514" s="65"/>
    </row>
    <row r="2515" spans="4:4" x14ac:dyDescent="0.25">
      <c r="D2515" s="65"/>
    </row>
    <row r="2516" spans="4:4" x14ac:dyDescent="0.25">
      <c r="D2516" s="65"/>
    </row>
    <row r="2517" spans="4:4" x14ac:dyDescent="0.25">
      <c r="D2517" s="65"/>
    </row>
    <row r="2518" spans="4:4" x14ac:dyDescent="0.25">
      <c r="D2518" s="65"/>
    </row>
    <row r="2519" spans="4:4" x14ac:dyDescent="0.25">
      <c r="D2519" s="65"/>
    </row>
    <row r="2520" spans="4:4" x14ac:dyDescent="0.25">
      <c r="D2520" s="65"/>
    </row>
    <row r="2521" spans="4:4" x14ac:dyDescent="0.25">
      <c r="D2521" s="65"/>
    </row>
    <row r="2522" spans="4:4" x14ac:dyDescent="0.25">
      <c r="D2522" s="65"/>
    </row>
    <row r="2523" spans="4:4" x14ac:dyDescent="0.25">
      <c r="D2523" s="65"/>
    </row>
    <row r="2524" spans="4:4" x14ac:dyDescent="0.25">
      <c r="D2524" s="65"/>
    </row>
    <row r="2525" spans="4:4" x14ac:dyDescent="0.25">
      <c r="D2525" s="65"/>
    </row>
    <row r="2526" spans="4:4" x14ac:dyDescent="0.25">
      <c r="D2526" s="65"/>
    </row>
    <row r="2527" spans="4:4" x14ac:dyDescent="0.25">
      <c r="D2527" s="65"/>
    </row>
    <row r="2528" spans="4:4" x14ac:dyDescent="0.25">
      <c r="D2528" s="65"/>
    </row>
    <row r="2529" spans="4:4" x14ac:dyDescent="0.25">
      <c r="D2529" s="65"/>
    </row>
    <row r="2530" spans="4:4" x14ac:dyDescent="0.25">
      <c r="D2530" s="65"/>
    </row>
    <row r="2531" spans="4:4" x14ac:dyDescent="0.25">
      <c r="D2531" s="65"/>
    </row>
    <row r="2532" spans="4:4" x14ac:dyDescent="0.25">
      <c r="D2532" s="65"/>
    </row>
    <row r="2533" spans="4:4" x14ac:dyDescent="0.25">
      <c r="D2533" s="65"/>
    </row>
    <row r="2534" spans="4:4" x14ac:dyDescent="0.25">
      <c r="D2534" s="65"/>
    </row>
    <row r="2535" spans="4:4" x14ac:dyDescent="0.25">
      <c r="D2535" s="65"/>
    </row>
    <row r="2536" spans="4:4" x14ac:dyDescent="0.25">
      <c r="D2536" s="65"/>
    </row>
    <row r="2537" spans="4:4" x14ac:dyDescent="0.25">
      <c r="D2537" s="65"/>
    </row>
    <row r="2538" spans="4:4" x14ac:dyDescent="0.25">
      <c r="D2538" s="65"/>
    </row>
    <row r="2539" spans="4:4" x14ac:dyDescent="0.25">
      <c r="D2539" s="65"/>
    </row>
    <row r="2540" spans="4:4" x14ac:dyDescent="0.25">
      <c r="D2540" s="65"/>
    </row>
    <row r="2541" spans="4:4" x14ac:dyDescent="0.25">
      <c r="D2541" s="65"/>
    </row>
    <row r="2542" spans="4:4" x14ac:dyDescent="0.25">
      <c r="D2542" s="65"/>
    </row>
    <row r="2543" spans="4:4" x14ac:dyDescent="0.25">
      <c r="D2543" s="65"/>
    </row>
    <row r="2544" spans="4:4" x14ac:dyDescent="0.25">
      <c r="D2544" s="65"/>
    </row>
    <row r="2545" spans="4:4" x14ac:dyDescent="0.25">
      <c r="D2545" s="65"/>
    </row>
    <row r="2546" spans="4:4" x14ac:dyDescent="0.25">
      <c r="D2546" s="65"/>
    </row>
    <row r="2547" spans="4:4" x14ac:dyDescent="0.25">
      <c r="D2547" s="65"/>
    </row>
    <row r="2548" spans="4:4" x14ac:dyDescent="0.25">
      <c r="D2548" s="65"/>
    </row>
    <row r="2549" spans="4:4" x14ac:dyDescent="0.25">
      <c r="D2549" s="65"/>
    </row>
    <row r="2550" spans="4:4" x14ac:dyDescent="0.25">
      <c r="D2550" s="65"/>
    </row>
    <row r="2551" spans="4:4" x14ac:dyDescent="0.25">
      <c r="D2551" s="65"/>
    </row>
    <row r="2552" spans="4:4" x14ac:dyDescent="0.25">
      <c r="D2552" s="65"/>
    </row>
    <row r="2553" spans="4:4" x14ac:dyDescent="0.25">
      <c r="D2553" s="65"/>
    </row>
    <row r="2554" spans="4:4" x14ac:dyDescent="0.25">
      <c r="D2554" s="65"/>
    </row>
    <row r="2555" spans="4:4" x14ac:dyDescent="0.25">
      <c r="D2555" s="65"/>
    </row>
    <row r="2556" spans="4:4" x14ac:dyDescent="0.25">
      <c r="D2556" s="65"/>
    </row>
    <row r="2557" spans="4:4" x14ac:dyDescent="0.25">
      <c r="D2557" s="65"/>
    </row>
    <row r="2558" spans="4:4" x14ac:dyDescent="0.25">
      <c r="D2558" s="65"/>
    </row>
    <row r="2559" spans="4:4" x14ac:dyDescent="0.25">
      <c r="D2559" s="65"/>
    </row>
    <row r="2560" spans="4:4" x14ac:dyDescent="0.25">
      <c r="D2560" s="65"/>
    </row>
    <row r="2561" spans="4:4" x14ac:dyDescent="0.25">
      <c r="D2561" s="65"/>
    </row>
    <row r="2562" spans="4:4" x14ac:dyDescent="0.25">
      <c r="D2562" s="65"/>
    </row>
    <row r="2563" spans="4:4" x14ac:dyDescent="0.25">
      <c r="D2563" s="65"/>
    </row>
    <row r="2564" spans="4:4" x14ac:dyDescent="0.25">
      <c r="D2564" s="65"/>
    </row>
    <row r="2565" spans="4:4" x14ac:dyDescent="0.25">
      <c r="D2565" s="65"/>
    </row>
    <row r="2566" spans="4:4" x14ac:dyDescent="0.25">
      <c r="D2566" s="65"/>
    </row>
    <row r="2567" spans="4:4" x14ac:dyDescent="0.25">
      <c r="D2567" s="65"/>
    </row>
    <row r="2568" spans="4:4" x14ac:dyDescent="0.25">
      <c r="D2568" s="65"/>
    </row>
    <row r="2569" spans="4:4" x14ac:dyDescent="0.25">
      <c r="D2569" s="65"/>
    </row>
    <row r="2570" spans="4:4" x14ac:dyDescent="0.25">
      <c r="D2570" s="65"/>
    </row>
    <row r="2571" spans="4:4" x14ac:dyDescent="0.25">
      <c r="D2571" s="65"/>
    </row>
    <row r="2572" spans="4:4" x14ac:dyDescent="0.25">
      <c r="D2572" s="65"/>
    </row>
    <row r="2573" spans="4:4" x14ac:dyDescent="0.25">
      <c r="D2573" s="65"/>
    </row>
    <row r="2574" spans="4:4" x14ac:dyDescent="0.25">
      <c r="D2574" s="65"/>
    </row>
    <row r="2575" spans="4:4" x14ac:dyDescent="0.25">
      <c r="D2575" s="65"/>
    </row>
    <row r="2576" spans="4:4" x14ac:dyDescent="0.25">
      <c r="D2576" s="65"/>
    </row>
    <row r="2577" spans="4:4" x14ac:dyDescent="0.25">
      <c r="D2577" s="65"/>
    </row>
    <row r="2578" spans="4:4" x14ac:dyDescent="0.25">
      <c r="D2578" s="65"/>
    </row>
    <row r="2579" spans="4:4" x14ac:dyDescent="0.25">
      <c r="D2579" s="65"/>
    </row>
    <row r="2580" spans="4:4" x14ac:dyDescent="0.25">
      <c r="D2580" s="65"/>
    </row>
    <row r="2581" spans="4:4" x14ac:dyDescent="0.25">
      <c r="D2581" s="65"/>
    </row>
    <row r="2582" spans="4:4" x14ac:dyDescent="0.25">
      <c r="D2582" s="65"/>
    </row>
    <row r="2583" spans="4:4" x14ac:dyDescent="0.25">
      <c r="D2583" s="65"/>
    </row>
    <row r="2584" spans="4:4" x14ac:dyDescent="0.25">
      <c r="D2584" s="65"/>
    </row>
    <row r="2585" spans="4:4" x14ac:dyDescent="0.25">
      <c r="D2585" s="65"/>
    </row>
    <row r="2586" spans="4:4" x14ac:dyDescent="0.25">
      <c r="D2586" s="65"/>
    </row>
    <row r="2587" spans="4:4" x14ac:dyDescent="0.25">
      <c r="D2587" s="65"/>
    </row>
    <row r="2588" spans="4:4" x14ac:dyDescent="0.25">
      <c r="D2588" s="65"/>
    </row>
    <row r="2589" spans="4:4" x14ac:dyDescent="0.25">
      <c r="D2589" s="65"/>
    </row>
    <row r="2590" spans="4:4" x14ac:dyDescent="0.25">
      <c r="D2590" s="65"/>
    </row>
    <row r="2591" spans="4:4" x14ac:dyDescent="0.25">
      <c r="D2591" s="65"/>
    </row>
    <row r="2592" spans="4:4" x14ac:dyDescent="0.25">
      <c r="D2592" s="65"/>
    </row>
    <row r="2593" spans="4:4" x14ac:dyDescent="0.25">
      <c r="D2593" s="65"/>
    </row>
    <row r="2594" spans="4:4" x14ac:dyDescent="0.25">
      <c r="D2594" s="65"/>
    </row>
    <row r="2595" spans="4:4" x14ac:dyDescent="0.25">
      <c r="D2595" s="65"/>
    </row>
    <row r="2596" spans="4:4" x14ac:dyDescent="0.25">
      <c r="D2596" s="65"/>
    </row>
    <row r="2597" spans="4:4" x14ac:dyDescent="0.25">
      <c r="D2597" s="65"/>
    </row>
    <row r="2598" spans="4:4" x14ac:dyDescent="0.25">
      <c r="D2598" s="65"/>
    </row>
    <row r="2599" spans="4:4" x14ac:dyDescent="0.25">
      <c r="D2599" s="65"/>
    </row>
    <row r="2600" spans="4:4" x14ac:dyDescent="0.25">
      <c r="D2600" s="65"/>
    </row>
    <row r="2601" spans="4:4" x14ac:dyDescent="0.25">
      <c r="D2601" s="65"/>
    </row>
    <row r="2602" spans="4:4" x14ac:dyDescent="0.25">
      <c r="D2602" s="65"/>
    </row>
    <row r="2603" spans="4:4" x14ac:dyDescent="0.25">
      <c r="D2603" s="65"/>
    </row>
    <row r="2604" spans="4:4" x14ac:dyDescent="0.25">
      <c r="D2604" s="65"/>
    </row>
    <row r="2605" spans="4:4" x14ac:dyDescent="0.25">
      <c r="D2605" s="65"/>
    </row>
    <row r="2606" spans="4:4" x14ac:dyDescent="0.25">
      <c r="D2606" s="65"/>
    </row>
    <row r="2607" spans="4:4" x14ac:dyDescent="0.25">
      <c r="D2607" s="65"/>
    </row>
    <row r="2608" spans="4:4" x14ac:dyDescent="0.25">
      <c r="D2608" s="65"/>
    </row>
    <row r="2609" spans="4:4" x14ac:dyDescent="0.25">
      <c r="D2609" s="65"/>
    </row>
    <row r="2610" spans="4:4" x14ac:dyDescent="0.25">
      <c r="D2610" s="65"/>
    </row>
    <row r="2611" spans="4:4" x14ac:dyDescent="0.25">
      <c r="D2611" s="65"/>
    </row>
    <row r="2612" spans="4:4" x14ac:dyDescent="0.25">
      <c r="D2612" s="65"/>
    </row>
    <row r="2613" spans="4:4" x14ac:dyDescent="0.25">
      <c r="D2613" s="65"/>
    </row>
    <row r="2614" spans="4:4" x14ac:dyDescent="0.25">
      <c r="D2614" s="65"/>
    </row>
    <row r="2615" spans="4:4" x14ac:dyDescent="0.25">
      <c r="D2615" s="65"/>
    </row>
    <row r="2616" spans="4:4" x14ac:dyDescent="0.25">
      <c r="D2616" s="65"/>
    </row>
    <row r="2617" spans="4:4" x14ac:dyDescent="0.25">
      <c r="D2617" s="65"/>
    </row>
    <row r="2618" spans="4:4" x14ac:dyDescent="0.25">
      <c r="D2618" s="65"/>
    </row>
    <row r="2619" spans="4:4" x14ac:dyDescent="0.25">
      <c r="D2619" s="65"/>
    </row>
    <row r="2620" spans="4:4" x14ac:dyDescent="0.25">
      <c r="D2620" s="65"/>
    </row>
    <row r="2621" spans="4:4" x14ac:dyDescent="0.25">
      <c r="D2621" s="65"/>
    </row>
    <row r="2622" spans="4:4" x14ac:dyDescent="0.25">
      <c r="D2622" s="65"/>
    </row>
    <row r="2623" spans="4:4" x14ac:dyDescent="0.25">
      <c r="D2623" s="65"/>
    </row>
    <row r="2624" spans="4:4" x14ac:dyDescent="0.25">
      <c r="D2624" s="65"/>
    </row>
    <row r="2625" spans="4:4" x14ac:dyDescent="0.25">
      <c r="D2625" s="65"/>
    </row>
    <row r="2626" spans="4:4" x14ac:dyDescent="0.25">
      <c r="D2626" s="65"/>
    </row>
    <row r="2627" spans="4:4" x14ac:dyDescent="0.25">
      <c r="D2627" s="65"/>
    </row>
    <row r="2628" spans="4:4" x14ac:dyDescent="0.25">
      <c r="D2628" s="65"/>
    </row>
    <row r="2629" spans="4:4" x14ac:dyDescent="0.25">
      <c r="D2629" s="65"/>
    </row>
    <row r="2630" spans="4:4" x14ac:dyDescent="0.25">
      <c r="D2630" s="65"/>
    </row>
    <row r="2631" spans="4:4" x14ac:dyDescent="0.25">
      <c r="D2631" s="65"/>
    </row>
    <row r="2632" spans="4:4" x14ac:dyDescent="0.25">
      <c r="D2632" s="65"/>
    </row>
    <row r="2633" spans="4:4" x14ac:dyDescent="0.25">
      <c r="D2633" s="65"/>
    </row>
    <row r="2634" spans="4:4" x14ac:dyDescent="0.25">
      <c r="D2634" s="65"/>
    </row>
    <row r="2635" spans="4:4" x14ac:dyDescent="0.25">
      <c r="D2635" s="65"/>
    </row>
    <row r="2636" spans="4:4" x14ac:dyDescent="0.25">
      <c r="D2636" s="65"/>
    </row>
    <row r="2637" spans="4:4" x14ac:dyDescent="0.25">
      <c r="D2637" s="65"/>
    </row>
    <row r="2638" spans="4:4" x14ac:dyDescent="0.25">
      <c r="D2638" s="65"/>
    </row>
    <row r="2639" spans="4:4" x14ac:dyDescent="0.25">
      <c r="D2639" s="65"/>
    </row>
    <row r="2640" spans="4:4" x14ac:dyDescent="0.25">
      <c r="D2640" s="65"/>
    </row>
    <row r="2641" spans="4:4" x14ac:dyDescent="0.25">
      <c r="D2641" s="65"/>
    </row>
    <row r="2642" spans="4:4" x14ac:dyDescent="0.25">
      <c r="D2642" s="65"/>
    </row>
    <row r="2643" spans="4:4" x14ac:dyDescent="0.25">
      <c r="D2643" s="65"/>
    </row>
    <row r="2644" spans="4:4" x14ac:dyDescent="0.25">
      <c r="D2644" s="65"/>
    </row>
    <row r="2645" spans="4:4" x14ac:dyDescent="0.25">
      <c r="D2645" s="65"/>
    </row>
    <row r="2646" spans="4:4" x14ac:dyDescent="0.25">
      <c r="D2646" s="65"/>
    </row>
    <row r="2647" spans="4:4" x14ac:dyDescent="0.25">
      <c r="D2647" s="65"/>
    </row>
    <row r="2648" spans="4:4" x14ac:dyDescent="0.25">
      <c r="D2648" s="65"/>
    </row>
    <row r="2649" spans="4:4" x14ac:dyDescent="0.25">
      <c r="D2649" s="65"/>
    </row>
    <row r="2650" spans="4:4" x14ac:dyDescent="0.25">
      <c r="D2650" s="65"/>
    </row>
    <row r="2651" spans="4:4" x14ac:dyDescent="0.25">
      <c r="D2651" s="65"/>
    </row>
    <row r="2652" spans="4:4" x14ac:dyDescent="0.25">
      <c r="D2652" s="65"/>
    </row>
    <row r="2653" spans="4:4" x14ac:dyDescent="0.25">
      <c r="D2653" s="65"/>
    </row>
    <row r="2654" spans="4:4" x14ac:dyDescent="0.25">
      <c r="D2654" s="65"/>
    </row>
    <row r="2655" spans="4:4" x14ac:dyDescent="0.25">
      <c r="D2655" s="65"/>
    </row>
    <row r="2656" spans="4:4" x14ac:dyDescent="0.25">
      <c r="D2656" s="65"/>
    </row>
    <row r="2657" spans="4:4" x14ac:dyDescent="0.25">
      <c r="D2657" s="65"/>
    </row>
    <row r="2658" spans="4:4" x14ac:dyDescent="0.25">
      <c r="D2658" s="65"/>
    </row>
    <row r="2659" spans="4:4" x14ac:dyDescent="0.25">
      <c r="D2659" s="65"/>
    </row>
    <row r="2660" spans="4:4" x14ac:dyDescent="0.25">
      <c r="D2660" s="65"/>
    </row>
    <row r="2661" spans="4:4" x14ac:dyDescent="0.25">
      <c r="D2661" s="65"/>
    </row>
    <row r="2662" spans="4:4" x14ac:dyDescent="0.25">
      <c r="D2662" s="65"/>
    </row>
    <row r="2663" spans="4:4" x14ac:dyDescent="0.25">
      <c r="D2663" s="65"/>
    </row>
    <row r="2664" spans="4:4" x14ac:dyDescent="0.25">
      <c r="D2664" s="65"/>
    </row>
    <row r="2665" spans="4:4" x14ac:dyDescent="0.25">
      <c r="D2665" s="65"/>
    </row>
    <row r="2666" spans="4:4" x14ac:dyDescent="0.25">
      <c r="D2666" s="65"/>
    </row>
    <row r="2667" spans="4:4" x14ac:dyDescent="0.25">
      <c r="D2667" s="65"/>
    </row>
    <row r="2668" spans="4:4" x14ac:dyDescent="0.25">
      <c r="D2668" s="65"/>
    </row>
    <row r="2669" spans="4:4" x14ac:dyDescent="0.25">
      <c r="D2669" s="65"/>
    </row>
    <row r="2670" spans="4:4" x14ac:dyDescent="0.25">
      <c r="D2670" s="65"/>
    </row>
    <row r="2671" spans="4:4" x14ac:dyDescent="0.25">
      <c r="D2671" s="65"/>
    </row>
    <row r="2672" spans="4:4" x14ac:dyDescent="0.25">
      <c r="D2672" s="65"/>
    </row>
    <row r="2673" spans="4:4" x14ac:dyDescent="0.25">
      <c r="D2673" s="65"/>
    </row>
    <row r="2674" spans="4:4" x14ac:dyDescent="0.25">
      <c r="D2674" s="65"/>
    </row>
    <row r="2675" spans="4:4" x14ac:dyDescent="0.25">
      <c r="D2675" s="65"/>
    </row>
    <row r="2676" spans="4:4" x14ac:dyDescent="0.25">
      <c r="D2676" s="65"/>
    </row>
    <row r="2677" spans="4:4" x14ac:dyDescent="0.25">
      <c r="D2677" s="65"/>
    </row>
    <row r="2678" spans="4:4" x14ac:dyDescent="0.25">
      <c r="D2678" s="65"/>
    </row>
    <row r="2679" spans="4:4" x14ac:dyDescent="0.25">
      <c r="D2679" s="65"/>
    </row>
    <row r="2680" spans="4:4" x14ac:dyDescent="0.25">
      <c r="D2680" s="65"/>
    </row>
    <row r="2681" spans="4:4" x14ac:dyDescent="0.25">
      <c r="D2681" s="65"/>
    </row>
    <row r="2682" spans="4:4" x14ac:dyDescent="0.25">
      <c r="D2682" s="65"/>
    </row>
    <row r="2683" spans="4:4" x14ac:dyDescent="0.25">
      <c r="D2683" s="65"/>
    </row>
    <row r="2684" spans="4:4" x14ac:dyDescent="0.25">
      <c r="D2684" s="65"/>
    </row>
    <row r="2685" spans="4:4" x14ac:dyDescent="0.25">
      <c r="D2685" s="65"/>
    </row>
    <row r="2686" spans="4:4" x14ac:dyDescent="0.25">
      <c r="D2686" s="65"/>
    </row>
    <row r="2687" spans="4:4" x14ac:dyDescent="0.25">
      <c r="D2687" s="65"/>
    </row>
    <row r="2688" spans="4:4" x14ac:dyDescent="0.25">
      <c r="D2688" s="65"/>
    </row>
    <row r="2689" spans="4:4" x14ac:dyDescent="0.25">
      <c r="D2689" s="65"/>
    </row>
    <row r="2690" spans="4:4" x14ac:dyDescent="0.25">
      <c r="D2690" s="65"/>
    </row>
    <row r="2691" spans="4:4" x14ac:dyDescent="0.25">
      <c r="D2691" s="65"/>
    </row>
    <row r="2692" spans="4:4" x14ac:dyDescent="0.25">
      <c r="D2692" s="65"/>
    </row>
    <row r="2693" spans="4:4" x14ac:dyDescent="0.25">
      <c r="D2693" s="65"/>
    </row>
    <row r="2694" spans="4:4" x14ac:dyDescent="0.25">
      <c r="D2694" s="65"/>
    </row>
    <row r="2695" spans="4:4" x14ac:dyDescent="0.25">
      <c r="D2695" s="65"/>
    </row>
    <row r="2696" spans="4:4" x14ac:dyDescent="0.25">
      <c r="D2696" s="65"/>
    </row>
    <row r="2697" spans="4:4" x14ac:dyDescent="0.25">
      <c r="D2697" s="65"/>
    </row>
    <row r="2698" spans="4:4" x14ac:dyDescent="0.25">
      <c r="D2698" s="65"/>
    </row>
    <row r="2699" spans="4:4" x14ac:dyDescent="0.25">
      <c r="D2699" s="65"/>
    </row>
    <row r="2700" spans="4:4" x14ac:dyDescent="0.25">
      <c r="D2700" s="65"/>
    </row>
    <row r="2701" spans="4:4" x14ac:dyDescent="0.25">
      <c r="D2701" s="65"/>
    </row>
    <row r="2702" spans="4:4" x14ac:dyDescent="0.25">
      <c r="D2702" s="65"/>
    </row>
    <row r="2703" spans="4:4" x14ac:dyDescent="0.25">
      <c r="D2703" s="65"/>
    </row>
    <row r="2704" spans="4:4" x14ac:dyDescent="0.25">
      <c r="D2704" s="65"/>
    </row>
    <row r="2705" spans="4:4" x14ac:dyDescent="0.25">
      <c r="D2705" s="65"/>
    </row>
    <row r="2706" spans="4:4" x14ac:dyDescent="0.25">
      <c r="D2706" s="65"/>
    </row>
    <row r="2707" spans="4:4" x14ac:dyDescent="0.25">
      <c r="D2707" s="65"/>
    </row>
    <row r="2708" spans="4:4" x14ac:dyDescent="0.25">
      <c r="D2708" s="65"/>
    </row>
    <row r="2709" spans="4:4" x14ac:dyDescent="0.25">
      <c r="D2709" s="65"/>
    </row>
    <row r="2710" spans="4:4" x14ac:dyDescent="0.25">
      <c r="D2710" s="65"/>
    </row>
    <row r="2711" spans="4:4" x14ac:dyDescent="0.25">
      <c r="D2711" s="65"/>
    </row>
    <row r="2712" spans="4:4" x14ac:dyDescent="0.25">
      <c r="D2712" s="65"/>
    </row>
    <row r="2713" spans="4:4" x14ac:dyDescent="0.25">
      <c r="D2713" s="65"/>
    </row>
    <row r="2714" spans="4:4" x14ac:dyDescent="0.25">
      <c r="D2714" s="65"/>
    </row>
    <row r="2715" spans="4:4" x14ac:dyDescent="0.25">
      <c r="D2715" s="65"/>
    </row>
    <row r="2716" spans="4:4" x14ac:dyDescent="0.25">
      <c r="D2716" s="65"/>
    </row>
    <row r="2717" spans="4:4" x14ac:dyDescent="0.25">
      <c r="D2717" s="65"/>
    </row>
    <row r="2718" spans="4:4" x14ac:dyDescent="0.25">
      <c r="D2718" s="65"/>
    </row>
    <row r="2719" spans="4:4" x14ac:dyDescent="0.25">
      <c r="D2719" s="65"/>
    </row>
    <row r="2720" spans="4:4" x14ac:dyDescent="0.25">
      <c r="D2720" s="65"/>
    </row>
    <row r="2721" spans="4:4" x14ac:dyDescent="0.25">
      <c r="D2721" s="65"/>
    </row>
    <row r="2722" spans="4:4" x14ac:dyDescent="0.25">
      <c r="D2722" s="65"/>
    </row>
    <row r="2723" spans="4:4" x14ac:dyDescent="0.25">
      <c r="D2723" s="65"/>
    </row>
    <row r="2724" spans="4:4" x14ac:dyDescent="0.25">
      <c r="D2724" s="65"/>
    </row>
    <row r="2725" spans="4:4" x14ac:dyDescent="0.25">
      <c r="D2725" s="65"/>
    </row>
    <row r="2726" spans="4:4" x14ac:dyDescent="0.25">
      <c r="D2726" s="65"/>
    </row>
    <row r="2727" spans="4:4" x14ac:dyDescent="0.25">
      <c r="D2727" s="65"/>
    </row>
    <row r="2728" spans="4:4" x14ac:dyDescent="0.25">
      <c r="D2728" s="65"/>
    </row>
    <row r="2729" spans="4:4" x14ac:dyDescent="0.25">
      <c r="D2729" s="65"/>
    </row>
    <row r="2730" spans="4:4" x14ac:dyDescent="0.25">
      <c r="D2730" s="65"/>
    </row>
    <row r="2731" spans="4:4" x14ac:dyDescent="0.25">
      <c r="D2731" s="65"/>
    </row>
    <row r="2732" spans="4:4" x14ac:dyDescent="0.25">
      <c r="D2732" s="65"/>
    </row>
    <row r="2733" spans="4:4" x14ac:dyDescent="0.25">
      <c r="D2733" s="65"/>
    </row>
    <row r="2734" spans="4:4" x14ac:dyDescent="0.25">
      <c r="D2734" s="65"/>
    </row>
    <row r="2735" spans="4:4" x14ac:dyDescent="0.25">
      <c r="D2735" s="65"/>
    </row>
    <row r="2736" spans="4:4" x14ac:dyDescent="0.25">
      <c r="D2736" s="65"/>
    </row>
    <row r="2737" spans="4:4" x14ac:dyDescent="0.25">
      <c r="D2737" s="65"/>
    </row>
    <row r="2738" spans="4:4" x14ac:dyDescent="0.25">
      <c r="D2738" s="65"/>
    </row>
    <row r="2739" spans="4:4" x14ac:dyDescent="0.25">
      <c r="D2739" s="65"/>
    </row>
    <row r="2740" spans="4:4" x14ac:dyDescent="0.25">
      <c r="D2740" s="65"/>
    </row>
    <row r="2741" spans="4:4" x14ac:dyDescent="0.25">
      <c r="D2741" s="65"/>
    </row>
    <row r="2742" spans="4:4" x14ac:dyDescent="0.25">
      <c r="D2742" s="65"/>
    </row>
    <row r="2743" spans="4:4" x14ac:dyDescent="0.25">
      <c r="D2743" s="65"/>
    </row>
    <row r="2744" spans="4:4" x14ac:dyDescent="0.25">
      <c r="D2744" s="65"/>
    </row>
    <row r="2745" spans="4:4" x14ac:dyDescent="0.25">
      <c r="D2745" s="65"/>
    </row>
    <row r="2746" spans="4:4" x14ac:dyDescent="0.25">
      <c r="D2746" s="65"/>
    </row>
    <row r="2747" spans="4:4" x14ac:dyDescent="0.25">
      <c r="D2747" s="65"/>
    </row>
    <row r="2748" spans="4:4" x14ac:dyDescent="0.25">
      <c r="D2748" s="65"/>
    </row>
    <row r="2749" spans="4:4" x14ac:dyDescent="0.25">
      <c r="D2749" s="65"/>
    </row>
    <row r="2750" spans="4:4" x14ac:dyDescent="0.25">
      <c r="D2750" s="65"/>
    </row>
    <row r="2751" spans="4:4" x14ac:dyDescent="0.25">
      <c r="D2751" s="65"/>
    </row>
    <row r="2752" spans="4:4" x14ac:dyDescent="0.25">
      <c r="D2752" s="65"/>
    </row>
    <row r="2753" spans="4:4" x14ac:dyDescent="0.25">
      <c r="D2753" s="65"/>
    </row>
    <row r="2754" spans="4:4" x14ac:dyDescent="0.25">
      <c r="D2754" s="65"/>
    </row>
    <row r="2755" spans="4:4" x14ac:dyDescent="0.25">
      <c r="D2755" s="65"/>
    </row>
    <row r="2756" spans="4:4" x14ac:dyDescent="0.25">
      <c r="D2756" s="65"/>
    </row>
    <row r="2757" spans="4:4" x14ac:dyDescent="0.25">
      <c r="D2757" s="65"/>
    </row>
    <row r="2758" spans="4:4" x14ac:dyDescent="0.25">
      <c r="D2758" s="65"/>
    </row>
    <row r="2759" spans="4:4" x14ac:dyDescent="0.25">
      <c r="D2759" s="65"/>
    </row>
    <row r="2760" spans="4:4" x14ac:dyDescent="0.25">
      <c r="D2760" s="65"/>
    </row>
    <row r="2761" spans="4:4" x14ac:dyDescent="0.25">
      <c r="D2761" s="65"/>
    </row>
    <row r="2762" spans="4:4" x14ac:dyDescent="0.25">
      <c r="D2762" s="65"/>
    </row>
    <row r="2763" spans="4:4" x14ac:dyDescent="0.25">
      <c r="D2763" s="65"/>
    </row>
    <row r="2764" spans="4:4" x14ac:dyDescent="0.25">
      <c r="D2764" s="65"/>
    </row>
    <row r="2765" spans="4:4" x14ac:dyDescent="0.25">
      <c r="D2765" s="65"/>
    </row>
    <row r="2766" spans="4:4" x14ac:dyDescent="0.25">
      <c r="D2766" s="65"/>
    </row>
    <row r="2767" spans="4:4" x14ac:dyDescent="0.25">
      <c r="D2767" s="65"/>
    </row>
    <row r="2768" spans="4:4" x14ac:dyDescent="0.25">
      <c r="D2768" s="65"/>
    </row>
    <row r="2769" spans="4:4" x14ac:dyDescent="0.25">
      <c r="D2769" s="65"/>
    </row>
    <row r="2770" spans="4:4" x14ac:dyDescent="0.25">
      <c r="D2770" s="65"/>
    </row>
    <row r="2771" spans="4:4" x14ac:dyDescent="0.25">
      <c r="D2771" s="65"/>
    </row>
    <row r="2772" spans="4:4" x14ac:dyDescent="0.25">
      <c r="D2772" s="65"/>
    </row>
    <row r="2773" spans="4:4" x14ac:dyDescent="0.25">
      <c r="D2773" s="65"/>
    </row>
    <row r="2774" spans="4:4" x14ac:dyDescent="0.25">
      <c r="D2774" s="65"/>
    </row>
    <row r="2775" spans="4:4" x14ac:dyDescent="0.25">
      <c r="D2775" s="65"/>
    </row>
    <row r="2776" spans="4:4" x14ac:dyDescent="0.25">
      <c r="D2776" s="65"/>
    </row>
    <row r="2777" spans="4:4" x14ac:dyDescent="0.25">
      <c r="D2777" s="65"/>
    </row>
    <row r="2778" spans="4:4" x14ac:dyDescent="0.25">
      <c r="D2778" s="65"/>
    </row>
    <row r="2779" spans="4:4" x14ac:dyDescent="0.25">
      <c r="D2779" s="65"/>
    </row>
    <row r="2780" spans="4:4" x14ac:dyDescent="0.25">
      <c r="D2780" s="65"/>
    </row>
    <row r="2781" spans="4:4" x14ac:dyDescent="0.25">
      <c r="D2781" s="65"/>
    </row>
    <row r="2782" spans="4:4" x14ac:dyDescent="0.25">
      <c r="D2782" s="65"/>
    </row>
    <row r="2783" spans="4:4" x14ac:dyDescent="0.25">
      <c r="D2783" s="65"/>
    </row>
    <row r="2784" spans="4:4" x14ac:dyDescent="0.25">
      <c r="D2784" s="65"/>
    </row>
    <row r="2785" spans="4:4" x14ac:dyDescent="0.25">
      <c r="D2785" s="65"/>
    </row>
    <row r="2786" spans="4:4" x14ac:dyDescent="0.25">
      <c r="D2786" s="65"/>
    </row>
    <row r="2787" spans="4:4" x14ac:dyDescent="0.25">
      <c r="D2787" s="65"/>
    </row>
    <row r="2788" spans="4:4" x14ac:dyDescent="0.25">
      <c r="D2788" s="65"/>
    </row>
    <row r="2789" spans="4:4" x14ac:dyDescent="0.25">
      <c r="D2789" s="65"/>
    </row>
    <row r="2790" spans="4:4" x14ac:dyDescent="0.25">
      <c r="D2790" s="65"/>
    </row>
    <row r="2791" spans="4:4" x14ac:dyDescent="0.25">
      <c r="D2791" s="65"/>
    </row>
    <row r="2792" spans="4:4" x14ac:dyDescent="0.25">
      <c r="D2792" s="65"/>
    </row>
    <row r="2793" spans="4:4" x14ac:dyDescent="0.25">
      <c r="D2793" s="65"/>
    </row>
    <row r="2794" spans="4:4" x14ac:dyDescent="0.25">
      <c r="D2794" s="65"/>
    </row>
    <row r="2795" spans="4:4" x14ac:dyDescent="0.25">
      <c r="D2795" s="65"/>
    </row>
    <row r="2796" spans="4:4" x14ac:dyDescent="0.25">
      <c r="D2796" s="65"/>
    </row>
    <row r="2797" spans="4:4" x14ac:dyDescent="0.25">
      <c r="D2797" s="65"/>
    </row>
    <row r="2798" spans="4:4" x14ac:dyDescent="0.25">
      <c r="D2798" s="65"/>
    </row>
    <row r="2799" spans="4:4" x14ac:dyDescent="0.25">
      <c r="D2799" s="65"/>
    </row>
    <row r="2800" spans="4:4" x14ac:dyDescent="0.25">
      <c r="D2800" s="65"/>
    </row>
    <row r="2801" spans="4:4" x14ac:dyDescent="0.25">
      <c r="D2801" s="65"/>
    </row>
    <row r="2802" spans="4:4" x14ac:dyDescent="0.25">
      <c r="D2802" s="65"/>
    </row>
    <row r="2803" spans="4:4" x14ac:dyDescent="0.25">
      <c r="D2803" s="65"/>
    </row>
    <row r="2804" spans="4:4" x14ac:dyDescent="0.25">
      <c r="D2804" s="65"/>
    </row>
    <row r="2805" spans="4:4" x14ac:dyDescent="0.25">
      <c r="D2805" s="65"/>
    </row>
    <row r="2806" spans="4:4" x14ac:dyDescent="0.25">
      <c r="D2806" s="65"/>
    </row>
    <row r="2807" spans="4:4" x14ac:dyDescent="0.25">
      <c r="D2807" s="65"/>
    </row>
    <row r="2808" spans="4:4" x14ac:dyDescent="0.25">
      <c r="D2808" s="65"/>
    </row>
    <row r="2809" spans="4:4" x14ac:dyDescent="0.25">
      <c r="D2809" s="65"/>
    </row>
    <row r="2810" spans="4:4" x14ac:dyDescent="0.25">
      <c r="D2810" s="65"/>
    </row>
    <row r="2811" spans="4:4" x14ac:dyDescent="0.25">
      <c r="D2811" s="65"/>
    </row>
    <row r="2812" spans="4:4" x14ac:dyDescent="0.25">
      <c r="D2812" s="65"/>
    </row>
    <row r="2813" spans="4:4" x14ac:dyDescent="0.25">
      <c r="D2813" s="65"/>
    </row>
    <row r="2814" spans="4:4" x14ac:dyDescent="0.25">
      <c r="D2814" s="65"/>
    </row>
    <row r="2815" spans="4:4" x14ac:dyDescent="0.25">
      <c r="D2815" s="65"/>
    </row>
    <row r="2816" spans="4:4" x14ac:dyDescent="0.25">
      <c r="D2816" s="65"/>
    </row>
    <row r="2817" spans="4:4" x14ac:dyDescent="0.25">
      <c r="D2817" s="65"/>
    </row>
    <row r="2818" spans="4:4" x14ac:dyDescent="0.25">
      <c r="D2818" s="65"/>
    </row>
    <row r="2819" spans="4:4" x14ac:dyDescent="0.25">
      <c r="D2819" s="65"/>
    </row>
    <row r="2820" spans="4:4" x14ac:dyDescent="0.25">
      <c r="D2820" s="65"/>
    </row>
    <row r="2821" spans="4:4" x14ac:dyDescent="0.25">
      <c r="D2821" s="65"/>
    </row>
    <row r="2822" spans="4:4" x14ac:dyDescent="0.25">
      <c r="D2822" s="65"/>
    </row>
    <row r="2823" spans="4:4" x14ac:dyDescent="0.25">
      <c r="D2823" s="65"/>
    </row>
    <row r="2824" spans="4:4" x14ac:dyDescent="0.25">
      <c r="D2824" s="65"/>
    </row>
    <row r="2825" spans="4:4" x14ac:dyDescent="0.25">
      <c r="D2825" s="65"/>
    </row>
    <row r="2826" spans="4:4" x14ac:dyDescent="0.25">
      <c r="D2826" s="65"/>
    </row>
    <row r="2827" spans="4:4" x14ac:dyDescent="0.25">
      <c r="D2827" s="65"/>
    </row>
    <row r="2828" spans="4:4" x14ac:dyDescent="0.25">
      <c r="D2828" s="65"/>
    </row>
    <row r="2829" spans="4:4" x14ac:dyDescent="0.25">
      <c r="D2829" s="65"/>
    </row>
    <row r="2830" spans="4:4" x14ac:dyDescent="0.25">
      <c r="D2830" s="65"/>
    </row>
    <row r="2831" spans="4:4" x14ac:dyDescent="0.25">
      <c r="D2831" s="65"/>
    </row>
    <row r="2832" spans="4:4" x14ac:dyDescent="0.25">
      <c r="D2832" s="65"/>
    </row>
    <row r="2833" spans="4:4" x14ac:dyDescent="0.25">
      <c r="D2833" s="65"/>
    </row>
    <row r="2834" spans="4:4" x14ac:dyDescent="0.25">
      <c r="D2834" s="65"/>
    </row>
    <row r="2835" spans="4:4" x14ac:dyDescent="0.25">
      <c r="D2835" s="65"/>
    </row>
    <row r="2836" spans="4:4" x14ac:dyDescent="0.25">
      <c r="D2836" s="65"/>
    </row>
    <row r="2837" spans="4:4" x14ac:dyDescent="0.25">
      <c r="D2837" s="65"/>
    </row>
    <row r="2838" spans="4:4" x14ac:dyDescent="0.25">
      <c r="D2838" s="65"/>
    </row>
    <row r="2839" spans="4:4" x14ac:dyDescent="0.25">
      <c r="D2839" s="65"/>
    </row>
    <row r="2840" spans="4:4" x14ac:dyDescent="0.25">
      <c r="D2840" s="65"/>
    </row>
    <row r="2841" spans="4:4" x14ac:dyDescent="0.25">
      <c r="D2841" s="65"/>
    </row>
    <row r="2842" spans="4:4" x14ac:dyDescent="0.25">
      <c r="D2842" s="65"/>
    </row>
    <row r="2843" spans="4:4" x14ac:dyDescent="0.25">
      <c r="D2843" s="65"/>
    </row>
    <row r="2844" spans="4:4" x14ac:dyDescent="0.25">
      <c r="D2844" s="65"/>
    </row>
    <row r="2845" spans="4:4" x14ac:dyDescent="0.25">
      <c r="D2845" s="65"/>
    </row>
    <row r="2846" spans="4:4" x14ac:dyDescent="0.25">
      <c r="D2846" s="65"/>
    </row>
    <row r="2847" spans="4:4" x14ac:dyDescent="0.25">
      <c r="D2847" s="65"/>
    </row>
    <row r="2848" spans="4:4" x14ac:dyDescent="0.25">
      <c r="D2848" s="65"/>
    </row>
    <row r="2849" spans="4:4" x14ac:dyDescent="0.25">
      <c r="D2849" s="65"/>
    </row>
    <row r="2850" spans="4:4" x14ac:dyDescent="0.25">
      <c r="D2850" s="65"/>
    </row>
    <row r="2851" spans="4:4" x14ac:dyDescent="0.25">
      <c r="D2851" s="65"/>
    </row>
    <row r="2852" spans="4:4" x14ac:dyDescent="0.25">
      <c r="D2852" s="65"/>
    </row>
    <row r="2853" spans="4:4" x14ac:dyDescent="0.25">
      <c r="D2853" s="65"/>
    </row>
    <row r="2854" spans="4:4" x14ac:dyDescent="0.25">
      <c r="D2854" s="65"/>
    </row>
    <row r="2855" spans="4:4" x14ac:dyDescent="0.25">
      <c r="D2855" s="65"/>
    </row>
    <row r="2856" spans="4:4" x14ac:dyDescent="0.25">
      <c r="D2856" s="65"/>
    </row>
    <row r="2857" spans="4:4" x14ac:dyDescent="0.25">
      <c r="D2857" s="65"/>
    </row>
    <row r="2858" spans="4:4" x14ac:dyDescent="0.25">
      <c r="D2858" s="65"/>
    </row>
    <row r="2859" spans="4:4" x14ac:dyDescent="0.25">
      <c r="D2859" s="65"/>
    </row>
    <row r="2860" spans="4:4" x14ac:dyDescent="0.25">
      <c r="D2860" s="65"/>
    </row>
    <row r="2861" spans="4:4" x14ac:dyDescent="0.25">
      <c r="D2861" s="65"/>
    </row>
    <row r="2862" spans="4:4" x14ac:dyDescent="0.25">
      <c r="D2862" s="65"/>
    </row>
    <row r="2863" spans="4:4" x14ac:dyDescent="0.25">
      <c r="D2863" s="65"/>
    </row>
    <row r="2864" spans="4:4" x14ac:dyDescent="0.25">
      <c r="D2864" s="65"/>
    </row>
    <row r="2865" spans="4:4" x14ac:dyDescent="0.25">
      <c r="D2865" s="65"/>
    </row>
    <row r="2866" spans="4:4" x14ac:dyDescent="0.25">
      <c r="D2866" s="65"/>
    </row>
    <row r="2867" spans="4:4" x14ac:dyDescent="0.25">
      <c r="D2867" s="65"/>
    </row>
    <row r="2868" spans="4:4" x14ac:dyDescent="0.25">
      <c r="D2868" s="65"/>
    </row>
    <row r="2869" spans="4:4" x14ac:dyDescent="0.25">
      <c r="D2869" s="65"/>
    </row>
    <row r="2870" spans="4:4" x14ac:dyDescent="0.25">
      <c r="D2870" s="65"/>
    </row>
    <row r="2871" spans="4:4" x14ac:dyDescent="0.25">
      <c r="D2871" s="65"/>
    </row>
    <row r="2872" spans="4:4" x14ac:dyDescent="0.25">
      <c r="D2872" s="65"/>
    </row>
    <row r="2873" spans="4:4" x14ac:dyDescent="0.25">
      <c r="D2873" s="65"/>
    </row>
    <row r="2874" spans="4:4" x14ac:dyDescent="0.25">
      <c r="D2874" s="65"/>
    </row>
    <row r="2875" spans="4:4" x14ac:dyDescent="0.25">
      <c r="D2875" s="65"/>
    </row>
    <row r="2876" spans="4:4" x14ac:dyDescent="0.25">
      <c r="D2876" s="65"/>
    </row>
    <row r="2877" spans="4:4" x14ac:dyDescent="0.25">
      <c r="D2877" s="65"/>
    </row>
    <row r="2878" spans="4:4" x14ac:dyDescent="0.25">
      <c r="D2878" s="65"/>
    </row>
    <row r="2879" spans="4:4" x14ac:dyDescent="0.25">
      <c r="D2879" s="65"/>
    </row>
    <row r="2880" spans="4:4" x14ac:dyDescent="0.25">
      <c r="D2880" s="65"/>
    </row>
    <row r="2881" spans="4:4" x14ac:dyDescent="0.25">
      <c r="D2881" s="65"/>
    </row>
    <row r="2882" spans="4:4" x14ac:dyDescent="0.25">
      <c r="D2882" s="65"/>
    </row>
    <row r="2883" spans="4:4" x14ac:dyDescent="0.25">
      <c r="D2883" s="65"/>
    </row>
    <row r="2884" spans="4:4" x14ac:dyDescent="0.25">
      <c r="D2884" s="65"/>
    </row>
    <row r="2885" spans="4:4" x14ac:dyDescent="0.25">
      <c r="D2885" s="65"/>
    </row>
    <row r="2886" spans="4:4" x14ac:dyDescent="0.25">
      <c r="D2886" s="65"/>
    </row>
    <row r="2887" spans="4:4" x14ac:dyDescent="0.25">
      <c r="D2887" s="65"/>
    </row>
    <row r="2888" spans="4:4" x14ac:dyDescent="0.25">
      <c r="D2888" s="65"/>
    </row>
    <row r="2889" spans="4:4" x14ac:dyDescent="0.25">
      <c r="D2889" s="65"/>
    </row>
    <row r="2890" spans="4:4" x14ac:dyDescent="0.25">
      <c r="D2890" s="65"/>
    </row>
    <row r="2891" spans="4:4" x14ac:dyDescent="0.25">
      <c r="D2891" s="65"/>
    </row>
    <row r="2892" spans="4:4" x14ac:dyDescent="0.25">
      <c r="D2892" s="65"/>
    </row>
    <row r="2893" spans="4:4" x14ac:dyDescent="0.25">
      <c r="D2893" s="65"/>
    </row>
    <row r="2894" spans="4:4" x14ac:dyDescent="0.25">
      <c r="D2894" s="65"/>
    </row>
    <row r="2895" spans="4:4" x14ac:dyDescent="0.25">
      <c r="D2895" s="65"/>
    </row>
    <row r="2896" spans="4:4" x14ac:dyDescent="0.25">
      <c r="D2896" s="65"/>
    </row>
    <row r="2897" spans="4:4" x14ac:dyDescent="0.25">
      <c r="D2897" s="65"/>
    </row>
    <row r="2898" spans="4:4" x14ac:dyDescent="0.25">
      <c r="D2898" s="65"/>
    </row>
    <row r="2899" spans="4:4" x14ac:dyDescent="0.25">
      <c r="D2899" s="65"/>
    </row>
    <row r="2900" spans="4:4" x14ac:dyDescent="0.25">
      <c r="D2900" s="65"/>
    </row>
    <row r="2901" spans="4:4" x14ac:dyDescent="0.25">
      <c r="D2901" s="65"/>
    </row>
    <row r="2902" spans="4:4" x14ac:dyDescent="0.25">
      <c r="D2902" s="65"/>
    </row>
    <row r="2903" spans="4:4" x14ac:dyDescent="0.25">
      <c r="D2903" s="65"/>
    </row>
    <row r="2904" spans="4:4" x14ac:dyDescent="0.25">
      <c r="D2904" s="65"/>
    </row>
    <row r="2905" spans="4:4" x14ac:dyDescent="0.25">
      <c r="D2905" s="65"/>
    </row>
    <row r="2906" spans="4:4" x14ac:dyDescent="0.25">
      <c r="D2906" s="65"/>
    </row>
    <row r="2907" spans="4:4" x14ac:dyDescent="0.25">
      <c r="D2907" s="65"/>
    </row>
    <row r="2908" spans="4:4" x14ac:dyDescent="0.25">
      <c r="D2908" s="65"/>
    </row>
    <row r="2909" spans="4:4" x14ac:dyDescent="0.25">
      <c r="D2909" s="65"/>
    </row>
    <row r="2910" spans="4:4" x14ac:dyDescent="0.25">
      <c r="D2910" s="65"/>
    </row>
    <row r="2911" spans="4:4" x14ac:dyDescent="0.25">
      <c r="D2911" s="65"/>
    </row>
    <row r="2912" spans="4:4" x14ac:dyDescent="0.25">
      <c r="D2912" s="65"/>
    </row>
    <row r="2913" spans="4:4" x14ac:dyDescent="0.25">
      <c r="D2913" s="65"/>
    </row>
    <row r="2914" spans="4:4" x14ac:dyDescent="0.25">
      <c r="D2914" s="65"/>
    </row>
    <row r="2915" spans="4:4" x14ac:dyDescent="0.25">
      <c r="D2915" s="65"/>
    </row>
    <row r="2916" spans="4:4" x14ac:dyDescent="0.25">
      <c r="D2916" s="65"/>
    </row>
    <row r="2917" spans="4:4" x14ac:dyDescent="0.25">
      <c r="D2917" s="65"/>
    </row>
    <row r="2918" spans="4:4" x14ac:dyDescent="0.25">
      <c r="D2918" s="65"/>
    </row>
    <row r="2919" spans="4:4" x14ac:dyDescent="0.25">
      <c r="D2919" s="65"/>
    </row>
    <row r="2920" spans="4:4" x14ac:dyDescent="0.25">
      <c r="D2920" s="65"/>
    </row>
    <row r="2921" spans="4:4" x14ac:dyDescent="0.25">
      <c r="D2921" s="65"/>
    </row>
    <row r="2922" spans="4:4" x14ac:dyDescent="0.25">
      <c r="D2922" s="65"/>
    </row>
    <row r="2923" spans="4:4" x14ac:dyDescent="0.25">
      <c r="D2923" s="65"/>
    </row>
    <row r="2924" spans="4:4" x14ac:dyDescent="0.25">
      <c r="D2924" s="65"/>
    </row>
    <row r="2925" spans="4:4" x14ac:dyDescent="0.25">
      <c r="D2925" s="65"/>
    </row>
    <row r="2926" spans="4:4" x14ac:dyDescent="0.25">
      <c r="D2926" s="65"/>
    </row>
    <row r="2927" spans="4:4" x14ac:dyDescent="0.25">
      <c r="D2927" s="65"/>
    </row>
    <row r="2928" spans="4:4" x14ac:dyDescent="0.25">
      <c r="D2928" s="65"/>
    </row>
    <row r="2929" spans="4:4" x14ac:dyDescent="0.25">
      <c r="D2929" s="65"/>
    </row>
    <row r="2930" spans="4:4" x14ac:dyDescent="0.25">
      <c r="D2930" s="65"/>
    </row>
    <row r="2931" spans="4:4" x14ac:dyDescent="0.25">
      <c r="D2931" s="65"/>
    </row>
    <row r="2932" spans="4:4" x14ac:dyDescent="0.25">
      <c r="D2932" s="65"/>
    </row>
    <row r="2933" spans="4:4" x14ac:dyDescent="0.25">
      <c r="D2933" s="65"/>
    </row>
    <row r="2934" spans="4:4" x14ac:dyDescent="0.25">
      <c r="D2934" s="65"/>
    </row>
    <row r="2935" spans="4:4" x14ac:dyDescent="0.25">
      <c r="D2935" s="65"/>
    </row>
    <row r="2936" spans="4:4" x14ac:dyDescent="0.25">
      <c r="D2936" s="65"/>
    </row>
    <row r="2937" spans="4:4" x14ac:dyDescent="0.25">
      <c r="D2937" s="65"/>
    </row>
    <row r="2938" spans="4:4" x14ac:dyDescent="0.25">
      <c r="D2938" s="65"/>
    </row>
    <row r="2939" spans="4:4" x14ac:dyDescent="0.25">
      <c r="D2939" s="65"/>
    </row>
    <row r="2940" spans="4:4" x14ac:dyDescent="0.25">
      <c r="D2940" s="65"/>
    </row>
    <row r="2941" spans="4:4" x14ac:dyDescent="0.25">
      <c r="D2941" s="65"/>
    </row>
    <row r="2942" spans="4:4" x14ac:dyDescent="0.25">
      <c r="D2942" s="65"/>
    </row>
    <row r="2943" spans="4:4" x14ac:dyDescent="0.25">
      <c r="D2943" s="65"/>
    </row>
    <row r="2944" spans="4:4" x14ac:dyDescent="0.25">
      <c r="D2944" s="65"/>
    </row>
    <row r="2945" spans="4:4" x14ac:dyDescent="0.25">
      <c r="D2945" s="65"/>
    </row>
    <row r="2946" spans="4:4" x14ac:dyDescent="0.25">
      <c r="D2946" s="65"/>
    </row>
    <row r="2947" spans="4:4" x14ac:dyDescent="0.25">
      <c r="D2947" s="65"/>
    </row>
    <row r="2948" spans="4:4" x14ac:dyDescent="0.25">
      <c r="D2948" s="65"/>
    </row>
    <row r="2949" spans="4:4" x14ac:dyDescent="0.25">
      <c r="D2949" s="65"/>
    </row>
    <row r="2950" spans="4:4" x14ac:dyDescent="0.25">
      <c r="D2950" s="65"/>
    </row>
    <row r="2951" spans="4:4" x14ac:dyDescent="0.25">
      <c r="D2951" s="65"/>
    </row>
    <row r="2952" spans="4:4" x14ac:dyDescent="0.25">
      <c r="D2952" s="65"/>
    </row>
    <row r="2953" spans="4:4" x14ac:dyDescent="0.25">
      <c r="D2953" s="65"/>
    </row>
    <row r="2954" spans="4:4" x14ac:dyDescent="0.25">
      <c r="D2954" s="65"/>
    </row>
    <row r="2955" spans="4:4" x14ac:dyDescent="0.25">
      <c r="D2955" s="65"/>
    </row>
    <row r="2956" spans="4:4" x14ac:dyDescent="0.25">
      <c r="D2956" s="65"/>
    </row>
    <row r="2957" spans="4:4" x14ac:dyDescent="0.25">
      <c r="D2957" s="65"/>
    </row>
    <row r="2958" spans="4:4" x14ac:dyDescent="0.25">
      <c r="D2958" s="65"/>
    </row>
    <row r="2959" spans="4:4" x14ac:dyDescent="0.25">
      <c r="D2959" s="65"/>
    </row>
    <row r="2960" spans="4:4" x14ac:dyDescent="0.25">
      <c r="D2960" s="65"/>
    </row>
    <row r="2961" spans="4:4" x14ac:dyDescent="0.25">
      <c r="D2961" s="65"/>
    </row>
    <row r="2962" spans="4:4" x14ac:dyDescent="0.25">
      <c r="D2962" s="65"/>
    </row>
    <row r="2963" spans="4:4" x14ac:dyDescent="0.25">
      <c r="D2963" s="65"/>
    </row>
    <row r="2964" spans="4:4" x14ac:dyDescent="0.25">
      <c r="D2964" s="65"/>
    </row>
    <row r="2965" spans="4:4" x14ac:dyDescent="0.25">
      <c r="D2965" s="65"/>
    </row>
    <row r="2966" spans="4:4" x14ac:dyDescent="0.25">
      <c r="D2966" s="65"/>
    </row>
    <row r="2967" spans="4:4" x14ac:dyDescent="0.25">
      <c r="D2967" s="65"/>
    </row>
    <row r="2968" spans="4:4" x14ac:dyDescent="0.25">
      <c r="D2968" s="65"/>
    </row>
    <row r="2969" spans="4:4" x14ac:dyDescent="0.25">
      <c r="D2969" s="65"/>
    </row>
    <row r="2970" spans="4:4" x14ac:dyDescent="0.25">
      <c r="D2970" s="65"/>
    </row>
    <row r="2971" spans="4:4" x14ac:dyDescent="0.25">
      <c r="D2971" s="65"/>
    </row>
    <row r="2972" spans="4:4" x14ac:dyDescent="0.25">
      <c r="D2972" s="65"/>
    </row>
    <row r="2973" spans="4:4" x14ac:dyDescent="0.25">
      <c r="D2973" s="65"/>
    </row>
    <row r="2974" spans="4:4" x14ac:dyDescent="0.25">
      <c r="D2974" s="65"/>
    </row>
    <row r="2975" spans="4:4" x14ac:dyDescent="0.25">
      <c r="D2975" s="65"/>
    </row>
    <row r="2976" spans="4:4" x14ac:dyDescent="0.25">
      <c r="D2976" s="65"/>
    </row>
    <row r="2977" spans="4:4" x14ac:dyDescent="0.25">
      <c r="D2977" s="65"/>
    </row>
    <row r="2978" spans="4:4" x14ac:dyDescent="0.25">
      <c r="D2978" s="65"/>
    </row>
    <row r="2979" spans="4:4" x14ac:dyDescent="0.25">
      <c r="D2979" s="65"/>
    </row>
    <row r="2980" spans="4:4" x14ac:dyDescent="0.25">
      <c r="D2980" s="65"/>
    </row>
    <row r="2981" spans="4:4" x14ac:dyDescent="0.25">
      <c r="D2981" s="65"/>
    </row>
    <row r="2982" spans="4:4" x14ac:dyDescent="0.25">
      <c r="D2982" s="65"/>
    </row>
    <row r="2983" spans="4:4" x14ac:dyDescent="0.25">
      <c r="D2983" s="65"/>
    </row>
    <row r="2984" spans="4:4" x14ac:dyDescent="0.25">
      <c r="D2984" s="65"/>
    </row>
    <row r="2985" spans="4:4" x14ac:dyDescent="0.25">
      <c r="D2985" s="65"/>
    </row>
    <row r="2986" spans="4:4" x14ac:dyDescent="0.25">
      <c r="D2986" s="65"/>
    </row>
    <row r="2987" spans="4:4" x14ac:dyDescent="0.25">
      <c r="D2987" s="65"/>
    </row>
    <row r="2988" spans="4:4" x14ac:dyDescent="0.25">
      <c r="D2988" s="65"/>
    </row>
    <row r="2989" spans="4:4" x14ac:dyDescent="0.25">
      <c r="D2989" s="65"/>
    </row>
    <row r="2990" spans="4:4" x14ac:dyDescent="0.25">
      <c r="D2990" s="65"/>
    </row>
    <row r="2991" spans="4:4" x14ac:dyDescent="0.25">
      <c r="D2991" s="65"/>
    </row>
    <row r="2992" spans="4:4" x14ac:dyDescent="0.25">
      <c r="D2992" s="6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veraging"/>
  <dimension ref="A1:CM125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ColWidth="9.109375" defaultRowHeight="13.2" x14ac:dyDescent="0.25"/>
  <cols>
    <col min="1" max="1" width="17.33203125" style="52" customWidth="1"/>
    <col min="2" max="2" width="10.88671875" style="22" customWidth="1"/>
    <col min="3" max="3" width="11.44140625" style="22" customWidth="1"/>
    <col min="4" max="4" width="12.6640625" style="22" customWidth="1"/>
    <col min="5" max="7" width="9.109375" style="22"/>
    <col min="8" max="8" width="9.109375" style="6"/>
    <col min="9" max="62" width="9.109375" style="22"/>
    <col min="63" max="63" width="9.109375" style="13"/>
    <col min="64" max="16384" width="9.109375" style="7"/>
  </cols>
  <sheetData>
    <row r="1" spans="1:91" s="25" customFormat="1" x14ac:dyDescent="0.25">
      <c r="A1" s="49"/>
      <c r="B1" s="17"/>
      <c r="C1" s="17"/>
      <c r="D1" s="17"/>
      <c r="E1" s="17"/>
      <c r="F1" s="17"/>
      <c r="G1" s="17"/>
      <c r="H1" s="32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23"/>
    </row>
    <row r="2" spans="1:91" s="25" customFormat="1" x14ac:dyDescent="0.25">
      <c r="A2" s="49"/>
      <c r="B2" s="18"/>
      <c r="C2" s="18"/>
      <c r="D2" s="18"/>
      <c r="E2" s="18"/>
      <c r="F2" s="18"/>
      <c r="G2" s="18"/>
      <c r="H2" s="33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24"/>
    </row>
    <row r="3" spans="1:91" s="28" customFormat="1" ht="14.25" customHeight="1" x14ac:dyDescent="0.25">
      <c r="A3" s="50" t="s">
        <v>2</v>
      </c>
      <c r="B3" s="54" t="s">
        <v>123</v>
      </c>
      <c r="C3" s="19"/>
      <c r="D3" s="59"/>
      <c r="E3" s="59"/>
      <c r="F3" s="59"/>
      <c r="G3" s="59"/>
      <c r="H3" s="59"/>
      <c r="I3" s="19"/>
      <c r="J3" s="19"/>
      <c r="K3" s="19"/>
      <c r="L3" s="19"/>
      <c r="M3" s="19"/>
      <c r="N3" s="35"/>
      <c r="O3" s="35"/>
      <c r="P3" s="19"/>
      <c r="Q3" s="19"/>
      <c r="R3" s="19"/>
      <c r="S3" s="19"/>
      <c r="T3" s="19"/>
      <c r="U3" s="19"/>
      <c r="V3" s="19"/>
      <c r="W3" s="19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8"/>
      <c r="BL3" s="26"/>
      <c r="BM3" s="26"/>
      <c r="BN3" s="26"/>
      <c r="BO3" s="26"/>
      <c r="BP3" s="26"/>
      <c r="BQ3" s="26"/>
      <c r="BR3" s="26"/>
      <c r="BS3" s="26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</row>
    <row r="4" spans="1:91" s="30" customFormat="1" x14ac:dyDescent="0.25">
      <c r="A4" s="50" t="s">
        <v>9</v>
      </c>
      <c r="B4" s="54" t="s">
        <v>143</v>
      </c>
      <c r="C4" s="20"/>
      <c r="D4" s="61"/>
      <c r="E4" s="61"/>
      <c r="F4" s="61"/>
      <c r="G4" s="61"/>
      <c r="H4" s="6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</row>
    <row r="5" spans="1:91" s="31" customFormat="1" ht="1.5" hidden="1" customHeight="1" x14ac:dyDescent="0.25">
      <c r="A5" s="51"/>
      <c r="B5" s="21"/>
      <c r="C5" s="21"/>
      <c r="D5" s="21"/>
      <c r="E5" s="21"/>
      <c r="F5" s="21"/>
      <c r="G5" s="21"/>
      <c r="H5" s="34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40"/>
    </row>
    <row r="6" spans="1:91" s="44" customFormat="1" x14ac:dyDescent="0.25">
      <c r="A6" s="48" t="s">
        <v>22</v>
      </c>
      <c r="B6" s="41"/>
      <c r="C6" s="41"/>
      <c r="D6" s="41"/>
      <c r="E6" s="41"/>
      <c r="F6" s="41"/>
      <c r="G6" s="41"/>
      <c r="H6" s="42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3"/>
    </row>
    <row r="7" spans="1:91" s="44" customFormat="1" x14ac:dyDescent="0.25">
      <c r="A7" s="48" t="s">
        <v>21</v>
      </c>
      <c r="B7" s="41"/>
      <c r="C7" s="41"/>
      <c r="D7" s="41"/>
      <c r="E7" s="41"/>
      <c r="F7" s="41"/>
      <c r="G7" s="41"/>
      <c r="H7" s="42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3"/>
    </row>
    <row r="8" spans="1:91" s="44" customFormat="1" x14ac:dyDescent="0.25">
      <c r="A8" s="48" t="s">
        <v>23</v>
      </c>
      <c r="B8" s="41"/>
      <c r="C8" s="41"/>
      <c r="D8" s="41"/>
      <c r="E8" s="41"/>
      <c r="F8" s="41"/>
      <c r="G8" s="41"/>
      <c r="H8" s="42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3"/>
    </row>
    <row r="9" spans="1:91" s="44" customFormat="1" x14ac:dyDescent="0.25">
      <c r="A9" s="48" t="s">
        <v>28</v>
      </c>
      <c r="B9" s="41"/>
      <c r="C9" s="41"/>
      <c r="D9" s="41"/>
      <c r="E9" s="41"/>
      <c r="F9" s="41"/>
      <c r="G9" s="41"/>
      <c r="H9" s="42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3"/>
    </row>
    <row r="10" spans="1:91" s="44" customFormat="1" x14ac:dyDescent="0.25">
      <c r="A10" s="48"/>
      <c r="B10" s="41"/>
      <c r="C10" s="41"/>
      <c r="D10" s="41"/>
      <c r="E10" s="41"/>
      <c r="F10" s="41"/>
      <c r="G10" s="41"/>
      <c r="H10" s="42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3"/>
    </row>
    <row r="11" spans="1:91" s="44" customFormat="1" x14ac:dyDescent="0.25">
      <c r="A11" s="48"/>
      <c r="B11" s="41"/>
      <c r="C11" s="41"/>
      <c r="D11" s="41"/>
      <c r="E11" s="41"/>
      <c r="F11" s="41"/>
      <c r="G11" s="41"/>
      <c r="H11" s="42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3"/>
    </row>
    <row r="12" spans="1:91" s="44" customFormat="1" x14ac:dyDescent="0.25">
      <c r="A12" s="48"/>
      <c r="B12" s="41"/>
      <c r="C12" s="41"/>
      <c r="D12" s="41"/>
      <c r="E12" s="41"/>
      <c r="F12" s="41"/>
      <c r="G12" s="41"/>
      <c r="H12" s="42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3"/>
    </row>
    <row r="13" spans="1:91" s="44" customFormat="1" x14ac:dyDescent="0.25">
      <c r="A13" s="48"/>
      <c r="B13" s="41"/>
      <c r="C13" s="41"/>
      <c r="D13" s="41"/>
      <c r="E13" s="41"/>
      <c r="F13" s="41"/>
      <c r="G13" s="41"/>
      <c r="H13" s="42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3"/>
    </row>
    <row r="14" spans="1:91" s="44" customFormat="1" x14ac:dyDescent="0.25">
      <c r="A14" s="48"/>
      <c r="B14" s="41"/>
      <c r="C14" s="41"/>
      <c r="D14" s="41"/>
      <c r="E14" s="41"/>
      <c r="F14" s="41"/>
      <c r="G14" s="41"/>
      <c r="H14" s="42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3"/>
    </row>
    <row r="15" spans="1:91" s="44" customFormat="1" x14ac:dyDescent="0.25">
      <c r="A15" s="48"/>
      <c r="B15" s="41"/>
      <c r="C15" s="41"/>
      <c r="D15" s="41"/>
      <c r="E15" s="41"/>
      <c r="F15" s="41"/>
      <c r="G15" s="41"/>
      <c r="H15" s="42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3"/>
    </row>
    <row r="16" spans="1:91" s="44" customFormat="1" x14ac:dyDescent="0.25">
      <c r="A16" s="48"/>
      <c r="B16" s="41"/>
      <c r="C16" s="41"/>
      <c r="D16" s="41"/>
      <c r="E16" s="41"/>
      <c r="F16" s="41"/>
      <c r="G16" s="41"/>
      <c r="H16" s="42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3"/>
    </row>
    <row r="17" spans="1:63" s="44" customFormat="1" x14ac:dyDescent="0.25">
      <c r="A17" s="48"/>
      <c r="B17" s="41"/>
      <c r="C17" s="41"/>
      <c r="D17" s="41"/>
      <c r="E17" s="41"/>
      <c r="F17" s="41"/>
      <c r="G17" s="41"/>
      <c r="H17" s="42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3"/>
    </row>
    <row r="18" spans="1:63" s="44" customFormat="1" x14ac:dyDescent="0.25">
      <c r="A18" s="48"/>
      <c r="B18" s="41"/>
      <c r="C18" s="41"/>
      <c r="D18" s="41"/>
      <c r="E18" s="41"/>
      <c r="F18" s="41"/>
      <c r="G18" s="41"/>
      <c r="H18" s="42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3"/>
    </row>
    <row r="19" spans="1:63" s="44" customFormat="1" x14ac:dyDescent="0.25">
      <c r="A19" s="48"/>
      <c r="B19" s="41"/>
      <c r="C19" s="41"/>
      <c r="D19" s="41"/>
      <c r="E19" s="41"/>
      <c r="F19" s="41"/>
      <c r="G19" s="41"/>
      <c r="H19" s="42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3"/>
    </row>
    <row r="20" spans="1:63" s="44" customFormat="1" x14ac:dyDescent="0.25">
      <c r="A20" s="48"/>
      <c r="B20" s="41"/>
      <c r="C20" s="41"/>
      <c r="D20" s="41"/>
      <c r="E20" s="41"/>
      <c r="F20" s="41"/>
      <c r="G20" s="41"/>
      <c r="H20" s="42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3"/>
    </row>
    <row r="21" spans="1:63" s="44" customFormat="1" x14ac:dyDescent="0.25">
      <c r="A21" s="48"/>
      <c r="B21" s="41"/>
      <c r="C21" s="41"/>
      <c r="D21" s="41"/>
      <c r="E21" s="41"/>
      <c r="F21" s="41"/>
      <c r="G21" s="41"/>
      <c r="H21" s="42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3"/>
    </row>
    <row r="22" spans="1:63" s="44" customFormat="1" x14ac:dyDescent="0.25">
      <c r="A22" s="48"/>
      <c r="B22" s="41"/>
      <c r="C22" s="41"/>
      <c r="D22" s="41"/>
      <c r="E22" s="41"/>
      <c r="F22" s="41"/>
      <c r="G22" s="41"/>
      <c r="H22" s="42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3"/>
    </row>
    <row r="23" spans="1:63" s="44" customFormat="1" x14ac:dyDescent="0.25">
      <c r="A23" s="48"/>
      <c r="B23" s="41"/>
      <c r="C23" s="41"/>
      <c r="D23" s="41"/>
      <c r="E23" s="41"/>
      <c r="F23" s="41"/>
      <c r="G23" s="41"/>
      <c r="H23" s="42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3"/>
    </row>
    <row r="24" spans="1:63" s="44" customFormat="1" x14ac:dyDescent="0.25">
      <c r="A24" s="48"/>
      <c r="B24" s="41"/>
      <c r="C24" s="41"/>
      <c r="D24" s="41"/>
      <c r="E24" s="41"/>
      <c r="F24" s="41"/>
      <c r="G24" s="41"/>
      <c r="H24" s="42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3"/>
    </row>
    <row r="25" spans="1:63" s="44" customFormat="1" x14ac:dyDescent="0.25">
      <c r="A25" s="48"/>
      <c r="B25" s="41"/>
      <c r="C25" s="41"/>
      <c r="D25" s="41"/>
      <c r="E25" s="41"/>
      <c r="F25" s="41"/>
      <c r="G25" s="41"/>
      <c r="H25" s="42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3"/>
    </row>
    <row r="26" spans="1:63" s="44" customFormat="1" x14ac:dyDescent="0.25">
      <c r="A26" s="48"/>
      <c r="B26" s="41"/>
      <c r="C26" s="41"/>
      <c r="D26" s="41"/>
      <c r="E26" s="41"/>
      <c r="F26" s="41"/>
      <c r="G26" s="41"/>
      <c r="H26" s="42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3"/>
    </row>
    <row r="27" spans="1:63" s="44" customFormat="1" x14ac:dyDescent="0.25">
      <c r="A27" s="48"/>
      <c r="B27" s="41"/>
      <c r="C27" s="41"/>
      <c r="D27" s="41"/>
      <c r="E27" s="41"/>
      <c r="F27" s="41"/>
      <c r="G27" s="41"/>
      <c r="H27" s="42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3"/>
    </row>
    <row r="28" spans="1:63" s="44" customFormat="1" x14ac:dyDescent="0.25">
      <c r="A28" s="48"/>
      <c r="B28" s="41"/>
      <c r="C28" s="41"/>
      <c r="D28" s="41"/>
      <c r="E28" s="41"/>
      <c r="F28" s="41"/>
      <c r="G28" s="41"/>
      <c r="H28" s="42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3"/>
    </row>
    <row r="29" spans="1:63" s="44" customFormat="1" x14ac:dyDescent="0.25">
      <c r="A29" s="48"/>
      <c r="B29" s="41"/>
      <c r="C29" s="41"/>
      <c r="D29" s="41"/>
      <c r="E29" s="41"/>
      <c r="F29" s="41"/>
      <c r="G29" s="41"/>
      <c r="H29" s="42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3"/>
    </row>
    <row r="30" spans="1:63" s="44" customFormat="1" x14ac:dyDescent="0.25">
      <c r="A30" s="48"/>
      <c r="B30" s="41"/>
      <c r="C30" s="41"/>
      <c r="D30" s="41"/>
      <c r="E30" s="41"/>
      <c r="F30" s="41"/>
      <c r="G30" s="41"/>
      <c r="H30" s="42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3"/>
    </row>
    <row r="31" spans="1:63" s="44" customFormat="1" x14ac:dyDescent="0.25">
      <c r="A31" s="48"/>
      <c r="B31" s="41"/>
      <c r="C31" s="41"/>
      <c r="D31" s="41"/>
      <c r="E31" s="41"/>
      <c r="F31" s="41"/>
      <c r="G31" s="41"/>
      <c r="H31" s="42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3"/>
    </row>
    <row r="32" spans="1:63" s="44" customFormat="1" x14ac:dyDescent="0.25">
      <c r="A32" s="48"/>
      <c r="B32" s="41"/>
      <c r="C32" s="41"/>
      <c r="D32" s="41"/>
      <c r="E32" s="41"/>
      <c r="F32" s="41"/>
      <c r="G32" s="41"/>
      <c r="H32" s="42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3"/>
    </row>
    <row r="33" spans="1:63" s="44" customFormat="1" x14ac:dyDescent="0.25">
      <c r="A33" s="48"/>
      <c r="B33" s="41"/>
      <c r="C33" s="41"/>
      <c r="D33" s="41"/>
      <c r="E33" s="41"/>
      <c r="F33" s="41"/>
      <c r="G33" s="41"/>
      <c r="H33" s="42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3"/>
    </row>
    <row r="34" spans="1:63" s="44" customFormat="1" x14ac:dyDescent="0.25">
      <c r="A34" s="48"/>
      <c r="B34" s="41"/>
      <c r="C34" s="41"/>
      <c r="D34" s="41"/>
      <c r="E34" s="41"/>
      <c r="F34" s="41"/>
      <c r="G34" s="41"/>
      <c r="H34" s="42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3"/>
    </row>
    <row r="35" spans="1:63" s="44" customFormat="1" x14ac:dyDescent="0.25">
      <c r="A35" s="48"/>
      <c r="B35" s="41"/>
      <c r="C35" s="41"/>
      <c r="D35" s="41"/>
      <c r="E35" s="41"/>
      <c r="F35" s="41"/>
      <c r="G35" s="41"/>
      <c r="H35" s="42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3"/>
    </row>
    <row r="36" spans="1:63" s="44" customFormat="1" x14ac:dyDescent="0.25">
      <c r="A36" s="48"/>
      <c r="B36" s="41"/>
      <c r="C36" s="41"/>
      <c r="D36" s="41"/>
      <c r="E36" s="41"/>
      <c r="F36" s="41"/>
      <c r="G36" s="41"/>
      <c r="H36" s="42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3"/>
    </row>
    <row r="37" spans="1:63" s="44" customFormat="1" x14ac:dyDescent="0.25">
      <c r="A37" s="48"/>
      <c r="B37" s="41"/>
      <c r="C37" s="41"/>
      <c r="D37" s="41"/>
      <c r="E37" s="41"/>
      <c r="F37" s="41"/>
      <c r="G37" s="41"/>
      <c r="H37" s="42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3"/>
    </row>
    <row r="38" spans="1:63" s="44" customFormat="1" x14ac:dyDescent="0.25">
      <c r="A38" s="48"/>
      <c r="B38" s="41"/>
      <c r="C38" s="41"/>
      <c r="D38" s="41"/>
      <c r="E38" s="41"/>
      <c r="F38" s="41"/>
      <c r="G38" s="41"/>
      <c r="H38" s="42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3"/>
    </row>
    <row r="39" spans="1:63" s="44" customFormat="1" x14ac:dyDescent="0.25">
      <c r="A39" s="48"/>
      <c r="B39" s="41"/>
      <c r="C39" s="41"/>
      <c r="D39" s="41"/>
      <c r="E39" s="41"/>
      <c r="F39" s="41"/>
      <c r="G39" s="41"/>
      <c r="H39" s="42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3"/>
    </row>
    <row r="40" spans="1:63" s="44" customFormat="1" x14ac:dyDescent="0.25">
      <c r="A40" s="48"/>
      <c r="B40" s="41"/>
      <c r="C40" s="41"/>
      <c r="D40" s="41"/>
      <c r="E40" s="41"/>
      <c r="F40" s="41"/>
      <c r="G40" s="41"/>
      <c r="H40" s="42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3"/>
    </row>
    <row r="41" spans="1:63" s="44" customFormat="1" x14ac:dyDescent="0.25">
      <c r="A41" s="48"/>
      <c r="B41" s="41"/>
      <c r="C41" s="41"/>
      <c r="D41" s="41"/>
      <c r="E41" s="41"/>
      <c r="F41" s="41"/>
      <c r="G41" s="41"/>
      <c r="H41" s="42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3"/>
    </row>
    <row r="42" spans="1:63" s="44" customFormat="1" x14ac:dyDescent="0.25">
      <c r="A42" s="48"/>
      <c r="B42" s="41"/>
      <c r="C42" s="41"/>
      <c r="D42" s="41"/>
      <c r="E42" s="41"/>
      <c r="F42" s="41"/>
      <c r="G42" s="41"/>
      <c r="H42" s="42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3"/>
    </row>
    <row r="43" spans="1:63" s="44" customFormat="1" x14ac:dyDescent="0.25">
      <c r="A43" s="48"/>
      <c r="B43" s="41"/>
      <c r="C43" s="41"/>
      <c r="D43" s="41"/>
      <c r="E43" s="41"/>
      <c r="F43" s="41"/>
      <c r="G43" s="41"/>
      <c r="H43" s="42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3"/>
    </row>
    <row r="44" spans="1:63" s="44" customFormat="1" x14ac:dyDescent="0.25">
      <c r="A44" s="48"/>
      <c r="B44" s="41"/>
      <c r="C44" s="41"/>
      <c r="D44" s="41"/>
      <c r="E44" s="41"/>
      <c r="F44" s="41"/>
      <c r="G44" s="41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3"/>
    </row>
    <row r="45" spans="1:63" s="44" customFormat="1" x14ac:dyDescent="0.25">
      <c r="A45" s="48"/>
      <c r="B45" s="41"/>
      <c r="C45" s="41"/>
      <c r="D45" s="41"/>
      <c r="E45" s="41"/>
      <c r="F45" s="41"/>
      <c r="G45" s="41"/>
      <c r="H45" s="42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3"/>
    </row>
    <row r="46" spans="1:63" s="44" customFormat="1" x14ac:dyDescent="0.25">
      <c r="A46" s="48"/>
      <c r="B46" s="41"/>
      <c r="C46" s="41"/>
      <c r="D46" s="41"/>
      <c r="E46" s="41"/>
      <c r="F46" s="41"/>
      <c r="G46" s="41"/>
      <c r="H46" s="42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3"/>
    </row>
    <row r="47" spans="1:63" s="44" customFormat="1" x14ac:dyDescent="0.25">
      <c r="A47" s="48"/>
      <c r="B47" s="41"/>
      <c r="C47" s="41"/>
      <c r="D47" s="41"/>
      <c r="E47" s="41"/>
      <c r="F47" s="41"/>
      <c r="G47" s="41"/>
      <c r="H47" s="42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3"/>
    </row>
    <row r="48" spans="1:63" s="44" customFormat="1" x14ac:dyDescent="0.25">
      <c r="A48" s="48"/>
      <c r="B48" s="41"/>
      <c r="C48" s="41"/>
      <c r="D48" s="41"/>
      <c r="E48" s="41"/>
      <c r="F48" s="41"/>
      <c r="G48" s="41"/>
      <c r="H48" s="42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3"/>
    </row>
    <row r="49" spans="1:63" s="44" customFormat="1" x14ac:dyDescent="0.25">
      <c r="A49" s="48"/>
      <c r="B49" s="41"/>
      <c r="C49" s="41"/>
      <c r="D49" s="41"/>
      <c r="E49" s="41"/>
      <c r="F49" s="41"/>
      <c r="G49" s="41"/>
      <c r="H49" s="42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3"/>
    </row>
    <row r="50" spans="1:63" s="44" customFormat="1" x14ac:dyDescent="0.25">
      <c r="A50" s="48"/>
      <c r="B50" s="41"/>
      <c r="C50" s="41"/>
      <c r="D50" s="41"/>
      <c r="E50" s="41"/>
      <c r="F50" s="41"/>
      <c r="G50" s="41"/>
      <c r="H50" s="42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3"/>
    </row>
    <row r="51" spans="1:63" s="44" customFormat="1" x14ac:dyDescent="0.25">
      <c r="A51" s="48"/>
      <c r="B51" s="41"/>
      <c r="C51" s="41"/>
      <c r="D51" s="41"/>
      <c r="E51" s="41"/>
      <c r="F51" s="41"/>
      <c r="G51" s="41"/>
      <c r="H51" s="42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3"/>
    </row>
    <row r="52" spans="1:63" s="44" customFormat="1" x14ac:dyDescent="0.25">
      <c r="A52" s="48"/>
      <c r="B52" s="41"/>
      <c r="C52" s="41"/>
      <c r="D52" s="41"/>
      <c r="E52" s="41"/>
      <c r="F52" s="41"/>
      <c r="G52" s="41"/>
      <c r="H52" s="42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3"/>
    </row>
    <row r="53" spans="1:63" s="44" customFormat="1" x14ac:dyDescent="0.25">
      <c r="A53" s="48"/>
      <c r="B53" s="41"/>
      <c r="C53" s="41"/>
      <c r="D53" s="41"/>
      <c r="E53" s="41"/>
      <c r="F53" s="41"/>
      <c r="G53" s="41"/>
      <c r="H53" s="42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3"/>
    </row>
    <row r="54" spans="1:63" s="44" customFormat="1" x14ac:dyDescent="0.25">
      <c r="A54" s="48"/>
      <c r="B54" s="41"/>
      <c r="C54" s="41"/>
      <c r="D54" s="41"/>
      <c r="E54" s="41"/>
      <c r="F54" s="41"/>
      <c r="G54" s="41"/>
      <c r="H54" s="42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3"/>
    </row>
    <row r="55" spans="1:63" s="44" customFormat="1" x14ac:dyDescent="0.25">
      <c r="A55" s="48"/>
      <c r="B55" s="41"/>
      <c r="C55" s="41"/>
      <c r="D55" s="41"/>
      <c r="E55" s="41"/>
      <c r="F55" s="41"/>
      <c r="G55" s="41"/>
      <c r="H55" s="42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3"/>
    </row>
    <row r="56" spans="1:63" s="44" customFormat="1" x14ac:dyDescent="0.25">
      <c r="A56" s="48"/>
      <c r="B56" s="41"/>
      <c r="C56" s="41"/>
      <c r="D56" s="41"/>
      <c r="E56" s="41"/>
      <c r="F56" s="41"/>
      <c r="G56" s="41"/>
      <c r="H56" s="42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3"/>
    </row>
    <row r="57" spans="1:63" s="44" customFormat="1" x14ac:dyDescent="0.25">
      <c r="A57" s="48"/>
      <c r="B57" s="41"/>
      <c r="C57" s="41"/>
      <c r="D57" s="41"/>
      <c r="E57" s="41"/>
      <c r="F57" s="41"/>
      <c r="G57" s="41"/>
      <c r="H57" s="42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3"/>
    </row>
    <row r="58" spans="1:63" s="44" customFormat="1" x14ac:dyDescent="0.25">
      <c r="A58" s="48"/>
      <c r="B58" s="41"/>
      <c r="C58" s="41"/>
      <c r="D58" s="41"/>
      <c r="E58" s="41"/>
      <c r="F58" s="41"/>
      <c r="G58" s="41"/>
      <c r="H58" s="42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3"/>
    </row>
    <row r="59" spans="1:63" s="44" customFormat="1" x14ac:dyDescent="0.25">
      <c r="A59" s="48"/>
      <c r="B59" s="41"/>
      <c r="C59" s="41"/>
      <c r="D59" s="41"/>
      <c r="E59" s="41"/>
      <c r="F59" s="41"/>
      <c r="G59" s="41"/>
      <c r="H59" s="42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3"/>
    </row>
    <row r="60" spans="1:63" s="44" customFormat="1" x14ac:dyDescent="0.25">
      <c r="A60" s="48"/>
      <c r="B60" s="41"/>
      <c r="C60" s="41"/>
      <c r="D60" s="41"/>
      <c r="E60" s="41"/>
      <c r="F60" s="41"/>
      <c r="G60" s="41"/>
      <c r="H60" s="42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3"/>
    </row>
    <row r="61" spans="1:63" s="44" customFormat="1" x14ac:dyDescent="0.25">
      <c r="A61" s="48"/>
      <c r="B61" s="41"/>
      <c r="C61" s="41"/>
      <c r="D61" s="41"/>
      <c r="E61" s="41"/>
      <c r="F61" s="41"/>
      <c r="G61" s="41"/>
      <c r="H61" s="42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3"/>
    </row>
    <row r="62" spans="1:63" s="44" customFormat="1" x14ac:dyDescent="0.25">
      <c r="A62" s="48"/>
      <c r="B62" s="41"/>
      <c r="C62" s="41"/>
      <c r="D62" s="41"/>
      <c r="E62" s="41"/>
      <c r="F62" s="41"/>
      <c r="G62" s="41"/>
      <c r="H62" s="42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3"/>
    </row>
    <row r="63" spans="1:63" s="44" customFormat="1" x14ac:dyDescent="0.25">
      <c r="A63" s="48"/>
      <c r="B63" s="41"/>
      <c r="C63" s="41"/>
      <c r="D63" s="41"/>
      <c r="E63" s="41"/>
      <c r="F63" s="41"/>
      <c r="G63" s="41"/>
      <c r="H63" s="42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3"/>
    </row>
    <row r="64" spans="1:63" s="44" customFormat="1" x14ac:dyDescent="0.25">
      <c r="A64" s="48"/>
      <c r="B64" s="41"/>
      <c r="C64" s="41"/>
      <c r="D64" s="41"/>
      <c r="E64" s="41"/>
      <c r="F64" s="41"/>
      <c r="G64" s="41"/>
      <c r="H64" s="42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3"/>
    </row>
    <row r="65" spans="1:63" s="44" customFormat="1" x14ac:dyDescent="0.25">
      <c r="A65" s="48"/>
      <c r="B65" s="41"/>
      <c r="C65" s="41"/>
      <c r="D65" s="41"/>
      <c r="E65" s="41"/>
      <c r="F65" s="41"/>
      <c r="G65" s="41"/>
      <c r="H65" s="42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3"/>
    </row>
    <row r="66" spans="1:63" s="44" customFormat="1" x14ac:dyDescent="0.25">
      <c r="A66" s="48"/>
      <c r="B66" s="41"/>
      <c r="C66" s="41"/>
      <c r="D66" s="41"/>
      <c r="E66" s="41"/>
      <c r="F66" s="41"/>
      <c r="G66" s="41"/>
      <c r="H66" s="42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3"/>
    </row>
    <row r="67" spans="1:63" s="44" customFormat="1" x14ac:dyDescent="0.25">
      <c r="A67" s="48"/>
      <c r="B67" s="41"/>
      <c r="C67" s="41"/>
      <c r="D67" s="41"/>
      <c r="E67" s="41"/>
      <c r="F67" s="41"/>
      <c r="G67" s="41"/>
      <c r="H67" s="42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3"/>
    </row>
    <row r="68" spans="1:63" s="44" customFormat="1" x14ac:dyDescent="0.25">
      <c r="A68" s="48"/>
      <c r="B68" s="41"/>
      <c r="C68" s="41"/>
      <c r="D68" s="41"/>
      <c r="E68" s="41"/>
      <c r="F68" s="41"/>
      <c r="G68" s="41"/>
      <c r="H68" s="42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3"/>
    </row>
    <row r="69" spans="1:63" s="44" customFormat="1" x14ac:dyDescent="0.25">
      <c r="A69" s="48"/>
      <c r="B69" s="41"/>
      <c r="C69" s="41"/>
      <c r="D69" s="41"/>
      <c r="E69" s="41"/>
      <c r="F69" s="41"/>
      <c r="G69" s="41"/>
      <c r="H69" s="42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3"/>
    </row>
    <row r="70" spans="1:63" s="44" customFormat="1" x14ac:dyDescent="0.25">
      <c r="A70" s="48"/>
      <c r="B70" s="41"/>
      <c r="C70" s="41"/>
      <c r="D70" s="41"/>
      <c r="E70" s="41"/>
      <c r="F70" s="41"/>
      <c r="G70" s="41"/>
      <c r="H70" s="42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3"/>
    </row>
    <row r="71" spans="1:63" s="44" customFormat="1" x14ac:dyDescent="0.25">
      <c r="A71" s="48"/>
      <c r="B71" s="41"/>
      <c r="C71" s="41"/>
      <c r="D71" s="41"/>
      <c r="E71" s="41"/>
      <c r="F71" s="41"/>
      <c r="G71" s="41"/>
      <c r="H71" s="42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3"/>
    </row>
    <row r="72" spans="1:63" s="44" customFormat="1" x14ac:dyDescent="0.25">
      <c r="A72" s="48"/>
      <c r="B72" s="41"/>
      <c r="C72" s="41"/>
      <c r="D72" s="41"/>
      <c r="E72" s="41"/>
      <c r="F72" s="41"/>
      <c r="G72" s="41"/>
      <c r="H72" s="42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3"/>
    </row>
    <row r="73" spans="1:63" s="44" customFormat="1" x14ac:dyDescent="0.25">
      <c r="A73" s="48"/>
      <c r="B73" s="41"/>
      <c r="C73" s="41"/>
      <c r="D73" s="41"/>
      <c r="E73" s="41"/>
      <c r="F73" s="41"/>
      <c r="G73" s="41"/>
      <c r="H73" s="42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3"/>
    </row>
    <row r="74" spans="1:63" s="44" customFormat="1" x14ac:dyDescent="0.25">
      <c r="A74" s="48"/>
      <c r="B74" s="41"/>
      <c r="C74" s="41"/>
      <c r="D74" s="41"/>
      <c r="E74" s="41"/>
      <c r="F74" s="41"/>
      <c r="G74" s="41"/>
      <c r="H74" s="42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3"/>
    </row>
    <row r="75" spans="1:63" s="44" customFormat="1" x14ac:dyDescent="0.25">
      <c r="A75" s="48"/>
      <c r="B75" s="41"/>
      <c r="C75" s="41"/>
      <c r="D75" s="41"/>
      <c r="E75" s="41"/>
      <c r="F75" s="41"/>
      <c r="G75" s="41"/>
      <c r="H75" s="42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3"/>
    </row>
    <row r="76" spans="1:63" s="44" customFormat="1" x14ac:dyDescent="0.25">
      <c r="A76" s="48"/>
      <c r="B76" s="41"/>
      <c r="C76" s="41"/>
      <c r="D76" s="41"/>
      <c r="E76" s="41"/>
      <c r="F76" s="41"/>
      <c r="G76" s="41"/>
      <c r="H76" s="42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3"/>
    </row>
    <row r="77" spans="1:63" s="44" customFormat="1" x14ac:dyDescent="0.25">
      <c r="A77" s="48"/>
      <c r="B77" s="41"/>
      <c r="C77" s="41"/>
      <c r="D77" s="41"/>
      <c r="E77" s="41"/>
      <c r="F77" s="41"/>
      <c r="G77" s="41"/>
      <c r="H77" s="42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3"/>
    </row>
    <row r="78" spans="1:63" s="44" customFormat="1" x14ac:dyDescent="0.25">
      <c r="A78" s="48"/>
      <c r="B78" s="41"/>
      <c r="C78" s="41"/>
      <c r="D78" s="41"/>
      <c r="E78" s="41"/>
      <c r="F78" s="41"/>
      <c r="G78" s="41"/>
      <c r="H78" s="42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3"/>
    </row>
    <row r="79" spans="1:63" s="44" customFormat="1" x14ac:dyDescent="0.25">
      <c r="A79" s="48"/>
      <c r="B79" s="41"/>
      <c r="C79" s="41"/>
      <c r="D79" s="41"/>
      <c r="E79" s="41"/>
      <c r="F79" s="41"/>
      <c r="G79" s="41"/>
      <c r="H79" s="42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3"/>
    </row>
    <row r="80" spans="1:63" s="44" customFormat="1" x14ac:dyDescent="0.25">
      <c r="A80" s="48"/>
      <c r="B80" s="41"/>
      <c r="C80" s="41"/>
      <c r="D80" s="41"/>
      <c r="E80" s="41"/>
      <c r="F80" s="41"/>
      <c r="G80" s="41"/>
      <c r="H80" s="42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3"/>
    </row>
    <row r="81" spans="1:63" s="44" customFormat="1" x14ac:dyDescent="0.25">
      <c r="A81" s="48"/>
      <c r="B81" s="41"/>
      <c r="C81" s="41"/>
      <c r="D81" s="41"/>
      <c r="E81" s="41"/>
      <c r="F81" s="41"/>
      <c r="G81" s="41"/>
      <c r="H81" s="42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3"/>
    </row>
    <row r="82" spans="1:63" s="44" customFormat="1" x14ac:dyDescent="0.25">
      <c r="A82" s="48"/>
      <c r="B82" s="41"/>
      <c r="C82" s="41"/>
      <c r="D82" s="41"/>
      <c r="E82" s="41"/>
      <c r="F82" s="41"/>
      <c r="G82" s="41"/>
      <c r="H82" s="42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3"/>
    </row>
    <row r="83" spans="1:63" s="44" customFormat="1" x14ac:dyDescent="0.25">
      <c r="A83" s="48"/>
      <c r="B83" s="41"/>
      <c r="C83" s="41"/>
      <c r="D83" s="41"/>
      <c r="E83" s="41"/>
      <c r="F83" s="41"/>
      <c r="G83" s="41"/>
      <c r="H83" s="42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3"/>
    </row>
    <row r="84" spans="1:63" s="44" customFormat="1" x14ac:dyDescent="0.25">
      <c r="A84" s="48"/>
      <c r="B84" s="41"/>
      <c r="C84" s="41"/>
      <c r="D84" s="41"/>
      <c r="E84" s="41"/>
      <c r="F84" s="41"/>
      <c r="G84" s="41"/>
      <c r="H84" s="42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3"/>
    </row>
    <row r="85" spans="1:63" s="44" customFormat="1" x14ac:dyDescent="0.25">
      <c r="A85" s="48"/>
      <c r="B85" s="41"/>
      <c r="C85" s="41"/>
      <c r="D85" s="41"/>
      <c r="E85" s="41"/>
      <c r="F85" s="41"/>
      <c r="G85" s="41"/>
      <c r="H85" s="42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3"/>
    </row>
    <row r="86" spans="1:63" s="44" customFormat="1" x14ac:dyDescent="0.25">
      <c r="A86" s="48"/>
      <c r="B86" s="41"/>
      <c r="C86" s="41"/>
      <c r="D86" s="41"/>
      <c r="E86" s="41"/>
      <c r="F86" s="41"/>
      <c r="G86" s="41"/>
      <c r="H86" s="42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3"/>
    </row>
    <row r="87" spans="1:63" s="44" customFormat="1" x14ac:dyDescent="0.25">
      <c r="A87" s="48"/>
      <c r="B87" s="41"/>
      <c r="C87" s="41"/>
      <c r="D87" s="41"/>
      <c r="E87" s="41"/>
      <c r="F87" s="41"/>
      <c r="G87" s="41"/>
      <c r="H87" s="42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3"/>
    </row>
    <row r="88" spans="1:63" s="44" customFormat="1" x14ac:dyDescent="0.25">
      <c r="A88" s="48"/>
      <c r="B88" s="41"/>
      <c r="C88" s="41"/>
      <c r="D88" s="41"/>
      <c r="E88" s="41"/>
      <c r="F88" s="41"/>
      <c r="G88" s="41"/>
      <c r="H88" s="42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3"/>
    </row>
    <row r="89" spans="1:63" s="44" customFormat="1" x14ac:dyDescent="0.25">
      <c r="A89" s="48"/>
      <c r="B89" s="41"/>
      <c r="C89" s="41"/>
      <c r="D89" s="41"/>
      <c r="E89" s="41"/>
      <c r="F89" s="41"/>
      <c r="G89" s="41"/>
      <c r="H89" s="42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3"/>
    </row>
    <row r="90" spans="1:63" s="44" customFormat="1" x14ac:dyDescent="0.25">
      <c r="A90" s="48"/>
      <c r="B90" s="41"/>
      <c r="C90" s="41"/>
      <c r="D90" s="41"/>
      <c r="E90" s="41"/>
      <c r="F90" s="41"/>
      <c r="G90" s="41"/>
      <c r="H90" s="42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3"/>
    </row>
    <row r="91" spans="1:63" s="44" customFormat="1" x14ac:dyDescent="0.25">
      <c r="A91" s="48"/>
      <c r="B91" s="41"/>
      <c r="C91" s="41"/>
      <c r="D91" s="41"/>
      <c r="E91" s="41"/>
      <c r="F91" s="41"/>
      <c r="G91" s="41"/>
      <c r="H91" s="42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3"/>
    </row>
    <row r="92" spans="1:63" s="44" customFormat="1" x14ac:dyDescent="0.25">
      <c r="A92" s="48"/>
      <c r="B92" s="41"/>
      <c r="C92" s="41"/>
      <c r="D92" s="41"/>
      <c r="E92" s="41"/>
      <c r="F92" s="41"/>
      <c r="G92" s="41"/>
      <c r="H92" s="42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3"/>
    </row>
    <row r="93" spans="1:63" s="44" customFormat="1" x14ac:dyDescent="0.25">
      <c r="A93" s="48"/>
      <c r="B93" s="41"/>
      <c r="C93" s="41"/>
      <c r="D93" s="41"/>
      <c r="E93" s="41"/>
      <c r="F93" s="41"/>
      <c r="G93" s="41"/>
      <c r="H93" s="42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3"/>
    </row>
    <row r="94" spans="1:63" s="44" customFormat="1" x14ac:dyDescent="0.25">
      <c r="A94" s="48"/>
      <c r="B94" s="41"/>
      <c r="C94" s="41"/>
      <c r="D94" s="41"/>
      <c r="E94" s="41"/>
      <c r="F94" s="41"/>
      <c r="G94" s="41"/>
      <c r="H94" s="42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3"/>
    </row>
    <row r="95" spans="1:63" s="44" customFormat="1" x14ac:dyDescent="0.25">
      <c r="A95" s="48"/>
      <c r="B95" s="41"/>
      <c r="C95" s="41"/>
      <c r="D95" s="41"/>
      <c r="E95" s="41"/>
      <c r="F95" s="41"/>
      <c r="G95" s="41"/>
      <c r="H95" s="42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3"/>
    </row>
    <row r="96" spans="1:63" s="44" customFormat="1" x14ac:dyDescent="0.25">
      <c r="A96" s="48"/>
      <c r="B96" s="41"/>
      <c r="C96" s="41"/>
      <c r="D96" s="41"/>
      <c r="E96" s="41"/>
      <c r="F96" s="41"/>
      <c r="G96" s="41"/>
      <c r="H96" s="42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3"/>
    </row>
    <row r="97" spans="1:63" s="44" customFormat="1" x14ac:dyDescent="0.25">
      <c r="A97" s="48"/>
      <c r="B97" s="41"/>
      <c r="C97" s="41"/>
      <c r="D97" s="41"/>
      <c r="E97" s="41"/>
      <c r="F97" s="41"/>
      <c r="G97" s="41"/>
      <c r="H97" s="42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3"/>
    </row>
    <row r="98" spans="1:63" s="44" customFormat="1" x14ac:dyDescent="0.25">
      <c r="A98" s="48"/>
      <c r="B98" s="41"/>
      <c r="C98" s="41"/>
      <c r="D98" s="41"/>
      <c r="E98" s="41"/>
      <c r="F98" s="41"/>
      <c r="G98" s="41"/>
      <c r="H98" s="42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3"/>
    </row>
    <row r="99" spans="1:63" s="44" customFormat="1" x14ac:dyDescent="0.25">
      <c r="A99" s="48"/>
      <c r="B99" s="41"/>
      <c r="C99" s="41"/>
      <c r="D99" s="41"/>
      <c r="E99" s="41"/>
      <c r="F99" s="41"/>
      <c r="G99" s="41"/>
      <c r="H99" s="42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3"/>
    </row>
    <row r="100" spans="1:63" s="44" customFormat="1" x14ac:dyDescent="0.25">
      <c r="A100" s="48"/>
      <c r="B100" s="41"/>
      <c r="C100" s="41"/>
      <c r="D100" s="41"/>
      <c r="E100" s="41"/>
      <c r="F100" s="41"/>
      <c r="G100" s="41"/>
      <c r="H100" s="42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3"/>
    </row>
    <row r="101" spans="1:63" s="44" customFormat="1" x14ac:dyDescent="0.25">
      <c r="A101" s="48"/>
      <c r="B101" s="41"/>
      <c r="C101" s="41"/>
      <c r="D101" s="41"/>
      <c r="E101" s="41"/>
      <c r="F101" s="41"/>
      <c r="G101" s="41"/>
      <c r="H101" s="42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3"/>
    </row>
    <row r="102" spans="1:63" s="44" customFormat="1" x14ac:dyDescent="0.25">
      <c r="A102" s="48"/>
      <c r="B102" s="41"/>
      <c r="C102" s="41"/>
      <c r="D102" s="41"/>
      <c r="E102" s="41"/>
      <c r="F102" s="41"/>
      <c r="G102" s="41"/>
      <c r="H102" s="42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3"/>
    </row>
    <row r="103" spans="1:63" s="44" customFormat="1" x14ac:dyDescent="0.25">
      <c r="A103" s="48"/>
      <c r="B103" s="41"/>
      <c r="C103" s="41"/>
      <c r="D103" s="41"/>
      <c r="E103" s="41"/>
      <c r="F103" s="41"/>
      <c r="G103" s="41"/>
      <c r="H103" s="42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3"/>
    </row>
    <row r="104" spans="1:63" s="44" customFormat="1" x14ac:dyDescent="0.25">
      <c r="A104" s="48"/>
      <c r="B104" s="41"/>
      <c r="C104" s="41"/>
      <c r="D104" s="41"/>
      <c r="E104" s="41"/>
      <c r="F104" s="41"/>
      <c r="G104" s="41"/>
      <c r="H104" s="42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3"/>
    </row>
    <row r="105" spans="1:63" s="44" customFormat="1" x14ac:dyDescent="0.25">
      <c r="A105" s="48"/>
      <c r="B105" s="41"/>
      <c r="C105" s="41"/>
      <c r="D105" s="41"/>
      <c r="E105" s="41"/>
      <c r="F105" s="41"/>
      <c r="G105" s="41"/>
      <c r="H105" s="42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3"/>
    </row>
    <row r="106" spans="1:63" s="44" customFormat="1" x14ac:dyDescent="0.25">
      <c r="A106" s="48"/>
      <c r="B106" s="41"/>
      <c r="C106" s="41"/>
      <c r="D106" s="41"/>
      <c r="E106" s="41"/>
      <c r="F106" s="41"/>
      <c r="G106" s="41"/>
      <c r="H106" s="42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3"/>
    </row>
    <row r="107" spans="1:63" s="44" customFormat="1" x14ac:dyDescent="0.25">
      <c r="A107" s="48"/>
      <c r="B107" s="41"/>
      <c r="C107" s="41"/>
      <c r="D107" s="41"/>
      <c r="E107" s="41"/>
      <c r="F107" s="41"/>
      <c r="G107" s="41"/>
      <c r="H107" s="42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3"/>
    </row>
    <row r="108" spans="1:63" s="44" customFormat="1" x14ac:dyDescent="0.25">
      <c r="A108" s="48"/>
      <c r="B108" s="41"/>
      <c r="C108" s="41"/>
      <c r="D108" s="41"/>
      <c r="E108" s="41"/>
      <c r="F108" s="41"/>
      <c r="G108" s="41"/>
      <c r="H108" s="42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3"/>
    </row>
    <row r="109" spans="1:63" s="44" customFormat="1" x14ac:dyDescent="0.25">
      <c r="A109" s="48"/>
      <c r="B109" s="41"/>
      <c r="C109" s="41"/>
      <c r="D109" s="41"/>
      <c r="E109" s="41"/>
      <c r="F109" s="41"/>
      <c r="G109" s="41"/>
      <c r="H109" s="42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3"/>
    </row>
    <row r="110" spans="1:63" s="44" customFormat="1" x14ac:dyDescent="0.25">
      <c r="A110" s="48"/>
      <c r="B110" s="41"/>
      <c r="C110" s="41"/>
      <c r="D110" s="41"/>
      <c r="E110" s="41"/>
      <c r="F110" s="41"/>
      <c r="G110" s="41"/>
      <c r="H110" s="42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3"/>
    </row>
    <row r="111" spans="1:63" s="44" customFormat="1" x14ac:dyDescent="0.25">
      <c r="A111" s="48"/>
      <c r="B111" s="41"/>
      <c r="C111" s="41"/>
      <c r="D111" s="41"/>
      <c r="E111" s="41"/>
      <c r="F111" s="41"/>
      <c r="G111" s="41"/>
      <c r="H111" s="42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3"/>
    </row>
    <row r="112" spans="1:63" s="44" customFormat="1" x14ac:dyDescent="0.25">
      <c r="A112" s="48"/>
      <c r="B112" s="41"/>
      <c r="C112" s="41"/>
      <c r="D112" s="41"/>
      <c r="E112" s="41"/>
      <c r="F112" s="41"/>
      <c r="G112" s="41"/>
      <c r="H112" s="42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3"/>
    </row>
    <row r="113" spans="1:63" s="44" customFormat="1" x14ac:dyDescent="0.25">
      <c r="A113" s="48"/>
      <c r="B113" s="41"/>
      <c r="C113" s="41"/>
      <c r="D113" s="41"/>
      <c r="E113" s="41"/>
      <c r="F113" s="41"/>
      <c r="G113" s="41"/>
      <c r="H113" s="42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3"/>
    </row>
    <row r="114" spans="1:63" s="44" customFormat="1" x14ac:dyDescent="0.25">
      <c r="A114" s="48"/>
      <c r="B114" s="41"/>
      <c r="C114" s="41"/>
      <c r="D114" s="41"/>
      <c r="E114" s="41"/>
      <c r="F114" s="41"/>
      <c r="G114" s="41"/>
      <c r="H114" s="42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3"/>
    </row>
    <row r="115" spans="1:63" s="44" customFormat="1" x14ac:dyDescent="0.25">
      <c r="A115" s="48"/>
      <c r="B115" s="41"/>
      <c r="C115" s="41"/>
      <c r="D115" s="41"/>
      <c r="E115" s="41"/>
      <c r="F115" s="41"/>
      <c r="G115" s="41"/>
      <c r="H115" s="42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3"/>
    </row>
    <row r="116" spans="1:63" s="44" customFormat="1" x14ac:dyDescent="0.25">
      <c r="A116" s="48"/>
      <c r="B116" s="41"/>
      <c r="C116" s="41"/>
      <c r="D116" s="41"/>
      <c r="E116" s="41"/>
      <c r="F116" s="41"/>
      <c r="G116" s="41"/>
      <c r="H116" s="42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3"/>
    </row>
    <row r="117" spans="1:63" s="44" customFormat="1" x14ac:dyDescent="0.25">
      <c r="A117" s="48"/>
      <c r="B117" s="41"/>
      <c r="C117" s="41"/>
      <c r="D117" s="41"/>
      <c r="E117" s="41"/>
      <c r="F117" s="41"/>
      <c r="G117" s="41"/>
      <c r="H117" s="42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3"/>
    </row>
    <row r="118" spans="1:63" s="44" customFormat="1" x14ac:dyDescent="0.25">
      <c r="A118" s="48"/>
      <c r="B118" s="41"/>
      <c r="C118" s="41"/>
      <c r="D118" s="41"/>
      <c r="E118" s="41"/>
      <c r="F118" s="41"/>
      <c r="G118" s="41"/>
      <c r="H118" s="42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3"/>
    </row>
    <row r="119" spans="1:63" s="44" customFormat="1" x14ac:dyDescent="0.25">
      <c r="A119" s="48"/>
      <c r="B119" s="41"/>
      <c r="C119" s="41"/>
      <c r="D119" s="41"/>
      <c r="E119" s="41"/>
      <c r="F119" s="41"/>
      <c r="G119" s="41"/>
      <c r="H119" s="42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3"/>
    </row>
    <row r="120" spans="1:63" s="44" customFormat="1" x14ac:dyDescent="0.25">
      <c r="A120" s="48"/>
      <c r="B120" s="41"/>
      <c r="C120" s="41"/>
      <c r="D120" s="41"/>
      <c r="E120" s="41"/>
      <c r="F120" s="41"/>
      <c r="G120" s="41"/>
      <c r="H120" s="42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3"/>
    </row>
    <row r="121" spans="1:63" s="44" customFormat="1" x14ac:dyDescent="0.25">
      <c r="A121" s="48"/>
      <c r="B121" s="41"/>
      <c r="C121" s="41"/>
      <c r="D121" s="41"/>
      <c r="E121" s="41"/>
      <c r="F121" s="41"/>
      <c r="G121" s="41"/>
      <c r="H121" s="42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3"/>
    </row>
    <row r="122" spans="1:63" s="44" customFormat="1" x14ac:dyDescent="0.25">
      <c r="A122" s="48"/>
      <c r="B122" s="41"/>
      <c r="C122" s="41"/>
      <c r="D122" s="41"/>
      <c r="E122" s="41"/>
      <c r="F122" s="41"/>
      <c r="G122" s="41"/>
      <c r="H122" s="42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3"/>
    </row>
    <row r="123" spans="1:63" s="44" customFormat="1" x14ac:dyDescent="0.25">
      <c r="A123" s="48"/>
      <c r="B123" s="41"/>
      <c r="C123" s="41"/>
      <c r="D123" s="41"/>
      <c r="E123" s="41"/>
      <c r="F123" s="41"/>
      <c r="G123" s="41"/>
      <c r="H123" s="42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3"/>
    </row>
    <row r="124" spans="1:63" s="44" customFormat="1" x14ac:dyDescent="0.25">
      <c r="A124" s="48"/>
      <c r="B124" s="41"/>
      <c r="C124" s="41"/>
      <c r="D124" s="41"/>
      <c r="E124" s="41"/>
      <c r="F124" s="41"/>
      <c r="G124" s="41"/>
      <c r="H124" s="42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3"/>
    </row>
    <row r="125" spans="1:63" s="44" customFormat="1" x14ac:dyDescent="0.25">
      <c r="A125" s="48"/>
      <c r="B125" s="41"/>
      <c r="C125" s="41"/>
      <c r="D125" s="41"/>
      <c r="E125" s="41"/>
      <c r="F125" s="41"/>
      <c r="G125" s="41"/>
      <c r="H125" s="42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3"/>
    </row>
    <row r="126" spans="1:63" s="44" customFormat="1" x14ac:dyDescent="0.25">
      <c r="A126" s="48"/>
      <c r="B126" s="41"/>
      <c r="C126" s="41"/>
      <c r="D126" s="41"/>
      <c r="E126" s="41"/>
      <c r="F126" s="41"/>
      <c r="G126" s="41"/>
      <c r="H126" s="42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3"/>
    </row>
    <row r="127" spans="1:63" s="44" customFormat="1" x14ac:dyDescent="0.25">
      <c r="A127" s="48"/>
      <c r="B127" s="41"/>
      <c r="C127" s="41"/>
      <c r="D127" s="41"/>
      <c r="E127" s="41"/>
      <c r="F127" s="41"/>
      <c r="G127" s="41"/>
      <c r="H127" s="42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3"/>
    </row>
    <row r="128" spans="1:63" s="44" customFormat="1" x14ac:dyDescent="0.25">
      <c r="A128" s="48"/>
      <c r="B128" s="41"/>
      <c r="C128" s="41"/>
      <c r="D128" s="41"/>
      <c r="E128" s="41"/>
      <c r="F128" s="41"/>
      <c r="G128" s="41"/>
      <c r="H128" s="42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3"/>
    </row>
    <row r="129" spans="1:63" s="44" customFormat="1" x14ac:dyDescent="0.25">
      <c r="A129" s="48"/>
      <c r="B129" s="41"/>
      <c r="C129" s="41"/>
      <c r="D129" s="41"/>
      <c r="E129" s="41"/>
      <c r="F129" s="41"/>
      <c r="G129" s="41"/>
      <c r="H129" s="42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3"/>
    </row>
    <row r="130" spans="1:63" s="44" customFormat="1" x14ac:dyDescent="0.25">
      <c r="A130" s="48"/>
      <c r="B130" s="41"/>
      <c r="C130" s="41"/>
      <c r="D130" s="41"/>
      <c r="E130" s="41"/>
      <c r="F130" s="41"/>
      <c r="G130" s="41"/>
      <c r="H130" s="42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3"/>
    </row>
    <row r="131" spans="1:63" s="44" customFormat="1" x14ac:dyDescent="0.25">
      <c r="A131" s="48"/>
      <c r="B131" s="41"/>
      <c r="C131" s="41"/>
      <c r="D131" s="41"/>
      <c r="E131" s="41"/>
      <c r="F131" s="41"/>
      <c r="G131" s="41"/>
      <c r="H131" s="42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3"/>
    </row>
    <row r="132" spans="1:63" s="44" customFormat="1" x14ac:dyDescent="0.25">
      <c r="A132" s="48"/>
      <c r="B132" s="41"/>
      <c r="C132" s="41"/>
      <c r="D132" s="41"/>
      <c r="E132" s="41"/>
      <c r="F132" s="41"/>
      <c r="G132" s="41"/>
      <c r="H132" s="42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3"/>
    </row>
    <row r="133" spans="1:63" s="44" customFormat="1" x14ac:dyDescent="0.25">
      <c r="A133" s="48"/>
      <c r="B133" s="41"/>
      <c r="C133" s="41"/>
      <c r="D133" s="41"/>
      <c r="E133" s="41"/>
      <c r="F133" s="41"/>
      <c r="G133" s="41"/>
      <c r="H133" s="42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3"/>
    </row>
    <row r="134" spans="1:63" s="44" customFormat="1" x14ac:dyDescent="0.25">
      <c r="A134" s="48"/>
      <c r="B134" s="41"/>
      <c r="C134" s="41"/>
      <c r="D134" s="41"/>
      <c r="E134" s="41"/>
      <c r="F134" s="41"/>
      <c r="G134" s="41"/>
      <c r="H134" s="42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3"/>
    </row>
    <row r="135" spans="1:63" s="44" customFormat="1" x14ac:dyDescent="0.25">
      <c r="A135" s="48"/>
      <c r="B135" s="41"/>
      <c r="C135" s="41"/>
      <c r="D135" s="41"/>
      <c r="E135" s="41"/>
      <c r="F135" s="41"/>
      <c r="G135" s="41"/>
      <c r="H135" s="42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3"/>
    </row>
    <row r="136" spans="1:63" s="44" customFormat="1" x14ac:dyDescent="0.25">
      <c r="A136" s="48"/>
      <c r="B136" s="41"/>
      <c r="C136" s="41"/>
      <c r="D136" s="41"/>
      <c r="E136" s="41"/>
      <c r="F136" s="41"/>
      <c r="G136" s="41"/>
      <c r="H136" s="42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3"/>
    </row>
    <row r="137" spans="1:63" s="44" customFormat="1" x14ac:dyDescent="0.25">
      <c r="A137" s="48"/>
      <c r="B137" s="41"/>
      <c r="C137" s="41"/>
      <c r="D137" s="41"/>
      <c r="E137" s="41"/>
      <c r="F137" s="41"/>
      <c r="G137" s="41"/>
      <c r="H137" s="42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3"/>
    </row>
    <row r="138" spans="1:63" s="44" customFormat="1" x14ac:dyDescent="0.25">
      <c r="A138" s="48"/>
      <c r="B138" s="41"/>
      <c r="C138" s="41"/>
      <c r="D138" s="41"/>
      <c r="E138" s="41"/>
      <c r="F138" s="41"/>
      <c r="G138" s="41"/>
      <c r="H138" s="42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3"/>
    </row>
    <row r="139" spans="1:63" s="44" customFormat="1" x14ac:dyDescent="0.25">
      <c r="A139" s="48"/>
      <c r="B139" s="41"/>
      <c r="C139" s="41"/>
      <c r="D139" s="41"/>
      <c r="E139" s="41"/>
      <c r="F139" s="41"/>
      <c r="G139" s="41"/>
      <c r="H139" s="42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3"/>
    </row>
    <row r="140" spans="1:63" s="44" customFormat="1" x14ac:dyDescent="0.25">
      <c r="A140" s="48"/>
      <c r="B140" s="41"/>
      <c r="C140" s="41"/>
      <c r="D140" s="41"/>
      <c r="E140" s="41"/>
      <c r="F140" s="41"/>
      <c r="G140" s="41"/>
      <c r="H140" s="42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3"/>
    </row>
    <row r="141" spans="1:63" s="44" customFormat="1" x14ac:dyDescent="0.25">
      <c r="A141" s="48"/>
      <c r="B141" s="41"/>
      <c r="C141" s="41"/>
      <c r="D141" s="41"/>
      <c r="E141" s="41"/>
      <c r="F141" s="41"/>
      <c r="G141" s="41"/>
      <c r="H141" s="42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3"/>
    </row>
    <row r="142" spans="1:63" s="44" customFormat="1" x14ac:dyDescent="0.25">
      <c r="A142" s="48"/>
      <c r="B142" s="41"/>
      <c r="C142" s="41"/>
      <c r="D142" s="41"/>
      <c r="E142" s="41"/>
      <c r="F142" s="41"/>
      <c r="G142" s="41"/>
      <c r="H142" s="42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3"/>
    </row>
    <row r="143" spans="1:63" s="44" customFormat="1" x14ac:dyDescent="0.25">
      <c r="A143" s="48"/>
      <c r="B143" s="41"/>
      <c r="C143" s="41"/>
      <c r="D143" s="41"/>
      <c r="E143" s="41"/>
      <c r="F143" s="41"/>
      <c r="G143" s="41"/>
      <c r="H143" s="42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3"/>
    </row>
    <row r="144" spans="1:63" s="44" customFormat="1" x14ac:dyDescent="0.25">
      <c r="A144" s="48"/>
      <c r="B144" s="41"/>
      <c r="C144" s="41"/>
      <c r="D144" s="41"/>
      <c r="E144" s="41"/>
      <c r="F144" s="41"/>
      <c r="G144" s="41"/>
      <c r="H144" s="42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3"/>
    </row>
    <row r="145" spans="1:63" s="44" customFormat="1" x14ac:dyDescent="0.25">
      <c r="A145" s="48"/>
      <c r="B145" s="41"/>
      <c r="C145" s="41"/>
      <c r="D145" s="41"/>
      <c r="E145" s="41"/>
      <c r="F145" s="41"/>
      <c r="G145" s="41"/>
      <c r="H145" s="42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3"/>
    </row>
    <row r="146" spans="1:63" s="44" customFormat="1" x14ac:dyDescent="0.25">
      <c r="A146" s="48"/>
      <c r="B146" s="41"/>
      <c r="C146" s="41"/>
      <c r="D146" s="41"/>
      <c r="E146" s="41"/>
      <c r="F146" s="41"/>
      <c r="G146" s="41"/>
      <c r="H146" s="42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3"/>
    </row>
    <row r="147" spans="1:63" s="44" customFormat="1" x14ac:dyDescent="0.25">
      <c r="A147" s="48"/>
      <c r="B147" s="41"/>
      <c r="C147" s="41"/>
      <c r="D147" s="41"/>
      <c r="E147" s="41"/>
      <c r="F147" s="41"/>
      <c r="G147" s="41"/>
      <c r="H147" s="42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3"/>
    </row>
    <row r="148" spans="1:63" s="44" customFormat="1" x14ac:dyDescent="0.25">
      <c r="A148" s="48"/>
      <c r="B148" s="41"/>
      <c r="C148" s="41"/>
      <c r="D148" s="41"/>
      <c r="E148" s="41"/>
      <c r="F148" s="41"/>
      <c r="G148" s="41"/>
      <c r="H148" s="42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3"/>
    </row>
    <row r="149" spans="1:63" s="44" customFormat="1" x14ac:dyDescent="0.25">
      <c r="A149" s="48"/>
      <c r="B149" s="41"/>
      <c r="C149" s="41"/>
      <c r="D149" s="41"/>
      <c r="E149" s="41"/>
      <c r="F149" s="41"/>
      <c r="G149" s="41"/>
      <c r="H149" s="42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3"/>
    </row>
    <row r="150" spans="1:63" s="44" customFormat="1" x14ac:dyDescent="0.25">
      <c r="A150" s="48"/>
      <c r="B150" s="41"/>
      <c r="C150" s="41"/>
      <c r="D150" s="41"/>
      <c r="E150" s="41"/>
      <c r="F150" s="41"/>
      <c r="G150" s="41"/>
      <c r="H150" s="42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3"/>
    </row>
    <row r="151" spans="1:63" s="44" customFormat="1" x14ac:dyDescent="0.25">
      <c r="A151" s="48"/>
      <c r="B151" s="41"/>
      <c r="C151" s="41"/>
      <c r="D151" s="41"/>
      <c r="E151" s="41"/>
      <c r="F151" s="41"/>
      <c r="G151" s="41"/>
      <c r="H151" s="42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3"/>
    </row>
    <row r="152" spans="1:63" s="44" customFormat="1" x14ac:dyDescent="0.25">
      <c r="A152" s="48"/>
      <c r="B152" s="41"/>
      <c r="C152" s="41"/>
      <c r="D152" s="41"/>
      <c r="E152" s="41"/>
      <c r="F152" s="41"/>
      <c r="G152" s="41"/>
      <c r="H152" s="42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3"/>
    </row>
    <row r="153" spans="1:63" s="44" customFormat="1" x14ac:dyDescent="0.25">
      <c r="A153" s="48"/>
      <c r="B153" s="41"/>
      <c r="C153" s="41"/>
      <c r="D153" s="41"/>
      <c r="E153" s="41"/>
      <c r="F153" s="41"/>
      <c r="G153" s="41"/>
      <c r="H153" s="42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3"/>
    </row>
    <row r="154" spans="1:63" s="44" customFormat="1" x14ac:dyDescent="0.25">
      <c r="A154" s="48"/>
      <c r="B154" s="41"/>
      <c r="C154" s="41"/>
      <c r="D154" s="41"/>
      <c r="E154" s="41"/>
      <c r="F154" s="41"/>
      <c r="G154" s="41"/>
      <c r="H154" s="42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3"/>
    </row>
    <row r="155" spans="1:63" s="44" customFormat="1" x14ac:dyDescent="0.25">
      <c r="A155" s="48"/>
      <c r="B155" s="41"/>
      <c r="C155" s="41"/>
      <c r="D155" s="41"/>
      <c r="E155" s="41"/>
      <c r="F155" s="41"/>
      <c r="G155" s="41"/>
      <c r="H155" s="42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3"/>
    </row>
    <row r="156" spans="1:63" s="44" customFormat="1" x14ac:dyDescent="0.25">
      <c r="A156" s="48"/>
      <c r="B156" s="41"/>
      <c r="C156" s="41"/>
      <c r="D156" s="41"/>
      <c r="E156" s="41"/>
      <c r="F156" s="41"/>
      <c r="G156" s="41"/>
      <c r="H156" s="42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3"/>
    </row>
    <row r="157" spans="1:63" s="44" customFormat="1" x14ac:dyDescent="0.25">
      <c r="A157" s="48"/>
      <c r="B157" s="41"/>
      <c r="C157" s="41"/>
      <c r="D157" s="41"/>
      <c r="E157" s="41"/>
      <c r="F157" s="41"/>
      <c r="G157" s="41"/>
      <c r="H157" s="42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3"/>
    </row>
    <row r="158" spans="1:63" s="44" customFormat="1" x14ac:dyDescent="0.25">
      <c r="A158" s="48"/>
      <c r="B158" s="41"/>
      <c r="C158" s="41"/>
      <c r="D158" s="41"/>
      <c r="E158" s="41"/>
      <c r="F158" s="41"/>
      <c r="G158" s="41"/>
      <c r="H158" s="42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3"/>
    </row>
    <row r="159" spans="1:63" s="44" customFormat="1" x14ac:dyDescent="0.25">
      <c r="A159" s="48"/>
      <c r="B159" s="41"/>
      <c r="C159" s="41"/>
      <c r="D159" s="41"/>
      <c r="E159" s="41"/>
      <c r="F159" s="41"/>
      <c r="G159" s="41"/>
      <c r="H159" s="42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3"/>
    </row>
    <row r="160" spans="1:63" s="44" customFormat="1" x14ac:dyDescent="0.25">
      <c r="A160" s="48"/>
      <c r="B160" s="41"/>
      <c r="C160" s="41"/>
      <c r="D160" s="41"/>
      <c r="E160" s="41"/>
      <c r="F160" s="41"/>
      <c r="G160" s="41"/>
      <c r="H160" s="42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3"/>
    </row>
    <row r="161" spans="1:63" s="44" customFormat="1" x14ac:dyDescent="0.25">
      <c r="A161" s="48"/>
      <c r="B161" s="41"/>
      <c r="C161" s="41"/>
      <c r="D161" s="41"/>
      <c r="E161" s="41"/>
      <c r="F161" s="41"/>
      <c r="G161" s="41"/>
      <c r="H161" s="42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3"/>
    </row>
    <row r="162" spans="1:63" s="44" customFormat="1" x14ac:dyDescent="0.25">
      <c r="A162" s="48"/>
      <c r="B162" s="41"/>
      <c r="C162" s="41"/>
      <c r="D162" s="41"/>
      <c r="E162" s="41"/>
      <c r="F162" s="41"/>
      <c r="G162" s="41"/>
      <c r="H162" s="42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3"/>
    </row>
    <row r="163" spans="1:63" s="44" customFormat="1" x14ac:dyDescent="0.25">
      <c r="A163" s="48"/>
      <c r="B163" s="41"/>
      <c r="C163" s="41"/>
      <c r="D163" s="41"/>
      <c r="E163" s="41"/>
      <c r="F163" s="41"/>
      <c r="G163" s="41"/>
      <c r="H163" s="42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3"/>
    </row>
    <row r="164" spans="1:63" s="44" customFormat="1" x14ac:dyDescent="0.25">
      <c r="A164" s="48"/>
      <c r="B164" s="41"/>
      <c r="C164" s="41"/>
      <c r="D164" s="41"/>
      <c r="E164" s="41"/>
      <c r="F164" s="41"/>
      <c r="G164" s="41"/>
      <c r="H164" s="42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3"/>
    </row>
    <row r="165" spans="1:63" s="44" customFormat="1" x14ac:dyDescent="0.25">
      <c r="A165" s="48"/>
      <c r="B165" s="41"/>
      <c r="C165" s="41"/>
      <c r="D165" s="41"/>
      <c r="E165" s="41"/>
      <c r="F165" s="41"/>
      <c r="G165" s="41"/>
      <c r="H165" s="42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3"/>
    </row>
    <row r="166" spans="1:63" s="44" customFormat="1" x14ac:dyDescent="0.25">
      <c r="A166" s="48"/>
      <c r="B166" s="41"/>
      <c r="C166" s="41"/>
      <c r="D166" s="41"/>
      <c r="E166" s="41"/>
      <c r="F166" s="41"/>
      <c r="G166" s="41"/>
      <c r="H166" s="42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3"/>
    </row>
    <row r="167" spans="1:63" s="44" customFormat="1" x14ac:dyDescent="0.25">
      <c r="A167" s="48"/>
      <c r="B167" s="41"/>
      <c r="C167" s="41"/>
      <c r="D167" s="41"/>
      <c r="E167" s="41"/>
      <c r="F167" s="41"/>
      <c r="G167" s="41"/>
      <c r="H167" s="42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3"/>
    </row>
    <row r="168" spans="1:63" s="44" customFormat="1" x14ac:dyDescent="0.25">
      <c r="A168" s="48"/>
      <c r="B168" s="41"/>
      <c r="C168" s="41"/>
      <c r="D168" s="41"/>
      <c r="E168" s="41"/>
      <c r="F168" s="41"/>
      <c r="G168" s="41"/>
      <c r="H168" s="42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3"/>
    </row>
    <row r="169" spans="1:63" s="44" customFormat="1" x14ac:dyDescent="0.25">
      <c r="A169" s="48"/>
      <c r="B169" s="41"/>
      <c r="C169" s="41"/>
      <c r="D169" s="41"/>
      <c r="E169" s="41"/>
      <c r="F169" s="41"/>
      <c r="G169" s="41"/>
      <c r="H169" s="42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3"/>
    </row>
    <row r="170" spans="1:63" s="44" customFormat="1" x14ac:dyDescent="0.25">
      <c r="A170" s="48"/>
      <c r="B170" s="41"/>
      <c r="C170" s="41"/>
      <c r="D170" s="41"/>
      <c r="E170" s="41"/>
      <c r="F170" s="41"/>
      <c r="G170" s="41"/>
      <c r="H170" s="42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3"/>
    </row>
    <row r="171" spans="1:63" s="44" customFormat="1" x14ac:dyDescent="0.25">
      <c r="A171" s="48"/>
      <c r="B171" s="41"/>
      <c r="C171" s="41"/>
      <c r="D171" s="41"/>
      <c r="E171" s="41"/>
      <c r="F171" s="41"/>
      <c r="G171" s="41"/>
      <c r="H171" s="42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3"/>
    </row>
    <row r="172" spans="1:63" s="44" customFormat="1" x14ac:dyDescent="0.25">
      <c r="A172" s="48"/>
      <c r="B172" s="41"/>
      <c r="C172" s="41"/>
      <c r="D172" s="41"/>
      <c r="E172" s="41"/>
      <c r="F172" s="41"/>
      <c r="G172" s="41"/>
      <c r="H172" s="42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3"/>
    </row>
    <row r="173" spans="1:63" s="44" customFormat="1" x14ac:dyDescent="0.25">
      <c r="A173" s="48"/>
      <c r="B173" s="41"/>
      <c r="C173" s="41"/>
      <c r="D173" s="41"/>
      <c r="E173" s="41"/>
      <c r="F173" s="41"/>
      <c r="G173" s="41"/>
      <c r="H173" s="42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3"/>
    </row>
    <row r="174" spans="1:63" s="44" customFormat="1" x14ac:dyDescent="0.25">
      <c r="A174" s="48"/>
      <c r="B174" s="41"/>
      <c r="C174" s="41"/>
      <c r="D174" s="41"/>
      <c r="E174" s="41"/>
      <c r="F174" s="41"/>
      <c r="G174" s="41"/>
      <c r="H174" s="42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3"/>
    </row>
    <row r="175" spans="1:63" s="44" customFormat="1" x14ac:dyDescent="0.25">
      <c r="A175" s="48"/>
      <c r="B175" s="41"/>
      <c r="C175" s="41"/>
      <c r="D175" s="41"/>
      <c r="E175" s="41"/>
      <c r="F175" s="41"/>
      <c r="G175" s="41"/>
      <c r="H175" s="42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3"/>
    </row>
    <row r="176" spans="1:63" s="44" customFormat="1" x14ac:dyDescent="0.25">
      <c r="A176" s="48"/>
      <c r="B176" s="41"/>
      <c r="C176" s="41"/>
      <c r="D176" s="41"/>
      <c r="E176" s="41"/>
      <c r="F176" s="41"/>
      <c r="G176" s="41"/>
      <c r="H176" s="42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3"/>
    </row>
    <row r="177" spans="1:63" s="44" customFormat="1" x14ac:dyDescent="0.25">
      <c r="A177" s="48"/>
      <c r="B177" s="41"/>
      <c r="C177" s="41"/>
      <c r="D177" s="41"/>
      <c r="E177" s="41"/>
      <c r="F177" s="41"/>
      <c r="G177" s="41"/>
      <c r="H177" s="42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3"/>
    </row>
    <row r="178" spans="1:63" s="44" customFormat="1" x14ac:dyDescent="0.25">
      <c r="A178" s="48"/>
      <c r="B178" s="41"/>
      <c r="C178" s="41"/>
      <c r="D178" s="41"/>
      <c r="E178" s="41"/>
      <c r="F178" s="41"/>
      <c r="G178" s="41"/>
      <c r="H178" s="42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3"/>
    </row>
    <row r="179" spans="1:63" s="44" customFormat="1" x14ac:dyDescent="0.25">
      <c r="A179" s="48"/>
      <c r="B179" s="41"/>
      <c r="C179" s="41"/>
      <c r="D179" s="41"/>
      <c r="E179" s="41"/>
      <c r="F179" s="41"/>
      <c r="G179" s="41"/>
      <c r="H179" s="42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3"/>
    </row>
    <row r="180" spans="1:63" s="44" customFormat="1" x14ac:dyDescent="0.25">
      <c r="A180" s="48"/>
      <c r="B180" s="41"/>
      <c r="C180" s="41"/>
      <c r="D180" s="41"/>
      <c r="E180" s="41"/>
      <c r="F180" s="41"/>
      <c r="G180" s="41"/>
      <c r="H180" s="42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3"/>
    </row>
    <row r="181" spans="1:63" s="44" customFormat="1" x14ac:dyDescent="0.25">
      <c r="A181" s="48"/>
      <c r="B181" s="41"/>
      <c r="C181" s="41"/>
      <c r="D181" s="41"/>
      <c r="E181" s="41"/>
      <c r="F181" s="41"/>
      <c r="G181" s="41"/>
      <c r="H181" s="42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3"/>
    </row>
    <row r="182" spans="1:63" s="44" customFormat="1" x14ac:dyDescent="0.25">
      <c r="A182" s="48"/>
      <c r="B182" s="41"/>
      <c r="C182" s="41"/>
      <c r="D182" s="41"/>
      <c r="E182" s="41"/>
      <c r="F182" s="41"/>
      <c r="G182" s="41"/>
      <c r="H182" s="42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3"/>
    </row>
    <row r="183" spans="1:63" s="44" customFormat="1" x14ac:dyDescent="0.25">
      <c r="A183" s="48"/>
      <c r="B183" s="41"/>
      <c r="C183" s="41"/>
      <c r="D183" s="41"/>
      <c r="E183" s="41"/>
      <c r="F183" s="41"/>
      <c r="G183" s="41"/>
      <c r="H183" s="42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3"/>
    </row>
    <row r="184" spans="1:63" s="44" customFormat="1" x14ac:dyDescent="0.25">
      <c r="A184" s="48"/>
      <c r="B184" s="41"/>
      <c r="C184" s="41"/>
      <c r="D184" s="41"/>
      <c r="E184" s="41"/>
      <c r="F184" s="41"/>
      <c r="G184" s="41"/>
      <c r="H184" s="42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3"/>
    </row>
    <row r="185" spans="1:63" s="44" customFormat="1" x14ac:dyDescent="0.25">
      <c r="A185" s="48"/>
      <c r="B185" s="41"/>
      <c r="C185" s="41"/>
      <c r="D185" s="41"/>
      <c r="E185" s="41"/>
      <c r="F185" s="41"/>
      <c r="G185" s="41"/>
      <c r="H185" s="42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3"/>
    </row>
    <row r="186" spans="1:63" s="44" customFormat="1" x14ac:dyDescent="0.25">
      <c r="A186" s="48"/>
      <c r="B186" s="41"/>
      <c r="C186" s="41"/>
      <c r="D186" s="41"/>
      <c r="E186" s="41"/>
      <c r="F186" s="41"/>
      <c r="G186" s="41"/>
      <c r="H186" s="42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3"/>
    </row>
    <row r="187" spans="1:63" s="44" customFormat="1" x14ac:dyDescent="0.25">
      <c r="A187" s="48"/>
      <c r="B187" s="41"/>
      <c r="C187" s="41"/>
      <c r="D187" s="41"/>
      <c r="E187" s="41"/>
      <c r="F187" s="41"/>
      <c r="G187" s="41"/>
      <c r="H187" s="42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3"/>
    </row>
    <row r="188" spans="1:63" s="44" customFormat="1" x14ac:dyDescent="0.25">
      <c r="A188" s="48"/>
      <c r="B188" s="41"/>
      <c r="C188" s="41"/>
      <c r="D188" s="41"/>
      <c r="E188" s="41"/>
      <c r="F188" s="41"/>
      <c r="G188" s="41"/>
      <c r="H188" s="42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3"/>
    </row>
    <row r="189" spans="1:63" s="44" customFormat="1" x14ac:dyDescent="0.25">
      <c r="A189" s="48"/>
      <c r="B189" s="41"/>
      <c r="C189" s="41"/>
      <c r="D189" s="41"/>
      <c r="E189" s="41"/>
      <c r="F189" s="41"/>
      <c r="G189" s="41"/>
      <c r="H189" s="42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3"/>
    </row>
    <row r="190" spans="1:63" s="44" customFormat="1" x14ac:dyDescent="0.25">
      <c r="A190" s="48"/>
      <c r="B190" s="41"/>
      <c r="C190" s="41"/>
      <c r="D190" s="41"/>
      <c r="E190" s="41"/>
      <c r="F190" s="41"/>
      <c r="G190" s="41"/>
      <c r="H190" s="42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3"/>
    </row>
    <row r="191" spans="1:63" s="44" customFormat="1" x14ac:dyDescent="0.25">
      <c r="A191" s="48"/>
      <c r="B191" s="41"/>
      <c r="C191" s="41"/>
      <c r="D191" s="41"/>
      <c r="E191" s="41"/>
      <c r="F191" s="41"/>
      <c r="G191" s="41"/>
      <c r="H191" s="42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3"/>
    </row>
    <row r="192" spans="1:63" s="44" customFormat="1" x14ac:dyDescent="0.25">
      <c r="A192" s="48"/>
      <c r="B192" s="41"/>
      <c r="C192" s="41"/>
      <c r="D192" s="41"/>
      <c r="E192" s="41"/>
      <c r="F192" s="41"/>
      <c r="G192" s="41"/>
      <c r="H192" s="42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3"/>
    </row>
    <row r="193" spans="1:63" s="44" customFormat="1" x14ac:dyDescent="0.25">
      <c r="A193" s="48"/>
      <c r="B193" s="41"/>
      <c r="C193" s="41"/>
      <c r="D193" s="41"/>
      <c r="E193" s="41"/>
      <c r="F193" s="41"/>
      <c r="G193" s="41"/>
      <c r="H193" s="42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3"/>
    </row>
    <row r="194" spans="1:63" s="44" customFormat="1" x14ac:dyDescent="0.25">
      <c r="A194" s="48"/>
      <c r="B194" s="41"/>
      <c r="C194" s="41"/>
      <c r="D194" s="41"/>
      <c r="E194" s="41"/>
      <c r="F194" s="41"/>
      <c r="G194" s="41"/>
      <c r="H194" s="42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3"/>
    </row>
    <row r="195" spans="1:63" s="44" customFormat="1" x14ac:dyDescent="0.25">
      <c r="A195" s="48"/>
      <c r="B195" s="41"/>
      <c r="C195" s="41"/>
      <c r="D195" s="41"/>
      <c r="E195" s="41"/>
      <c r="F195" s="41"/>
      <c r="G195" s="41"/>
      <c r="H195" s="42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3"/>
    </row>
    <row r="196" spans="1:63" s="44" customFormat="1" x14ac:dyDescent="0.25">
      <c r="A196" s="48"/>
      <c r="B196" s="41"/>
      <c r="C196" s="41"/>
      <c r="D196" s="41"/>
      <c r="E196" s="41"/>
      <c r="F196" s="41"/>
      <c r="G196" s="41"/>
      <c r="H196" s="42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3"/>
    </row>
    <row r="197" spans="1:63" s="44" customFormat="1" x14ac:dyDescent="0.25">
      <c r="A197" s="48"/>
      <c r="B197" s="41"/>
      <c r="C197" s="41"/>
      <c r="D197" s="41"/>
      <c r="E197" s="41"/>
      <c r="F197" s="41"/>
      <c r="G197" s="41"/>
      <c r="H197" s="42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3"/>
    </row>
    <row r="198" spans="1:63" s="44" customFormat="1" x14ac:dyDescent="0.25">
      <c r="A198" s="48"/>
      <c r="B198" s="41"/>
      <c r="C198" s="41"/>
      <c r="D198" s="41"/>
      <c r="E198" s="41"/>
      <c r="F198" s="41"/>
      <c r="G198" s="41"/>
      <c r="H198" s="42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3"/>
    </row>
    <row r="199" spans="1:63" s="44" customFormat="1" x14ac:dyDescent="0.25">
      <c r="A199" s="48"/>
      <c r="B199" s="41"/>
      <c r="C199" s="41"/>
      <c r="D199" s="41"/>
      <c r="E199" s="41"/>
      <c r="F199" s="41"/>
      <c r="G199" s="41"/>
      <c r="H199" s="42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3"/>
    </row>
    <row r="200" spans="1:63" s="44" customFormat="1" x14ac:dyDescent="0.25">
      <c r="A200" s="48"/>
      <c r="B200" s="41"/>
      <c r="C200" s="41"/>
      <c r="D200" s="41"/>
      <c r="E200" s="41"/>
      <c r="F200" s="41"/>
      <c r="G200" s="41"/>
      <c r="H200" s="42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3"/>
    </row>
    <row r="201" spans="1:63" s="44" customFormat="1" x14ac:dyDescent="0.25">
      <c r="A201" s="48"/>
      <c r="B201" s="41"/>
      <c r="C201" s="41"/>
      <c r="D201" s="41"/>
      <c r="E201" s="41"/>
      <c r="F201" s="41"/>
      <c r="G201" s="41"/>
      <c r="H201" s="42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3"/>
    </row>
    <row r="202" spans="1:63" s="44" customFormat="1" x14ac:dyDescent="0.25">
      <c r="A202" s="48"/>
      <c r="B202" s="41"/>
      <c r="C202" s="41"/>
      <c r="D202" s="41"/>
      <c r="E202" s="41"/>
      <c r="F202" s="41"/>
      <c r="G202" s="41"/>
      <c r="H202" s="42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3"/>
    </row>
    <row r="203" spans="1:63" s="44" customFormat="1" x14ac:dyDescent="0.25">
      <c r="A203" s="48"/>
      <c r="B203" s="41"/>
      <c r="C203" s="41"/>
      <c r="D203" s="41"/>
      <c r="E203" s="41"/>
      <c r="F203" s="41"/>
      <c r="G203" s="41"/>
      <c r="H203" s="42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3"/>
    </row>
    <row r="204" spans="1:63" s="44" customFormat="1" x14ac:dyDescent="0.25">
      <c r="A204" s="48"/>
      <c r="B204" s="41"/>
      <c r="C204" s="41"/>
      <c r="D204" s="41"/>
      <c r="E204" s="41"/>
      <c r="F204" s="41"/>
      <c r="G204" s="41"/>
      <c r="H204" s="42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3"/>
    </row>
    <row r="205" spans="1:63" s="44" customFormat="1" x14ac:dyDescent="0.25">
      <c r="A205" s="48"/>
      <c r="B205" s="41"/>
      <c r="C205" s="41"/>
      <c r="D205" s="41"/>
      <c r="E205" s="41"/>
      <c r="F205" s="41"/>
      <c r="G205" s="41"/>
      <c r="H205" s="42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3"/>
    </row>
    <row r="206" spans="1:63" s="44" customFormat="1" x14ac:dyDescent="0.25">
      <c r="A206" s="48"/>
      <c r="B206" s="41"/>
      <c r="C206" s="41"/>
      <c r="D206" s="41"/>
      <c r="E206" s="41"/>
      <c r="F206" s="41"/>
      <c r="G206" s="41"/>
      <c r="H206" s="42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3"/>
    </row>
    <row r="207" spans="1:63" s="44" customFormat="1" x14ac:dyDescent="0.25">
      <c r="A207" s="48"/>
      <c r="B207" s="41"/>
      <c r="C207" s="41"/>
      <c r="D207" s="41"/>
      <c r="E207" s="41"/>
      <c r="F207" s="41"/>
      <c r="G207" s="41"/>
      <c r="H207" s="42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3"/>
    </row>
    <row r="208" spans="1:63" s="44" customFormat="1" x14ac:dyDescent="0.25">
      <c r="A208" s="48"/>
      <c r="B208" s="41"/>
      <c r="C208" s="41"/>
      <c r="D208" s="41"/>
      <c r="E208" s="41"/>
      <c r="F208" s="41"/>
      <c r="G208" s="41"/>
      <c r="H208" s="42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3"/>
    </row>
    <row r="209" spans="1:63" s="44" customFormat="1" x14ac:dyDescent="0.25">
      <c r="A209" s="48"/>
      <c r="B209" s="41"/>
      <c r="C209" s="41"/>
      <c r="D209" s="41"/>
      <c r="E209" s="41"/>
      <c r="F209" s="41"/>
      <c r="G209" s="41"/>
      <c r="H209" s="42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3"/>
    </row>
    <row r="210" spans="1:63" s="44" customFormat="1" x14ac:dyDescent="0.25">
      <c r="A210" s="48"/>
      <c r="B210" s="41"/>
      <c r="C210" s="41"/>
      <c r="D210" s="41"/>
      <c r="E210" s="41"/>
      <c r="F210" s="41"/>
      <c r="G210" s="41"/>
      <c r="H210" s="42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3"/>
    </row>
    <row r="211" spans="1:63" s="44" customFormat="1" x14ac:dyDescent="0.25">
      <c r="A211" s="48"/>
      <c r="B211" s="41"/>
      <c r="C211" s="41"/>
      <c r="D211" s="41"/>
      <c r="E211" s="41"/>
      <c r="F211" s="41"/>
      <c r="G211" s="41"/>
      <c r="H211" s="42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3"/>
    </row>
    <row r="212" spans="1:63" s="44" customFormat="1" x14ac:dyDescent="0.25">
      <c r="A212" s="48"/>
      <c r="B212" s="41"/>
      <c r="C212" s="41"/>
      <c r="D212" s="41"/>
      <c r="E212" s="41"/>
      <c r="F212" s="41"/>
      <c r="G212" s="41"/>
      <c r="H212" s="42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3"/>
    </row>
    <row r="213" spans="1:63" s="44" customFormat="1" x14ac:dyDescent="0.25">
      <c r="A213" s="48"/>
      <c r="B213" s="41"/>
      <c r="C213" s="41"/>
      <c r="D213" s="41"/>
      <c r="E213" s="41"/>
      <c r="F213" s="41"/>
      <c r="G213" s="41"/>
      <c r="H213" s="42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3"/>
    </row>
    <row r="214" spans="1:63" s="44" customFormat="1" x14ac:dyDescent="0.25">
      <c r="A214" s="48"/>
      <c r="B214" s="41"/>
      <c r="C214" s="41"/>
      <c r="D214" s="41"/>
      <c r="E214" s="41"/>
      <c r="F214" s="41"/>
      <c r="G214" s="41"/>
      <c r="H214" s="42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3"/>
    </row>
    <row r="215" spans="1:63" s="44" customFormat="1" x14ac:dyDescent="0.25">
      <c r="A215" s="48"/>
      <c r="B215" s="41"/>
      <c r="C215" s="41"/>
      <c r="D215" s="41"/>
      <c r="E215" s="41"/>
      <c r="F215" s="41"/>
      <c r="G215" s="41"/>
      <c r="H215" s="42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3"/>
    </row>
    <row r="216" spans="1:63" s="44" customFormat="1" x14ac:dyDescent="0.25">
      <c r="A216" s="48"/>
      <c r="B216" s="41"/>
      <c r="C216" s="41"/>
      <c r="D216" s="41"/>
      <c r="E216" s="41"/>
      <c r="F216" s="41"/>
      <c r="G216" s="41"/>
      <c r="H216" s="42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3"/>
    </row>
    <row r="217" spans="1:63" s="44" customFormat="1" x14ac:dyDescent="0.25">
      <c r="A217" s="48"/>
      <c r="B217" s="41"/>
      <c r="C217" s="41"/>
      <c r="D217" s="41"/>
      <c r="E217" s="41"/>
      <c r="F217" s="41"/>
      <c r="G217" s="41"/>
      <c r="H217" s="42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3"/>
    </row>
    <row r="218" spans="1:63" s="44" customFormat="1" x14ac:dyDescent="0.25">
      <c r="A218" s="48"/>
      <c r="B218" s="41"/>
      <c r="C218" s="41"/>
      <c r="D218" s="41"/>
      <c r="E218" s="41"/>
      <c r="F218" s="41"/>
      <c r="G218" s="41"/>
      <c r="H218" s="42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3"/>
    </row>
    <row r="219" spans="1:63" s="44" customFormat="1" x14ac:dyDescent="0.25">
      <c r="A219" s="48"/>
      <c r="B219" s="41"/>
      <c r="C219" s="41"/>
      <c r="D219" s="41"/>
      <c r="E219" s="41"/>
      <c r="F219" s="41"/>
      <c r="G219" s="41"/>
      <c r="H219" s="42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3"/>
    </row>
    <row r="220" spans="1:63" s="44" customFormat="1" x14ac:dyDescent="0.25">
      <c r="A220" s="48"/>
      <c r="B220" s="41"/>
      <c r="C220" s="41"/>
      <c r="D220" s="41"/>
      <c r="E220" s="41"/>
      <c r="F220" s="41"/>
      <c r="G220" s="41"/>
      <c r="H220" s="42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3"/>
    </row>
    <row r="221" spans="1:63" s="44" customFormat="1" x14ac:dyDescent="0.25">
      <c r="A221" s="48"/>
      <c r="B221" s="41"/>
      <c r="C221" s="41"/>
      <c r="D221" s="41"/>
      <c r="E221" s="41"/>
      <c r="F221" s="41"/>
      <c r="G221" s="41"/>
      <c r="H221" s="42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3"/>
    </row>
    <row r="222" spans="1:63" s="44" customFormat="1" x14ac:dyDescent="0.25">
      <c r="A222" s="48"/>
      <c r="B222" s="41"/>
      <c r="C222" s="41"/>
      <c r="D222" s="41"/>
      <c r="E222" s="41"/>
      <c r="F222" s="41"/>
      <c r="G222" s="41"/>
      <c r="H222" s="42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3"/>
    </row>
    <row r="223" spans="1:63" s="44" customFormat="1" x14ac:dyDescent="0.25">
      <c r="A223" s="48"/>
      <c r="B223" s="41"/>
      <c r="C223" s="41"/>
      <c r="D223" s="41"/>
      <c r="E223" s="41"/>
      <c r="F223" s="41"/>
      <c r="G223" s="41"/>
      <c r="H223" s="42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3"/>
    </row>
    <row r="224" spans="1:63" s="44" customFormat="1" x14ac:dyDescent="0.25">
      <c r="A224" s="48"/>
      <c r="B224" s="41"/>
      <c r="C224" s="41"/>
      <c r="D224" s="41"/>
      <c r="E224" s="41"/>
      <c r="F224" s="41"/>
      <c r="G224" s="41"/>
      <c r="H224" s="42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3"/>
    </row>
    <row r="225" spans="1:63" s="44" customFormat="1" x14ac:dyDescent="0.25">
      <c r="A225" s="48"/>
      <c r="B225" s="41"/>
      <c r="C225" s="41"/>
      <c r="D225" s="41"/>
      <c r="E225" s="41"/>
      <c r="F225" s="41"/>
      <c r="G225" s="41"/>
      <c r="H225" s="42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3"/>
    </row>
    <row r="226" spans="1:63" s="44" customFormat="1" x14ac:dyDescent="0.25">
      <c r="A226" s="48"/>
      <c r="B226" s="41"/>
      <c r="C226" s="41"/>
      <c r="D226" s="41"/>
      <c r="E226" s="41"/>
      <c r="F226" s="41"/>
      <c r="G226" s="41"/>
      <c r="H226" s="42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3"/>
    </row>
    <row r="227" spans="1:63" s="44" customFormat="1" x14ac:dyDescent="0.25">
      <c r="A227" s="48"/>
      <c r="B227" s="41"/>
      <c r="C227" s="41"/>
      <c r="D227" s="41"/>
      <c r="E227" s="41"/>
      <c r="F227" s="41"/>
      <c r="G227" s="41"/>
      <c r="H227" s="42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3"/>
    </row>
    <row r="228" spans="1:63" s="44" customFormat="1" x14ac:dyDescent="0.25">
      <c r="A228" s="48"/>
      <c r="B228" s="41"/>
      <c r="C228" s="41"/>
      <c r="D228" s="41"/>
      <c r="E228" s="41"/>
      <c r="F228" s="41"/>
      <c r="G228" s="41"/>
      <c r="H228" s="42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3"/>
    </row>
    <row r="229" spans="1:63" s="44" customFormat="1" x14ac:dyDescent="0.25">
      <c r="A229" s="48"/>
      <c r="B229" s="41"/>
      <c r="C229" s="41"/>
      <c r="D229" s="41"/>
      <c r="E229" s="41"/>
      <c r="F229" s="41"/>
      <c r="G229" s="41"/>
      <c r="H229" s="42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3"/>
    </row>
    <row r="230" spans="1:63" s="44" customFormat="1" x14ac:dyDescent="0.25">
      <c r="A230" s="48"/>
      <c r="B230" s="41"/>
      <c r="C230" s="41"/>
      <c r="D230" s="41"/>
      <c r="E230" s="41"/>
      <c r="F230" s="41"/>
      <c r="G230" s="41"/>
      <c r="H230" s="42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3"/>
    </row>
    <row r="231" spans="1:63" s="44" customFormat="1" x14ac:dyDescent="0.25">
      <c r="A231" s="48"/>
      <c r="B231" s="41"/>
      <c r="C231" s="41"/>
      <c r="D231" s="41"/>
      <c r="E231" s="41"/>
      <c r="F231" s="41"/>
      <c r="G231" s="41"/>
      <c r="H231" s="42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3"/>
    </row>
    <row r="232" spans="1:63" s="44" customFormat="1" x14ac:dyDescent="0.25">
      <c r="A232" s="48"/>
      <c r="B232" s="41"/>
      <c r="C232" s="41"/>
      <c r="D232" s="41"/>
      <c r="E232" s="41"/>
      <c r="F232" s="41"/>
      <c r="G232" s="41"/>
      <c r="H232" s="42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3"/>
    </row>
    <row r="233" spans="1:63" s="44" customFormat="1" x14ac:dyDescent="0.25">
      <c r="A233" s="48"/>
      <c r="B233" s="41"/>
      <c r="C233" s="41"/>
      <c r="D233" s="41"/>
      <c r="E233" s="41"/>
      <c r="F233" s="41"/>
      <c r="G233" s="41"/>
      <c r="H233" s="42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3"/>
    </row>
    <row r="234" spans="1:63" s="44" customFormat="1" x14ac:dyDescent="0.25">
      <c r="A234" s="48"/>
      <c r="B234" s="41"/>
      <c r="C234" s="41"/>
      <c r="D234" s="41"/>
      <c r="E234" s="41"/>
      <c r="F234" s="41"/>
      <c r="G234" s="41"/>
      <c r="H234" s="42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3"/>
    </row>
    <row r="235" spans="1:63" s="44" customFormat="1" x14ac:dyDescent="0.25">
      <c r="A235" s="48"/>
      <c r="B235" s="41"/>
      <c r="C235" s="41"/>
      <c r="D235" s="41"/>
      <c r="E235" s="41"/>
      <c r="F235" s="41"/>
      <c r="G235" s="41"/>
      <c r="H235" s="42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3"/>
    </row>
    <row r="236" spans="1:63" s="44" customFormat="1" x14ac:dyDescent="0.25">
      <c r="A236" s="48"/>
      <c r="B236" s="41"/>
      <c r="C236" s="41"/>
      <c r="D236" s="41"/>
      <c r="E236" s="41"/>
      <c r="F236" s="41"/>
      <c r="G236" s="41"/>
      <c r="H236" s="42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3"/>
    </row>
    <row r="237" spans="1:63" s="44" customFormat="1" x14ac:dyDescent="0.25">
      <c r="A237" s="48"/>
      <c r="B237" s="41"/>
      <c r="C237" s="41"/>
      <c r="D237" s="41"/>
      <c r="E237" s="41"/>
      <c r="F237" s="41"/>
      <c r="G237" s="41"/>
      <c r="H237" s="42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3"/>
    </row>
    <row r="238" spans="1:63" s="44" customFormat="1" x14ac:dyDescent="0.25">
      <c r="A238" s="48"/>
      <c r="B238" s="41"/>
      <c r="C238" s="41"/>
      <c r="D238" s="41"/>
      <c r="E238" s="41"/>
      <c r="F238" s="41"/>
      <c r="G238" s="41"/>
      <c r="H238" s="42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3"/>
    </row>
    <row r="239" spans="1:63" s="44" customFormat="1" x14ac:dyDescent="0.25">
      <c r="A239" s="48"/>
      <c r="B239" s="41"/>
      <c r="C239" s="41"/>
      <c r="D239" s="41"/>
      <c r="E239" s="41"/>
      <c r="F239" s="41"/>
      <c r="G239" s="41"/>
      <c r="H239" s="42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3"/>
    </row>
    <row r="240" spans="1:63" s="44" customFormat="1" x14ac:dyDescent="0.25">
      <c r="A240" s="48"/>
      <c r="B240" s="41"/>
      <c r="C240" s="41"/>
      <c r="D240" s="41"/>
      <c r="E240" s="41"/>
      <c r="F240" s="41"/>
      <c r="G240" s="41"/>
      <c r="H240" s="42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3"/>
    </row>
    <row r="241" spans="1:63" s="44" customFormat="1" x14ac:dyDescent="0.25">
      <c r="A241" s="48"/>
      <c r="B241" s="41"/>
      <c r="C241" s="41"/>
      <c r="D241" s="41"/>
      <c r="E241" s="41"/>
      <c r="F241" s="41"/>
      <c r="G241" s="41"/>
      <c r="H241" s="42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3"/>
    </row>
    <row r="242" spans="1:63" s="44" customFormat="1" x14ac:dyDescent="0.25">
      <c r="A242" s="48"/>
      <c r="B242" s="41"/>
      <c r="C242" s="41"/>
      <c r="D242" s="41"/>
      <c r="E242" s="41"/>
      <c r="F242" s="41"/>
      <c r="G242" s="41"/>
      <c r="H242" s="42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3"/>
    </row>
    <row r="243" spans="1:63" s="44" customFormat="1" x14ac:dyDescent="0.25">
      <c r="A243" s="48"/>
      <c r="B243" s="41"/>
      <c r="C243" s="41"/>
      <c r="D243" s="41"/>
      <c r="E243" s="41"/>
      <c r="F243" s="41"/>
      <c r="G243" s="41"/>
      <c r="H243" s="42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3"/>
    </row>
    <row r="244" spans="1:63" s="44" customFormat="1" x14ac:dyDescent="0.25">
      <c r="A244" s="48"/>
      <c r="B244" s="41"/>
      <c r="C244" s="41"/>
      <c r="D244" s="41"/>
      <c r="E244" s="41"/>
      <c r="F244" s="41"/>
      <c r="G244" s="41"/>
      <c r="H244" s="42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3"/>
    </row>
    <row r="245" spans="1:63" s="44" customFormat="1" x14ac:dyDescent="0.25">
      <c r="A245" s="48"/>
      <c r="B245" s="41"/>
      <c r="C245" s="41"/>
      <c r="D245" s="41"/>
      <c r="E245" s="41"/>
      <c r="F245" s="41"/>
      <c r="G245" s="41"/>
      <c r="H245" s="42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3"/>
    </row>
    <row r="246" spans="1:63" s="44" customFormat="1" x14ac:dyDescent="0.25">
      <c r="A246" s="48"/>
      <c r="B246" s="41"/>
      <c r="C246" s="41"/>
      <c r="D246" s="41"/>
      <c r="E246" s="41"/>
      <c r="F246" s="41"/>
      <c r="G246" s="41"/>
      <c r="H246" s="42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3"/>
    </row>
    <row r="247" spans="1:63" s="44" customFormat="1" x14ac:dyDescent="0.25">
      <c r="A247" s="48"/>
      <c r="B247" s="41"/>
      <c r="C247" s="41"/>
      <c r="D247" s="41"/>
      <c r="E247" s="41"/>
      <c r="F247" s="41"/>
      <c r="G247" s="41"/>
      <c r="H247" s="42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3"/>
    </row>
    <row r="248" spans="1:63" s="44" customFormat="1" x14ac:dyDescent="0.25">
      <c r="A248" s="48"/>
      <c r="B248" s="41"/>
      <c r="C248" s="41"/>
      <c r="D248" s="41"/>
      <c r="E248" s="41"/>
      <c r="F248" s="41"/>
      <c r="G248" s="41"/>
      <c r="H248" s="42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3"/>
    </row>
    <row r="249" spans="1:63" s="44" customFormat="1" x14ac:dyDescent="0.25">
      <c r="A249" s="48"/>
      <c r="B249" s="41"/>
      <c r="C249" s="41"/>
      <c r="D249" s="41"/>
      <c r="E249" s="41"/>
      <c r="F249" s="41"/>
      <c r="G249" s="41"/>
      <c r="H249" s="42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3"/>
    </row>
    <row r="250" spans="1:63" s="44" customFormat="1" x14ac:dyDescent="0.25">
      <c r="A250" s="48"/>
      <c r="B250" s="41"/>
      <c r="C250" s="41"/>
      <c r="D250" s="41"/>
      <c r="E250" s="41"/>
      <c r="F250" s="41"/>
      <c r="G250" s="41"/>
      <c r="H250" s="42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3"/>
    </row>
    <row r="251" spans="1:63" s="44" customFormat="1" x14ac:dyDescent="0.25">
      <c r="A251" s="48"/>
      <c r="B251" s="41"/>
      <c r="C251" s="41"/>
      <c r="D251" s="41"/>
      <c r="E251" s="41"/>
      <c r="F251" s="41"/>
      <c r="G251" s="41"/>
      <c r="H251" s="42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3"/>
    </row>
    <row r="252" spans="1:63" s="44" customFormat="1" x14ac:dyDescent="0.25">
      <c r="A252" s="48"/>
      <c r="B252" s="41"/>
      <c r="C252" s="41"/>
      <c r="D252" s="41"/>
      <c r="E252" s="41"/>
      <c r="F252" s="41"/>
      <c r="G252" s="41"/>
      <c r="H252" s="42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3"/>
    </row>
    <row r="253" spans="1:63" s="44" customFormat="1" x14ac:dyDescent="0.25">
      <c r="A253" s="48"/>
      <c r="B253" s="41"/>
      <c r="C253" s="41"/>
      <c r="D253" s="41"/>
      <c r="E253" s="41"/>
      <c r="F253" s="41"/>
      <c r="G253" s="41"/>
      <c r="H253" s="42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3"/>
    </row>
    <row r="254" spans="1:63" s="44" customFormat="1" x14ac:dyDescent="0.25">
      <c r="A254" s="48"/>
      <c r="B254" s="41"/>
      <c r="C254" s="41"/>
      <c r="D254" s="41"/>
      <c r="E254" s="41"/>
      <c r="F254" s="41"/>
      <c r="G254" s="41"/>
      <c r="H254" s="42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3"/>
    </row>
    <row r="255" spans="1:63" s="44" customFormat="1" x14ac:dyDescent="0.25">
      <c r="A255" s="48"/>
      <c r="B255" s="41"/>
      <c r="C255" s="41"/>
      <c r="D255" s="41"/>
      <c r="E255" s="41"/>
      <c r="F255" s="41"/>
      <c r="G255" s="41"/>
      <c r="H255" s="42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3"/>
    </row>
    <row r="256" spans="1:63" s="44" customFormat="1" x14ac:dyDescent="0.25">
      <c r="A256" s="48"/>
      <c r="B256" s="41"/>
      <c r="C256" s="41"/>
      <c r="D256" s="41"/>
      <c r="E256" s="41"/>
      <c r="F256" s="41"/>
      <c r="G256" s="41"/>
      <c r="H256" s="42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3"/>
    </row>
    <row r="257" spans="1:63" s="44" customFormat="1" x14ac:dyDescent="0.25">
      <c r="A257" s="48"/>
      <c r="B257" s="41"/>
      <c r="C257" s="41"/>
      <c r="D257" s="41"/>
      <c r="E257" s="41"/>
      <c r="F257" s="41"/>
      <c r="G257" s="41"/>
      <c r="H257" s="42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3"/>
    </row>
    <row r="258" spans="1:63" s="44" customFormat="1" x14ac:dyDescent="0.25">
      <c r="A258" s="48"/>
      <c r="B258" s="41"/>
      <c r="C258" s="41"/>
      <c r="D258" s="41"/>
      <c r="E258" s="41"/>
      <c r="F258" s="41"/>
      <c r="G258" s="41"/>
      <c r="H258" s="42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3"/>
    </row>
    <row r="259" spans="1:63" s="44" customFormat="1" x14ac:dyDescent="0.25">
      <c r="A259" s="48"/>
      <c r="B259" s="41"/>
      <c r="C259" s="41"/>
      <c r="D259" s="41"/>
      <c r="E259" s="41"/>
      <c r="F259" s="41"/>
      <c r="G259" s="41"/>
      <c r="H259" s="42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3"/>
    </row>
    <row r="260" spans="1:63" s="44" customFormat="1" x14ac:dyDescent="0.25">
      <c r="A260" s="48"/>
      <c r="B260" s="41"/>
      <c r="C260" s="41"/>
      <c r="D260" s="41"/>
      <c r="E260" s="41"/>
      <c r="F260" s="41"/>
      <c r="G260" s="41"/>
      <c r="H260" s="42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3"/>
    </row>
    <row r="261" spans="1:63" s="44" customFormat="1" x14ac:dyDescent="0.25">
      <c r="A261" s="48"/>
      <c r="B261" s="41"/>
      <c r="C261" s="41"/>
      <c r="D261" s="41"/>
      <c r="E261" s="41"/>
      <c r="F261" s="41"/>
      <c r="G261" s="41"/>
      <c r="H261" s="42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3"/>
    </row>
    <row r="262" spans="1:63" s="44" customFormat="1" x14ac:dyDescent="0.25">
      <c r="A262" s="48"/>
      <c r="B262" s="41"/>
      <c r="C262" s="41"/>
      <c r="D262" s="41"/>
      <c r="E262" s="41"/>
      <c r="F262" s="41"/>
      <c r="G262" s="41"/>
      <c r="H262" s="42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3"/>
    </row>
    <row r="263" spans="1:63" s="44" customFormat="1" x14ac:dyDescent="0.25">
      <c r="A263" s="48"/>
      <c r="B263" s="41"/>
      <c r="C263" s="41"/>
      <c r="D263" s="41"/>
      <c r="E263" s="41"/>
      <c r="F263" s="41"/>
      <c r="G263" s="41"/>
      <c r="H263" s="42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3"/>
    </row>
    <row r="264" spans="1:63" s="44" customFormat="1" x14ac:dyDescent="0.25">
      <c r="A264" s="48"/>
      <c r="B264" s="41"/>
      <c r="C264" s="41"/>
      <c r="D264" s="41"/>
      <c r="E264" s="41"/>
      <c r="F264" s="41"/>
      <c r="G264" s="41"/>
      <c r="H264" s="42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3"/>
    </row>
    <row r="265" spans="1:63" s="44" customFormat="1" x14ac:dyDescent="0.25">
      <c r="A265" s="48"/>
      <c r="B265" s="41"/>
      <c r="C265" s="41"/>
      <c r="D265" s="41"/>
      <c r="E265" s="41"/>
      <c r="F265" s="41"/>
      <c r="G265" s="41"/>
      <c r="H265" s="42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3"/>
    </row>
    <row r="266" spans="1:63" s="44" customFormat="1" x14ac:dyDescent="0.25">
      <c r="A266" s="48"/>
      <c r="B266" s="41"/>
      <c r="C266" s="41"/>
      <c r="D266" s="41"/>
      <c r="E266" s="41"/>
      <c r="F266" s="41"/>
      <c r="G266" s="41"/>
      <c r="H266" s="42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3"/>
    </row>
    <row r="267" spans="1:63" s="44" customFormat="1" x14ac:dyDescent="0.25">
      <c r="A267" s="48"/>
      <c r="B267" s="41"/>
      <c r="C267" s="41"/>
      <c r="D267" s="41"/>
      <c r="E267" s="41"/>
      <c r="F267" s="41"/>
      <c r="G267" s="41"/>
      <c r="H267" s="42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3"/>
    </row>
    <row r="268" spans="1:63" s="44" customFormat="1" x14ac:dyDescent="0.25">
      <c r="A268" s="48"/>
      <c r="B268" s="41"/>
      <c r="C268" s="41"/>
      <c r="D268" s="41"/>
      <c r="E268" s="41"/>
      <c r="F268" s="41"/>
      <c r="G268" s="41"/>
      <c r="H268" s="42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3"/>
    </row>
    <row r="269" spans="1:63" s="44" customFormat="1" x14ac:dyDescent="0.25">
      <c r="A269" s="48"/>
      <c r="B269" s="41"/>
      <c r="C269" s="41"/>
      <c r="D269" s="41"/>
      <c r="E269" s="41"/>
      <c r="F269" s="41"/>
      <c r="G269" s="41"/>
      <c r="H269" s="42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3"/>
    </row>
    <row r="270" spans="1:63" s="44" customFormat="1" x14ac:dyDescent="0.25">
      <c r="A270" s="48"/>
      <c r="B270" s="41"/>
      <c r="C270" s="41"/>
      <c r="D270" s="41"/>
      <c r="E270" s="41"/>
      <c r="F270" s="41"/>
      <c r="G270" s="41"/>
      <c r="H270" s="42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3"/>
    </row>
    <row r="271" spans="1:63" s="44" customFormat="1" x14ac:dyDescent="0.25">
      <c r="A271" s="48"/>
      <c r="B271" s="41"/>
      <c r="C271" s="41"/>
      <c r="D271" s="41"/>
      <c r="E271" s="41"/>
      <c r="F271" s="41"/>
      <c r="G271" s="41"/>
      <c r="H271" s="42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3"/>
    </row>
    <row r="272" spans="1:63" s="44" customFormat="1" x14ac:dyDescent="0.25">
      <c r="A272" s="48"/>
      <c r="B272" s="41"/>
      <c r="C272" s="41"/>
      <c r="D272" s="41"/>
      <c r="E272" s="41"/>
      <c r="F272" s="41"/>
      <c r="G272" s="41"/>
      <c r="H272" s="42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3"/>
    </row>
    <row r="273" spans="1:63" s="44" customFormat="1" x14ac:dyDescent="0.25">
      <c r="A273" s="48"/>
      <c r="B273" s="41"/>
      <c r="C273" s="41"/>
      <c r="D273" s="41"/>
      <c r="E273" s="41"/>
      <c r="F273" s="41"/>
      <c r="G273" s="41"/>
      <c r="H273" s="42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3"/>
    </row>
    <row r="274" spans="1:63" s="44" customFormat="1" x14ac:dyDescent="0.25">
      <c r="A274" s="48"/>
      <c r="B274" s="41"/>
      <c r="C274" s="41"/>
      <c r="D274" s="41"/>
      <c r="E274" s="41"/>
      <c r="F274" s="41"/>
      <c r="G274" s="41"/>
      <c r="H274" s="42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3"/>
    </row>
    <row r="275" spans="1:63" s="44" customFormat="1" x14ac:dyDescent="0.25">
      <c r="A275" s="48"/>
      <c r="B275" s="41"/>
      <c r="C275" s="41"/>
      <c r="D275" s="41"/>
      <c r="E275" s="41"/>
      <c r="F275" s="41"/>
      <c r="G275" s="41"/>
      <c r="H275" s="42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3"/>
    </row>
    <row r="276" spans="1:63" s="44" customFormat="1" x14ac:dyDescent="0.25">
      <c r="A276" s="48"/>
      <c r="B276" s="41"/>
      <c r="C276" s="41"/>
      <c r="D276" s="41"/>
      <c r="E276" s="41"/>
      <c r="F276" s="41"/>
      <c r="G276" s="41"/>
      <c r="H276" s="42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3"/>
    </row>
    <row r="277" spans="1:63" s="44" customFormat="1" x14ac:dyDescent="0.25">
      <c r="A277" s="48"/>
      <c r="B277" s="41"/>
      <c r="C277" s="41"/>
      <c r="D277" s="41"/>
      <c r="E277" s="41"/>
      <c r="F277" s="41"/>
      <c r="G277" s="41"/>
      <c r="H277" s="42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3"/>
    </row>
    <row r="278" spans="1:63" s="44" customFormat="1" x14ac:dyDescent="0.25">
      <c r="A278" s="48"/>
      <c r="B278" s="41"/>
      <c r="C278" s="41"/>
      <c r="D278" s="41"/>
      <c r="E278" s="41"/>
      <c r="F278" s="41"/>
      <c r="G278" s="41"/>
      <c r="H278" s="42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3"/>
    </row>
    <row r="279" spans="1:63" s="44" customFormat="1" x14ac:dyDescent="0.25">
      <c r="A279" s="48"/>
      <c r="B279" s="41"/>
      <c r="C279" s="41"/>
      <c r="D279" s="41"/>
      <c r="E279" s="41"/>
      <c r="F279" s="41"/>
      <c r="G279" s="41"/>
      <c r="H279" s="42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3"/>
    </row>
    <row r="280" spans="1:63" s="44" customFormat="1" x14ac:dyDescent="0.25">
      <c r="A280" s="48"/>
      <c r="B280" s="41"/>
      <c r="C280" s="41"/>
      <c r="D280" s="41"/>
      <c r="E280" s="41"/>
      <c r="F280" s="41"/>
      <c r="G280" s="41"/>
      <c r="H280" s="42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3"/>
    </row>
    <row r="281" spans="1:63" s="44" customFormat="1" x14ac:dyDescent="0.25">
      <c r="A281" s="48"/>
      <c r="B281" s="41"/>
      <c r="C281" s="41"/>
      <c r="D281" s="41"/>
      <c r="E281" s="41"/>
      <c r="F281" s="41"/>
      <c r="G281" s="41"/>
      <c r="H281" s="42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3"/>
    </row>
    <row r="282" spans="1:63" s="44" customFormat="1" x14ac:dyDescent="0.25">
      <c r="A282" s="48"/>
      <c r="B282" s="41"/>
      <c r="C282" s="41"/>
      <c r="D282" s="41"/>
      <c r="E282" s="41"/>
      <c r="F282" s="41"/>
      <c r="G282" s="41"/>
      <c r="H282" s="42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3"/>
    </row>
    <row r="283" spans="1:63" s="44" customFormat="1" x14ac:dyDescent="0.25">
      <c r="A283" s="48"/>
      <c r="B283" s="41"/>
      <c r="C283" s="41"/>
      <c r="D283" s="41"/>
      <c r="E283" s="41"/>
      <c r="F283" s="41"/>
      <c r="G283" s="41"/>
      <c r="H283" s="42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3"/>
    </row>
    <row r="284" spans="1:63" s="44" customFormat="1" x14ac:dyDescent="0.25">
      <c r="A284" s="48"/>
      <c r="B284" s="41"/>
      <c r="C284" s="41"/>
      <c r="D284" s="41"/>
      <c r="E284" s="41"/>
      <c r="F284" s="41"/>
      <c r="G284" s="41"/>
      <c r="H284" s="42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3"/>
    </row>
    <row r="285" spans="1:63" s="44" customFormat="1" x14ac:dyDescent="0.25">
      <c r="A285" s="48"/>
      <c r="B285" s="41"/>
      <c r="C285" s="41"/>
      <c r="D285" s="41"/>
      <c r="E285" s="41"/>
      <c r="F285" s="41"/>
      <c r="G285" s="41"/>
      <c r="H285" s="42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3"/>
    </row>
    <row r="286" spans="1:63" s="44" customFormat="1" x14ac:dyDescent="0.25">
      <c r="A286" s="48"/>
      <c r="B286" s="41"/>
      <c r="C286" s="41"/>
      <c r="D286" s="41"/>
      <c r="E286" s="41"/>
      <c r="F286" s="41"/>
      <c r="G286" s="41"/>
      <c r="H286" s="42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3"/>
    </row>
    <row r="287" spans="1:63" s="44" customFormat="1" x14ac:dyDescent="0.25">
      <c r="A287" s="48"/>
      <c r="B287" s="41"/>
      <c r="C287" s="41"/>
      <c r="D287" s="41"/>
      <c r="E287" s="41"/>
      <c r="F287" s="41"/>
      <c r="G287" s="41"/>
      <c r="H287" s="42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3"/>
    </row>
    <row r="288" spans="1:63" s="44" customFormat="1" x14ac:dyDescent="0.25">
      <c r="A288" s="48"/>
      <c r="B288" s="41"/>
      <c r="C288" s="41"/>
      <c r="D288" s="41"/>
      <c r="E288" s="41"/>
      <c r="F288" s="41"/>
      <c r="G288" s="41"/>
      <c r="H288" s="42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3"/>
    </row>
    <row r="289" spans="1:63" s="44" customFormat="1" x14ac:dyDescent="0.25">
      <c r="A289" s="48"/>
      <c r="B289" s="41"/>
      <c r="C289" s="41"/>
      <c r="D289" s="41"/>
      <c r="E289" s="41"/>
      <c r="F289" s="41"/>
      <c r="G289" s="41"/>
      <c r="H289" s="42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3"/>
    </row>
    <row r="290" spans="1:63" s="44" customFormat="1" x14ac:dyDescent="0.25">
      <c r="A290" s="48"/>
      <c r="B290" s="41"/>
      <c r="C290" s="41"/>
      <c r="D290" s="41"/>
      <c r="E290" s="41"/>
      <c r="F290" s="41"/>
      <c r="G290" s="41"/>
      <c r="H290" s="42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3"/>
    </row>
    <row r="291" spans="1:63" s="44" customFormat="1" x14ac:dyDescent="0.25">
      <c r="A291" s="48"/>
      <c r="B291" s="41"/>
      <c r="C291" s="41"/>
      <c r="D291" s="41"/>
      <c r="E291" s="41"/>
      <c r="F291" s="41"/>
      <c r="G291" s="41"/>
      <c r="H291" s="42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3"/>
    </row>
    <row r="292" spans="1:63" s="44" customFormat="1" x14ac:dyDescent="0.25">
      <c r="A292" s="48"/>
      <c r="B292" s="41"/>
      <c r="C292" s="41"/>
      <c r="D292" s="41"/>
      <c r="E292" s="41"/>
      <c r="F292" s="41"/>
      <c r="G292" s="41"/>
      <c r="H292" s="42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3"/>
    </row>
    <row r="293" spans="1:63" s="44" customFormat="1" x14ac:dyDescent="0.25">
      <c r="A293" s="48"/>
      <c r="B293" s="41"/>
      <c r="C293" s="41"/>
      <c r="D293" s="41"/>
      <c r="E293" s="41"/>
      <c r="F293" s="41"/>
      <c r="G293" s="41"/>
      <c r="H293" s="42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3"/>
    </row>
    <row r="294" spans="1:63" s="44" customFormat="1" x14ac:dyDescent="0.25">
      <c r="A294" s="48"/>
      <c r="B294" s="41"/>
      <c r="C294" s="41"/>
      <c r="D294" s="41"/>
      <c r="E294" s="41"/>
      <c r="F294" s="41"/>
      <c r="G294" s="41"/>
      <c r="H294" s="42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3"/>
    </row>
    <row r="295" spans="1:63" s="44" customFormat="1" x14ac:dyDescent="0.25">
      <c r="A295" s="48"/>
      <c r="B295" s="41"/>
      <c r="C295" s="41"/>
      <c r="D295" s="41"/>
      <c r="E295" s="41"/>
      <c r="F295" s="41"/>
      <c r="G295" s="41"/>
      <c r="H295" s="42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3"/>
    </row>
    <row r="296" spans="1:63" s="44" customFormat="1" x14ac:dyDescent="0.25">
      <c r="A296" s="48"/>
      <c r="B296" s="41"/>
      <c r="C296" s="41"/>
      <c r="D296" s="41"/>
      <c r="E296" s="41"/>
      <c r="F296" s="41"/>
      <c r="G296" s="41"/>
      <c r="H296" s="42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3"/>
    </row>
    <row r="297" spans="1:63" s="44" customFormat="1" x14ac:dyDescent="0.25">
      <c r="A297" s="48"/>
      <c r="B297" s="41"/>
      <c r="C297" s="41"/>
      <c r="D297" s="41"/>
      <c r="E297" s="41"/>
      <c r="F297" s="41"/>
      <c r="G297" s="41"/>
      <c r="H297" s="42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3"/>
    </row>
    <row r="298" spans="1:63" s="44" customFormat="1" x14ac:dyDescent="0.25">
      <c r="A298" s="48"/>
      <c r="B298" s="41"/>
      <c r="C298" s="41"/>
      <c r="D298" s="41"/>
      <c r="E298" s="41"/>
      <c r="F298" s="41"/>
      <c r="G298" s="41"/>
      <c r="H298" s="42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3"/>
    </row>
    <row r="299" spans="1:63" s="44" customFormat="1" x14ac:dyDescent="0.25">
      <c r="A299" s="48"/>
      <c r="B299" s="41"/>
      <c r="C299" s="41"/>
      <c r="D299" s="41"/>
      <c r="E299" s="41"/>
      <c r="F299" s="41"/>
      <c r="G299" s="41"/>
      <c r="H299" s="42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3"/>
    </row>
    <row r="300" spans="1:63" s="44" customFormat="1" x14ac:dyDescent="0.25">
      <c r="A300" s="48"/>
      <c r="B300" s="41"/>
      <c r="C300" s="41"/>
      <c r="D300" s="41"/>
      <c r="E300" s="41"/>
      <c r="F300" s="41"/>
      <c r="G300" s="41"/>
      <c r="H300" s="42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3"/>
    </row>
    <row r="301" spans="1:63" s="44" customFormat="1" x14ac:dyDescent="0.25">
      <c r="A301" s="48"/>
      <c r="B301" s="41"/>
      <c r="C301" s="41"/>
      <c r="D301" s="41"/>
      <c r="E301" s="41"/>
      <c r="F301" s="41"/>
      <c r="G301" s="41"/>
      <c r="H301" s="42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3"/>
    </row>
    <row r="302" spans="1:63" s="44" customFormat="1" x14ac:dyDescent="0.25">
      <c r="A302" s="48"/>
      <c r="B302" s="41"/>
      <c r="C302" s="41"/>
      <c r="D302" s="41"/>
      <c r="E302" s="41"/>
      <c r="F302" s="41"/>
      <c r="G302" s="41"/>
      <c r="H302" s="42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3"/>
    </row>
    <row r="303" spans="1:63" s="44" customFormat="1" x14ac:dyDescent="0.25">
      <c r="A303" s="48"/>
      <c r="B303" s="41"/>
      <c r="C303" s="41"/>
      <c r="D303" s="41"/>
      <c r="E303" s="41"/>
      <c r="F303" s="41"/>
      <c r="G303" s="41"/>
      <c r="H303" s="42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3"/>
    </row>
    <row r="304" spans="1:63" s="44" customFormat="1" x14ac:dyDescent="0.25">
      <c r="A304" s="48"/>
      <c r="B304" s="41"/>
      <c r="C304" s="41"/>
      <c r="D304" s="41"/>
      <c r="E304" s="41"/>
      <c r="F304" s="41"/>
      <c r="G304" s="41"/>
      <c r="H304" s="42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3"/>
    </row>
    <row r="305" spans="1:63" s="44" customFormat="1" x14ac:dyDescent="0.25">
      <c r="A305" s="48"/>
      <c r="B305" s="41"/>
      <c r="C305" s="41"/>
      <c r="D305" s="41"/>
      <c r="E305" s="41"/>
      <c r="F305" s="41"/>
      <c r="G305" s="41"/>
      <c r="H305" s="42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3"/>
    </row>
    <row r="306" spans="1:63" s="44" customFormat="1" x14ac:dyDescent="0.25">
      <c r="A306" s="48"/>
      <c r="B306" s="41"/>
      <c r="C306" s="41"/>
      <c r="D306" s="41"/>
      <c r="E306" s="41"/>
      <c r="F306" s="41"/>
      <c r="G306" s="41"/>
      <c r="H306" s="42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3"/>
    </row>
    <row r="307" spans="1:63" s="44" customFormat="1" x14ac:dyDescent="0.25">
      <c r="A307" s="48"/>
      <c r="B307" s="41"/>
      <c r="C307" s="41"/>
      <c r="D307" s="41"/>
      <c r="E307" s="41"/>
      <c r="F307" s="41"/>
      <c r="G307" s="41"/>
      <c r="H307" s="42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3"/>
    </row>
    <row r="308" spans="1:63" s="44" customFormat="1" x14ac:dyDescent="0.25">
      <c r="A308" s="48"/>
      <c r="B308" s="41"/>
      <c r="C308" s="41"/>
      <c r="D308" s="41"/>
      <c r="E308" s="41"/>
      <c r="F308" s="41"/>
      <c r="G308" s="41"/>
      <c r="H308" s="42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3"/>
    </row>
    <row r="309" spans="1:63" s="44" customFormat="1" x14ac:dyDescent="0.25">
      <c r="A309" s="48"/>
      <c r="B309" s="41"/>
      <c r="C309" s="41"/>
      <c r="D309" s="41"/>
      <c r="E309" s="41"/>
      <c r="F309" s="41"/>
      <c r="G309" s="41"/>
      <c r="H309" s="42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3"/>
    </row>
    <row r="310" spans="1:63" s="44" customFormat="1" x14ac:dyDescent="0.25">
      <c r="A310" s="48"/>
      <c r="B310" s="41"/>
      <c r="C310" s="41"/>
      <c r="D310" s="41"/>
      <c r="E310" s="41"/>
      <c r="F310" s="41"/>
      <c r="G310" s="41"/>
      <c r="H310" s="42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3"/>
    </row>
    <row r="311" spans="1:63" s="44" customFormat="1" x14ac:dyDescent="0.25">
      <c r="A311" s="48"/>
      <c r="B311" s="41"/>
      <c r="C311" s="41"/>
      <c r="D311" s="41"/>
      <c r="E311" s="41"/>
      <c r="F311" s="41"/>
      <c r="G311" s="41"/>
      <c r="H311" s="42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3"/>
    </row>
    <row r="312" spans="1:63" s="44" customFormat="1" x14ac:dyDescent="0.25">
      <c r="A312" s="48"/>
      <c r="B312" s="41"/>
      <c r="C312" s="41"/>
      <c r="D312" s="41"/>
      <c r="E312" s="41"/>
      <c r="F312" s="41"/>
      <c r="G312" s="41"/>
      <c r="H312" s="42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3"/>
    </row>
    <row r="313" spans="1:63" s="44" customFormat="1" x14ac:dyDescent="0.25">
      <c r="A313" s="48"/>
      <c r="B313" s="41"/>
      <c r="C313" s="41"/>
      <c r="D313" s="41"/>
      <c r="E313" s="41"/>
      <c r="F313" s="41"/>
      <c r="G313" s="41"/>
      <c r="H313" s="42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3"/>
    </row>
    <row r="314" spans="1:63" s="44" customFormat="1" x14ac:dyDescent="0.25">
      <c r="A314" s="48"/>
      <c r="B314" s="41"/>
      <c r="C314" s="41"/>
      <c r="D314" s="41"/>
      <c r="E314" s="41"/>
      <c r="F314" s="41"/>
      <c r="G314" s="41"/>
      <c r="H314" s="42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3"/>
    </row>
    <row r="315" spans="1:63" s="44" customFormat="1" x14ac:dyDescent="0.25">
      <c r="A315" s="48"/>
      <c r="B315" s="41"/>
      <c r="C315" s="41"/>
      <c r="D315" s="41"/>
      <c r="E315" s="41"/>
      <c r="F315" s="41"/>
      <c r="G315" s="41"/>
      <c r="H315" s="42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3"/>
    </row>
    <row r="316" spans="1:63" s="44" customFormat="1" x14ac:dyDescent="0.25">
      <c r="A316" s="48"/>
      <c r="B316" s="41"/>
      <c r="C316" s="41"/>
      <c r="D316" s="41"/>
      <c r="E316" s="41"/>
      <c r="F316" s="41"/>
      <c r="G316" s="41"/>
      <c r="H316" s="42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3"/>
    </row>
    <row r="317" spans="1:63" s="44" customFormat="1" x14ac:dyDescent="0.25">
      <c r="A317" s="48"/>
      <c r="B317" s="41"/>
      <c r="C317" s="41"/>
      <c r="D317" s="41"/>
      <c r="E317" s="41"/>
      <c r="F317" s="41"/>
      <c r="G317" s="41"/>
      <c r="H317" s="42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3"/>
    </row>
    <row r="318" spans="1:63" s="44" customFormat="1" x14ac:dyDescent="0.25">
      <c r="A318" s="48"/>
      <c r="B318" s="41"/>
      <c r="C318" s="41"/>
      <c r="D318" s="41"/>
      <c r="E318" s="41"/>
      <c r="F318" s="41"/>
      <c r="G318" s="41"/>
      <c r="H318" s="42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3"/>
    </row>
    <row r="319" spans="1:63" s="44" customFormat="1" x14ac:dyDescent="0.25">
      <c r="A319" s="48"/>
      <c r="B319" s="41"/>
      <c r="C319" s="41"/>
      <c r="D319" s="41"/>
      <c r="E319" s="41"/>
      <c r="F319" s="41"/>
      <c r="G319" s="41"/>
      <c r="H319" s="42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3"/>
    </row>
    <row r="320" spans="1:63" s="44" customFormat="1" x14ac:dyDescent="0.25">
      <c r="A320" s="48"/>
      <c r="B320" s="41"/>
      <c r="C320" s="41"/>
      <c r="D320" s="41"/>
      <c r="E320" s="41"/>
      <c r="F320" s="41"/>
      <c r="G320" s="41"/>
      <c r="H320" s="42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3"/>
    </row>
    <row r="321" spans="1:63" s="44" customFormat="1" x14ac:dyDescent="0.25">
      <c r="A321" s="48"/>
      <c r="B321" s="41"/>
      <c r="C321" s="41"/>
      <c r="D321" s="41"/>
      <c r="E321" s="41"/>
      <c r="F321" s="41"/>
      <c r="G321" s="41"/>
      <c r="H321" s="42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3"/>
    </row>
    <row r="322" spans="1:63" s="44" customFormat="1" x14ac:dyDescent="0.25">
      <c r="A322" s="48"/>
      <c r="B322" s="41"/>
      <c r="C322" s="41"/>
      <c r="D322" s="41"/>
      <c r="E322" s="41"/>
      <c r="F322" s="41"/>
      <c r="G322" s="41"/>
      <c r="H322" s="42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3"/>
    </row>
    <row r="323" spans="1:63" s="44" customFormat="1" x14ac:dyDescent="0.25">
      <c r="A323" s="48"/>
      <c r="B323" s="41"/>
      <c r="C323" s="41"/>
      <c r="D323" s="41"/>
      <c r="E323" s="41"/>
      <c r="F323" s="41"/>
      <c r="G323" s="41"/>
      <c r="H323" s="42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3"/>
    </row>
    <row r="324" spans="1:63" s="44" customFormat="1" x14ac:dyDescent="0.25">
      <c r="A324" s="48"/>
      <c r="B324" s="41"/>
      <c r="C324" s="41"/>
      <c r="D324" s="41"/>
      <c r="E324" s="41"/>
      <c r="F324" s="41"/>
      <c r="G324" s="41"/>
      <c r="H324" s="42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3"/>
    </row>
    <row r="325" spans="1:63" s="44" customFormat="1" x14ac:dyDescent="0.25">
      <c r="A325" s="48"/>
      <c r="B325" s="41"/>
      <c r="C325" s="41"/>
      <c r="D325" s="41"/>
      <c r="E325" s="41"/>
      <c r="F325" s="41"/>
      <c r="G325" s="41"/>
      <c r="H325" s="42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3"/>
    </row>
    <row r="326" spans="1:63" s="44" customFormat="1" x14ac:dyDescent="0.25">
      <c r="A326" s="48"/>
      <c r="B326" s="41"/>
      <c r="C326" s="41"/>
      <c r="D326" s="41"/>
      <c r="E326" s="41"/>
      <c r="F326" s="41"/>
      <c r="G326" s="41"/>
      <c r="H326" s="42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3"/>
    </row>
    <row r="327" spans="1:63" s="44" customFormat="1" x14ac:dyDescent="0.25">
      <c r="A327" s="48"/>
      <c r="B327" s="41"/>
      <c r="C327" s="41"/>
      <c r="D327" s="41"/>
      <c r="E327" s="41"/>
      <c r="F327" s="41"/>
      <c r="G327" s="41"/>
      <c r="H327" s="42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3"/>
    </row>
    <row r="328" spans="1:63" s="44" customFormat="1" x14ac:dyDescent="0.25">
      <c r="A328" s="48"/>
      <c r="B328" s="41"/>
      <c r="C328" s="41"/>
      <c r="D328" s="41"/>
      <c r="E328" s="41"/>
      <c r="F328" s="41"/>
      <c r="G328" s="41"/>
      <c r="H328" s="42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3"/>
    </row>
    <row r="329" spans="1:63" s="44" customFormat="1" x14ac:dyDescent="0.25">
      <c r="A329" s="48"/>
      <c r="B329" s="41"/>
      <c r="C329" s="41"/>
      <c r="D329" s="41"/>
      <c r="E329" s="41"/>
      <c r="F329" s="41"/>
      <c r="G329" s="41"/>
      <c r="H329" s="42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3"/>
    </row>
    <row r="330" spans="1:63" s="44" customFormat="1" x14ac:dyDescent="0.25">
      <c r="A330" s="48"/>
      <c r="B330" s="41"/>
      <c r="C330" s="41"/>
      <c r="D330" s="41"/>
      <c r="E330" s="41"/>
      <c r="F330" s="41"/>
      <c r="G330" s="41"/>
      <c r="H330" s="42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3"/>
    </row>
    <row r="331" spans="1:63" s="44" customFormat="1" x14ac:dyDescent="0.25">
      <c r="A331" s="48"/>
      <c r="B331" s="41"/>
      <c r="C331" s="41"/>
      <c r="D331" s="41"/>
      <c r="E331" s="41"/>
      <c r="F331" s="41"/>
      <c r="G331" s="41"/>
      <c r="H331" s="42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3"/>
    </row>
    <row r="332" spans="1:63" s="44" customFormat="1" x14ac:dyDescent="0.25">
      <c r="A332" s="48"/>
      <c r="B332" s="41"/>
      <c r="C332" s="41"/>
      <c r="D332" s="41"/>
      <c r="E332" s="41"/>
      <c r="F332" s="41"/>
      <c r="G332" s="41"/>
      <c r="H332" s="42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3"/>
    </row>
    <row r="333" spans="1:63" s="44" customFormat="1" x14ac:dyDescent="0.25">
      <c r="A333" s="48"/>
      <c r="B333" s="41"/>
      <c r="C333" s="41"/>
      <c r="D333" s="41"/>
      <c r="E333" s="41"/>
      <c r="F333" s="41"/>
      <c r="G333" s="41"/>
      <c r="H333" s="42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3"/>
    </row>
    <row r="334" spans="1:63" s="44" customFormat="1" x14ac:dyDescent="0.25">
      <c r="A334" s="48"/>
      <c r="B334" s="41"/>
      <c r="C334" s="41"/>
      <c r="D334" s="41"/>
      <c r="E334" s="41"/>
      <c r="F334" s="41"/>
      <c r="G334" s="41"/>
      <c r="H334" s="42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3"/>
    </row>
    <row r="335" spans="1:63" s="44" customFormat="1" x14ac:dyDescent="0.25">
      <c r="A335" s="48"/>
      <c r="B335" s="41"/>
      <c r="C335" s="41"/>
      <c r="D335" s="41"/>
      <c r="E335" s="41"/>
      <c r="F335" s="41"/>
      <c r="G335" s="41"/>
      <c r="H335" s="42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3"/>
    </row>
    <row r="336" spans="1:63" s="44" customFormat="1" x14ac:dyDescent="0.25">
      <c r="A336" s="48"/>
      <c r="B336" s="41"/>
      <c r="C336" s="41"/>
      <c r="D336" s="41"/>
      <c r="E336" s="41"/>
      <c r="F336" s="41"/>
      <c r="G336" s="41"/>
      <c r="H336" s="42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3"/>
    </row>
    <row r="337" spans="1:63" s="44" customFormat="1" x14ac:dyDescent="0.25">
      <c r="A337" s="48"/>
      <c r="B337" s="41"/>
      <c r="C337" s="41"/>
      <c r="D337" s="41"/>
      <c r="E337" s="41"/>
      <c r="F337" s="41"/>
      <c r="G337" s="41"/>
      <c r="H337" s="42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3"/>
    </row>
    <row r="338" spans="1:63" s="44" customFormat="1" x14ac:dyDescent="0.25">
      <c r="A338" s="48"/>
      <c r="B338" s="41"/>
      <c r="C338" s="41"/>
      <c r="D338" s="41"/>
      <c r="E338" s="41"/>
      <c r="F338" s="41"/>
      <c r="G338" s="41"/>
      <c r="H338" s="42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3"/>
    </row>
    <row r="339" spans="1:63" s="44" customFormat="1" x14ac:dyDescent="0.25">
      <c r="A339" s="48"/>
      <c r="B339" s="41"/>
      <c r="C339" s="41"/>
      <c r="D339" s="41"/>
      <c r="E339" s="41"/>
      <c r="F339" s="41"/>
      <c r="G339" s="41"/>
      <c r="H339" s="42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3"/>
    </row>
    <row r="340" spans="1:63" s="44" customFormat="1" x14ac:dyDescent="0.25">
      <c r="A340" s="48"/>
      <c r="B340" s="41"/>
      <c r="C340" s="41"/>
      <c r="D340" s="41"/>
      <c r="E340" s="41"/>
      <c r="F340" s="41"/>
      <c r="G340" s="41"/>
      <c r="H340" s="42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3"/>
    </row>
    <row r="341" spans="1:63" s="44" customFormat="1" x14ac:dyDescent="0.25">
      <c r="A341" s="48"/>
      <c r="B341" s="41"/>
      <c r="C341" s="41"/>
      <c r="D341" s="41"/>
      <c r="E341" s="41"/>
      <c r="F341" s="41"/>
      <c r="G341" s="41"/>
      <c r="H341" s="42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3"/>
    </row>
    <row r="342" spans="1:63" s="44" customFormat="1" x14ac:dyDescent="0.25">
      <c r="A342" s="48"/>
      <c r="B342" s="41"/>
      <c r="C342" s="41"/>
      <c r="D342" s="41"/>
      <c r="E342" s="41"/>
      <c r="F342" s="41"/>
      <c r="G342" s="41"/>
      <c r="H342" s="42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3"/>
    </row>
    <row r="343" spans="1:63" s="44" customFormat="1" x14ac:dyDescent="0.25">
      <c r="A343" s="48"/>
      <c r="B343" s="41"/>
      <c r="C343" s="41"/>
      <c r="D343" s="41"/>
      <c r="E343" s="41"/>
      <c r="F343" s="41"/>
      <c r="G343" s="41"/>
      <c r="H343" s="42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3"/>
    </row>
    <row r="344" spans="1:63" s="44" customFormat="1" x14ac:dyDescent="0.25">
      <c r="A344" s="48"/>
      <c r="B344" s="41"/>
      <c r="C344" s="41"/>
      <c r="D344" s="41"/>
      <c r="E344" s="41"/>
      <c r="F344" s="41"/>
      <c r="G344" s="41"/>
      <c r="H344" s="42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3"/>
    </row>
    <row r="345" spans="1:63" s="44" customFormat="1" x14ac:dyDescent="0.25">
      <c r="A345" s="48"/>
      <c r="B345" s="41"/>
      <c r="C345" s="41"/>
      <c r="D345" s="41"/>
      <c r="E345" s="41"/>
      <c r="F345" s="41"/>
      <c r="G345" s="41"/>
      <c r="H345" s="42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3"/>
    </row>
    <row r="346" spans="1:63" s="44" customFormat="1" x14ac:dyDescent="0.25">
      <c r="A346" s="48"/>
      <c r="B346" s="41"/>
      <c r="C346" s="41"/>
      <c r="D346" s="41"/>
      <c r="E346" s="41"/>
      <c r="F346" s="41"/>
      <c r="G346" s="41"/>
      <c r="H346" s="42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3"/>
    </row>
    <row r="347" spans="1:63" s="44" customFormat="1" x14ac:dyDescent="0.25">
      <c r="A347" s="48"/>
      <c r="B347" s="41"/>
      <c r="C347" s="41"/>
      <c r="D347" s="41"/>
      <c r="E347" s="41"/>
      <c r="F347" s="41"/>
      <c r="G347" s="41"/>
      <c r="H347" s="42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3"/>
    </row>
    <row r="348" spans="1:63" s="44" customFormat="1" x14ac:dyDescent="0.25">
      <c r="A348" s="48"/>
      <c r="B348" s="41"/>
      <c r="C348" s="41"/>
      <c r="D348" s="41"/>
      <c r="E348" s="41"/>
      <c r="F348" s="41"/>
      <c r="G348" s="41"/>
      <c r="H348" s="42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3"/>
    </row>
    <row r="349" spans="1:63" s="44" customFormat="1" x14ac:dyDescent="0.25">
      <c r="A349" s="48"/>
      <c r="B349" s="41"/>
      <c r="C349" s="41"/>
      <c r="D349" s="41"/>
      <c r="E349" s="41"/>
      <c r="F349" s="41"/>
      <c r="G349" s="41"/>
      <c r="H349" s="42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3"/>
    </row>
    <row r="350" spans="1:63" s="44" customFormat="1" x14ac:dyDescent="0.25">
      <c r="A350" s="48"/>
      <c r="B350" s="41"/>
      <c r="C350" s="41"/>
      <c r="D350" s="41"/>
      <c r="E350" s="41"/>
      <c r="F350" s="41"/>
      <c r="G350" s="41"/>
      <c r="H350" s="42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3"/>
    </row>
    <row r="351" spans="1:63" s="44" customFormat="1" x14ac:dyDescent="0.25">
      <c r="A351" s="48"/>
      <c r="B351" s="41"/>
      <c r="C351" s="41"/>
      <c r="D351" s="41"/>
      <c r="E351" s="41"/>
      <c r="F351" s="41"/>
      <c r="G351" s="41"/>
      <c r="H351" s="42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3"/>
    </row>
    <row r="352" spans="1:63" s="44" customFormat="1" x14ac:dyDescent="0.25">
      <c r="A352" s="48"/>
      <c r="B352" s="41"/>
      <c r="C352" s="41"/>
      <c r="D352" s="41"/>
      <c r="E352" s="41"/>
      <c r="F352" s="41"/>
      <c r="G352" s="41"/>
      <c r="H352" s="42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3"/>
    </row>
    <row r="353" spans="1:63" s="44" customFormat="1" x14ac:dyDescent="0.25">
      <c r="A353" s="48"/>
      <c r="B353" s="41"/>
      <c r="C353" s="41"/>
      <c r="D353" s="41"/>
      <c r="E353" s="41"/>
      <c r="F353" s="41"/>
      <c r="G353" s="41"/>
      <c r="H353" s="42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3"/>
    </row>
    <row r="354" spans="1:63" s="44" customFormat="1" x14ac:dyDescent="0.25">
      <c r="A354" s="48"/>
      <c r="B354" s="41"/>
      <c r="C354" s="41"/>
      <c r="D354" s="41"/>
      <c r="E354" s="41"/>
      <c r="F354" s="41"/>
      <c r="G354" s="41"/>
      <c r="H354" s="42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3"/>
    </row>
    <row r="355" spans="1:63" s="44" customFormat="1" x14ac:dyDescent="0.25">
      <c r="A355" s="48"/>
      <c r="B355" s="41"/>
      <c r="C355" s="41"/>
      <c r="D355" s="41"/>
      <c r="E355" s="41"/>
      <c r="F355" s="41"/>
      <c r="G355" s="41"/>
      <c r="H355" s="42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3"/>
    </row>
    <row r="356" spans="1:63" s="44" customFormat="1" x14ac:dyDescent="0.25">
      <c r="A356" s="48"/>
      <c r="B356" s="41"/>
      <c r="C356" s="41"/>
      <c r="D356" s="41"/>
      <c r="E356" s="41"/>
      <c r="F356" s="41"/>
      <c r="G356" s="41"/>
      <c r="H356" s="42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3"/>
    </row>
    <row r="357" spans="1:63" s="44" customFormat="1" x14ac:dyDescent="0.25">
      <c r="A357" s="48"/>
      <c r="B357" s="41"/>
      <c r="C357" s="41"/>
      <c r="D357" s="41"/>
      <c r="E357" s="41"/>
      <c r="F357" s="41"/>
      <c r="G357" s="41"/>
      <c r="H357" s="42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3"/>
    </row>
    <row r="358" spans="1:63" s="44" customFormat="1" x14ac:dyDescent="0.25">
      <c r="A358" s="48"/>
      <c r="B358" s="41"/>
      <c r="C358" s="41"/>
      <c r="D358" s="41"/>
      <c r="E358" s="41"/>
      <c r="F358" s="41"/>
      <c r="G358" s="41"/>
      <c r="H358" s="42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3"/>
    </row>
    <row r="359" spans="1:63" s="44" customFormat="1" x14ac:dyDescent="0.25">
      <c r="A359" s="48"/>
      <c r="B359" s="41"/>
      <c r="C359" s="41"/>
      <c r="D359" s="41"/>
      <c r="E359" s="41"/>
      <c r="F359" s="41"/>
      <c r="G359" s="41"/>
      <c r="H359" s="42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3"/>
    </row>
    <row r="360" spans="1:63" s="44" customFormat="1" x14ac:dyDescent="0.25">
      <c r="A360" s="48"/>
      <c r="B360" s="41"/>
      <c r="C360" s="41"/>
      <c r="D360" s="41"/>
      <c r="E360" s="41"/>
      <c r="F360" s="41"/>
      <c r="G360" s="41"/>
      <c r="H360" s="42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3"/>
    </row>
    <row r="361" spans="1:63" s="44" customFormat="1" x14ac:dyDescent="0.25">
      <c r="A361" s="48"/>
      <c r="B361" s="41"/>
      <c r="C361" s="41"/>
      <c r="D361" s="41"/>
      <c r="E361" s="41"/>
      <c r="F361" s="41"/>
      <c r="G361" s="41"/>
      <c r="H361" s="42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3"/>
    </row>
    <row r="362" spans="1:63" s="44" customFormat="1" x14ac:dyDescent="0.25">
      <c r="A362" s="48"/>
      <c r="B362" s="41"/>
      <c r="C362" s="41"/>
      <c r="D362" s="41"/>
      <c r="E362" s="41"/>
      <c r="F362" s="41"/>
      <c r="G362" s="41"/>
      <c r="H362" s="42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3"/>
    </row>
    <row r="363" spans="1:63" s="44" customFormat="1" x14ac:dyDescent="0.25">
      <c r="A363" s="48"/>
      <c r="B363" s="41"/>
      <c r="C363" s="41"/>
      <c r="D363" s="41"/>
      <c r="E363" s="41"/>
      <c r="F363" s="41"/>
      <c r="G363" s="41"/>
      <c r="H363" s="42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3"/>
    </row>
    <row r="364" spans="1:63" s="44" customFormat="1" x14ac:dyDescent="0.25">
      <c r="A364" s="48"/>
      <c r="B364" s="41"/>
      <c r="C364" s="41"/>
      <c r="D364" s="41"/>
      <c r="E364" s="41"/>
      <c r="F364" s="41"/>
      <c r="G364" s="41"/>
      <c r="H364" s="42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3"/>
    </row>
    <row r="365" spans="1:63" s="44" customFormat="1" x14ac:dyDescent="0.25">
      <c r="A365" s="48"/>
      <c r="B365" s="41"/>
      <c r="C365" s="41"/>
      <c r="D365" s="41"/>
      <c r="E365" s="41"/>
      <c r="F365" s="41"/>
      <c r="G365" s="41"/>
      <c r="H365" s="42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3"/>
    </row>
    <row r="366" spans="1:63" s="44" customFormat="1" x14ac:dyDescent="0.25">
      <c r="A366" s="48"/>
      <c r="B366" s="41"/>
      <c r="C366" s="41"/>
      <c r="D366" s="41"/>
      <c r="E366" s="41"/>
      <c r="F366" s="41"/>
      <c r="G366" s="41"/>
      <c r="H366" s="42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3"/>
    </row>
    <row r="367" spans="1:63" s="44" customFormat="1" x14ac:dyDescent="0.25">
      <c r="A367" s="48"/>
      <c r="B367" s="41"/>
      <c r="C367" s="41"/>
      <c r="D367" s="41"/>
      <c r="E367" s="41"/>
      <c r="F367" s="41"/>
      <c r="G367" s="41"/>
      <c r="H367" s="42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3"/>
    </row>
    <row r="368" spans="1:63" s="44" customFormat="1" x14ac:dyDescent="0.25">
      <c r="A368" s="48"/>
      <c r="B368" s="41"/>
      <c r="C368" s="41"/>
      <c r="D368" s="41"/>
      <c r="E368" s="41"/>
      <c r="F368" s="41"/>
      <c r="G368" s="41"/>
      <c r="H368" s="42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3"/>
    </row>
    <row r="369" spans="1:63" s="44" customFormat="1" x14ac:dyDescent="0.25">
      <c r="A369" s="48"/>
      <c r="B369" s="41"/>
      <c r="C369" s="41"/>
      <c r="D369" s="41"/>
      <c r="E369" s="41"/>
      <c r="F369" s="41"/>
      <c r="G369" s="41"/>
      <c r="H369" s="42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3"/>
    </row>
    <row r="370" spans="1:63" s="44" customFormat="1" x14ac:dyDescent="0.25">
      <c r="A370" s="48"/>
      <c r="B370" s="41"/>
      <c r="C370" s="41"/>
      <c r="D370" s="41"/>
      <c r="E370" s="41"/>
      <c r="F370" s="41"/>
      <c r="G370" s="41"/>
      <c r="H370" s="42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3"/>
    </row>
    <row r="371" spans="1:63" s="44" customFormat="1" x14ac:dyDescent="0.25">
      <c r="A371" s="48"/>
      <c r="B371" s="41"/>
      <c r="C371" s="41"/>
      <c r="D371" s="41"/>
      <c r="E371" s="41"/>
      <c r="F371" s="41"/>
      <c r="G371" s="41"/>
      <c r="H371" s="42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3"/>
    </row>
    <row r="372" spans="1:63" s="44" customFormat="1" x14ac:dyDescent="0.25">
      <c r="A372" s="48"/>
      <c r="B372" s="41"/>
      <c r="C372" s="41"/>
      <c r="D372" s="41"/>
      <c r="E372" s="41"/>
      <c r="F372" s="41"/>
      <c r="G372" s="41"/>
      <c r="H372" s="42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3"/>
    </row>
    <row r="373" spans="1:63" s="44" customFormat="1" x14ac:dyDescent="0.25">
      <c r="A373" s="48"/>
      <c r="B373" s="41"/>
      <c r="C373" s="41"/>
      <c r="D373" s="41"/>
      <c r="E373" s="41"/>
      <c r="F373" s="41"/>
      <c r="G373" s="41"/>
      <c r="H373" s="42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3"/>
    </row>
    <row r="374" spans="1:63" s="44" customFormat="1" x14ac:dyDescent="0.25">
      <c r="A374" s="48"/>
      <c r="B374" s="41"/>
      <c r="C374" s="41"/>
      <c r="D374" s="41"/>
      <c r="E374" s="41"/>
      <c r="F374" s="41"/>
      <c r="G374" s="41"/>
      <c r="H374" s="42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3"/>
    </row>
    <row r="375" spans="1:63" s="44" customFormat="1" x14ac:dyDescent="0.25">
      <c r="A375" s="48"/>
      <c r="B375" s="41"/>
      <c r="C375" s="41"/>
      <c r="D375" s="41"/>
      <c r="E375" s="41"/>
      <c r="F375" s="41"/>
      <c r="G375" s="41"/>
      <c r="H375" s="42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3"/>
    </row>
    <row r="376" spans="1:63" s="44" customFormat="1" x14ac:dyDescent="0.25">
      <c r="A376" s="48"/>
      <c r="B376" s="41"/>
      <c r="C376" s="41"/>
      <c r="D376" s="41"/>
      <c r="E376" s="41"/>
      <c r="F376" s="41"/>
      <c r="G376" s="41"/>
      <c r="H376" s="42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3"/>
    </row>
    <row r="377" spans="1:63" s="44" customFormat="1" x14ac:dyDescent="0.25">
      <c r="A377" s="48"/>
      <c r="B377" s="41"/>
      <c r="C377" s="41"/>
      <c r="D377" s="41"/>
      <c r="E377" s="41"/>
      <c r="F377" s="41"/>
      <c r="G377" s="41"/>
      <c r="H377" s="42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3"/>
    </row>
    <row r="378" spans="1:63" s="44" customFormat="1" x14ac:dyDescent="0.25">
      <c r="A378" s="48"/>
      <c r="B378" s="41"/>
      <c r="C378" s="41"/>
      <c r="D378" s="41"/>
      <c r="E378" s="41"/>
      <c r="F378" s="41"/>
      <c r="G378" s="41"/>
      <c r="H378" s="42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3"/>
    </row>
    <row r="379" spans="1:63" s="44" customFormat="1" x14ac:dyDescent="0.25">
      <c r="A379" s="48"/>
      <c r="B379" s="41"/>
      <c r="C379" s="41"/>
      <c r="D379" s="41"/>
      <c r="E379" s="41"/>
      <c r="F379" s="41"/>
      <c r="G379" s="41"/>
      <c r="H379" s="42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3"/>
    </row>
    <row r="380" spans="1:63" s="44" customFormat="1" x14ac:dyDescent="0.25">
      <c r="A380" s="48"/>
      <c r="B380" s="41"/>
      <c r="C380" s="41"/>
      <c r="D380" s="41"/>
      <c r="E380" s="41"/>
      <c r="F380" s="41"/>
      <c r="G380" s="41"/>
      <c r="H380" s="42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3"/>
    </row>
    <row r="381" spans="1:63" s="44" customFormat="1" x14ac:dyDescent="0.25">
      <c r="A381" s="48"/>
      <c r="B381" s="41"/>
      <c r="C381" s="41"/>
      <c r="D381" s="41"/>
      <c r="E381" s="41"/>
      <c r="F381" s="41"/>
      <c r="G381" s="41"/>
      <c r="H381" s="42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3"/>
    </row>
    <row r="382" spans="1:63" s="44" customFormat="1" x14ac:dyDescent="0.25">
      <c r="A382" s="48"/>
      <c r="B382" s="41"/>
      <c r="C382" s="41"/>
      <c r="D382" s="41"/>
      <c r="E382" s="41"/>
      <c r="F382" s="41"/>
      <c r="G382" s="41"/>
      <c r="H382" s="42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3"/>
    </row>
    <row r="383" spans="1:63" s="44" customFormat="1" x14ac:dyDescent="0.25">
      <c r="A383" s="48"/>
      <c r="B383" s="41"/>
      <c r="C383" s="41"/>
      <c r="D383" s="41"/>
      <c r="E383" s="41"/>
      <c r="F383" s="41"/>
      <c r="G383" s="41"/>
      <c r="H383" s="42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3"/>
    </row>
    <row r="384" spans="1:63" s="44" customFormat="1" x14ac:dyDescent="0.25">
      <c r="A384" s="48"/>
      <c r="B384" s="41"/>
      <c r="C384" s="41"/>
      <c r="D384" s="41"/>
      <c r="E384" s="41"/>
      <c r="F384" s="41"/>
      <c r="G384" s="41"/>
      <c r="H384" s="42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3"/>
    </row>
    <row r="385" spans="1:63" s="44" customFormat="1" x14ac:dyDescent="0.25">
      <c r="A385" s="48"/>
      <c r="B385" s="41"/>
      <c r="C385" s="41"/>
      <c r="D385" s="41"/>
      <c r="E385" s="41"/>
      <c r="F385" s="41"/>
      <c r="G385" s="41"/>
      <c r="H385" s="42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3"/>
    </row>
    <row r="386" spans="1:63" s="44" customFormat="1" x14ac:dyDescent="0.25">
      <c r="A386" s="48"/>
      <c r="B386" s="41"/>
      <c r="C386" s="41"/>
      <c r="D386" s="41"/>
      <c r="E386" s="41"/>
      <c r="F386" s="41"/>
      <c r="G386" s="41"/>
      <c r="H386" s="42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3"/>
    </row>
    <row r="387" spans="1:63" s="44" customFormat="1" x14ac:dyDescent="0.25">
      <c r="A387" s="48"/>
      <c r="B387" s="41"/>
      <c r="C387" s="41"/>
      <c r="D387" s="41"/>
      <c r="E387" s="41"/>
      <c r="F387" s="41"/>
      <c r="G387" s="41"/>
      <c r="H387" s="42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3"/>
    </row>
    <row r="388" spans="1:63" s="44" customFormat="1" x14ac:dyDescent="0.25">
      <c r="A388" s="48"/>
      <c r="B388" s="41"/>
      <c r="C388" s="41"/>
      <c r="D388" s="41"/>
      <c r="E388" s="41"/>
      <c r="F388" s="41"/>
      <c r="G388" s="41"/>
      <c r="H388" s="42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3"/>
    </row>
    <row r="389" spans="1:63" s="44" customFormat="1" x14ac:dyDescent="0.25">
      <c r="A389" s="48"/>
      <c r="B389" s="41"/>
      <c r="C389" s="41"/>
      <c r="D389" s="41"/>
      <c r="E389" s="41"/>
      <c r="F389" s="41"/>
      <c r="G389" s="41"/>
      <c r="H389" s="42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3"/>
    </row>
    <row r="390" spans="1:63" s="44" customFormat="1" x14ac:dyDescent="0.25">
      <c r="A390" s="48"/>
      <c r="B390" s="41"/>
      <c r="C390" s="41"/>
      <c r="D390" s="41"/>
      <c r="E390" s="41"/>
      <c r="F390" s="41"/>
      <c r="G390" s="41"/>
      <c r="H390" s="42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3"/>
    </row>
    <row r="391" spans="1:63" s="44" customFormat="1" x14ac:dyDescent="0.25">
      <c r="A391" s="48"/>
      <c r="B391" s="41"/>
      <c r="C391" s="41"/>
      <c r="D391" s="41"/>
      <c r="E391" s="41"/>
      <c r="F391" s="41"/>
      <c r="G391" s="41"/>
      <c r="H391" s="42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3"/>
    </row>
    <row r="392" spans="1:63" s="44" customFormat="1" x14ac:dyDescent="0.25">
      <c r="A392" s="48"/>
      <c r="B392" s="41"/>
      <c r="C392" s="41"/>
      <c r="D392" s="41"/>
      <c r="E392" s="41"/>
      <c r="F392" s="41"/>
      <c r="G392" s="41"/>
      <c r="H392" s="42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3"/>
    </row>
    <row r="393" spans="1:63" s="44" customFormat="1" x14ac:dyDescent="0.25">
      <c r="A393" s="48"/>
      <c r="B393" s="41"/>
      <c r="C393" s="41"/>
      <c r="D393" s="41"/>
      <c r="E393" s="41"/>
      <c r="F393" s="41"/>
      <c r="G393" s="41"/>
      <c r="H393" s="42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3"/>
    </row>
    <row r="394" spans="1:63" s="44" customFormat="1" x14ac:dyDescent="0.25">
      <c r="A394" s="48"/>
      <c r="B394" s="41"/>
      <c r="C394" s="41"/>
      <c r="D394" s="41"/>
      <c r="E394" s="41"/>
      <c r="F394" s="41"/>
      <c r="G394" s="41"/>
      <c r="H394" s="42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3"/>
    </row>
    <row r="395" spans="1:63" s="44" customFormat="1" x14ac:dyDescent="0.25">
      <c r="A395" s="48"/>
      <c r="B395" s="41"/>
      <c r="C395" s="41"/>
      <c r="D395" s="41"/>
      <c r="E395" s="41"/>
      <c r="F395" s="41"/>
      <c r="G395" s="41"/>
      <c r="H395" s="42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3"/>
    </row>
    <row r="396" spans="1:63" s="44" customFormat="1" x14ac:dyDescent="0.25">
      <c r="A396" s="48"/>
      <c r="B396" s="41"/>
      <c r="C396" s="41"/>
      <c r="D396" s="41"/>
      <c r="E396" s="41"/>
      <c r="F396" s="41"/>
      <c r="G396" s="41"/>
      <c r="H396" s="42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3"/>
    </row>
    <row r="397" spans="1:63" s="44" customFormat="1" x14ac:dyDescent="0.25">
      <c r="A397" s="48"/>
      <c r="B397" s="41"/>
      <c r="C397" s="41"/>
      <c r="D397" s="41"/>
      <c r="E397" s="41"/>
      <c r="F397" s="41"/>
      <c r="G397" s="41"/>
      <c r="H397" s="42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3"/>
    </row>
    <row r="398" spans="1:63" s="44" customFormat="1" x14ac:dyDescent="0.25">
      <c r="A398" s="48"/>
      <c r="B398" s="41"/>
      <c r="C398" s="41"/>
      <c r="D398" s="41"/>
      <c r="E398" s="41"/>
      <c r="F398" s="41"/>
      <c r="G398" s="41"/>
      <c r="H398" s="42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3"/>
    </row>
    <row r="399" spans="1:63" s="44" customFormat="1" x14ac:dyDescent="0.25">
      <c r="A399" s="48"/>
      <c r="B399" s="41"/>
      <c r="C399" s="41"/>
      <c r="D399" s="41"/>
      <c r="E399" s="41"/>
      <c r="F399" s="41"/>
      <c r="G399" s="41"/>
      <c r="H399" s="42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3"/>
    </row>
    <row r="400" spans="1:63" s="44" customFormat="1" x14ac:dyDescent="0.25">
      <c r="A400" s="48"/>
      <c r="B400" s="41"/>
      <c r="C400" s="41"/>
      <c r="D400" s="41"/>
      <c r="E400" s="41"/>
      <c r="F400" s="41"/>
      <c r="G400" s="41"/>
      <c r="H400" s="42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3"/>
    </row>
    <row r="401" spans="1:63" s="44" customFormat="1" x14ac:dyDescent="0.25">
      <c r="A401" s="48"/>
      <c r="B401" s="41"/>
      <c r="C401" s="41"/>
      <c r="D401" s="41"/>
      <c r="E401" s="41"/>
      <c r="F401" s="41"/>
      <c r="G401" s="41"/>
      <c r="H401" s="42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3"/>
    </row>
    <row r="402" spans="1:63" s="44" customFormat="1" x14ac:dyDescent="0.25">
      <c r="A402" s="48"/>
      <c r="B402" s="41"/>
      <c r="C402" s="41"/>
      <c r="D402" s="41"/>
      <c r="E402" s="41"/>
      <c r="F402" s="41"/>
      <c r="G402" s="41"/>
      <c r="H402" s="42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3"/>
    </row>
    <row r="403" spans="1:63" s="44" customFormat="1" x14ac:dyDescent="0.25">
      <c r="A403" s="48"/>
      <c r="B403" s="41"/>
      <c r="C403" s="41"/>
      <c r="D403" s="41"/>
      <c r="E403" s="41"/>
      <c r="F403" s="41"/>
      <c r="G403" s="41"/>
      <c r="H403" s="42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3"/>
    </row>
    <row r="404" spans="1:63" s="44" customFormat="1" x14ac:dyDescent="0.25">
      <c r="A404" s="48"/>
      <c r="B404" s="41"/>
      <c r="C404" s="41"/>
      <c r="D404" s="41"/>
      <c r="E404" s="41"/>
      <c r="F404" s="41"/>
      <c r="G404" s="41"/>
      <c r="H404" s="42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3"/>
    </row>
    <row r="405" spans="1:63" s="44" customFormat="1" x14ac:dyDescent="0.25">
      <c r="A405" s="48"/>
      <c r="B405" s="41"/>
      <c r="C405" s="41"/>
      <c r="D405" s="41"/>
      <c r="E405" s="41"/>
      <c r="F405" s="41"/>
      <c r="G405" s="41"/>
      <c r="H405" s="42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3"/>
    </row>
    <row r="406" spans="1:63" s="44" customFormat="1" x14ac:dyDescent="0.25">
      <c r="A406" s="48"/>
      <c r="B406" s="41"/>
      <c r="C406" s="41"/>
      <c r="D406" s="41"/>
      <c r="E406" s="41"/>
      <c r="F406" s="41"/>
      <c r="G406" s="41"/>
      <c r="H406" s="42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3"/>
    </row>
    <row r="407" spans="1:63" s="44" customFormat="1" x14ac:dyDescent="0.25">
      <c r="A407" s="48"/>
      <c r="B407" s="41"/>
      <c r="C407" s="41"/>
      <c r="D407" s="41"/>
      <c r="E407" s="41"/>
      <c r="F407" s="41"/>
      <c r="G407" s="41"/>
      <c r="H407" s="42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3"/>
    </row>
    <row r="408" spans="1:63" s="44" customFormat="1" x14ac:dyDescent="0.25">
      <c r="A408" s="48"/>
      <c r="B408" s="41"/>
      <c r="C408" s="41"/>
      <c r="D408" s="41"/>
      <c r="E408" s="41"/>
      <c r="F408" s="41"/>
      <c r="G408" s="41"/>
      <c r="H408" s="42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3"/>
    </row>
    <row r="409" spans="1:63" s="44" customFormat="1" x14ac:dyDescent="0.25">
      <c r="A409" s="48"/>
      <c r="B409" s="41"/>
      <c r="C409" s="41"/>
      <c r="D409" s="41"/>
      <c r="E409" s="41"/>
      <c r="F409" s="41"/>
      <c r="G409" s="41"/>
      <c r="H409" s="42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3"/>
    </row>
    <row r="410" spans="1:63" s="44" customFormat="1" x14ac:dyDescent="0.25">
      <c r="A410" s="48"/>
      <c r="B410" s="41"/>
      <c r="C410" s="41"/>
      <c r="D410" s="41"/>
      <c r="E410" s="41"/>
      <c r="F410" s="41"/>
      <c r="G410" s="41"/>
      <c r="H410" s="42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3"/>
    </row>
    <row r="411" spans="1:63" s="44" customFormat="1" x14ac:dyDescent="0.25">
      <c r="A411" s="48"/>
      <c r="B411" s="41"/>
      <c r="C411" s="41"/>
      <c r="D411" s="41"/>
      <c r="E411" s="41"/>
      <c r="F411" s="41"/>
      <c r="G411" s="41"/>
      <c r="H411" s="42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3"/>
    </row>
    <row r="412" spans="1:63" s="44" customFormat="1" x14ac:dyDescent="0.25">
      <c r="A412" s="48"/>
      <c r="B412" s="41"/>
      <c r="C412" s="41"/>
      <c r="D412" s="41"/>
      <c r="E412" s="41"/>
      <c r="F412" s="41"/>
      <c r="G412" s="41"/>
      <c r="H412" s="42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3"/>
    </row>
    <row r="413" spans="1:63" s="44" customFormat="1" x14ac:dyDescent="0.25">
      <c r="A413" s="48"/>
      <c r="B413" s="41"/>
      <c r="C413" s="41"/>
      <c r="D413" s="41"/>
      <c r="E413" s="41"/>
      <c r="F413" s="41"/>
      <c r="G413" s="41"/>
      <c r="H413" s="42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3"/>
    </row>
    <row r="414" spans="1:63" s="44" customFormat="1" x14ac:dyDescent="0.25">
      <c r="A414" s="48"/>
      <c r="B414" s="41"/>
      <c r="C414" s="41"/>
      <c r="D414" s="41"/>
      <c r="E414" s="41"/>
      <c r="F414" s="41"/>
      <c r="G414" s="41"/>
      <c r="H414" s="42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3"/>
    </row>
    <row r="415" spans="1:63" s="44" customFormat="1" x14ac:dyDescent="0.25">
      <c r="A415" s="48"/>
      <c r="B415" s="41"/>
      <c r="C415" s="41"/>
      <c r="D415" s="41"/>
      <c r="E415" s="41"/>
      <c r="F415" s="41"/>
      <c r="G415" s="41"/>
      <c r="H415" s="42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3"/>
    </row>
    <row r="416" spans="1:63" s="44" customFormat="1" x14ac:dyDescent="0.25">
      <c r="A416" s="48"/>
      <c r="B416" s="41"/>
      <c r="C416" s="41"/>
      <c r="D416" s="41"/>
      <c r="E416" s="41"/>
      <c r="F416" s="41"/>
      <c r="G416" s="41"/>
      <c r="H416" s="42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3"/>
    </row>
    <row r="417" spans="1:63" s="44" customFormat="1" x14ac:dyDescent="0.25">
      <c r="A417" s="48"/>
      <c r="B417" s="41"/>
      <c r="C417" s="41"/>
      <c r="D417" s="41"/>
      <c r="E417" s="41"/>
      <c r="F417" s="41"/>
      <c r="G417" s="41"/>
      <c r="H417" s="42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3"/>
    </row>
    <row r="418" spans="1:63" s="44" customFormat="1" x14ac:dyDescent="0.25">
      <c r="A418" s="48"/>
      <c r="B418" s="41"/>
      <c r="C418" s="41"/>
      <c r="D418" s="41"/>
      <c r="E418" s="41"/>
      <c r="F418" s="41"/>
      <c r="G418" s="41"/>
      <c r="H418" s="42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3"/>
    </row>
    <row r="419" spans="1:63" s="44" customFormat="1" x14ac:dyDescent="0.25">
      <c r="A419" s="48"/>
      <c r="B419" s="41"/>
      <c r="C419" s="41"/>
      <c r="D419" s="41"/>
      <c r="E419" s="41"/>
      <c r="F419" s="41"/>
      <c r="G419" s="41"/>
      <c r="H419" s="42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3"/>
    </row>
    <row r="420" spans="1:63" s="44" customFormat="1" x14ac:dyDescent="0.25">
      <c r="A420" s="48"/>
      <c r="B420" s="41"/>
      <c r="C420" s="41"/>
      <c r="D420" s="41"/>
      <c r="E420" s="41"/>
      <c r="F420" s="41"/>
      <c r="G420" s="41"/>
      <c r="H420" s="42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3"/>
    </row>
    <row r="421" spans="1:63" s="44" customFormat="1" x14ac:dyDescent="0.25">
      <c r="A421" s="48"/>
      <c r="B421" s="41"/>
      <c r="C421" s="41"/>
      <c r="D421" s="41"/>
      <c r="E421" s="41"/>
      <c r="F421" s="41"/>
      <c r="G421" s="41"/>
      <c r="H421" s="42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3"/>
    </row>
    <row r="422" spans="1:63" s="44" customFormat="1" x14ac:dyDescent="0.25">
      <c r="A422" s="48"/>
      <c r="B422" s="41"/>
      <c r="C422" s="41"/>
      <c r="D422" s="41"/>
      <c r="E422" s="41"/>
      <c r="F422" s="41"/>
      <c r="G422" s="41"/>
      <c r="H422" s="42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3"/>
    </row>
    <row r="423" spans="1:63" s="44" customFormat="1" x14ac:dyDescent="0.25">
      <c r="A423" s="48"/>
      <c r="B423" s="41"/>
      <c r="C423" s="41"/>
      <c r="D423" s="41"/>
      <c r="E423" s="41"/>
      <c r="F423" s="41"/>
      <c r="G423" s="41"/>
      <c r="H423" s="42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3"/>
    </row>
    <row r="424" spans="1:63" s="44" customFormat="1" x14ac:dyDescent="0.25">
      <c r="A424" s="48"/>
      <c r="B424" s="41"/>
      <c r="C424" s="41"/>
      <c r="D424" s="41"/>
      <c r="E424" s="41"/>
      <c r="F424" s="41"/>
      <c r="G424" s="41"/>
      <c r="H424" s="42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3"/>
    </row>
    <row r="425" spans="1:63" s="44" customFormat="1" x14ac:dyDescent="0.25">
      <c r="A425" s="48"/>
      <c r="B425" s="41"/>
      <c r="C425" s="41"/>
      <c r="D425" s="41"/>
      <c r="E425" s="41"/>
      <c r="F425" s="41"/>
      <c r="G425" s="41"/>
      <c r="H425" s="42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3"/>
    </row>
    <row r="426" spans="1:63" s="44" customFormat="1" x14ac:dyDescent="0.25">
      <c r="A426" s="48"/>
      <c r="B426" s="41"/>
      <c r="C426" s="41"/>
      <c r="D426" s="41"/>
      <c r="E426" s="41"/>
      <c r="F426" s="41"/>
      <c r="G426" s="41"/>
      <c r="H426" s="42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3"/>
    </row>
    <row r="427" spans="1:63" s="44" customFormat="1" x14ac:dyDescent="0.25">
      <c r="A427" s="48"/>
      <c r="B427" s="41"/>
      <c r="C427" s="41"/>
      <c r="D427" s="41"/>
      <c r="E427" s="41"/>
      <c r="F427" s="41"/>
      <c r="G427" s="41"/>
      <c r="H427" s="42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3"/>
    </row>
    <row r="428" spans="1:63" s="44" customFormat="1" x14ac:dyDescent="0.25">
      <c r="A428" s="48"/>
      <c r="B428" s="41"/>
      <c r="C428" s="41"/>
      <c r="D428" s="41"/>
      <c r="E428" s="41"/>
      <c r="F428" s="41"/>
      <c r="G428" s="41"/>
      <c r="H428" s="42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3"/>
    </row>
    <row r="429" spans="1:63" s="44" customFormat="1" x14ac:dyDescent="0.25">
      <c r="A429" s="48"/>
      <c r="B429" s="41"/>
      <c r="C429" s="41"/>
      <c r="D429" s="41"/>
      <c r="E429" s="41"/>
      <c r="F429" s="41"/>
      <c r="G429" s="41"/>
      <c r="H429" s="42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3"/>
    </row>
    <row r="430" spans="1:63" s="44" customFormat="1" x14ac:dyDescent="0.25">
      <c r="A430" s="48"/>
      <c r="B430" s="41"/>
      <c r="C430" s="41"/>
      <c r="D430" s="41"/>
      <c r="E430" s="41"/>
      <c r="F430" s="41"/>
      <c r="G430" s="41"/>
      <c r="H430" s="42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3"/>
    </row>
    <row r="431" spans="1:63" s="44" customFormat="1" x14ac:dyDescent="0.25">
      <c r="A431" s="48"/>
      <c r="B431" s="41"/>
      <c r="C431" s="41"/>
      <c r="D431" s="41"/>
      <c r="E431" s="41"/>
      <c r="F431" s="41"/>
      <c r="G431" s="41"/>
      <c r="H431" s="42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3"/>
    </row>
    <row r="432" spans="1:63" s="44" customFormat="1" x14ac:dyDescent="0.25">
      <c r="A432" s="48"/>
      <c r="B432" s="41"/>
      <c r="C432" s="41"/>
      <c r="D432" s="41"/>
      <c r="E432" s="41"/>
      <c r="F432" s="41"/>
      <c r="G432" s="41"/>
      <c r="H432" s="42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3"/>
    </row>
    <row r="433" spans="1:63" s="44" customFormat="1" x14ac:dyDescent="0.25">
      <c r="A433" s="48"/>
      <c r="B433" s="41"/>
      <c r="C433" s="41"/>
      <c r="D433" s="41"/>
      <c r="E433" s="41"/>
      <c r="F433" s="41"/>
      <c r="G433" s="41"/>
      <c r="H433" s="42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3"/>
    </row>
    <row r="434" spans="1:63" s="44" customFormat="1" x14ac:dyDescent="0.25">
      <c r="A434" s="48"/>
      <c r="B434" s="41"/>
      <c r="C434" s="41"/>
      <c r="D434" s="41"/>
      <c r="E434" s="41"/>
      <c r="F434" s="41"/>
      <c r="G434" s="41"/>
      <c r="H434" s="42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3"/>
    </row>
    <row r="435" spans="1:63" s="44" customFormat="1" x14ac:dyDescent="0.25">
      <c r="A435" s="48"/>
      <c r="B435" s="41"/>
      <c r="C435" s="41"/>
      <c r="D435" s="41"/>
      <c r="E435" s="41"/>
      <c r="F435" s="41"/>
      <c r="G435" s="41"/>
      <c r="H435" s="42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3"/>
    </row>
    <row r="436" spans="1:63" s="44" customFormat="1" x14ac:dyDescent="0.25">
      <c r="A436" s="48"/>
      <c r="B436" s="41"/>
      <c r="C436" s="41"/>
      <c r="D436" s="41"/>
      <c r="E436" s="41"/>
      <c r="F436" s="41"/>
      <c r="G436" s="41"/>
      <c r="H436" s="42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3"/>
    </row>
    <row r="437" spans="1:63" s="44" customFormat="1" x14ac:dyDescent="0.25">
      <c r="A437" s="48"/>
      <c r="B437" s="41"/>
      <c r="C437" s="41"/>
      <c r="D437" s="41"/>
      <c r="E437" s="41"/>
      <c r="F437" s="41"/>
      <c r="G437" s="41"/>
      <c r="H437" s="42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3"/>
    </row>
    <row r="438" spans="1:63" s="44" customFormat="1" x14ac:dyDescent="0.25">
      <c r="A438" s="48"/>
      <c r="B438" s="41"/>
      <c r="C438" s="41"/>
      <c r="D438" s="41"/>
      <c r="E438" s="41"/>
      <c r="F438" s="41"/>
      <c r="G438" s="41"/>
      <c r="H438" s="42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3"/>
    </row>
    <row r="439" spans="1:63" s="44" customFormat="1" x14ac:dyDescent="0.25">
      <c r="A439" s="48"/>
      <c r="B439" s="41"/>
      <c r="C439" s="41"/>
      <c r="D439" s="41"/>
      <c r="E439" s="41"/>
      <c r="F439" s="41"/>
      <c r="G439" s="41"/>
      <c r="H439" s="42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3"/>
    </row>
    <row r="440" spans="1:63" s="44" customFormat="1" x14ac:dyDescent="0.25">
      <c r="A440" s="48"/>
      <c r="B440" s="41"/>
      <c r="C440" s="41"/>
      <c r="D440" s="41"/>
      <c r="E440" s="41"/>
      <c r="F440" s="41"/>
      <c r="G440" s="41"/>
      <c r="H440" s="42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3"/>
    </row>
    <row r="441" spans="1:63" s="44" customFormat="1" x14ac:dyDescent="0.25">
      <c r="A441" s="48"/>
      <c r="B441" s="41"/>
      <c r="C441" s="41"/>
      <c r="D441" s="41"/>
      <c r="E441" s="41"/>
      <c r="F441" s="41"/>
      <c r="G441" s="41"/>
      <c r="H441" s="42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3"/>
    </row>
    <row r="442" spans="1:63" s="44" customFormat="1" x14ac:dyDescent="0.25">
      <c r="A442" s="48"/>
      <c r="B442" s="41"/>
      <c r="C442" s="41"/>
      <c r="D442" s="41"/>
      <c r="E442" s="41"/>
      <c r="F442" s="41"/>
      <c r="G442" s="41"/>
      <c r="H442" s="42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3"/>
    </row>
    <row r="443" spans="1:63" s="44" customFormat="1" x14ac:dyDescent="0.25">
      <c r="A443" s="48"/>
      <c r="B443" s="41"/>
      <c r="C443" s="41"/>
      <c r="D443" s="41"/>
      <c r="E443" s="41"/>
      <c r="F443" s="41"/>
      <c r="G443" s="41"/>
      <c r="H443" s="42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3"/>
    </row>
    <row r="444" spans="1:63" s="44" customFormat="1" x14ac:dyDescent="0.25">
      <c r="A444" s="48"/>
      <c r="B444" s="41"/>
      <c r="C444" s="41"/>
      <c r="D444" s="41"/>
      <c r="E444" s="41"/>
      <c r="F444" s="41"/>
      <c r="G444" s="41"/>
      <c r="H444" s="42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3"/>
    </row>
    <row r="445" spans="1:63" s="44" customFormat="1" x14ac:dyDescent="0.25">
      <c r="A445" s="48"/>
      <c r="B445" s="41"/>
      <c r="C445" s="41"/>
      <c r="D445" s="41"/>
      <c r="E445" s="41"/>
      <c r="F445" s="41"/>
      <c r="G445" s="41"/>
      <c r="H445" s="42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3"/>
    </row>
    <row r="446" spans="1:63" s="44" customFormat="1" x14ac:dyDescent="0.25">
      <c r="A446" s="48"/>
      <c r="B446" s="41"/>
      <c r="C446" s="41"/>
      <c r="D446" s="41"/>
      <c r="E446" s="41"/>
      <c r="F446" s="41"/>
      <c r="G446" s="41"/>
      <c r="H446" s="42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3"/>
    </row>
    <row r="447" spans="1:63" s="44" customFormat="1" x14ac:dyDescent="0.25">
      <c r="A447" s="48"/>
      <c r="B447" s="41"/>
      <c r="C447" s="41"/>
      <c r="D447" s="41"/>
      <c r="E447" s="41"/>
      <c r="F447" s="41"/>
      <c r="G447" s="41"/>
      <c r="H447" s="42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3"/>
    </row>
    <row r="448" spans="1:63" s="44" customFormat="1" x14ac:dyDescent="0.25">
      <c r="A448" s="48"/>
      <c r="B448" s="41"/>
      <c r="C448" s="41"/>
      <c r="D448" s="41"/>
      <c r="E448" s="41"/>
      <c r="F448" s="41"/>
      <c r="G448" s="41"/>
      <c r="H448" s="42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3"/>
    </row>
    <row r="449" spans="1:63" s="44" customFormat="1" x14ac:dyDescent="0.25">
      <c r="A449" s="48"/>
      <c r="B449" s="41"/>
      <c r="C449" s="41"/>
      <c r="D449" s="41"/>
      <c r="E449" s="41"/>
      <c r="F449" s="41"/>
      <c r="G449" s="41"/>
      <c r="H449" s="42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3"/>
    </row>
    <row r="450" spans="1:63" s="44" customFormat="1" x14ac:dyDescent="0.25">
      <c r="A450" s="48"/>
      <c r="B450" s="41"/>
      <c r="C450" s="41"/>
      <c r="D450" s="41"/>
      <c r="E450" s="41"/>
      <c r="F450" s="41"/>
      <c r="G450" s="41"/>
      <c r="H450" s="42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3"/>
    </row>
    <row r="451" spans="1:63" s="44" customFormat="1" x14ac:dyDescent="0.25">
      <c r="A451" s="48"/>
      <c r="B451" s="41"/>
      <c r="C451" s="41"/>
      <c r="D451" s="41"/>
      <c r="E451" s="41"/>
      <c r="F451" s="41"/>
      <c r="G451" s="41"/>
      <c r="H451" s="42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3"/>
    </row>
    <row r="452" spans="1:63" s="44" customFormat="1" x14ac:dyDescent="0.25">
      <c r="A452" s="48"/>
      <c r="B452" s="41"/>
      <c r="C452" s="41"/>
      <c r="D452" s="41"/>
      <c r="E452" s="41"/>
      <c r="F452" s="41"/>
      <c r="G452" s="41"/>
      <c r="H452" s="42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3"/>
    </row>
    <row r="453" spans="1:63" s="44" customFormat="1" x14ac:dyDescent="0.25">
      <c r="A453" s="48"/>
      <c r="B453" s="41"/>
      <c r="C453" s="41"/>
      <c r="D453" s="41"/>
      <c r="E453" s="41"/>
      <c r="F453" s="41"/>
      <c r="G453" s="41"/>
      <c r="H453" s="42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3"/>
    </row>
    <row r="454" spans="1:63" s="44" customFormat="1" x14ac:dyDescent="0.25">
      <c r="A454" s="48"/>
      <c r="B454" s="41"/>
      <c r="C454" s="41"/>
      <c r="D454" s="41"/>
      <c r="E454" s="41"/>
      <c r="F454" s="41"/>
      <c r="G454" s="41"/>
      <c r="H454" s="42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3"/>
    </row>
    <row r="455" spans="1:63" s="44" customFormat="1" x14ac:dyDescent="0.25">
      <c r="A455" s="48"/>
      <c r="B455" s="41"/>
      <c r="C455" s="41"/>
      <c r="D455" s="41"/>
      <c r="E455" s="41"/>
      <c r="F455" s="41"/>
      <c r="G455" s="41"/>
      <c r="H455" s="42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3"/>
    </row>
    <row r="456" spans="1:63" s="44" customFormat="1" x14ac:dyDescent="0.25">
      <c r="A456" s="48"/>
      <c r="B456" s="41"/>
      <c r="C456" s="41"/>
      <c r="D456" s="41"/>
      <c r="E456" s="41"/>
      <c r="F456" s="41"/>
      <c r="G456" s="41"/>
      <c r="H456" s="42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3"/>
    </row>
    <row r="457" spans="1:63" s="44" customFormat="1" x14ac:dyDescent="0.25">
      <c r="A457" s="48"/>
      <c r="B457" s="41"/>
      <c r="C457" s="41"/>
      <c r="D457" s="41"/>
      <c r="E457" s="41"/>
      <c r="F457" s="41"/>
      <c r="G457" s="41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3"/>
    </row>
    <row r="458" spans="1:63" s="44" customFormat="1" x14ac:dyDescent="0.25">
      <c r="A458" s="48"/>
      <c r="B458" s="41"/>
      <c r="C458" s="41"/>
      <c r="D458" s="41"/>
      <c r="E458" s="41"/>
      <c r="F458" s="41"/>
      <c r="G458" s="41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3"/>
    </row>
    <row r="459" spans="1:63" s="44" customFormat="1" x14ac:dyDescent="0.25">
      <c r="A459" s="48"/>
      <c r="B459" s="41"/>
      <c r="C459" s="41"/>
      <c r="D459" s="41"/>
      <c r="E459" s="41"/>
      <c r="F459" s="41"/>
      <c r="G459" s="41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3"/>
    </row>
    <row r="460" spans="1:63" s="44" customFormat="1" x14ac:dyDescent="0.25">
      <c r="A460" s="48"/>
      <c r="B460" s="41"/>
      <c r="C460" s="41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3"/>
    </row>
    <row r="461" spans="1:63" s="44" customFormat="1" x14ac:dyDescent="0.25">
      <c r="A461" s="48"/>
      <c r="B461" s="41"/>
      <c r="C461" s="41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3"/>
    </row>
    <row r="462" spans="1:63" s="44" customFormat="1" x14ac:dyDescent="0.25">
      <c r="A462" s="48"/>
      <c r="B462" s="41"/>
      <c r="C462" s="41"/>
      <c r="D462" s="41"/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3"/>
    </row>
    <row r="463" spans="1:63" s="44" customFormat="1" x14ac:dyDescent="0.25">
      <c r="A463" s="48"/>
      <c r="B463" s="41"/>
      <c r="C463" s="41"/>
      <c r="D463" s="41"/>
      <c r="E463" s="41"/>
      <c r="F463" s="41"/>
      <c r="G463" s="41"/>
      <c r="H463" s="42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3"/>
    </row>
    <row r="464" spans="1:63" s="44" customFormat="1" x14ac:dyDescent="0.25">
      <c r="A464" s="48"/>
      <c r="B464" s="41"/>
      <c r="C464" s="41"/>
      <c r="D464" s="41"/>
      <c r="E464" s="41"/>
      <c r="F464" s="41"/>
      <c r="G464" s="41"/>
      <c r="H464" s="42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3"/>
    </row>
    <row r="465" spans="1:63" s="44" customFormat="1" x14ac:dyDescent="0.25">
      <c r="A465" s="48"/>
      <c r="B465" s="41"/>
      <c r="C465" s="41"/>
      <c r="D465" s="41"/>
      <c r="E465" s="41"/>
      <c r="F465" s="41"/>
      <c r="G465" s="41"/>
      <c r="H465" s="42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3"/>
    </row>
    <row r="466" spans="1:63" s="44" customFormat="1" x14ac:dyDescent="0.25">
      <c r="A466" s="48"/>
      <c r="B466" s="41"/>
      <c r="C466" s="41"/>
      <c r="D466" s="41"/>
      <c r="E466" s="41"/>
      <c r="F466" s="41"/>
      <c r="G466" s="41"/>
      <c r="H466" s="42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3"/>
    </row>
    <row r="467" spans="1:63" s="44" customFormat="1" x14ac:dyDescent="0.25">
      <c r="A467" s="48"/>
      <c r="B467" s="41"/>
      <c r="C467" s="41"/>
      <c r="D467" s="41"/>
      <c r="E467" s="41"/>
      <c r="F467" s="41"/>
      <c r="G467" s="41"/>
      <c r="H467" s="42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3"/>
    </row>
    <row r="468" spans="1:63" s="44" customFormat="1" x14ac:dyDescent="0.25">
      <c r="A468" s="48"/>
      <c r="B468" s="41"/>
      <c r="C468" s="41"/>
      <c r="D468" s="41"/>
      <c r="E468" s="41"/>
      <c r="F468" s="41"/>
      <c r="G468" s="41"/>
      <c r="H468" s="42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3"/>
    </row>
    <row r="469" spans="1:63" s="44" customFormat="1" x14ac:dyDescent="0.25">
      <c r="A469" s="48"/>
      <c r="B469" s="41"/>
      <c r="C469" s="41"/>
      <c r="D469" s="41"/>
      <c r="E469" s="41"/>
      <c r="F469" s="41"/>
      <c r="G469" s="41"/>
      <c r="H469" s="42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3"/>
    </row>
    <row r="470" spans="1:63" s="44" customFormat="1" x14ac:dyDescent="0.25">
      <c r="A470" s="48"/>
      <c r="B470" s="41"/>
      <c r="C470" s="41"/>
      <c r="D470" s="41"/>
      <c r="E470" s="41"/>
      <c r="F470" s="41"/>
      <c r="G470" s="41"/>
      <c r="H470" s="42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3"/>
    </row>
    <row r="471" spans="1:63" s="44" customFormat="1" x14ac:dyDescent="0.25">
      <c r="A471" s="48"/>
      <c r="B471" s="41"/>
      <c r="C471" s="41"/>
      <c r="D471" s="41"/>
      <c r="E471" s="41"/>
      <c r="F471" s="41"/>
      <c r="G471" s="41"/>
      <c r="H471" s="42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3"/>
    </row>
    <row r="472" spans="1:63" s="44" customFormat="1" x14ac:dyDescent="0.25">
      <c r="A472" s="48"/>
      <c r="B472" s="41"/>
      <c r="C472" s="41"/>
      <c r="D472" s="41"/>
      <c r="E472" s="41"/>
      <c r="F472" s="41"/>
      <c r="G472" s="41"/>
      <c r="H472" s="42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3"/>
    </row>
    <row r="473" spans="1:63" s="44" customFormat="1" x14ac:dyDescent="0.25">
      <c r="A473" s="48"/>
      <c r="B473" s="41"/>
      <c r="C473" s="41"/>
      <c r="D473" s="41"/>
      <c r="E473" s="41"/>
      <c r="F473" s="41"/>
      <c r="G473" s="41"/>
      <c r="H473" s="42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3"/>
    </row>
    <row r="474" spans="1:63" s="44" customFormat="1" x14ac:dyDescent="0.25">
      <c r="A474" s="48"/>
      <c r="B474" s="41"/>
      <c r="C474" s="41"/>
      <c r="D474" s="41"/>
      <c r="E474" s="41"/>
      <c r="F474" s="41"/>
      <c r="G474" s="41"/>
      <c r="H474" s="42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3"/>
    </row>
    <row r="475" spans="1:63" s="44" customFormat="1" x14ac:dyDescent="0.25">
      <c r="A475" s="48"/>
      <c r="B475" s="41"/>
      <c r="C475" s="41"/>
      <c r="D475" s="41"/>
      <c r="E475" s="41"/>
      <c r="F475" s="41"/>
      <c r="G475" s="41"/>
      <c r="H475" s="42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3"/>
    </row>
    <row r="476" spans="1:63" s="44" customFormat="1" x14ac:dyDescent="0.25">
      <c r="A476" s="48"/>
      <c r="B476" s="41"/>
      <c r="C476" s="41"/>
      <c r="D476" s="41"/>
      <c r="E476" s="41"/>
      <c r="F476" s="41"/>
      <c r="G476" s="41"/>
      <c r="H476" s="42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3"/>
    </row>
    <row r="477" spans="1:63" s="44" customFormat="1" x14ac:dyDescent="0.25">
      <c r="A477" s="48"/>
      <c r="B477" s="41"/>
      <c r="C477" s="41"/>
      <c r="D477" s="41"/>
      <c r="E477" s="41"/>
      <c r="F477" s="41"/>
      <c r="G477" s="41"/>
      <c r="H477" s="42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3"/>
    </row>
    <row r="478" spans="1:63" s="44" customFormat="1" x14ac:dyDescent="0.25">
      <c r="A478" s="48"/>
      <c r="B478" s="41"/>
      <c r="C478" s="41"/>
      <c r="D478" s="41"/>
      <c r="E478" s="41"/>
      <c r="F478" s="41"/>
      <c r="G478" s="41"/>
      <c r="H478" s="42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3"/>
    </row>
    <row r="479" spans="1:63" s="44" customFormat="1" x14ac:dyDescent="0.25">
      <c r="A479" s="48"/>
      <c r="B479" s="41"/>
      <c r="C479" s="41"/>
      <c r="D479" s="41"/>
      <c r="E479" s="41"/>
      <c r="F479" s="41"/>
      <c r="G479" s="41"/>
      <c r="H479" s="42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3"/>
    </row>
    <row r="480" spans="1:63" s="44" customFormat="1" x14ac:dyDescent="0.25">
      <c r="A480" s="48"/>
      <c r="B480" s="41"/>
      <c r="C480" s="41"/>
      <c r="D480" s="41"/>
      <c r="E480" s="41"/>
      <c r="F480" s="41"/>
      <c r="G480" s="41"/>
      <c r="H480" s="42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3"/>
    </row>
    <row r="481" spans="1:63" s="44" customFormat="1" x14ac:dyDescent="0.25">
      <c r="A481" s="48"/>
      <c r="B481" s="41"/>
      <c r="C481" s="41"/>
      <c r="D481" s="41"/>
      <c r="E481" s="41"/>
      <c r="F481" s="41"/>
      <c r="G481" s="41"/>
      <c r="H481" s="42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3"/>
    </row>
    <row r="482" spans="1:63" s="44" customFormat="1" x14ac:dyDescent="0.25">
      <c r="A482" s="48"/>
      <c r="B482" s="41"/>
      <c r="C482" s="41"/>
      <c r="D482" s="41"/>
      <c r="E482" s="41"/>
      <c r="F482" s="41"/>
      <c r="G482" s="41"/>
      <c r="H482" s="42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3"/>
    </row>
    <row r="483" spans="1:63" s="44" customFormat="1" x14ac:dyDescent="0.25">
      <c r="A483" s="48"/>
      <c r="B483" s="41"/>
      <c r="C483" s="41"/>
      <c r="D483" s="41"/>
      <c r="E483" s="41"/>
      <c r="F483" s="41"/>
      <c r="G483" s="41"/>
      <c r="H483" s="42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3"/>
    </row>
    <row r="484" spans="1:63" s="44" customFormat="1" x14ac:dyDescent="0.25">
      <c r="A484" s="48"/>
      <c r="B484" s="41"/>
      <c r="C484" s="41"/>
      <c r="D484" s="41"/>
      <c r="E484" s="41"/>
      <c r="F484" s="41"/>
      <c r="G484" s="41"/>
      <c r="H484" s="42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3"/>
    </row>
    <row r="485" spans="1:63" s="44" customFormat="1" x14ac:dyDescent="0.25">
      <c r="A485" s="48"/>
      <c r="B485" s="41"/>
      <c r="C485" s="41"/>
      <c r="D485" s="41"/>
      <c r="E485" s="41"/>
      <c r="F485" s="41"/>
      <c r="G485" s="41"/>
      <c r="H485" s="42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3"/>
    </row>
    <row r="486" spans="1:63" s="44" customFormat="1" x14ac:dyDescent="0.25">
      <c r="A486" s="48"/>
      <c r="B486" s="41"/>
      <c r="C486" s="41"/>
      <c r="D486" s="41"/>
      <c r="E486" s="41"/>
      <c r="F486" s="41"/>
      <c r="G486" s="41"/>
      <c r="H486" s="42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3"/>
    </row>
    <row r="487" spans="1:63" s="44" customFormat="1" x14ac:dyDescent="0.25">
      <c r="A487" s="48"/>
      <c r="B487" s="41"/>
      <c r="C487" s="41"/>
      <c r="D487" s="41"/>
      <c r="E487" s="41"/>
      <c r="F487" s="41"/>
      <c r="G487" s="41"/>
      <c r="H487" s="42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3"/>
    </row>
    <row r="488" spans="1:63" s="44" customFormat="1" x14ac:dyDescent="0.25">
      <c r="A488" s="48"/>
      <c r="B488" s="41"/>
      <c r="C488" s="41"/>
      <c r="D488" s="41"/>
      <c r="E488" s="41"/>
      <c r="F488" s="41"/>
      <c r="G488" s="41"/>
      <c r="H488" s="42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3"/>
    </row>
    <row r="489" spans="1:63" s="44" customFormat="1" x14ac:dyDescent="0.25">
      <c r="A489" s="48"/>
      <c r="B489" s="41"/>
      <c r="C489" s="41"/>
      <c r="D489" s="41"/>
      <c r="E489" s="41"/>
      <c r="F489" s="41"/>
      <c r="G489" s="41"/>
      <c r="H489" s="42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3"/>
    </row>
    <row r="490" spans="1:63" s="44" customFormat="1" x14ac:dyDescent="0.25">
      <c r="A490" s="48"/>
      <c r="B490" s="41"/>
      <c r="C490" s="41"/>
      <c r="D490" s="41"/>
      <c r="E490" s="41"/>
      <c r="F490" s="41"/>
      <c r="G490" s="41"/>
      <c r="H490" s="42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3"/>
    </row>
    <row r="491" spans="1:63" s="44" customFormat="1" x14ac:dyDescent="0.25">
      <c r="A491" s="48"/>
      <c r="B491" s="41"/>
      <c r="C491" s="41"/>
      <c r="D491" s="41"/>
      <c r="E491" s="41"/>
      <c r="F491" s="41"/>
      <c r="G491" s="41"/>
      <c r="H491" s="42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3"/>
    </row>
    <row r="492" spans="1:63" s="44" customFormat="1" x14ac:dyDescent="0.25">
      <c r="A492" s="48"/>
      <c r="B492" s="41"/>
      <c r="C492" s="41"/>
      <c r="D492" s="41"/>
      <c r="E492" s="41"/>
      <c r="F492" s="41"/>
      <c r="G492" s="41"/>
      <c r="H492" s="42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3"/>
    </row>
    <row r="493" spans="1:63" s="44" customFormat="1" x14ac:dyDescent="0.25">
      <c r="A493" s="48"/>
      <c r="B493" s="41"/>
      <c r="C493" s="41"/>
      <c r="D493" s="41"/>
      <c r="E493" s="41"/>
      <c r="F493" s="41"/>
      <c r="G493" s="41"/>
      <c r="H493" s="42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3"/>
    </row>
    <row r="494" spans="1:63" s="44" customFormat="1" x14ac:dyDescent="0.25">
      <c r="A494" s="48"/>
      <c r="B494" s="41"/>
      <c r="C494" s="41"/>
      <c r="D494" s="41"/>
      <c r="E494" s="41"/>
      <c r="F494" s="41"/>
      <c r="G494" s="41"/>
      <c r="H494" s="42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3"/>
    </row>
    <row r="495" spans="1:63" s="44" customFormat="1" x14ac:dyDescent="0.25">
      <c r="A495" s="48"/>
      <c r="B495" s="41"/>
      <c r="C495" s="41"/>
      <c r="D495" s="41"/>
      <c r="E495" s="41"/>
      <c r="F495" s="41"/>
      <c r="G495" s="41"/>
      <c r="H495" s="42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3"/>
    </row>
    <row r="496" spans="1:63" s="44" customFormat="1" x14ac:dyDescent="0.25">
      <c r="A496" s="48"/>
      <c r="B496" s="41"/>
      <c r="C496" s="41"/>
      <c r="D496" s="41"/>
      <c r="E496" s="41"/>
      <c r="F496" s="41"/>
      <c r="G496" s="41"/>
      <c r="H496" s="42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3"/>
    </row>
    <row r="497" spans="1:63" s="44" customFormat="1" x14ac:dyDescent="0.25">
      <c r="A497" s="48"/>
      <c r="B497" s="41"/>
      <c r="C497" s="41"/>
      <c r="D497" s="41"/>
      <c r="E497" s="41"/>
      <c r="F497" s="41"/>
      <c r="G497" s="41"/>
      <c r="H497" s="42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3"/>
    </row>
    <row r="498" spans="1:63" s="44" customFormat="1" x14ac:dyDescent="0.25">
      <c r="A498" s="48"/>
      <c r="B498" s="41"/>
      <c r="C498" s="41"/>
      <c r="D498" s="41"/>
      <c r="E498" s="41"/>
      <c r="F498" s="41"/>
      <c r="G498" s="41"/>
      <c r="H498" s="42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3"/>
    </row>
    <row r="499" spans="1:63" s="44" customFormat="1" x14ac:dyDescent="0.25">
      <c r="A499" s="48"/>
      <c r="B499" s="41"/>
      <c r="C499" s="41"/>
      <c r="D499" s="41"/>
      <c r="E499" s="41"/>
      <c r="F499" s="41"/>
      <c r="G499" s="41"/>
      <c r="H499" s="42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3"/>
    </row>
    <row r="500" spans="1:63" s="44" customFormat="1" x14ac:dyDescent="0.25">
      <c r="A500" s="48"/>
      <c r="B500" s="41"/>
      <c r="C500" s="41"/>
      <c r="D500" s="41"/>
      <c r="E500" s="41"/>
      <c r="F500" s="41"/>
      <c r="G500" s="41"/>
      <c r="H500" s="42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3"/>
    </row>
    <row r="501" spans="1:63" s="44" customFormat="1" x14ac:dyDescent="0.25">
      <c r="A501" s="48"/>
      <c r="B501" s="41"/>
      <c r="C501" s="41"/>
      <c r="D501" s="41"/>
      <c r="E501" s="41"/>
      <c r="F501" s="41"/>
      <c r="G501" s="41"/>
      <c r="H501" s="42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3"/>
    </row>
    <row r="502" spans="1:63" s="44" customFormat="1" x14ac:dyDescent="0.25">
      <c r="A502" s="48"/>
      <c r="B502" s="41"/>
      <c r="C502" s="41"/>
      <c r="D502" s="41"/>
      <c r="E502" s="41"/>
      <c r="F502" s="41"/>
      <c r="G502" s="41"/>
      <c r="H502" s="42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3"/>
    </row>
    <row r="503" spans="1:63" s="44" customFormat="1" x14ac:dyDescent="0.25">
      <c r="A503" s="48"/>
      <c r="B503" s="41"/>
      <c r="C503" s="41"/>
      <c r="D503" s="41"/>
      <c r="E503" s="41"/>
      <c r="F503" s="41"/>
      <c r="G503" s="41"/>
      <c r="H503" s="42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3"/>
    </row>
    <row r="504" spans="1:63" s="44" customFormat="1" x14ac:dyDescent="0.25">
      <c r="A504" s="48"/>
      <c r="B504" s="41"/>
      <c r="C504" s="41"/>
      <c r="D504" s="41"/>
      <c r="E504" s="41"/>
      <c r="F504" s="41"/>
      <c r="G504" s="41"/>
      <c r="H504" s="42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3"/>
    </row>
    <row r="505" spans="1:63" s="44" customFormat="1" x14ac:dyDescent="0.25">
      <c r="A505" s="48"/>
      <c r="B505" s="41"/>
      <c r="C505" s="41"/>
      <c r="D505" s="41"/>
      <c r="E505" s="41"/>
      <c r="F505" s="41"/>
      <c r="G505" s="41"/>
      <c r="H505" s="42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3"/>
    </row>
    <row r="506" spans="1:63" s="44" customFormat="1" x14ac:dyDescent="0.25">
      <c r="A506" s="48"/>
      <c r="B506" s="41"/>
      <c r="C506" s="41"/>
      <c r="D506" s="41"/>
      <c r="E506" s="41"/>
      <c r="F506" s="41"/>
      <c r="G506" s="41"/>
      <c r="H506" s="42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3"/>
    </row>
    <row r="507" spans="1:63" s="44" customFormat="1" x14ac:dyDescent="0.25">
      <c r="A507" s="48"/>
      <c r="B507" s="41"/>
      <c r="C507" s="41"/>
      <c r="D507" s="41"/>
      <c r="E507" s="41"/>
      <c r="F507" s="41"/>
      <c r="G507" s="41"/>
      <c r="H507" s="42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3"/>
    </row>
    <row r="508" spans="1:63" s="44" customFormat="1" x14ac:dyDescent="0.25">
      <c r="A508" s="48"/>
      <c r="B508" s="41"/>
      <c r="C508" s="41"/>
      <c r="D508" s="41"/>
      <c r="E508" s="41"/>
      <c r="F508" s="41"/>
      <c r="G508" s="41"/>
      <c r="H508" s="42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3"/>
    </row>
    <row r="509" spans="1:63" s="44" customFormat="1" x14ac:dyDescent="0.25">
      <c r="A509" s="48"/>
      <c r="B509" s="41"/>
      <c r="C509" s="41"/>
      <c r="D509" s="41"/>
      <c r="E509" s="41"/>
      <c r="F509" s="41"/>
      <c r="G509" s="41"/>
      <c r="H509" s="42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3"/>
    </row>
    <row r="510" spans="1:63" s="44" customFormat="1" x14ac:dyDescent="0.25">
      <c r="A510" s="48"/>
      <c r="B510" s="41"/>
      <c r="C510" s="41"/>
      <c r="D510" s="41"/>
      <c r="E510" s="41"/>
      <c r="F510" s="41"/>
      <c r="G510" s="41"/>
      <c r="H510" s="42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3"/>
    </row>
    <row r="511" spans="1:63" s="44" customFormat="1" x14ac:dyDescent="0.25">
      <c r="A511" s="48"/>
      <c r="B511" s="41"/>
      <c r="C511" s="41"/>
      <c r="D511" s="41"/>
      <c r="E511" s="41"/>
      <c r="F511" s="41"/>
      <c r="G511" s="41"/>
      <c r="H511" s="42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3"/>
    </row>
    <row r="512" spans="1:63" s="44" customFormat="1" x14ac:dyDescent="0.25">
      <c r="A512" s="48"/>
      <c r="B512" s="41"/>
      <c r="C512" s="41"/>
      <c r="D512" s="41"/>
      <c r="E512" s="41"/>
      <c r="F512" s="41"/>
      <c r="G512" s="41"/>
      <c r="H512" s="42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3"/>
    </row>
    <row r="513" spans="1:63" s="44" customFormat="1" x14ac:dyDescent="0.25">
      <c r="A513" s="48"/>
      <c r="B513" s="41"/>
      <c r="C513" s="41"/>
      <c r="D513" s="41"/>
      <c r="E513" s="41"/>
      <c r="F513" s="41"/>
      <c r="G513" s="41"/>
      <c r="H513" s="42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3"/>
    </row>
    <row r="514" spans="1:63" s="44" customFormat="1" x14ac:dyDescent="0.25">
      <c r="A514" s="48"/>
      <c r="B514" s="41"/>
      <c r="C514" s="41"/>
      <c r="D514" s="41"/>
      <c r="E514" s="41"/>
      <c r="F514" s="41"/>
      <c r="G514" s="41"/>
      <c r="H514" s="42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3"/>
    </row>
    <row r="515" spans="1:63" s="44" customFormat="1" x14ac:dyDescent="0.25">
      <c r="A515" s="48"/>
      <c r="B515" s="41"/>
      <c r="C515" s="41"/>
      <c r="D515" s="41"/>
      <c r="E515" s="41"/>
      <c r="F515" s="41"/>
      <c r="G515" s="41"/>
      <c r="H515" s="42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3"/>
    </row>
    <row r="516" spans="1:63" s="44" customFormat="1" x14ac:dyDescent="0.25">
      <c r="A516" s="48"/>
      <c r="B516" s="41"/>
      <c r="C516" s="41"/>
      <c r="D516" s="41"/>
      <c r="E516" s="41"/>
      <c r="F516" s="41"/>
      <c r="G516" s="41"/>
      <c r="H516" s="42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3"/>
    </row>
    <row r="517" spans="1:63" s="44" customFormat="1" x14ac:dyDescent="0.25">
      <c r="A517" s="48"/>
      <c r="B517" s="41"/>
      <c r="C517" s="41"/>
      <c r="D517" s="41"/>
      <c r="E517" s="41"/>
      <c r="F517" s="41"/>
      <c r="G517" s="41"/>
      <c r="H517" s="42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3"/>
    </row>
    <row r="518" spans="1:63" s="44" customFormat="1" x14ac:dyDescent="0.25">
      <c r="A518" s="48"/>
      <c r="B518" s="41"/>
      <c r="C518" s="41"/>
      <c r="D518" s="41"/>
      <c r="E518" s="41"/>
      <c r="F518" s="41"/>
      <c r="G518" s="41"/>
      <c r="H518" s="42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3"/>
    </row>
    <row r="519" spans="1:63" s="44" customFormat="1" x14ac:dyDescent="0.25">
      <c r="A519" s="48"/>
      <c r="B519" s="41"/>
      <c r="C519" s="41"/>
      <c r="D519" s="41"/>
      <c r="E519" s="41"/>
      <c r="F519" s="41"/>
      <c r="G519" s="41"/>
      <c r="H519" s="42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3"/>
    </row>
    <row r="520" spans="1:63" s="44" customFormat="1" x14ac:dyDescent="0.25">
      <c r="A520" s="48"/>
      <c r="B520" s="41"/>
      <c r="C520" s="41"/>
      <c r="D520" s="41"/>
      <c r="E520" s="41"/>
      <c r="F520" s="41"/>
      <c r="G520" s="41"/>
      <c r="H520" s="42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3"/>
    </row>
    <row r="521" spans="1:63" s="44" customFormat="1" x14ac:dyDescent="0.25">
      <c r="A521" s="48"/>
      <c r="B521" s="41"/>
      <c r="C521" s="41"/>
      <c r="D521" s="41"/>
      <c r="E521" s="41"/>
      <c r="F521" s="41"/>
      <c r="G521" s="41"/>
      <c r="H521" s="42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3"/>
    </row>
    <row r="522" spans="1:63" s="44" customFormat="1" x14ac:dyDescent="0.25">
      <c r="A522" s="48"/>
      <c r="B522" s="41"/>
      <c r="C522" s="41"/>
      <c r="D522" s="41"/>
      <c r="E522" s="41"/>
      <c r="F522" s="41"/>
      <c r="G522" s="41"/>
      <c r="H522" s="42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3"/>
    </row>
    <row r="523" spans="1:63" s="44" customFormat="1" x14ac:dyDescent="0.25">
      <c r="A523" s="48"/>
      <c r="B523" s="41"/>
      <c r="C523" s="41"/>
      <c r="D523" s="41"/>
      <c r="E523" s="41"/>
      <c r="F523" s="41"/>
      <c r="G523" s="41"/>
      <c r="H523" s="42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3"/>
    </row>
    <row r="524" spans="1:63" s="44" customFormat="1" x14ac:dyDescent="0.25">
      <c r="A524" s="48"/>
      <c r="B524" s="41"/>
      <c r="C524" s="41"/>
      <c r="D524" s="41"/>
      <c r="E524" s="41"/>
      <c r="F524" s="41"/>
      <c r="G524" s="41"/>
      <c r="H524" s="42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3"/>
    </row>
    <row r="525" spans="1:63" s="44" customFormat="1" x14ac:dyDescent="0.25">
      <c r="A525" s="48"/>
      <c r="B525" s="41"/>
      <c r="C525" s="41"/>
      <c r="D525" s="41"/>
      <c r="E525" s="41"/>
      <c r="F525" s="41"/>
      <c r="G525" s="41"/>
      <c r="H525" s="42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3"/>
    </row>
    <row r="526" spans="1:63" s="44" customFormat="1" x14ac:dyDescent="0.25">
      <c r="A526" s="48"/>
      <c r="B526" s="41"/>
      <c r="C526" s="41"/>
      <c r="D526" s="41"/>
      <c r="E526" s="41"/>
      <c r="F526" s="41"/>
      <c r="G526" s="41"/>
      <c r="H526" s="42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3"/>
    </row>
    <row r="527" spans="1:63" s="44" customFormat="1" x14ac:dyDescent="0.25">
      <c r="A527" s="48"/>
      <c r="B527" s="41"/>
      <c r="C527" s="41"/>
      <c r="D527" s="41"/>
      <c r="E527" s="41"/>
      <c r="F527" s="41"/>
      <c r="G527" s="41"/>
      <c r="H527" s="42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3"/>
    </row>
    <row r="528" spans="1:63" s="44" customFormat="1" x14ac:dyDescent="0.25">
      <c r="A528" s="48"/>
      <c r="B528" s="41"/>
      <c r="C528" s="41"/>
      <c r="D528" s="41"/>
      <c r="E528" s="41"/>
      <c r="F528" s="41"/>
      <c r="G528" s="41"/>
      <c r="H528" s="42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3"/>
    </row>
    <row r="529" spans="1:63" s="44" customFormat="1" x14ac:dyDescent="0.25">
      <c r="A529" s="48"/>
      <c r="B529" s="41"/>
      <c r="C529" s="41"/>
      <c r="D529" s="41"/>
      <c r="E529" s="41"/>
      <c r="F529" s="41"/>
      <c r="G529" s="41"/>
      <c r="H529" s="42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3"/>
    </row>
    <row r="530" spans="1:63" s="44" customFormat="1" x14ac:dyDescent="0.25">
      <c r="A530" s="48"/>
      <c r="B530" s="41"/>
      <c r="C530" s="41"/>
      <c r="D530" s="41"/>
      <c r="E530" s="41"/>
      <c r="F530" s="41"/>
      <c r="G530" s="41"/>
      <c r="H530" s="42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3"/>
    </row>
    <row r="531" spans="1:63" s="44" customFormat="1" x14ac:dyDescent="0.25">
      <c r="A531" s="48"/>
      <c r="B531" s="41"/>
      <c r="C531" s="41"/>
      <c r="D531" s="41"/>
      <c r="E531" s="41"/>
      <c r="F531" s="41"/>
      <c r="G531" s="41"/>
      <c r="H531" s="42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3"/>
    </row>
    <row r="532" spans="1:63" s="44" customFormat="1" x14ac:dyDescent="0.25">
      <c r="A532" s="48"/>
      <c r="B532" s="41"/>
      <c r="C532" s="41"/>
      <c r="D532" s="41"/>
      <c r="E532" s="41"/>
      <c r="F532" s="41"/>
      <c r="G532" s="41"/>
      <c r="H532" s="42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3"/>
    </row>
    <row r="533" spans="1:63" s="44" customFormat="1" x14ac:dyDescent="0.25">
      <c r="A533" s="48"/>
      <c r="B533" s="41"/>
      <c r="C533" s="41"/>
      <c r="D533" s="41"/>
      <c r="E533" s="41"/>
      <c r="F533" s="41"/>
      <c r="G533" s="41"/>
      <c r="H533" s="42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3"/>
    </row>
    <row r="534" spans="1:63" s="44" customFormat="1" x14ac:dyDescent="0.25">
      <c r="A534" s="48"/>
      <c r="B534" s="41"/>
      <c r="C534" s="41"/>
      <c r="D534" s="41"/>
      <c r="E534" s="41"/>
      <c r="F534" s="41"/>
      <c r="G534" s="41"/>
      <c r="H534" s="42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3"/>
    </row>
    <row r="535" spans="1:63" s="44" customFormat="1" x14ac:dyDescent="0.25">
      <c r="A535" s="48"/>
      <c r="B535" s="41"/>
      <c r="C535" s="41"/>
      <c r="D535" s="41"/>
      <c r="E535" s="41"/>
      <c r="F535" s="41"/>
      <c r="G535" s="41"/>
      <c r="H535" s="42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3"/>
    </row>
    <row r="536" spans="1:63" s="44" customFormat="1" x14ac:dyDescent="0.25">
      <c r="A536" s="48"/>
      <c r="B536" s="41"/>
      <c r="C536" s="41"/>
      <c r="D536" s="41"/>
      <c r="E536" s="41"/>
      <c r="F536" s="41"/>
      <c r="G536" s="41"/>
      <c r="H536" s="42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3"/>
    </row>
    <row r="537" spans="1:63" s="44" customFormat="1" x14ac:dyDescent="0.25">
      <c r="A537" s="48"/>
      <c r="B537" s="41"/>
      <c r="C537" s="41"/>
      <c r="D537" s="41"/>
      <c r="E537" s="41"/>
      <c r="F537" s="41"/>
      <c r="G537" s="41"/>
      <c r="H537" s="42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3"/>
    </row>
    <row r="538" spans="1:63" s="44" customFormat="1" x14ac:dyDescent="0.25">
      <c r="A538" s="48"/>
      <c r="B538" s="41"/>
      <c r="C538" s="41"/>
      <c r="D538" s="41"/>
      <c r="E538" s="41"/>
      <c r="F538" s="41"/>
      <c r="G538" s="41"/>
      <c r="H538" s="42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3"/>
    </row>
    <row r="539" spans="1:63" s="44" customFormat="1" x14ac:dyDescent="0.25">
      <c r="A539" s="48"/>
      <c r="B539" s="41"/>
      <c r="C539" s="41"/>
      <c r="D539" s="41"/>
      <c r="E539" s="41"/>
      <c r="F539" s="41"/>
      <c r="G539" s="41"/>
      <c r="H539" s="42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3"/>
    </row>
    <row r="540" spans="1:63" s="44" customFormat="1" x14ac:dyDescent="0.25">
      <c r="A540" s="48"/>
      <c r="B540" s="41"/>
      <c r="C540" s="41"/>
      <c r="D540" s="41"/>
      <c r="E540" s="41"/>
      <c r="F540" s="41"/>
      <c r="G540" s="41"/>
      <c r="H540" s="42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3"/>
    </row>
    <row r="541" spans="1:63" s="44" customFormat="1" x14ac:dyDescent="0.25">
      <c r="A541" s="48"/>
      <c r="B541" s="41"/>
      <c r="C541" s="41"/>
      <c r="D541" s="41"/>
      <c r="E541" s="41"/>
      <c r="F541" s="41"/>
      <c r="G541" s="41"/>
      <c r="H541" s="42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3"/>
    </row>
    <row r="542" spans="1:63" s="44" customFormat="1" x14ac:dyDescent="0.25">
      <c r="A542" s="48"/>
      <c r="B542" s="41"/>
      <c r="C542" s="41"/>
      <c r="D542" s="41"/>
      <c r="E542" s="41"/>
      <c r="F542" s="41"/>
      <c r="G542" s="41"/>
      <c r="H542" s="42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3"/>
    </row>
    <row r="543" spans="1:63" s="44" customFormat="1" x14ac:dyDescent="0.25">
      <c r="A543" s="48"/>
      <c r="B543" s="41"/>
      <c r="C543" s="41"/>
      <c r="D543" s="41"/>
      <c r="E543" s="41"/>
      <c r="F543" s="41"/>
      <c r="G543" s="41"/>
      <c r="H543" s="42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3"/>
    </row>
    <row r="544" spans="1:63" s="44" customFormat="1" x14ac:dyDescent="0.25">
      <c r="A544" s="48"/>
      <c r="B544" s="41"/>
      <c r="C544" s="41"/>
      <c r="D544" s="41"/>
      <c r="E544" s="41"/>
      <c r="F544" s="41"/>
      <c r="G544" s="41"/>
      <c r="H544" s="42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3"/>
    </row>
    <row r="545" spans="1:63" s="44" customFormat="1" x14ac:dyDescent="0.25">
      <c r="A545" s="48"/>
      <c r="B545" s="41"/>
      <c r="C545" s="41"/>
      <c r="D545" s="41"/>
      <c r="E545" s="41"/>
      <c r="F545" s="41"/>
      <c r="G545" s="41"/>
      <c r="H545" s="42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3"/>
    </row>
    <row r="546" spans="1:63" s="44" customFormat="1" x14ac:dyDescent="0.25">
      <c r="A546" s="48"/>
      <c r="B546" s="41"/>
      <c r="C546" s="41"/>
      <c r="D546" s="41"/>
      <c r="E546" s="41"/>
      <c r="F546" s="41"/>
      <c r="G546" s="41"/>
      <c r="H546" s="42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3"/>
    </row>
    <row r="547" spans="1:63" s="44" customFormat="1" x14ac:dyDescent="0.25">
      <c r="A547" s="48"/>
      <c r="B547" s="41"/>
      <c r="C547" s="41"/>
      <c r="D547" s="41"/>
      <c r="E547" s="41"/>
      <c r="F547" s="41"/>
      <c r="G547" s="41"/>
      <c r="H547" s="42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3"/>
    </row>
    <row r="548" spans="1:63" s="44" customFormat="1" x14ac:dyDescent="0.25">
      <c r="A548" s="48"/>
      <c r="B548" s="41"/>
      <c r="C548" s="41"/>
      <c r="D548" s="41"/>
      <c r="E548" s="41"/>
      <c r="F548" s="41"/>
      <c r="G548" s="41"/>
      <c r="H548" s="42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3"/>
    </row>
    <row r="549" spans="1:63" s="44" customFormat="1" x14ac:dyDescent="0.25">
      <c r="A549" s="48"/>
      <c r="B549" s="41"/>
      <c r="C549" s="41"/>
      <c r="D549" s="41"/>
      <c r="E549" s="41"/>
      <c r="F549" s="41"/>
      <c r="G549" s="41"/>
      <c r="H549" s="42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3"/>
    </row>
    <row r="550" spans="1:63" s="44" customFormat="1" x14ac:dyDescent="0.25">
      <c r="A550" s="48"/>
      <c r="B550" s="41"/>
      <c r="C550" s="41"/>
      <c r="D550" s="41"/>
      <c r="E550" s="41"/>
      <c r="F550" s="41"/>
      <c r="G550" s="41"/>
      <c r="H550" s="42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3"/>
    </row>
    <row r="551" spans="1:63" s="44" customFormat="1" x14ac:dyDescent="0.25">
      <c r="A551" s="48"/>
      <c r="B551" s="41"/>
      <c r="C551" s="41"/>
      <c r="D551" s="41"/>
      <c r="E551" s="41"/>
      <c r="F551" s="41"/>
      <c r="G551" s="41"/>
      <c r="H551" s="42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3"/>
    </row>
    <row r="552" spans="1:63" s="44" customFormat="1" x14ac:dyDescent="0.25">
      <c r="A552" s="48"/>
      <c r="B552" s="41"/>
      <c r="C552" s="41"/>
      <c r="D552" s="41"/>
      <c r="E552" s="41"/>
      <c r="F552" s="41"/>
      <c r="G552" s="41"/>
      <c r="H552" s="42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3"/>
    </row>
    <row r="553" spans="1:63" s="44" customFormat="1" x14ac:dyDescent="0.25">
      <c r="A553" s="48"/>
      <c r="B553" s="41"/>
      <c r="C553" s="41"/>
      <c r="D553" s="41"/>
      <c r="E553" s="41"/>
      <c r="F553" s="41"/>
      <c r="G553" s="41"/>
      <c r="H553" s="42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3"/>
    </row>
    <row r="554" spans="1:63" s="44" customFormat="1" x14ac:dyDescent="0.25">
      <c r="A554" s="48"/>
      <c r="B554" s="41"/>
      <c r="C554" s="41"/>
      <c r="D554" s="41"/>
      <c r="E554" s="41"/>
      <c r="F554" s="41"/>
      <c r="G554" s="41"/>
      <c r="H554" s="42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3"/>
    </row>
    <row r="555" spans="1:63" s="44" customFormat="1" x14ac:dyDescent="0.25">
      <c r="A555" s="48"/>
      <c r="B555" s="41"/>
      <c r="C555" s="41"/>
      <c r="D555" s="41"/>
      <c r="E555" s="41"/>
      <c r="F555" s="41"/>
      <c r="G555" s="41"/>
      <c r="H555" s="42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3"/>
    </row>
    <row r="556" spans="1:63" s="44" customFormat="1" x14ac:dyDescent="0.25">
      <c r="A556" s="48"/>
      <c r="B556" s="41"/>
      <c r="C556" s="41"/>
      <c r="D556" s="41"/>
      <c r="E556" s="41"/>
      <c r="F556" s="41"/>
      <c r="G556" s="41"/>
      <c r="H556" s="42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3"/>
    </row>
    <row r="557" spans="1:63" s="44" customFormat="1" x14ac:dyDescent="0.25">
      <c r="A557" s="48"/>
      <c r="B557" s="41"/>
      <c r="C557" s="41"/>
      <c r="D557" s="41"/>
      <c r="E557" s="41"/>
      <c r="F557" s="41"/>
      <c r="G557" s="41"/>
      <c r="H557" s="42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3"/>
    </row>
    <row r="558" spans="1:63" s="44" customFormat="1" x14ac:dyDescent="0.25">
      <c r="A558" s="48"/>
      <c r="B558" s="41"/>
      <c r="C558" s="41"/>
      <c r="D558" s="41"/>
      <c r="E558" s="41"/>
      <c r="F558" s="41"/>
      <c r="G558" s="41"/>
      <c r="H558" s="42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3"/>
    </row>
    <row r="559" spans="1:63" s="44" customFormat="1" x14ac:dyDescent="0.25">
      <c r="A559" s="48"/>
      <c r="B559" s="41"/>
      <c r="C559" s="41"/>
      <c r="D559" s="41"/>
      <c r="E559" s="41"/>
      <c r="F559" s="41"/>
      <c r="G559" s="41"/>
      <c r="H559" s="42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3"/>
    </row>
    <row r="560" spans="1:63" s="44" customFormat="1" x14ac:dyDescent="0.25">
      <c r="A560" s="48"/>
      <c r="B560" s="41"/>
      <c r="C560" s="41"/>
      <c r="D560" s="41"/>
      <c r="E560" s="41"/>
      <c r="F560" s="41"/>
      <c r="G560" s="41"/>
      <c r="H560" s="42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3"/>
    </row>
    <row r="561" spans="1:63" s="44" customFormat="1" x14ac:dyDescent="0.25">
      <c r="A561" s="48"/>
      <c r="B561" s="41"/>
      <c r="C561" s="41"/>
      <c r="D561" s="41"/>
      <c r="E561" s="41"/>
      <c r="F561" s="41"/>
      <c r="G561" s="41"/>
      <c r="H561" s="42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3"/>
    </row>
    <row r="562" spans="1:63" s="44" customFormat="1" x14ac:dyDescent="0.25">
      <c r="A562" s="48"/>
      <c r="B562" s="41"/>
      <c r="C562" s="41"/>
      <c r="D562" s="41"/>
      <c r="E562" s="41"/>
      <c r="F562" s="41"/>
      <c r="G562" s="41"/>
      <c r="H562" s="42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3"/>
    </row>
    <row r="563" spans="1:63" s="44" customFormat="1" x14ac:dyDescent="0.25">
      <c r="A563" s="48"/>
      <c r="B563" s="41"/>
      <c r="C563" s="41"/>
      <c r="D563" s="41"/>
      <c r="E563" s="41"/>
      <c r="F563" s="41"/>
      <c r="G563" s="41"/>
      <c r="H563" s="42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3"/>
    </row>
    <row r="564" spans="1:63" s="44" customFormat="1" x14ac:dyDescent="0.25">
      <c r="A564" s="48"/>
      <c r="B564" s="41"/>
      <c r="C564" s="41"/>
      <c r="D564" s="41"/>
      <c r="E564" s="41"/>
      <c r="F564" s="41"/>
      <c r="G564" s="41"/>
      <c r="H564" s="42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3"/>
    </row>
    <row r="565" spans="1:63" s="44" customFormat="1" x14ac:dyDescent="0.25">
      <c r="A565" s="48"/>
      <c r="B565" s="41"/>
      <c r="C565" s="41"/>
      <c r="D565" s="41"/>
      <c r="E565" s="41"/>
      <c r="F565" s="41"/>
      <c r="G565" s="41"/>
      <c r="H565" s="42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3"/>
    </row>
    <row r="566" spans="1:63" s="44" customFormat="1" x14ac:dyDescent="0.25">
      <c r="A566" s="48"/>
      <c r="B566" s="41"/>
      <c r="C566" s="41"/>
      <c r="D566" s="41"/>
      <c r="E566" s="41"/>
      <c r="F566" s="41"/>
      <c r="G566" s="41"/>
      <c r="H566" s="42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3"/>
    </row>
    <row r="567" spans="1:63" s="44" customFormat="1" x14ac:dyDescent="0.25">
      <c r="A567" s="48"/>
      <c r="B567" s="41"/>
      <c r="C567" s="41"/>
      <c r="D567" s="41"/>
      <c r="E567" s="41"/>
      <c r="F567" s="41"/>
      <c r="G567" s="41"/>
      <c r="H567" s="42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3"/>
    </row>
    <row r="568" spans="1:63" s="44" customFormat="1" x14ac:dyDescent="0.25">
      <c r="A568" s="48"/>
      <c r="B568" s="41"/>
      <c r="C568" s="41"/>
      <c r="D568" s="41"/>
      <c r="E568" s="41"/>
      <c r="F568" s="41"/>
      <c r="G568" s="41"/>
      <c r="H568" s="42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3"/>
    </row>
    <row r="569" spans="1:63" s="44" customFormat="1" x14ac:dyDescent="0.25">
      <c r="A569" s="48"/>
      <c r="B569" s="41"/>
      <c r="C569" s="41"/>
      <c r="D569" s="41"/>
      <c r="E569" s="41"/>
      <c r="F569" s="41"/>
      <c r="G569" s="41"/>
      <c r="H569" s="42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3"/>
    </row>
    <row r="570" spans="1:63" s="44" customFormat="1" x14ac:dyDescent="0.25">
      <c r="A570" s="48"/>
      <c r="B570" s="41"/>
      <c r="C570" s="41"/>
      <c r="D570" s="41"/>
      <c r="E570" s="41"/>
      <c r="F570" s="41"/>
      <c r="G570" s="41"/>
      <c r="H570" s="42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3"/>
    </row>
    <row r="571" spans="1:63" s="44" customFormat="1" x14ac:dyDescent="0.25">
      <c r="A571" s="48"/>
      <c r="B571" s="41"/>
      <c r="C571" s="41"/>
      <c r="D571" s="41"/>
      <c r="E571" s="41"/>
      <c r="F571" s="41"/>
      <c r="G571" s="41"/>
      <c r="H571" s="42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3"/>
    </row>
    <row r="572" spans="1:63" s="44" customFormat="1" x14ac:dyDescent="0.25">
      <c r="A572" s="48"/>
      <c r="B572" s="41"/>
      <c r="C572" s="41"/>
      <c r="D572" s="41"/>
      <c r="E572" s="41"/>
      <c r="F572" s="41"/>
      <c r="G572" s="41"/>
      <c r="H572" s="42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3"/>
    </row>
    <row r="573" spans="1:63" s="44" customFormat="1" x14ac:dyDescent="0.25">
      <c r="A573" s="48"/>
      <c r="B573" s="41"/>
      <c r="C573" s="41"/>
      <c r="D573" s="41"/>
      <c r="E573" s="41"/>
      <c r="F573" s="41"/>
      <c r="G573" s="41"/>
      <c r="H573" s="42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3"/>
    </row>
    <row r="574" spans="1:63" s="44" customFormat="1" x14ac:dyDescent="0.25">
      <c r="A574" s="48"/>
      <c r="B574" s="41"/>
      <c r="C574" s="41"/>
      <c r="D574" s="41"/>
      <c r="E574" s="41"/>
      <c r="F574" s="41"/>
      <c r="G574" s="41"/>
      <c r="H574" s="42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3"/>
    </row>
    <row r="575" spans="1:63" s="44" customFormat="1" x14ac:dyDescent="0.25">
      <c r="A575" s="48"/>
      <c r="B575" s="41"/>
      <c r="C575" s="41"/>
      <c r="D575" s="41"/>
      <c r="E575" s="41"/>
      <c r="F575" s="41"/>
      <c r="G575" s="41"/>
      <c r="H575" s="42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3"/>
    </row>
    <row r="576" spans="1:63" s="44" customFormat="1" x14ac:dyDescent="0.25">
      <c r="A576" s="48"/>
      <c r="B576" s="41"/>
      <c r="C576" s="41"/>
      <c r="D576" s="41"/>
      <c r="E576" s="41"/>
      <c r="F576" s="41"/>
      <c r="G576" s="41"/>
      <c r="H576" s="42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3"/>
    </row>
    <row r="577" spans="1:63" s="44" customFormat="1" x14ac:dyDescent="0.25">
      <c r="A577" s="48"/>
      <c r="B577" s="41"/>
      <c r="C577" s="41"/>
      <c r="D577" s="41"/>
      <c r="E577" s="41"/>
      <c r="F577" s="41"/>
      <c r="G577" s="41"/>
      <c r="H577" s="42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3"/>
    </row>
    <row r="578" spans="1:63" s="44" customFormat="1" x14ac:dyDescent="0.25">
      <c r="A578" s="48"/>
      <c r="B578" s="41"/>
      <c r="C578" s="41"/>
      <c r="D578" s="41"/>
      <c r="E578" s="41"/>
      <c r="F578" s="41"/>
      <c r="G578" s="41"/>
      <c r="H578" s="42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3"/>
    </row>
    <row r="579" spans="1:63" s="44" customFormat="1" x14ac:dyDescent="0.25">
      <c r="A579" s="48"/>
      <c r="B579" s="41"/>
      <c r="C579" s="41"/>
      <c r="D579" s="41"/>
      <c r="E579" s="41"/>
      <c r="F579" s="41"/>
      <c r="G579" s="41"/>
      <c r="H579" s="42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3"/>
    </row>
    <row r="580" spans="1:63" s="44" customFormat="1" x14ac:dyDescent="0.25">
      <c r="A580" s="48"/>
      <c r="B580" s="41"/>
      <c r="C580" s="41"/>
      <c r="D580" s="41"/>
      <c r="E580" s="41"/>
      <c r="F580" s="41"/>
      <c r="G580" s="41"/>
      <c r="H580" s="42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3"/>
    </row>
    <row r="581" spans="1:63" s="44" customFormat="1" x14ac:dyDescent="0.25">
      <c r="A581" s="48"/>
      <c r="B581" s="41"/>
      <c r="C581" s="41"/>
      <c r="D581" s="41"/>
      <c r="E581" s="41"/>
      <c r="F581" s="41"/>
      <c r="G581" s="41"/>
      <c r="H581" s="42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3"/>
    </row>
    <row r="582" spans="1:63" s="44" customFormat="1" x14ac:dyDescent="0.25">
      <c r="A582" s="48"/>
      <c r="B582" s="41"/>
      <c r="C582" s="41"/>
      <c r="D582" s="41"/>
      <c r="E582" s="41"/>
      <c r="F582" s="41"/>
      <c r="G582" s="41"/>
      <c r="H582" s="42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3"/>
    </row>
    <row r="583" spans="1:63" s="44" customFormat="1" x14ac:dyDescent="0.25">
      <c r="A583" s="48"/>
      <c r="B583" s="41"/>
      <c r="C583" s="41"/>
      <c r="D583" s="41"/>
      <c r="E583" s="41"/>
      <c r="F583" s="41"/>
      <c r="G583" s="41"/>
      <c r="H583" s="42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3"/>
    </row>
    <row r="584" spans="1:63" s="44" customFormat="1" x14ac:dyDescent="0.25">
      <c r="A584" s="48"/>
      <c r="B584" s="41"/>
      <c r="C584" s="41"/>
      <c r="D584" s="41"/>
      <c r="E584" s="41"/>
      <c r="F584" s="41"/>
      <c r="G584" s="41"/>
      <c r="H584" s="42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3"/>
    </row>
    <row r="585" spans="1:63" s="44" customFormat="1" x14ac:dyDescent="0.25">
      <c r="A585" s="48"/>
      <c r="B585" s="41"/>
      <c r="C585" s="41"/>
      <c r="D585" s="41"/>
      <c r="E585" s="41"/>
      <c r="F585" s="41"/>
      <c r="G585" s="41"/>
      <c r="H585" s="42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3"/>
    </row>
    <row r="586" spans="1:63" s="44" customFormat="1" x14ac:dyDescent="0.25">
      <c r="A586" s="48"/>
      <c r="B586" s="41"/>
      <c r="C586" s="41"/>
      <c r="D586" s="41"/>
      <c r="E586" s="41"/>
      <c r="F586" s="41"/>
      <c r="G586" s="41"/>
      <c r="H586" s="42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3"/>
    </row>
    <row r="587" spans="1:63" s="44" customFormat="1" x14ac:dyDescent="0.25">
      <c r="A587" s="48"/>
      <c r="B587" s="41"/>
      <c r="C587" s="41"/>
      <c r="D587" s="41"/>
      <c r="E587" s="41"/>
      <c r="F587" s="41"/>
      <c r="G587" s="41"/>
      <c r="H587" s="42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3"/>
    </row>
    <row r="588" spans="1:63" s="44" customFormat="1" x14ac:dyDescent="0.25">
      <c r="A588" s="48"/>
      <c r="B588" s="41"/>
      <c r="C588" s="41"/>
      <c r="D588" s="41"/>
      <c r="E588" s="41"/>
      <c r="F588" s="41"/>
      <c r="G588" s="41"/>
      <c r="H588" s="42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3"/>
    </row>
    <row r="589" spans="1:63" s="44" customFormat="1" x14ac:dyDescent="0.25">
      <c r="A589" s="48"/>
      <c r="B589" s="41"/>
      <c r="C589" s="41"/>
      <c r="D589" s="41"/>
      <c r="E589" s="41"/>
      <c r="F589" s="41"/>
      <c r="G589" s="41"/>
      <c r="H589" s="42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3"/>
    </row>
    <row r="590" spans="1:63" s="44" customFormat="1" x14ac:dyDescent="0.25">
      <c r="A590" s="48"/>
      <c r="B590" s="41"/>
      <c r="C590" s="41"/>
      <c r="D590" s="41"/>
      <c r="E590" s="41"/>
      <c r="F590" s="41"/>
      <c r="G590" s="41"/>
      <c r="H590" s="42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3"/>
    </row>
    <row r="591" spans="1:63" s="44" customFormat="1" x14ac:dyDescent="0.25">
      <c r="A591" s="48"/>
      <c r="B591" s="41"/>
      <c r="C591" s="41"/>
      <c r="D591" s="41"/>
      <c r="E591" s="41"/>
      <c r="F591" s="41"/>
      <c r="G591" s="41"/>
      <c r="H591" s="42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3"/>
    </row>
    <row r="592" spans="1:63" s="44" customFormat="1" x14ac:dyDescent="0.25">
      <c r="A592" s="48"/>
      <c r="B592" s="41"/>
      <c r="C592" s="41"/>
      <c r="D592" s="41"/>
      <c r="E592" s="41"/>
      <c r="F592" s="41"/>
      <c r="G592" s="41"/>
      <c r="H592" s="42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3"/>
    </row>
    <row r="593" spans="1:63" s="44" customFormat="1" x14ac:dyDescent="0.25">
      <c r="A593" s="48"/>
      <c r="B593" s="41"/>
      <c r="C593" s="41"/>
      <c r="D593" s="41"/>
      <c r="E593" s="41"/>
      <c r="F593" s="41"/>
      <c r="G593" s="41"/>
      <c r="H593" s="42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3"/>
    </row>
    <row r="594" spans="1:63" s="44" customFormat="1" x14ac:dyDescent="0.25">
      <c r="A594" s="48"/>
      <c r="B594" s="41"/>
      <c r="C594" s="41"/>
      <c r="D594" s="41"/>
      <c r="E594" s="41"/>
      <c r="F594" s="41"/>
      <c r="G594" s="41"/>
      <c r="H594" s="42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3"/>
    </row>
    <row r="595" spans="1:63" s="44" customFormat="1" x14ac:dyDescent="0.25">
      <c r="A595" s="48"/>
      <c r="B595" s="41"/>
      <c r="C595" s="41"/>
      <c r="D595" s="41"/>
      <c r="E595" s="41"/>
      <c r="F595" s="41"/>
      <c r="G595" s="41"/>
      <c r="H595" s="42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3"/>
    </row>
    <row r="596" spans="1:63" s="44" customFormat="1" x14ac:dyDescent="0.25">
      <c r="A596" s="48"/>
      <c r="B596" s="41"/>
      <c r="C596" s="41"/>
      <c r="D596" s="41"/>
      <c r="E596" s="41"/>
      <c r="F596" s="41"/>
      <c r="G596" s="41"/>
      <c r="H596" s="42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3"/>
    </row>
    <row r="597" spans="1:63" s="44" customFormat="1" x14ac:dyDescent="0.25">
      <c r="A597" s="48"/>
      <c r="B597" s="41"/>
      <c r="C597" s="41"/>
      <c r="D597" s="41"/>
      <c r="E597" s="41"/>
      <c r="F597" s="41"/>
      <c r="G597" s="41"/>
      <c r="H597" s="42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3"/>
    </row>
    <row r="598" spans="1:63" s="44" customFormat="1" x14ac:dyDescent="0.25">
      <c r="A598" s="48"/>
      <c r="B598" s="41"/>
      <c r="C598" s="41"/>
      <c r="D598" s="41"/>
      <c r="E598" s="41"/>
      <c r="F598" s="41"/>
      <c r="G598" s="41"/>
      <c r="H598" s="42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3"/>
    </row>
    <row r="599" spans="1:63" s="44" customFormat="1" x14ac:dyDescent="0.25">
      <c r="A599" s="48"/>
      <c r="B599" s="41"/>
      <c r="C599" s="41"/>
      <c r="D599" s="41"/>
      <c r="E599" s="41"/>
      <c r="F599" s="41"/>
      <c r="G599" s="41"/>
      <c r="H599" s="42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3"/>
    </row>
    <row r="600" spans="1:63" s="44" customFormat="1" x14ac:dyDescent="0.25">
      <c r="A600" s="48"/>
      <c r="B600" s="41"/>
      <c r="C600" s="41"/>
      <c r="D600" s="41"/>
      <c r="E600" s="41"/>
      <c r="F600" s="41"/>
      <c r="G600" s="41"/>
      <c r="H600" s="42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3"/>
    </row>
    <row r="601" spans="1:63" s="44" customFormat="1" x14ac:dyDescent="0.25">
      <c r="A601" s="48"/>
      <c r="B601" s="41"/>
      <c r="C601" s="41"/>
      <c r="D601" s="41"/>
      <c r="E601" s="41"/>
      <c r="F601" s="41"/>
      <c r="G601" s="41"/>
      <c r="H601" s="42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3"/>
    </row>
    <row r="602" spans="1:63" s="44" customFormat="1" x14ac:dyDescent="0.25">
      <c r="A602" s="48"/>
      <c r="B602" s="41"/>
      <c r="C602" s="41"/>
      <c r="D602" s="41"/>
      <c r="E602" s="41"/>
      <c r="F602" s="41"/>
      <c r="G602" s="41"/>
      <c r="H602" s="42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3"/>
    </row>
    <row r="603" spans="1:63" s="44" customFormat="1" x14ac:dyDescent="0.25">
      <c r="A603" s="48"/>
      <c r="B603" s="41"/>
      <c r="C603" s="41"/>
      <c r="D603" s="41"/>
      <c r="E603" s="41"/>
      <c r="F603" s="41"/>
      <c r="G603" s="41"/>
      <c r="H603" s="42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3"/>
    </row>
    <row r="604" spans="1:63" s="44" customFormat="1" x14ac:dyDescent="0.25">
      <c r="A604" s="48"/>
      <c r="B604" s="41"/>
      <c r="C604" s="41"/>
      <c r="D604" s="41"/>
      <c r="E604" s="41"/>
      <c r="F604" s="41"/>
      <c r="G604" s="41"/>
      <c r="H604" s="42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3"/>
    </row>
    <row r="605" spans="1:63" s="44" customFormat="1" x14ac:dyDescent="0.25">
      <c r="A605" s="48"/>
      <c r="B605" s="41"/>
      <c r="C605" s="41"/>
      <c r="D605" s="41"/>
      <c r="E605" s="41"/>
      <c r="F605" s="41"/>
      <c r="G605" s="41"/>
      <c r="H605" s="42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3"/>
    </row>
    <row r="606" spans="1:63" s="44" customFormat="1" x14ac:dyDescent="0.25">
      <c r="A606" s="48"/>
      <c r="B606" s="41"/>
      <c r="C606" s="41"/>
      <c r="D606" s="41"/>
      <c r="E606" s="41"/>
      <c r="F606" s="41"/>
      <c r="G606" s="41"/>
      <c r="H606" s="42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3"/>
    </row>
    <row r="607" spans="1:63" s="44" customFormat="1" x14ac:dyDescent="0.25">
      <c r="A607" s="48"/>
      <c r="B607" s="41"/>
      <c r="C607" s="41"/>
      <c r="D607" s="41"/>
      <c r="E607" s="41"/>
      <c r="F607" s="41"/>
      <c r="G607" s="41"/>
      <c r="H607" s="42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3"/>
    </row>
    <row r="608" spans="1:63" s="44" customFormat="1" x14ac:dyDescent="0.25">
      <c r="A608" s="48"/>
      <c r="B608" s="41"/>
      <c r="C608" s="41"/>
      <c r="D608" s="41"/>
      <c r="E608" s="41"/>
      <c r="F608" s="41"/>
      <c r="G608" s="41"/>
      <c r="H608" s="42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3"/>
    </row>
    <row r="609" spans="1:63" s="44" customFormat="1" x14ac:dyDescent="0.25">
      <c r="A609" s="48"/>
      <c r="B609" s="41"/>
      <c r="C609" s="41"/>
      <c r="D609" s="41"/>
      <c r="E609" s="41"/>
      <c r="F609" s="41"/>
      <c r="G609" s="41"/>
      <c r="H609" s="42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3"/>
    </row>
    <row r="610" spans="1:63" s="44" customFormat="1" x14ac:dyDescent="0.25">
      <c r="A610" s="48"/>
      <c r="B610" s="41"/>
      <c r="C610" s="41"/>
      <c r="D610" s="41"/>
      <c r="E610" s="41"/>
      <c r="F610" s="41"/>
      <c r="G610" s="41"/>
      <c r="H610" s="42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3"/>
    </row>
    <row r="611" spans="1:63" s="44" customFormat="1" x14ac:dyDescent="0.25">
      <c r="A611" s="48"/>
      <c r="B611" s="41"/>
      <c r="C611" s="41"/>
      <c r="D611" s="41"/>
      <c r="E611" s="41"/>
      <c r="F611" s="41"/>
      <c r="G611" s="41"/>
      <c r="H611" s="42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3"/>
    </row>
    <row r="612" spans="1:63" s="44" customFormat="1" x14ac:dyDescent="0.25">
      <c r="A612" s="48"/>
      <c r="B612" s="41"/>
      <c r="C612" s="41"/>
      <c r="D612" s="41"/>
      <c r="E612" s="41"/>
      <c r="F612" s="41"/>
      <c r="G612" s="41"/>
      <c r="H612" s="42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3"/>
    </row>
    <row r="613" spans="1:63" s="44" customFormat="1" x14ac:dyDescent="0.25">
      <c r="A613" s="48"/>
      <c r="B613" s="41"/>
      <c r="C613" s="41"/>
      <c r="D613" s="41"/>
      <c r="E613" s="41"/>
      <c r="F613" s="41"/>
      <c r="G613" s="41"/>
      <c r="H613" s="42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3"/>
    </row>
    <row r="614" spans="1:63" s="44" customFormat="1" x14ac:dyDescent="0.25">
      <c r="A614" s="48"/>
      <c r="B614" s="41"/>
      <c r="C614" s="41"/>
      <c r="D614" s="41"/>
      <c r="E614" s="41"/>
      <c r="F614" s="41"/>
      <c r="G614" s="41"/>
      <c r="H614" s="42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3"/>
    </row>
    <row r="615" spans="1:63" s="44" customFormat="1" x14ac:dyDescent="0.25">
      <c r="A615" s="48"/>
      <c r="B615" s="41"/>
      <c r="C615" s="41"/>
      <c r="D615" s="41"/>
      <c r="E615" s="41"/>
      <c r="F615" s="41"/>
      <c r="G615" s="41"/>
      <c r="H615" s="42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3"/>
    </row>
    <row r="616" spans="1:63" s="44" customFormat="1" x14ac:dyDescent="0.25">
      <c r="A616" s="48"/>
      <c r="B616" s="41"/>
      <c r="C616" s="41"/>
      <c r="D616" s="41"/>
      <c r="E616" s="41"/>
      <c r="F616" s="41"/>
      <c r="G616" s="41"/>
      <c r="H616" s="42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3"/>
    </row>
    <row r="617" spans="1:63" s="44" customFormat="1" x14ac:dyDescent="0.25">
      <c r="A617" s="48"/>
      <c r="B617" s="41"/>
      <c r="C617" s="41"/>
      <c r="D617" s="41"/>
      <c r="E617" s="41"/>
      <c r="F617" s="41"/>
      <c r="G617" s="41"/>
      <c r="H617" s="42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3"/>
    </row>
    <row r="618" spans="1:63" s="44" customFormat="1" x14ac:dyDescent="0.25">
      <c r="A618" s="48"/>
      <c r="B618" s="41"/>
      <c r="C618" s="41"/>
      <c r="D618" s="41"/>
      <c r="E618" s="41"/>
      <c r="F618" s="41"/>
      <c r="G618" s="41"/>
      <c r="H618" s="42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3"/>
    </row>
    <row r="619" spans="1:63" s="44" customFormat="1" x14ac:dyDescent="0.25">
      <c r="A619" s="48"/>
      <c r="B619" s="41"/>
      <c r="C619" s="41"/>
      <c r="D619" s="41"/>
      <c r="E619" s="41"/>
      <c r="F619" s="41"/>
      <c r="G619" s="41"/>
      <c r="H619" s="42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3"/>
    </row>
    <row r="620" spans="1:63" s="44" customFormat="1" x14ac:dyDescent="0.25">
      <c r="A620" s="48"/>
      <c r="B620" s="41"/>
      <c r="C620" s="41"/>
      <c r="D620" s="41"/>
      <c r="E620" s="41"/>
      <c r="F620" s="41"/>
      <c r="G620" s="41"/>
      <c r="H620" s="42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3"/>
    </row>
    <row r="621" spans="1:63" s="44" customFormat="1" x14ac:dyDescent="0.25">
      <c r="A621" s="48"/>
      <c r="B621" s="41"/>
      <c r="C621" s="41"/>
      <c r="D621" s="41"/>
      <c r="E621" s="41"/>
      <c r="F621" s="41"/>
      <c r="G621" s="41"/>
      <c r="H621" s="42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3"/>
    </row>
    <row r="622" spans="1:63" s="44" customFormat="1" x14ac:dyDescent="0.25">
      <c r="A622" s="48"/>
      <c r="B622" s="41"/>
      <c r="C622" s="41"/>
      <c r="D622" s="41"/>
      <c r="E622" s="41"/>
      <c r="F622" s="41"/>
      <c r="G622" s="41"/>
      <c r="H622" s="42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3"/>
    </row>
    <row r="623" spans="1:63" s="44" customFormat="1" x14ac:dyDescent="0.25">
      <c r="A623" s="48"/>
      <c r="B623" s="41"/>
      <c r="C623" s="41"/>
      <c r="D623" s="41"/>
      <c r="E623" s="41"/>
      <c r="F623" s="41"/>
      <c r="G623" s="41"/>
      <c r="H623" s="42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3"/>
    </row>
    <row r="624" spans="1:63" s="44" customFormat="1" x14ac:dyDescent="0.25">
      <c r="A624" s="48"/>
      <c r="B624" s="41"/>
      <c r="C624" s="41"/>
      <c r="D624" s="41"/>
      <c r="E624" s="41"/>
      <c r="F624" s="41"/>
      <c r="G624" s="41"/>
      <c r="H624" s="42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3"/>
    </row>
    <row r="625" spans="1:63" s="44" customFormat="1" x14ac:dyDescent="0.25">
      <c r="A625" s="48"/>
      <c r="B625" s="41"/>
      <c r="C625" s="41"/>
      <c r="D625" s="41"/>
      <c r="E625" s="41"/>
      <c r="F625" s="41"/>
      <c r="G625" s="41"/>
      <c r="H625" s="42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3"/>
    </row>
    <row r="626" spans="1:63" s="44" customFormat="1" x14ac:dyDescent="0.25">
      <c r="A626" s="48"/>
      <c r="B626" s="41"/>
      <c r="C626" s="41"/>
      <c r="D626" s="41"/>
      <c r="E626" s="41"/>
      <c r="F626" s="41"/>
      <c r="G626" s="41"/>
      <c r="H626" s="42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3"/>
    </row>
    <row r="627" spans="1:63" s="44" customFormat="1" x14ac:dyDescent="0.25">
      <c r="A627" s="48"/>
      <c r="B627" s="41"/>
      <c r="C627" s="41"/>
      <c r="D627" s="41"/>
      <c r="E627" s="41"/>
      <c r="F627" s="41"/>
      <c r="G627" s="41"/>
      <c r="H627" s="42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3"/>
    </row>
    <row r="628" spans="1:63" s="44" customFormat="1" x14ac:dyDescent="0.25">
      <c r="A628" s="48"/>
      <c r="B628" s="41"/>
      <c r="C628" s="41"/>
      <c r="D628" s="41"/>
      <c r="E628" s="41"/>
      <c r="F628" s="41"/>
      <c r="G628" s="41"/>
      <c r="H628" s="42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3"/>
    </row>
    <row r="629" spans="1:63" s="44" customFormat="1" x14ac:dyDescent="0.25">
      <c r="A629" s="48"/>
      <c r="B629" s="41"/>
      <c r="C629" s="41"/>
      <c r="D629" s="41"/>
      <c r="E629" s="41"/>
      <c r="F629" s="41"/>
      <c r="G629" s="41"/>
      <c r="H629" s="42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3"/>
    </row>
    <row r="630" spans="1:63" s="44" customFormat="1" x14ac:dyDescent="0.25">
      <c r="A630" s="48"/>
      <c r="B630" s="41"/>
      <c r="C630" s="41"/>
      <c r="D630" s="41"/>
      <c r="E630" s="41"/>
      <c r="F630" s="41"/>
      <c r="G630" s="41"/>
      <c r="H630" s="42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3"/>
    </row>
    <row r="631" spans="1:63" s="44" customFormat="1" x14ac:dyDescent="0.25">
      <c r="A631" s="48"/>
      <c r="B631" s="41"/>
      <c r="C631" s="41"/>
      <c r="D631" s="41"/>
      <c r="E631" s="41"/>
      <c r="F631" s="41"/>
      <c r="G631" s="41"/>
      <c r="H631" s="42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3"/>
    </row>
    <row r="632" spans="1:63" s="44" customFormat="1" x14ac:dyDescent="0.25">
      <c r="A632" s="48"/>
      <c r="B632" s="41"/>
      <c r="C632" s="41"/>
      <c r="D632" s="41"/>
      <c r="E632" s="41"/>
      <c r="F632" s="41"/>
      <c r="G632" s="41"/>
      <c r="H632" s="42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3"/>
    </row>
    <row r="633" spans="1:63" s="44" customFormat="1" x14ac:dyDescent="0.25">
      <c r="A633" s="48"/>
      <c r="B633" s="41"/>
      <c r="C633" s="41"/>
      <c r="D633" s="41"/>
      <c r="E633" s="41"/>
      <c r="F633" s="41"/>
      <c r="G633" s="41"/>
      <c r="H633" s="42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3"/>
    </row>
    <row r="634" spans="1:63" s="44" customFormat="1" x14ac:dyDescent="0.25">
      <c r="A634" s="48"/>
      <c r="B634" s="41"/>
      <c r="C634" s="41"/>
      <c r="D634" s="41"/>
      <c r="E634" s="41"/>
      <c r="F634" s="41"/>
      <c r="G634" s="41"/>
      <c r="H634" s="42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3"/>
    </row>
    <row r="635" spans="1:63" s="44" customFormat="1" x14ac:dyDescent="0.25">
      <c r="A635" s="48"/>
      <c r="B635" s="41"/>
      <c r="C635" s="41"/>
      <c r="D635" s="41"/>
      <c r="E635" s="41"/>
      <c r="F635" s="41"/>
      <c r="G635" s="41"/>
      <c r="H635" s="42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3"/>
    </row>
    <row r="636" spans="1:63" s="44" customFormat="1" x14ac:dyDescent="0.25">
      <c r="A636" s="48"/>
      <c r="B636" s="41"/>
      <c r="C636" s="41"/>
      <c r="D636" s="41"/>
      <c r="E636" s="41"/>
      <c r="F636" s="41"/>
      <c r="G636" s="41"/>
      <c r="H636" s="42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3"/>
    </row>
    <row r="637" spans="1:63" s="44" customFormat="1" x14ac:dyDescent="0.25">
      <c r="A637" s="48"/>
      <c r="B637" s="41"/>
      <c r="C637" s="41"/>
      <c r="D637" s="41"/>
      <c r="E637" s="41"/>
      <c r="F637" s="41"/>
      <c r="G637" s="41"/>
      <c r="H637" s="42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3"/>
    </row>
    <row r="638" spans="1:63" s="44" customFormat="1" x14ac:dyDescent="0.25">
      <c r="A638" s="48"/>
      <c r="B638" s="41"/>
      <c r="C638" s="41"/>
      <c r="D638" s="41"/>
      <c r="E638" s="41"/>
      <c r="F638" s="41"/>
      <c r="G638" s="41"/>
      <c r="H638" s="42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3"/>
    </row>
    <row r="639" spans="1:63" s="44" customFormat="1" x14ac:dyDescent="0.25">
      <c r="A639" s="48"/>
      <c r="B639" s="41"/>
      <c r="C639" s="41"/>
      <c r="D639" s="41"/>
      <c r="E639" s="41"/>
      <c r="F639" s="41"/>
      <c r="G639" s="41"/>
      <c r="H639" s="42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3"/>
    </row>
    <row r="640" spans="1:63" s="44" customFormat="1" x14ac:dyDescent="0.25">
      <c r="A640" s="48"/>
      <c r="B640" s="41"/>
      <c r="C640" s="41"/>
      <c r="D640" s="41"/>
      <c r="E640" s="41"/>
      <c r="F640" s="41"/>
      <c r="G640" s="41"/>
      <c r="H640" s="42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3"/>
    </row>
    <row r="641" spans="1:63" s="44" customFormat="1" x14ac:dyDescent="0.25">
      <c r="A641" s="48"/>
      <c r="B641" s="41"/>
      <c r="C641" s="41"/>
      <c r="D641" s="41"/>
      <c r="E641" s="41"/>
      <c r="F641" s="41"/>
      <c r="G641" s="41"/>
      <c r="H641" s="42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3"/>
    </row>
    <row r="642" spans="1:63" s="44" customFormat="1" x14ac:dyDescent="0.25">
      <c r="A642" s="48"/>
      <c r="B642" s="41"/>
      <c r="C642" s="41"/>
      <c r="D642" s="41"/>
      <c r="E642" s="41"/>
      <c r="F642" s="41"/>
      <c r="G642" s="41"/>
      <c r="H642" s="42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3"/>
    </row>
    <row r="643" spans="1:63" s="44" customFormat="1" x14ac:dyDescent="0.25">
      <c r="A643" s="48"/>
      <c r="B643" s="41"/>
      <c r="C643" s="41"/>
      <c r="D643" s="41"/>
      <c r="E643" s="41"/>
      <c r="F643" s="41"/>
      <c r="G643" s="41"/>
      <c r="H643" s="42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3"/>
    </row>
    <row r="644" spans="1:63" s="44" customFormat="1" x14ac:dyDescent="0.25">
      <c r="A644" s="48"/>
      <c r="B644" s="41"/>
      <c r="C644" s="41"/>
      <c r="D644" s="41"/>
      <c r="E644" s="41"/>
      <c r="F644" s="41"/>
      <c r="G644" s="41"/>
      <c r="H644" s="42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3"/>
    </row>
    <row r="645" spans="1:63" s="44" customFormat="1" x14ac:dyDescent="0.25">
      <c r="A645" s="48"/>
      <c r="B645" s="41"/>
      <c r="C645" s="41"/>
      <c r="D645" s="41"/>
      <c r="E645" s="41"/>
      <c r="F645" s="41"/>
      <c r="G645" s="41"/>
      <c r="H645" s="42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3"/>
    </row>
    <row r="646" spans="1:63" s="44" customFormat="1" x14ac:dyDescent="0.25">
      <c r="A646" s="48"/>
      <c r="B646" s="41"/>
      <c r="C646" s="41"/>
      <c r="D646" s="41"/>
      <c r="E646" s="41"/>
      <c r="F646" s="41"/>
      <c r="G646" s="41"/>
      <c r="H646" s="42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3"/>
    </row>
    <row r="647" spans="1:63" s="44" customFormat="1" x14ac:dyDescent="0.25">
      <c r="A647" s="48"/>
      <c r="B647" s="41"/>
      <c r="C647" s="41"/>
      <c r="D647" s="41"/>
      <c r="E647" s="41"/>
      <c r="F647" s="41"/>
      <c r="G647" s="41"/>
      <c r="H647" s="42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3"/>
    </row>
    <row r="648" spans="1:63" s="44" customFormat="1" x14ac:dyDescent="0.25">
      <c r="A648" s="48"/>
      <c r="B648" s="41"/>
      <c r="C648" s="41"/>
      <c r="D648" s="41"/>
      <c r="E648" s="41"/>
      <c r="F648" s="41"/>
      <c r="G648" s="41"/>
      <c r="H648" s="42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3"/>
    </row>
    <row r="649" spans="1:63" s="44" customFormat="1" x14ac:dyDescent="0.25">
      <c r="A649" s="48"/>
      <c r="B649" s="41"/>
      <c r="C649" s="41"/>
      <c r="D649" s="41"/>
      <c r="E649" s="41"/>
      <c r="F649" s="41"/>
      <c r="G649" s="41"/>
      <c r="H649" s="42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3"/>
    </row>
    <row r="650" spans="1:63" s="44" customFormat="1" x14ac:dyDescent="0.25">
      <c r="A650" s="48"/>
      <c r="B650" s="41"/>
      <c r="C650" s="41"/>
      <c r="D650" s="41"/>
      <c r="E650" s="41"/>
      <c r="F650" s="41"/>
      <c r="G650" s="41"/>
      <c r="H650" s="42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3"/>
    </row>
    <row r="651" spans="1:63" s="44" customFormat="1" x14ac:dyDescent="0.25">
      <c r="A651" s="48"/>
      <c r="B651" s="41"/>
      <c r="C651" s="41"/>
      <c r="D651" s="41"/>
      <c r="E651" s="41"/>
      <c r="F651" s="41"/>
      <c r="G651" s="41"/>
      <c r="H651" s="42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3"/>
    </row>
    <row r="652" spans="1:63" s="44" customFormat="1" x14ac:dyDescent="0.25">
      <c r="A652" s="48"/>
      <c r="B652" s="41"/>
      <c r="C652" s="41"/>
      <c r="D652" s="41"/>
      <c r="E652" s="41"/>
      <c r="F652" s="41"/>
      <c r="G652" s="41"/>
      <c r="H652" s="42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3"/>
    </row>
    <row r="653" spans="1:63" s="44" customFormat="1" x14ac:dyDescent="0.25">
      <c r="A653" s="48"/>
      <c r="B653" s="41"/>
      <c r="C653" s="41"/>
      <c r="D653" s="41"/>
      <c r="E653" s="41"/>
      <c r="F653" s="41"/>
      <c r="G653" s="41"/>
      <c r="H653" s="42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3"/>
    </row>
    <row r="654" spans="1:63" s="44" customFormat="1" x14ac:dyDescent="0.25">
      <c r="A654" s="48"/>
      <c r="B654" s="41"/>
      <c r="C654" s="41"/>
      <c r="D654" s="41"/>
      <c r="E654" s="41"/>
      <c r="F654" s="41"/>
      <c r="G654" s="41"/>
      <c r="H654" s="42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3"/>
    </row>
    <row r="655" spans="1:63" s="44" customFormat="1" x14ac:dyDescent="0.25">
      <c r="A655" s="48"/>
      <c r="B655" s="41"/>
      <c r="C655" s="41"/>
      <c r="D655" s="41"/>
      <c r="E655" s="41"/>
      <c r="F655" s="41"/>
      <c r="G655" s="41"/>
      <c r="H655" s="42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3"/>
    </row>
    <row r="656" spans="1:63" s="44" customFormat="1" x14ac:dyDescent="0.25">
      <c r="A656" s="48"/>
      <c r="B656" s="41"/>
      <c r="C656" s="41"/>
      <c r="D656" s="41"/>
      <c r="E656" s="41"/>
      <c r="F656" s="41"/>
      <c r="G656" s="41"/>
      <c r="H656" s="42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3"/>
    </row>
    <row r="657" spans="1:63" s="44" customFormat="1" x14ac:dyDescent="0.25">
      <c r="A657" s="48"/>
      <c r="B657" s="41"/>
      <c r="C657" s="41"/>
      <c r="D657" s="41"/>
      <c r="E657" s="41"/>
      <c r="F657" s="41"/>
      <c r="G657" s="41"/>
      <c r="H657" s="42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3"/>
    </row>
    <row r="658" spans="1:63" s="44" customFormat="1" x14ac:dyDescent="0.25">
      <c r="A658" s="48"/>
      <c r="B658" s="41"/>
      <c r="C658" s="41"/>
      <c r="D658" s="41"/>
      <c r="E658" s="41"/>
      <c r="F658" s="41"/>
      <c r="G658" s="41"/>
      <c r="H658" s="42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3"/>
    </row>
    <row r="659" spans="1:63" s="44" customFormat="1" x14ac:dyDescent="0.25">
      <c r="A659" s="48"/>
      <c r="B659" s="41"/>
      <c r="C659" s="41"/>
      <c r="D659" s="41"/>
      <c r="E659" s="41"/>
      <c r="F659" s="41"/>
      <c r="G659" s="41"/>
      <c r="H659" s="42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3"/>
    </row>
    <row r="660" spans="1:63" s="44" customFormat="1" x14ac:dyDescent="0.25">
      <c r="A660" s="48"/>
      <c r="B660" s="41"/>
      <c r="C660" s="41"/>
      <c r="D660" s="41"/>
      <c r="E660" s="41"/>
      <c r="F660" s="41"/>
      <c r="G660" s="41"/>
      <c r="H660" s="42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3"/>
    </row>
    <row r="661" spans="1:63" s="44" customFormat="1" x14ac:dyDescent="0.25">
      <c r="A661" s="48"/>
      <c r="B661" s="41"/>
      <c r="C661" s="41"/>
      <c r="D661" s="41"/>
      <c r="E661" s="41"/>
      <c r="F661" s="41"/>
      <c r="G661" s="41"/>
      <c r="H661" s="42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3"/>
    </row>
    <row r="662" spans="1:63" s="44" customFormat="1" x14ac:dyDescent="0.25">
      <c r="A662" s="48"/>
      <c r="B662" s="41"/>
      <c r="C662" s="41"/>
      <c r="D662" s="41"/>
      <c r="E662" s="41"/>
      <c r="F662" s="41"/>
      <c r="G662" s="41"/>
      <c r="H662" s="42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3"/>
    </row>
    <row r="663" spans="1:63" s="44" customFormat="1" x14ac:dyDescent="0.25">
      <c r="A663" s="48"/>
      <c r="B663" s="41"/>
      <c r="C663" s="41"/>
      <c r="D663" s="41"/>
      <c r="E663" s="41"/>
      <c r="F663" s="41"/>
      <c r="G663" s="41"/>
      <c r="H663" s="42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3"/>
    </row>
    <row r="664" spans="1:63" s="44" customFormat="1" x14ac:dyDescent="0.25">
      <c r="A664" s="48"/>
      <c r="B664" s="41"/>
      <c r="C664" s="41"/>
      <c r="D664" s="41"/>
      <c r="E664" s="41"/>
      <c r="F664" s="41"/>
      <c r="G664" s="41"/>
      <c r="H664" s="42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3"/>
    </row>
    <row r="665" spans="1:63" s="44" customFormat="1" x14ac:dyDescent="0.25">
      <c r="A665" s="48"/>
      <c r="B665" s="41"/>
      <c r="C665" s="41"/>
      <c r="D665" s="41"/>
      <c r="E665" s="41"/>
      <c r="F665" s="41"/>
      <c r="G665" s="41"/>
      <c r="H665" s="42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3"/>
    </row>
    <row r="666" spans="1:63" s="44" customFormat="1" x14ac:dyDescent="0.25">
      <c r="A666" s="48"/>
      <c r="B666" s="41"/>
      <c r="C666" s="41"/>
      <c r="D666" s="41"/>
      <c r="E666" s="41"/>
      <c r="F666" s="41"/>
      <c r="G666" s="41"/>
      <c r="H666" s="42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3"/>
    </row>
    <row r="667" spans="1:63" s="44" customFormat="1" x14ac:dyDescent="0.25">
      <c r="A667" s="48"/>
      <c r="B667" s="41"/>
      <c r="C667" s="41"/>
      <c r="D667" s="41"/>
      <c r="E667" s="41"/>
      <c r="F667" s="41"/>
      <c r="G667" s="41"/>
      <c r="H667" s="42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3"/>
    </row>
    <row r="668" spans="1:63" s="44" customFormat="1" x14ac:dyDescent="0.25">
      <c r="A668" s="48"/>
      <c r="B668" s="41"/>
      <c r="C668" s="41"/>
      <c r="D668" s="41"/>
      <c r="E668" s="41"/>
      <c r="F668" s="41"/>
      <c r="G668" s="41"/>
      <c r="H668" s="42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3"/>
    </row>
    <row r="669" spans="1:63" s="44" customFormat="1" x14ac:dyDescent="0.25">
      <c r="A669" s="48"/>
      <c r="B669" s="41"/>
      <c r="C669" s="41"/>
      <c r="D669" s="41"/>
      <c r="E669" s="41"/>
      <c r="F669" s="41"/>
      <c r="G669" s="41"/>
      <c r="H669" s="42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3"/>
    </row>
    <row r="670" spans="1:63" s="44" customFormat="1" x14ac:dyDescent="0.25">
      <c r="A670" s="48"/>
      <c r="B670" s="41"/>
      <c r="C670" s="41"/>
      <c r="D670" s="41"/>
      <c r="E670" s="41"/>
      <c r="F670" s="41"/>
      <c r="G670" s="41"/>
      <c r="H670" s="42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3"/>
    </row>
    <row r="671" spans="1:63" s="44" customFormat="1" x14ac:dyDescent="0.25">
      <c r="A671" s="48"/>
      <c r="B671" s="41"/>
      <c r="C671" s="41"/>
      <c r="D671" s="41"/>
      <c r="E671" s="41"/>
      <c r="F671" s="41"/>
      <c r="G671" s="41"/>
      <c r="H671" s="42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3"/>
    </row>
    <row r="672" spans="1:63" s="44" customFormat="1" x14ac:dyDescent="0.25">
      <c r="A672" s="48"/>
      <c r="B672" s="41"/>
      <c r="C672" s="41"/>
      <c r="D672" s="41"/>
      <c r="E672" s="41"/>
      <c r="F672" s="41"/>
      <c r="G672" s="41"/>
      <c r="H672" s="42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3"/>
    </row>
    <row r="673" spans="1:63" s="44" customFormat="1" x14ac:dyDescent="0.25">
      <c r="A673" s="48"/>
      <c r="B673" s="41"/>
      <c r="C673" s="41"/>
      <c r="D673" s="41"/>
      <c r="E673" s="41"/>
      <c r="F673" s="41"/>
      <c r="G673" s="41"/>
      <c r="H673" s="42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3"/>
    </row>
    <row r="674" spans="1:63" s="44" customFormat="1" x14ac:dyDescent="0.25">
      <c r="A674" s="48"/>
      <c r="B674" s="41"/>
      <c r="C674" s="41"/>
      <c r="D674" s="41"/>
      <c r="E674" s="41"/>
      <c r="F674" s="41"/>
      <c r="G674" s="41"/>
      <c r="H674" s="42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3"/>
    </row>
    <row r="675" spans="1:63" s="44" customFormat="1" x14ac:dyDescent="0.25">
      <c r="A675" s="48"/>
      <c r="B675" s="41"/>
      <c r="C675" s="41"/>
      <c r="D675" s="41"/>
      <c r="E675" s="41"/>
      <c r="F675" s="41"/>
      <c r="G675" s="41"/>
      <c r="H675" s="42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3"/>
    </row>
    <row r="676" spans="1:63" s="44" customFormat="1" x14ac:dyDescent="0.25">
      <c r="A676" s="48"/>
      <c r="B676" s="41"/>
      <c r="C676" s="41"/>
      <c r="D676" s="41"/>
      <c r="E676" s="41"/>
      <c r="F676" s="41"/>
      <c r="G676" s="41"/>
      <c r="H676" s="42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3"/>
    </row>
    <row r="677" spans="1:63" s="44" customFormat="1" x14ac:dyDescent="0.25">
      <c r="A677" s="48"/>
      <c r="B677" s="41"/>
      <c r="C677" s="41"/>
      <c r="D677" s="41"/>
      <c r="E677" s="41"/>
      <c r="F677" s="41"/>
      <c r="G677" s="41"/>
      <c r="H677" s="42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3"/>
    </row>
    <row r="678" spans="1:63" s="44" customFormat="1" x14ac:dyDescent="0.25">
      <c r="A678" s="48"/>
      <c r="B678" s="41"/>
      <c r="C678" s="41"/>
      <c r="D678" s="41"/>
      <c r="E678" s="41"/>
      <c r="F678" s="41"/>
      <c r="G678" s="41"/>
      <c r="H678" s="42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3"/>
    </row>
    <row r="679" spans="1:63" s="44" customFormat="1" x14ac:dyDescent="0.25">
      <c r="A679" s="48"/>
      <c r="B679" s="41"/>
      <c r="C679" s="41"/>
      <c r="D679" s="41"/>
      <c r="E679" s="41"/>
      <c r="F679" s="41"/>
      <c r="G679" s="41"/>
      <c r="H679" s="42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3"/>
    </row>
    <row r="680" spans="1:63" s="44" customFormat="1" x14ac:dyDescent="0.25">
      <c r="A680" s="48"/>
      <c r="B680" s="41"/>
      <c r="C680" s="41"/>
      <c r="D680" s="41"/>
      <c r="E680" s="41"/>
      <c r="F680" s="41"/>
      <c r="G680" s="41"/>
      <c r="H680" s="42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3"/>
    </row>
    <row r="681" spans="1:63" s="44" customFormat="1" x14ac:dyDescent="0.25">
      <c r="A681" s="48"/>
      <c r="B681" s="41"/>
      <c r="C681" s="41"/>
      <c r="D681" s="41"/>
      <c r="E681" s="41"/>
      <c r="F681" s="41"/>
      <c r="G681" s="41"/>
      <c r="H681" s="42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3"/>
    </row>
    <row r="682" spans="1:63" s="44" customFormat="1" x14ac:dyDescent="0.25">
      <c r="A682" s="48"/>
      <c r="B682" s="41"/>
      <c r="C682" s="41"/>
      <c r="D682" s="41"/>
      <c r="E682" s="41"/>
      <c r="F682" s="41"/>
      <c r="G682" s="41"/>
      <c r="H682" s="42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3"/>
    </row>
    <row r="683" spans="1:63" s="44" customFormat="1" x14ac:dyDescent="0.25">
      <c r="A683" s="48"/>
      <c r="B683" s="41"/>
      <c r="C683" s="41"/>
      <c r="D683" s="41"/>
      <c r="E683" s="41"/>
      <c r="F683" s="41"/>
      <c r="G683" s="41"/>
      <c r="H683" s="42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3"/>
    </row>
    <row r="684" spans="1:63" s="44" customFormat="1" x14ac:dyDescent="0.25">
      <c r="A684" s="48"/>
      <c r="B684" s="41"/>
      <c r="C684" s="41"/>
      <c r="D684" s="41"/>
      <c r="E684" s="41"/>
      <c r="F684" s="41"/>
      <c r="G684" s="41"/>
      <c r="H684" s="42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3"/>
    </row>
    <row r="685" spans="1:63" s="44" customFormat="1" x14ac:dyDescent="0.25">
      <c r="A685" s="48"/>
      <c r="B685" s="41"/>
      <c r="C685" s="41"/>
      <c r="D685" s="41"/>
      <c r="E685" s="41"/>
      <c r="F685" s="41"/>
      <c r="G685" s="41"/>
      <c r="H685" s="42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3"/>
    </row>
    <row r="686" spans="1:63" s="44" customFormat="1" x14ac:dyDescent="0.25">
      <c r="A686" s="48"/>
      <c r="B686" s="41"/>
      <c r="C686" s="41"/>
      <c r="D686" s="41"/>
      <c r="E686" s="41"/>
      <c r="F686" s="41"/>
      <c r="G686" s="41"/>
      <c r="H686" s="42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3"/>
    </row>
    <row r="687" spans="1:63" s="44" customFormat="1" x14ac:dyDescent="0.25">
      <c r="A687" s="48"/>
      <c r="B687" s="41"/>
      <c r="C687" s="41"/>
      <c r="D687" s="41"/>
      <c r="E687" s="41"/>
      <c r="F687" s="41"/>
      <c r="G687" s="41"/>
      <c r="H687" s="42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3"/>
    </row>
    <row r="688" spans="1:63" s="44" customFormat="1" x14ac:dyDescent="0.25">
      <c r="A688" s="48"/>
      <c r="B688" s="41"/>
      <c r="C688" s="41"/>
      <c r="D688" s="41"/>
      <c r="E688" s="41"/>
      <c r="F688" s="41"/>
      <c r="G688" s="41"/>
      <c r="H688" s="42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3"/>
    </row>
    <row r="689" spans="1:63" s="44" customFormat="1" x14ac:dyDescent="0.25">
      <c r="A689" s="48"/>
      <c r="B689" s="41"/>
      <c r="C689" s="41"/>
      <c r="D689" s="41"/>
      <c r="E689" s="41"/>
      <c r="F689" s="41"/>
      <c r="G689" s="41"/>
      <c r="H689" s="42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3"/>
    </row>
    <row r="690" spans="1:63" s="44" customFormat="1" x14ac:dyDescent="0.25">
      <c r="A690" s="48"/>
      <c r="B690" s="41"/>
      <c r="C690" s="41"/>
      <c r="D690" s="41"/>
      <c r="E690" s="41"/>
      <c r="F690" s="41"/>
      <c r="G690" s="41"/>
      <c r="H690" s="42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3"/>
    </row>
    <row r="691" spans="1:63" s="44" customFormat="1" x14ac:dyDescent="0.25">
      <c r="A691" s="48"/>
      <c r="B691" s="41"/>
      <c r="C691" s="41"/>
      <c r="D691" s="41"/>
      <c r="E691" s="41"/>
      <c r="F691" s="41"/>
      <c r="G691" s="41"/>
      <c r="H691" s="42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3"/>
    </row>
    <row r="692" spans="1:63" s="44" customFormat="1" x14ac:dyDescent="0.25">
      <c r="A692" s="48"/>
      <c r="B692" s="41"/>
      <c r="C692" s="41"/>
      <c r="D692" s="41"/>
      <c r="E692" s="41"/>
      <c r="F692" s="41"/>
      <c r="G692" s="41"/>
      <c r="H692" s="42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3"/>
    </row>
    <row r="693" spans="1:63" s="44" customFormat="1" x14ac:dyDescent="0.25">
      <c r="A693" s="48"/>
      <c r="B693" s="41"/>
      <c r="C693" s="41"/>
      <c r="D693" s="41"/>
      <c r="E693" s="41"/>
      <c r="F693" s="41"/>
      <c r="G693" s="41"/>
      <c r="H693" s="42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3"/>
    </row>
    <row r="694" spans="1:63" s="44" customFormat="1" x14ac:dyDescent="0.25">
      <c r="A694" s="48"/>
      <c r="B694" s="41"/>
      <c r="C694" s="41"/>
      <c r="D694" s="41"/>
      <c r="E694" s="41"/>
      <c r="F694" s="41"/>
      <c r="G694" s="41"/>
      <c r="H694" s="42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3"/>
    </row>
    <row r="695" spans="1:63" s="44" customFormat="1" x14ac:dyDescent="0.25">
      <c r="A695" s="48"/>
      <c r="B695" s="41"/>
      <c r="C695" s="41"/>
      <c r="D695" s="41"/>
      <c r="E695" s="41"/>
      <c r="F695" s="41"/>
      <c r="G695" s="41"/>
      <c r="H695" s="42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3"/>
    </row>
    <row r="696" spans="1:63" s="44" customFormat="1" x14ac:dyDescent="0.25">
      <c r="A696" s="48"/>
      <c r="B696" s="41"/>
      <c r="C696" s="41"/>
      <c r="D696" s="41"/>
      <c r="E696" s="41"/>
      <c r="F696" s="41"/>
      <c r="G696" s="41"/>
      <c r="H696" s="42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3"/>
    </row>
    <row r="697" spans="1:63" s="44" customFormat="1" x14ac:dyDescent="0.25">
      <c r="A697" s="48"/>
      <c r="B697" s="41"/>
      <c r="C697" s="41"/>
      <c r="D697" s="41"/>
      <c r="E697" s="41"/>
      <c r="F697" s="41"/>
      <c r="G697" s="41"/>
      <c r="H697" s="42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3"/>
    </row>
    <row r="698" spans="1:63" s="44" customFormat="1" x14ac:dyDescent="0.25">
      <c r="A698" s="48"/>
      <c r="B698" s="41"/>
      <c r="C698" s="41"/>
      <c r="D698" s="41"/>
      <c r="E698" s="41"/>
      <c r="F698" s="41"/>
      <c r="G698" s="41"/>
      <c r="H698" s="42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3"/>
    </row>
    <row r="699" spans="1:63" s="44" customFormat="1" x14ac:dyDescent="0.25">
      <c r="A699" s="48"/>
      <c r="B699" s="41"/>
      <c r="C699" s="41"/>
      <c r="D699" s="41"/>
      <c r="E699" s="41"/>
      <c r="F699" s="41"/>
      <c r="G699" s="41"/>
      <c r="H699" s="42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3"/>
    </row>
    <row r="700" spans="1:63" s="44" customFormat="1" x14ac:dyDescent="0.25">
      <c r="A700" s="48"/>
      <c r="B700" s="41"/>
      <c r="C700" s="41"/>
      <c r="D700" s="41"/>
      <c r="E700" s="41"/>
      <c r="F700" s="41"/>
      <c r="G700" s="41"/>
      <c r="H700" s="42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3"/>
    </row>
    <row r="701" spans="1:63" s="44" customFormat="1" x14ac:dyDescent="0.25">
      <c r="A701" s="48"/>
      <c r="B701" s="41"/>
      <c r="C701" s="41"/>
      <c r="D701" s="41"/>
      <c r="E701" s="41"/>
      <c r="F701" s="41"/>
      <c r="G701" s="41"/>
      <c r="H701" s="42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3"/>
    </row>
    <row r="702" spans="1:63" s="44" customFormat="1" x14ac:dyDescent="0.25">
      <c r="A702" s="48"/>
      <c r="B702" s="41"/>
      <c r="C702" s="41"/>
      <c r="D702" s="41"/>
      <c r="E702" s="41"/>
      <c r="F702" s="41"/>
      <c r="G702" s="41"/>
      <c r="H702" s="42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3"/>
    </row>
    <row r="703" spans="1:63" s="44" customFormat="1" x14ac:dyDescent="0.25">
      <c r="A703" s="48"/>
      <c r="B703" s="41"/>
      <c r="C703" s="41"/>
      <c r="D703" s="41"/>
      <c r="E703" s="41"/>
      <c r="F703" s="41"/>
      <c r="G703" s="41"/>
      <c r="H703" s="42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3"/>
    </row>
    <row r="704" spans="1:63" s="44" customFormat="1" x14ac:dyDescent="0.25">
      <c r="A704" s="48"/>
      <c r="B704" s="41"/>
      <c r="C704" s="41"/>
      <c r="D704" s="41"/>
      <c r="E704" s="41"/>
      <c r="F704" s="41"/>
      <c r="G704" s="41"/>
      <c r="H704" s="42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3"/>
    </row>
    <row r="705" spans="1:63" s="44" customFormat="1" x14ac:dyDescent="0.25">
      <c r="A705" s="48"/>
      <c r="B705" s="41"/>
      <c r="C705" s="41"/>
      <c r="D705" s="41"/>
      <c r="E705" s="41"/>
      <c r="F705" s="41"/>
      <c r="G705" s="41"/>
      <c r="H705" s="42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3"/>
    </row>
    <row r="706" spans="1:63" s="44" customFormat="1" x14ac:dyDescent="0.25">
      <c r="A706" s="48"/>
      <c r="B706" s="41"/>
      <c r="C706" s="41"/>
      <c r="D706" s="41"/>
      <c r="E706" s="41"/>
      <c r="F706" s="41"/>
      <c r="G706" s="41"/>
      <c r="H706" s="42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3"/>
    </row>
    <row r="707" spans="1:63" s="44" customFormat="1" x14ac:dyDescent="0.25">
      <c r="A707" s="48"/>
      <c r="B707" s="41"/>
      <c r="C707" s="41"/>
      <c r="D707" s="41"/>
      <c r="E707" s="41"/>
      <c r="F707" s="41"/>
      <c r="G707" s="41"/>
      <c r="H707" s="42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3"/>
    </row>
    <row r="708" spans="1:63" s="44" customFormat="1" x14ac:dyDescent="0.25">
      <c r="A708" s="48"/>
      <c r="B708" s="41"/>
      <c r="C708" s="41"/>
      <c r="D708" s="41"/>
      <c r="E708" s="41"/>
      <c r="F708" s="41"/>
      <c r="G708" s="41"/>
      <c r="H708" s="42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3"/>
    </row>
    <row r="709" spans="1:63" s="44" customFormat="1" x14ac:dyDescent="0.25">
      <c r="A709" s="48"/>
      <c r="B709" s="41"/>
      <c r="C709" s="41"/>
      <c r="D709" s="41"/>
      <c r="E709" s="41"/>
      <c r="F709" s="41"/>
      <c r="G709" s="41"/>
      <c r="H709" s="42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3"/>
    </row>
    <row r="710" spans="1:63" s="44" customFormat="1" x14ac:dyDescent="0.25">
      <c r="A710" s="48"/>
      <c r="B710" s="41"/>
      <c r="C710" s="41"/>
      <c r="D710" s="41"/>
      <c r="E710" s="41"/>
      <c r="F710" s="41"/>
      <c r="G710" s="41"/>
      <c r="H710" s="42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3"/>
    </row>
    <row r="711" spans="1:63" s="44" customFormat="1" x14ac:dyDescent="0.25">
      <c r="A711" s="48"/>
      <c r="B711" s="41"/>
      <c r="C711" s="41"/>
      <c r="D711" s="41"/>
      <c r="E711" s="41"/>
      <c r="F711" s="41"/>
      <c r="G711" s="41"/>
      <c r="H711" s="42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3"/>
    </row>
    <row r="712" spans="1:63" s="44" customFormat="1" x14ac:dyDescent="0.25">
      <c r="A712" s="48"/>
      <c r="B712" s="41"/>
      <c r="C712" s="41"/>
      <c r="D712" s="41"/>
      <c r="E712" s="41"/>
      <c r="F712" s="41"/>
      <c r="G712" s="41"/>
      <c r="H712" s="42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3"/>
    </row>
    <row r="713" spans="1:63" s="44" customFormat="1" x14ac:dyDescent="0.25">
      <c r="A713" s="48"/>
      <c r="B713" s="41"/>
      <c r="C713" s="41"/>
      <c r="D713" s="41"/>
      <c r="E713" s="41"/>
      <c r="F713" s="41"/>
      <c r="G713" s="41"/>
      <c r="H713" s="42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3"/>
    </row>
    <row r="714" spans="1:63" s="44" customFormat="1" x14ac:dyDescent="0.25">
      <c r="A714" s="48"/>
      <c r="B714" s="41"/>
      <c r="C714" s="41"/>
      <c r="D714" s="41"/>
      <c r="E714" s="41"/>
      <c r="F714" s="41"/>
      <c r="G714" s="41"/>
      <c r="H714" s="42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3"/>
    </row>
    <row r="715" spans="1:63" s="44" customFormat="1" x14ac:dyDescent="0.25">
      <c r="A715" s="48"/>
      <c r="B715" s="41"/>
      <c r="C715" s="41"/>
      <c r="D715" s="41"/>
      <c r="E715" s="41"/>
      <c r="F715" s="41"/>
      <c r="G715" s="41"/>
      <c r="H715" s="42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3"/>
    </row>
    <row r="716" spans="1:63" s="44" customFormat="1" x14ac:dyDescent="0.25">
      <c r="A716" s="48"/>
      <c r="B716" s="41"/>
      <c r="C716" s="41"/>
      <c r="D716" s="41"/>
      <c r="E716" s="41"/>
      <c r="F716" s="41"/>
      <c r="G716" s="41"/>
      <c r="H716" s="42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3"/>
    </row>
    <row r="717" spans="1:63" s="44" customFormat="1" x14ac:dyDescent="0.25">
      <c r="A717" s="48"/>
      <c r="B717" s="41"/>
      <c r="C717" s="41"/>
      <c r="D717" s="41"/>
      <c r="E717" s="41"/>
      <c r="F717" s="41"/>
      <c r="G717" s="41"/>
      <c r="H717" s="42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3"/>
    </row>
    <row r="718" spans="1:63" s="44" customFormat="1" x14ac:dyDescent="0.25">
      <c r="A718" s="48"/>
      <c r="B718" s="41"/>
      <c r="C718" s="41"/>
      <c r="D718" s="41"/>
      <c r="E718" s="41"/>
      <c r="F718" s="41"/>
      <c r="G718" s="41"/>
      <c r="H718" s="42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3"/>
    </row>
    <row r="719" spans="1:63" s="44" customFormat="1" x14ac:dyDescent="0.25">
      <c r="A719" s="48"/>
      <c r="B719" s="41"/>
      <c r="C719" s="41"/>
      <c r="D719" s="41"/>
      <c r="E719" s="41"/>
      <c r="F719" s="41"/>
      <c r="G719" s="41"/>
      <c r="H719" s="42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3"/>
    </row>
    <row r="720" spans="1:63" s="44" customFormat="1" x14ac:dyDescent="0.25">
      <c r="A720" s="48"/>
      <c r="B720" s="41"/>
      <c r="C720" s="41"/>
      <c r="D720" s="41"/>
      <c r="E720" s="41"/>
      <c r="F720" s="41"/>
      <c r="G720" s="41"/>
      <c r="H720" s="42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3"/>
    </row>
    <row r="721" spans="1:63" s="44" customFormat="1" x14ac:dyDescent="0.25">
      <c r="A721" s="48"/>
      <c r="B721" s="41"/>
      <c r="C721" s="41"/>
      <c r="D721" s="41"/>
      <c r="E721" s="41"/>
      <c r="F721" s="41"/>
      <c r="G721" s="41"/>
      <c r="H721" s="42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3"/>
    </row>
    <row r="722" spans="1:63" s="44" customFormat="1" x14ac:dyDescent="0.25">
      <c r="A722" s="48"/>
      <c r="B722" s="41"/>
      <c r="C722" s="41"/>
      <c r="D722" s="41"/>
      <c r="E722" s="41"/>
      <c r="F722" s="41"/>
      <c r="G722" s="41"/>
      <c r="H722" s="42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3"/>
    </row>
    <row r="723" spans="1:63" s="44" customFormat="1" x14ac:dyDescent="0.25">
      <c r="A723" s="48"/>
      <c r="B723" s="41"/>
      <c r="C723" s="41"/>
      <c r="D723" s="41"/>
      <c r="E723" s="41"/>
      <c r="F723" s="41"/>
      <c r="G723" s="41"/>
      <c r="H723" s="42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3"/>
    </row>
    <row r="724" spans="1:63" s="44" customFormat="1" x14ac:dyDescent="0.25">
      <c r="A724" s="48"/>
      <c r="B724" s="41"/>
      <c r="C724" s="41"/>
      <c r="D724" s="41"/>
      <c r="E724" s="41"/>
      <c r="F724" s="41"/>
      <c r="G724" s="41"/>
      <c r="H724" s="42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3"/>
    </row>
    <row r="725" spans="1:63" s="44" customFormat="1" x14ac:dyDescent="0.25">
      <c r="A725" s="48"/>
      <c r="B725" s="41"/>
      <c r="C725" s="41"/>
      <c r="D725" s="41"/>
      <c r="E725" s="41"/>
      <c r="F725" s="41"/>
      <c r="G725" s="41"/>
      <c r="H725" s="42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3"/>
    </row>
    <row r="726" spans="1:63" s="44" customFormat="1" x14ac:dyDescent="0.25">
      <c r="A726" s="48"/>
      <c r="B726" s="41"/>
      <c r="C726" s="41"/>
      <c r="D726" s="41"/>
      <c r="E726" s="41"/>
      <c r="F726" s="41"/>
      <c r="G726" s="41"/>
      <c r="H726" s="42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3"/>
    </row>
    <row r="727" spans="1:63" s="44" customFormat="1" x14ac:dyDescent="0.25">
      <c r="A727" s="48"/>
      <c r="B727" s="41"/>
      <c r="C727" s="41"/>
      <c r="D727" s="41"/>
      <c r="E727" s="41"/>
      <c r="F727" s="41"/>
      <c r="G727" s="41"/>
      <c r="H727" s="42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3"/>
    </row>
    <row r="728" spans="1:63" s="44" customFormat="1" x14ac:dyDescent="0.25">
      <c r="A728" s="48"/>
      <c r="B728" s="41"/>
      <c r="C728" s="41"/>
      <c r="D728" s="41"/>
      <c r="E728" s="41"/>
      <c r="F728" s="41"/>
      <c r="G728" s="41"/>
      <c r="H728" s="42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3"/>
    </row>
    <row r="729" spans="1:63" s="44" customFormat="1" x14ac:dyDescent="0.25">
      <c r="A729" s="48"/>
      <c r="B729" s="41"/>
      <c r="C729" s="41"/>
      <c r="D729" s="41"/>
      <c r="E729" s="41"/>
      <c r="F729" s="41"/>
      <c r="G729" s="41"/>
      <c r="H729" s="42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3"/>
    </row>
    <row r="730" spans="1:63" s="44" customFormat="1" x14ac:dyDescent="0.25">
      <c r="A730" s="48"/>
      <c r="B730" s="41"/>
      <c r="C730" s="41"/>
      <c r="D730" s="41"/>
      <c r="E730" s="41"/>
      <c r="F730" s="41"/>
      <c r="G730" s="41"/>
      <c r="H730" s="42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3"/>
    </row>
    <row r="731" spans="1:63" s="44" customFormat="1" x14ac:dyDescent="0.25">
      <c r="A731" s="48"/>
      <c r="B731" s="41"/>
      <c r="C731" s="41"/>
      <c r="D731" s="41"/>
      <c r="E731" s="41"/>
      <c r="F731" s="41"/>
      <c r="G731" s="41"/>
      <c r="H731" s="42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3"/>
    </row>
    <row r="732" spans="1:63" s="44" customFormat="1" x14ac:dyDescent="0.25">
      <c r="A732" s="48"/>
      <c r="B732" s="41"/>
      <c r="C732" s="41"/>
      <c r="D732" s="41"/>
      <c r="E732" s="41"/>
      <c r="F732" s="41"/>
      <c r="G732" s="41"/>
      <c r="H732" s="42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3"/>
    </row>
    <row r="733" spans="1:63" s="44" customFormat="1" x14ac:dyDescent="0.25">
      <c r="A733" s="48"/>
      <c r="B733" s="41"/>
      <c r="C733" s="41"/>
      <c r="D733" s="41"/>
      <c r="E733" s="41"/>
      <c r="F733" s="41"/>
      <c r="G733" s="41"/>
      <c r="H733" s="42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3"/>
    </row>
    <row r="734" spans="1:63" s="44" customFormat="1" x14ac:dyDescent="0.25">
      <c r="A734" s="48"/>
      <c r="B734" s="41"/>
      <c r="C734" s="41"/>
      <c r="D734" s="41"/>
      <c r="E734" s="41"/>
      <c r="F734" s="41"/>
      <c r="G734" s="41"/>
      <c r="H734" s="42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3"/>
    </row>
    <row r="735" spans="1:63" s="44" customFormat="1" x14ac:dyDescent="0.25">
      <c r="A735" s="48"/>
      <c r="B735" s="41"/>
      <c r="C735" s="41"/>
      <c r="D735" s="41"/>
      <c r="E735" s="41"/>
      <c r="F735" s="41"/>
      <c r="G735" s="41"/>
      <c r="H735" s="42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3"/>
    </row>
    <row r="736" spans="1:63" s="44" customFormat="1" x14ac:dyDescent="0.25">
      <c r="A736" s="48"/>
      <c r="B736" s="41"/>
      <c r="C736" s="41"/>
      <c r="D736" s="41"/>
      <c r="E736" s="41"/>
      <c r="F736" s="41"/>
      <c r="G736" s="41"/>
      <c r="H736" s="42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3"/>
    </row>
    <row r="737" spans="1:63" s="44" customFormat="1" x14ac:dyDescent="0.25">
      <c r="A737" s="48"/>
      <c r="B737" s="41"/>
      <c r="C737" s="41"/>
      <c r="D737" s="41"/>
      <c r="E737" s="41"/>
      <c r="F737" s="41"/>
      <c r="G737" s="41"/>
      <c r="H737" s="42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3"/>
    </row>
    <row r="738" spans="1:63" s="44" customFormat="1" x14ac:dyDescent="0.25">
      <c r="A738" s="48"/>
      <c r="B738" s="41"/>
      <c r="C738" s="41"/>
      <c r="D738" s="41"/>
      <c r="E738" s="41"/>
      <c r="F738" s="41"/>
      <c r="G738" s="41"/>
      <c r="H738" s="42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3"/>
    </row>
    <row r="739" spans="1:63" s="44" customFormat="1" x14ac:dyDescent="0.25">
      <c r="A739" s="48"/>
      <c r="B739" s="41"/>
      <c r="C739" s="41"/>
      <c r="D739" s="41"/>
      <c r="E739" s="41"/>
      <c r="F739" s="41"/>
      <c r="G739" s="41"/>
      <c r="H739" s="42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3"/>
    </row>
    <row r="740" spans="1:63" s="44" customFormat="1" x14ac:dyDescent="0.25">
      <c r="A740" s="48"/>
      <c r="B740" s="41"/>
      <c r="C740" s="41"/>
      <c r="D740" s="41"/>
      <c r="E740" s="41"/>
      <c r="F740" s="41"/>
      <c r="G740" s="41"/>
      <c r="H740" s="42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3"/>
    </row>
    <row r="741" spans="1:63" s="44" customFormat="1" x14ac:dyDescent="0.25">
      <c r="A741" s="48"/>
      <c r="B741" s="41"/>
      <c r="C741" s="41"/>
      <c r="D741" s="41"/>
      <c r="E741" s="41"/>
      <c r="F741" s="41"/>
      <c r="G741" s="41"/>
      <c r="H741" s="42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3"/>
    </row>
    <row r="742" spans="1:63" s="44" customFormat="1" x14ac:dyDescent="0.25">
      <c r="A742" s="48"/>
      <c r="B742" s="41"/>
      <c r="C742" s="41"/>
      <c r="D742" s="41"/>
      <c r="E742" s="41"/>
      <c r="F742" s="41"/>
      <c r="G742" s="41"/>
      <c r="H742" s="42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3"/>
    </row>
    <row r="743" spans="1:63" s="44" customFormat="1" x14ac:dyDescent="0.25">
      <c r="A743" s="48"/>
      <c r="B743" s="41"/>
      <c r="C743" s="41"/>
      <c r="D743" s="41"/>
      <c r="E743" s="41"/>
      <c r="F743" s="41"/>
      <c r="G743" s="41"/>
      <c r="H743" s="42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3"/>
    </row>
    <row r="744" spans="1:63" s="44" customFormat="1" x14ac:dyDescent="0.25">
      <c r="A744" s="48"/>
      <c r="B744" s="41"/>
      <c r="C744" s="41"/>
      <c r="D744" s="41"/>
      <c r="E744" s="41"/>
      <c r="F744" s="41"/>
      <c r="G744" s="41"/>
      <c r="H744" s="42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3"/>
    </row>
    <row r="745" spans="1:63" s="44" customFormat="1" x14ac:dyDescent="0.25">
      <c r="A745" s="48"/>
      <c r="B745" s="41"/>
      <c r="C745" s="41"/>
      <c r="D745" s="41"/>
      <c r="E745" s="41"/>
      <c r="F745" s="41"/>
      <c r="G745" s="41"/>
      <c r="H745" s="42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3"/>
    </row>
    <row r="746" spans="1:63" s="44" customFormat="1" x14ac:dyDescent="0.25">
      <c r="A746" s="48"/>
      <c r="B746" s="41"/>
      <c r="C746" s="41"/>
      <c r="D746" s="41"/>
      <c r="E746" s="41"/>
      <c r="F746" s="41"/>
      <c r="G746" s="41"/>
      <c r="H746" s="42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3"/>
    </row>
    <row r="747" spans="1:63" s="44" customFormat="1" x14ac:dyDescent="0.25">
      <c r="A747" s="52"/>
      <c r="B747" s="41"/>
      <c r="C747" s="41"/>
      <c r="D747" s="41"/>
      <c r="E747" s="41"/>
      <c r="F747" s="41"/>
      <c r="G747" s="41"/>
      <c r="H747" s="42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3"/>
    </row>
    <row r="748" spans="1:63" s="44" customFormat="1" x14ac:dyDescent="0.25">
      <c r="A748" s="52"/>
      <c r="B748" s="41"/>
      <c r="C748" s="41"/>
      <c r="D748" s="41"/>
      <c r="E748" s="41"/>
      <c r="F748" s="41"/>
      <c r="G748" s="41"/>
      <c r="H748" s="42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3"/>
    </row>
    <row r="749" spans="1:63" s="44" customFormat="1" x14ac:dyDescent="0.25">
      <c r="A749" s="52"/>
      <c r="B749" s="41"/>
      <c r="C749" s="41"/>
      <c r="D749" s="41"/>
      <c r="E749" s="41"/>
      <c r="F749" s="41"/>
      <c r="G749" s="41"/>
      <c r="H749" s="42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3"/>
    </row>
    <row r="750" spans="1:63" s="44" customFormat="1" x14ac:dyDescent="0.25">
      <c r="A750" s="52"/>
      <c r="B750" s="41"/>
      <c r="C750" s="41"/>
      <c r="D750" s="41"/>
      <c r="E750" s="41"/>
      <c r="F750" s="41"/>
      <c r="G750" s="41"/>
      <c r="H750" s="42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3"/>
    </row>
    <row r="751" spans="1:63" s="44" customFormat="1" x14ac:dyDescent="0.25">
      <c r="A751" s="52"/>
      <c r="B751" s="41"/>
      <c r="C751" s="41"/>
      <c r="D751" s="41"/>
      <c r="E751" s="41"/>
      <c r="F751" s="41"/>
      <c r="G751" s="41"/>
      <c r="H751" s="42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3"/>
    </row>
    <row r="752" spans="1:63" s="44" customFormat="1" x14ac:dyDescent="0.25">
      <c r="A752" s="52"/>
      <c r="B752" s="41"/>
      <c r="C752" s="41"/>
      <c r="D752" s="41"/>
      <c r="E752" s="41"/>
      <c r="F752" s="41"/>
      <c r="G752" s="41"/>
      <c r="H752" s="42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3"/>
    </row>
    <row r="753" spans="1:63" s="44" customFormat="1" x14ac:dyDescent="0.25">
      <c r="A753" s="52"/>
      <c r="B753" s="41"/>
      <c r="C753" s="41"/>
      <c r="D753" s="41"/>
      <c r="E753" s="41"/>
      <c r="F753" s="41"/>
      <c r="G753" s="41"/>
      <c r="H753" s="42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3"/>
    </row>
    <row r="754" spans="1:63" s="44" customFormat="1" x14ac:dyDescent="0.25">
      <c r="A754" s="52"/>
      <c r="B754" s="41"/>
      <c r="C754" s="41"/>
      <c r="D754" s="41"/>
      <c r="E754" s="41"/>
      <c r="F754" s="41"/>
      <c r="G754" s="41"/>
      <c r="H754" s="42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3"/>
    </row>
    <row r="755" spans="1:63" s="44" customFormat="1" x14ac:dyDescent="0.25">
      <c r="A755" s="52"/>
      <c r="B755" s="41"/>
      <c r="C755" s="41"/>
      <c r="D755" s="41"/>
      <c r="E755" s="41"/>
      <c r="F755" s="41"/>
      <c r="G755" s="41"/>
      <c r="H755" s="42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3"/>
    </row>
    <row r="756" spans="1:63" s="44" customFormat="1" x14ac:dyDescent="0.25">
      <c r="A756" s="52"/>
      <c r="B756" s="41"/>
      <c r="C756" s="41"/>
      <c r="D756" s="41"/>
      <c r="E756" s="41"/>
      <c r="F756" s="41"/>
      <c r="G756" s="41"/>
      <c r="H756" s="42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3"/>
    </row>
    <row r="757" spans="1:63" s="44" customFormat="1" x14ac:dyDescent="0.25">
      <c r="A757" s="52"/>
      <c r="B757" s="41"/>
      <c r="C757" s="41"/>
      <c r="D757" s="41"/>
      <c r="E757" s="41"/>
      <c r="F757" s="41"/>
      <c r="G757" s="41"/>
      <c r="H757" s="42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3"/>
    </row>
    <row r="758" spans="1:63" s="44" customFormat="1" x14ac:dyDescent="0.25">
      <c r="A758" s="52"/>
      <c r="B758" s="41"/>
      <c r="C758" s="41"/>
      <c r="D758" s="41"/>
      <c r="E758" s="41"/>
      <c r="F758" s="41"/>
      <c r="G758" s="41"/>
      <c r="H758" s="42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3"/>
    </row>
    <row r="759" spans="1:63" s="44" customFormat="1" x14ac:dyDescent="0.25">
      <c r="A759" s="52"/>
      <c r="B759" s="41"/>
      <c r="C759" s="41"/>
      <c r="D759" s="41"/>
      <c r="E759" s="41"/>
      <c r="F759" s="41"/>
      <c r="G759" s="41"/>
      <c r="H759" s="42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3"/>
    </row>
    <row r="760" spans="1:63" s="44" customFormat="1" x14ac:dyDescent="0.25">
      <c r="A760" s="52"/>
      <c r="B760" s="41"/>
      <c r="C760" s="41"/>
      <c r="D760" s="41"/>
      <c r="E760" s="41"/>
      <c r="F760" s="41"/>
      <c r="G760" s="41"/>
      <c r="H760" s="42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3"/>
    </row>
    <row r="761" spans="1:63" s="44" customFormat="1" x14ac:dyDescent="0.25">
      <c r="A761" s="52"/>
      <c r="B761" s="41"/>
      <c r="C761" s="41"/>
      <c r="D761" s="41"/>
      <c r="E761" s="41"/>
      <c r="F761" s="41"/>
      <c r="G761" s="41"/>
      <c r="H761" s="42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3"/>
    </row>
    <row r="762" spans="1:63" s="44" customFormat="1" x14ac:dyDescent="0.25">
      <c r="A762" s="52"/>
      <c r="B762" s="41"/>
      <c r="C762" s="41"/>
      <c r="D762" s="41"/>
      <c r="E762" s="41"/>
      <c r="F762" s="41"/>
      <c r="G762" s="41"/>
      <c r="H762" s="42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3"/>
    </row>
    <row r="763" spans="1:63" s="44" customFormat="1" x14ac:dyDescent="0.25">
      <c r="A763" s="52"/>
      <c r="B763" s="41"/>
      <c r="C763" s="41"/>
      <c r="D763" s="41"/>
      <c r="E763" s="41"/>
      <c r="F763" s="41"/>
      <c r="G763" s="41"/>
      <c r="H763" s="42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3"/>
    </row>
    <row r="764" spans="1:63" s="44" customFormat="1" x14ac:dyDescent="0.25">
      <c r="A764" s="52"/>
      <c r="B764" s="41"/>
      <c r="C764" s="41"/>
      <c r="D764" s="41"/>
      <c r="E764" s="41"/>
      <c r="F764" s="41"/>
      <c r="G764" s="41"/>
      <c r="H764" s="42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3"/>
    </row>
    <row r="765" spans="1:63" s="44" customFormat="1" x14ac:dyDescent="0.25">
      <c r="A765" s="52"/>
      <c r="B765" s="41"/>
      <c r="C765" s="41"/>
      <c r="D765" s="41"/>
      <c r="E765" s="41"/>
      <c r="F765" s="41"/>
      <c r="G765" s="41"/>
      <c r="H765" s="42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3"/>
    </row>
    <row r="766" spans="1:63" s="44" customFormat="1" x14ac:dyDescent="0.25">
      <c r="A766" s="52"/>
      <c r="B766" s="41"/>
      <c r="C766" s="41"/>
      <c r="D766" s="41"/>
      <c r="E766" s="41"/>
      <c r="F766" s="41"/>
      <c r="G766" s="41"/>
      <c r="H766" s="42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3"/>
    </row>
    <row r="767" spans="1:63" s="44" customFormat="1" x14ac:dyDescent="0.25">
      <c r="A767" s="52"/>
      <c r="B767" s="41"/>
      <c r="C767" s="41"/>
      <c r="D767" s="41"/>
      <c r="E767" s="41"/>
      <c r="F767" s="41"/>
      <c r="G767" s="41"/>
      <c r="H767" s="42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3"/>
    </row>
    <row r="768" spans="1:63" s="44" customFormat="1" x14ac:dyDescent="0.25">
      <c r="A768" s="52"/>
      <c r="B768" s="41"/>
      <c r="C768" s="41"/>
      <c r="D768" s="41"/>
      <c r="E768" s="41"/>
      <c r="F768" s="41"/>
      <c r="G768" s="41"/>
      <c r="H768" s="42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3"/>
    </row>
    <row r="769" spans="1:63" s="44" customFormat="1" x14ac:dyDescent="0.25">
      <c r="A769" s="52"/>
      <c r="B769" s="41"/>
      <c r="C769" s="41"/>
      <c r="D769" s="41"/>
      <c r="E769" s="41"/>
      <c r="F769" s="41"/>
      <c r="G769" s="41"/>
      <c r="H769" s="42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3"/>
    </row>
    <row r="770" spans="1:63" s="44" customFormat="1" x14ac:dyDescent="0.25">
      <c r="A770" s="52"/>
      <c r="B770" s="41"/>
      <c r="C770" s="41"/>
      <c r="D770" s="41"/>
      <c r="E770" s="41"/>
      <c r="F770" s="41"/>
      <c r="G770" s="41"/>
      <c r="H770" s="42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3"/>
    </row>
    <row r="771" spans="1:63" s="44" customFormat="1" x14ac:dyDescent="0.25">
      <c r="A771" s="52"/>
      <c r="B771" s="41"/>
      <c r="C771" s="41"/>
      <c r="D771" s="41"/>
      <c r="E771" s="41"/>
      <c r="F771" s="41"/>
      <c r="G771" s="41"/>
      <c r="H771" s="42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3"/>
    </row>
    <row r="772" spans="1:63" s="44" customFormat="1" x14ac:dyDescent="0.25">
      <c r="A772" s="52"/>
      <c r="B772" s="41"/>
      <c r="C772" s="41"/>
      <c r="D772" s="41"/>
      <c r="E772" s="41"/>
      <c r="F772" s="41"/>
      <c r="G772" s="41"/>
      <c r="H772" s="42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3"/>
    </row>
    <row r="773" spans="1:63" s="44" customFormat="1" x14ac:dyDescent="0.25">
      <c r="A773" s="52"/>
      <c r="B773" s="41"/>
      <c r="C773" s="41"/>
      <c r="D773" s="41"/>
      <c r="E773" s="41"/>
      <c r="F773" s="41"/>
      <c r="G773" s="41"/>
      <c r="H773" s="42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3"/>
    </row>
    <row r="774" spans="1:63" s="44" customFormat="1" x14ac:dyDescent="0.25">
      <c r="A774" s="52"/>
      <c r="B774" s="41"/>
      <c r="C774" s="41"/>
      <c r="D774" s="41"/>
      <c r="E774" s="41"/>
      <c r="F774" s="41"/>
      <c r="G774" s="41"/>
      <c r="H774" s="42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3"/>
    </row>
    <row r="775" spans="1:63" s="44" customFormat="1" x14ac:dyDescent="0.25">
      <c r="A775" s="52"/>
      <c r="B775" s="41"/>
      <c r="C775" s="41"/>
      <c r="D775" s="41"/>
      <c r="E775" s="41"/>
      <c r="F775" s="41"/>
      <c r="G775" s="41"/>
      <c r="H775" s="42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3"/>
    </row>
    <row r="776" spans="1:63" s="44" customFormat="1" x14ac:dyDescent="0.25">
      <c r="A776" s="52"/>
      <c r="B776" s="41"/>
      <c r="C776" s="41"/>
      <c r="D776" s="41"/>
      <c r="E776" s="41"/>
      <c r="F776" s="41"/>
      <c r="G776" s="41"/>
      <c r="H776" s="42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3"/>
    </row>
    <row r="777" spans="1:63" s="44" customFormat="1" x14ac:dyDescent="0.25">
      <c r="A777" s="52"/>
      <c r="B777" s="41"/>
      <c r="C777" s="41"/>
      <c r="D777" s="41"/>
      <c r="E777" s="41"/>
      <c r="F777" s="41"/>
      <c r="G777" s="41"/>
      <c r="H777" s="42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3"/>
    </row>
    <row r="778" spans="1:63" s="44" customFormat="1" x14ac:dyDescent="0.25">
      <c r="A778" s="52"/>
      <c r="B778" s="41"/>
      <c r="C778" s="41"/>
      <c r="D778" s="41"/>
      <c r="E778" s="41"/>
      <c r="F778" s="41"/>
      <c r="G778" s="41"/>
      <c r="H778" s="42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3"/>
    </row>
    <row r="779" spans="1:63" s="44" customFormat="1" x14ac:dyDescent="0.25">
      <c r="A779" s="52"/>
      <c r="B779" s="41"/>
      <c r="C779" s="41"/>
      <c r="D779" s="41"/>
      <c r="E779" s="41"/>
      <c r="F779" s="41"/>
      <c r="G779" s="41"/>
      <c r="H779" s="42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3"/>
    </row>
    <row r="780" spans="1:63" s="44" customFormat="1" x14ac:dyDescent="0.25">
      <c r="A780" s="52"/>
      <c r="B780" s="41"/>
      <c r="C780" s="41"/>
      <c r="D780" s="41"/>
      <c r="E780" s="41"/>
      <c r="F780" s="41"/>
      <c r="G780" s="41"/>
      <c r="H780" s="42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3"/>
    </row>
    <row r="781" spans="1:63" s="44" customFormat="1" x14ac:dyDescent="0.25">
      <c r="A781" s="52"/>
      <c r="B781" s="41"/>
      <c r="C781" s="41"/>
      <c r="D781" s="41"/>
      <c r="E781" s="41"/>
      <c r="F781" s="41"/>
      <c r="G781" s="41"/>
      <c r="H781" s="42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3"/>
    </row>
    <row r="782" spans="1:63" s="44" customFormat="1" x14ac:dyDescent="0.25">
      <c r="A782" s="52"/>
      <c r="B782" s="41"/>
      <c r="C782" s="41"/>
      <c r="D782" s="41"/>
      <c r="E782" s="41"/>
      <c r="F782" s="41"/>
      <c r="G782" s="41"/>
      <c r="H782" s="42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3"/>
    </row>
    <row r="783" spans="1:63" s="44" customFormat="1" x14ac:dyDescent="0.25">
      <c r="A783" s="52"/>
      <c r="B783" s="41"/>
      <c r="C783" s="41"/>
      <c r="D783" s="41"/>
      <c r="E783" s="41"/>
      <c r="F783" s="41"/>
      <c r="G783" s="41"/>
      <c r="H783" s="42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3"/>
    </row>
    <row r="784" spans="1:63" s="44" customFormat="1" x14ac:dyDescent="0.25">
      <c r="A784" s="52"/>
      <c r="B784" s="41"/>
      <c r="C784" s="41"/>
      <c r="D784" s="41"/>
      <c r="E784" s="41"/>
      <c r="F784" s="41"/>
      <c r="G784" s="41"/>
      <c r="H784" s="42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3"/>
    </row>
    <row r="785" spans="1:63" s="44" customFormat="1" x14ac:dyDescent="0.25">
      <c r="A785" s="52"/>
      <c r="B785" s="41"/>
      <c r="C785" s="41"/>
      <c r="D785" s="41"/>
      <c r="E785" s="41"/>
      <c r="F785" s="41"/>
      <c r="G785" s="41"/>
      <c r="H785" s="42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3"/>
    </row>
    <row r="786" spans="1:63" s="44" customFormat="1" x14ac:dyDescent="0.25">
      <c r="A786" s="52"/>
      <c r="B786" s="41"/>
      <c r="C786" s="41"/>
      <c r="D786" s="41"/>
      <c r="E786" s="41"/>
      <c r="F786" s="41"/>
      <c r="G786" s="41"/>
      <c r="H786" s="42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3"/>
    </row>
    <row r="787" spans="1:63" s="44" customFormat="1" x14ac:dyDescent="0.25">
      <c r="A787" s="52"/>
      <c r="B787" s="41"/>
      <c r="C787" s="41"/>
      <c r="D787" s="41"/>
      <c r="E787" s="41"/>
      <c r="F787" s="41"/>
      <c r="G787" s="41"/>
      <c r="H787" s="42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3"/>
    </row>
    <row r="788" spans="1:63" s="44" customFormat="1" x14ac:dyDescent="0.25">
      <c r="A788" s="52"/>
      <c r="B788" s="41"/>
      <c r="C788" s="41"/>
      <c r="D788" s="41"/>
      <c r="E788" s="41"/>
      <c r="F788" s="41"/>
      <c r="G788" s="41"/>
      <c r="H788" s="42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3"/>
    </row>
    <row r="789" spans="1:63" s="44" customFormat="1" x14ac:dyDescent="0.25">
      <c r="A789" s="52"/>
      <c r="B789" s="41"/>
      <c r="C789" s="41"/>
      <c r="D789" s="41"/>
      <c r="E789" s="41"/>
      <c r="F789" s="41"/>
      <c r="G789" s="41"/>
      <c r="H789" s="42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3"/>
    </row>
    <row r="790" spans="1:63" s="44" customFormat="1" x14ac:dyDescent="0.25">
      <c r="A790" s="52"/>
      <c r="B790" s="41"/>
      <c r="C790" s="41"/>
      <c r="D790" s="41"/>
      <c r="E790" s="41"/>
      <c r="F790" s="41"/>
      <c r="G790" s="41"/>
      <c r="H790" s="42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3"/>
    </row>
    <row r="791" spans="1:63" s="44" customFormat="1" x14ac:dyDescent="0.25">
      <c r="A791" s="52"/>
      <c r="B791" s="41"/>
      <c r="C791" s="41"/>
      <c r="D791" s="41"/>
      <c r="E791" s="41"/>
      <c r="F791" s="41"/>
      <c r="G791" s="41"/>
      <c r="H791" s="42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3"/>
    </row>
    <row r="792" spans="1:63" s="44" customFormat="1" x14ac:dyDescent="0.25">
      <c r="A792" s="52"/>
      <c r="B792" s="41"/>
      <c r="C792" s="41"/>
      <c r="D792" s="41"/>
      <c r="E792" s="41"/>
      <c r="F792" s="41"/>
      <c r="G792" s="41"/>
      <c r="H792" s="42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3"/>
    </row>
    <row r="793" spans="1:63" s="44" customFormat="1" x14ac:dyDescent="0.25">
      <c r="A793" s="52"/>
      <c r="B793" s="41"/>
      <c r="C793" s="41"/>
      <c r="D793" s="41"/>
      <c r="E793" s="41"/>
      <c r="F793" s="41"/>
      <c r="G793" s="41"/>
      <c r="H793" s="42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3"/>
    </row>
    <row r="794" spans="1:63" s="44" customFormat="1" x14ac:dyDescent="0.25">
      <c r="A794" s="52"/>
      <c r="B794" s="41"/>
      <c r="C794" s="41"/>
      <c r="D794" s="41"/>
      <c r="E794" s="41"/>
      <c r="F794" s="41"/>
      <c r="G794" s="41"/>
      <c r="H794" s="42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3"/>
    </row>
    <row r="795" spans="1:63" s="44" customFormat="1" x14ac:dyDescent="0.25">
      <c r="A795" s="52"/>
      <c r="B795" s="41"/>
      <c r="C795" s="41"/>
      <c r="D795" s="41"/>
      <c r="E795" s="41"/>
      <c r="F795" s="41"/>
      <c r="G795" s="41"/>
      <c r="H795" s="42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3"/>
    </row>
    <row r="796" spans="1:63" s="44" customFormat="1" x14ac:dyDescent="0.25">
      <c r="A796" s="52"/>
      <c r="B796" s="41"/>
      <c r="C796" s="41"/>
      <c r="D796" s="41"/>
      <c r="E796" s="41"/>
      <c r="F796" s="41"/>
      <c r="G796" s="41"/>
      <c r="H796" s="42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3"/>
    </row>
    <row r="797" spans="1:63" s="44" customFormat="1" x14ac:dyDescent="0.25">
      <c r="A797" s="52"/>
      <c r="B797" s="41"/>
      <c r="C797" s="41"/>
      <c r="D797" s="41"/>
      <c r="E797" s="41"/>
      <c r="F797" s="41"/>
      <c r="G797" s="41"/>
      <c r="H797" s="42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3"/>
    </row>
    <row r="798" spans="1:63" s="44" customFormat="1" x14ac:dyDescent="0.25">
      <c r="A798" s="52"/>
      <c r="B798" s="41"/>
      <c r="C798" s="41"/>
      <c r="D798" s="41"/>
      <c r="E798" s="41"/>
      <c r="F798" s="41"/>
      <c r="G798" s="41"/>
      <c r="H798" s="42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3"/>
    </row>
    <row r="799" spans="1:63" s="44" customFormat="1" x14ac:dyDescent="0.25">
      <c r="A799" s="52"/>
      <c r="B799" s="41"/>
      <c r="C799" s="41"/>
      <c r="D799" s="41"/>
      <c r="E799" s="41"/>
      <c r="F799" s="41"/>
      <c r="G799" s="41"/>
      <c r="H799" s="42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3"/>
    </row>
    <row r="800" spans="1:63" s="44" customFormat="1" x14ac:dyDescent="0.25">
      <c r="A800" s="52"/>
      <c r="B800" s="41"/>
      <c r="C800" s="41"/>
      <c r="D800" s="41"/>
      <c r="E800" s="41"/>
      <c r="F800" s="41"/>
      <c r="G800" s="41"/>
      <c r="H800" s="42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3"/>
    </row>
    <row r="801" spans="1:63" s="44" customFormat="1" x14ac:dyDescent="0.25">
      <c r="A801" s="52"/>
      <c r="B801" s="41"/>
      <c r="C801" s="41"/>
      <c r="D801" s="41"/>
      <c r="E801" s="41"/>
      <c r="F801" s="41"/>
      <c r="G801" s="41"/>
      <c r="H801" s="42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3"/>
    </row>
    <row r="802" spans="1:63" s="44" customFormat="1" x14ac:dyDescent="0.25">
      <c r="A802" s="52"/>
      <c r="B802" s="41"/>
      <c r="C802" s="41"/>
      <c r="D802" s="41"/>
      <c r="E802" s="41"/>
      <c r="F802" s="41"/>
      <c r="G802" s="41"/>
      <c r="H802" s="42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3"/>
    </row>
    <row r="803" spans="1:63" s="44" customFormat="1" x14ac:dyDescent="0.25">
      <c r="A803" s="52"/>
      <c r="B803" s="41"/>
      <c r="C803" s="41"/>
      <c r="D803" s="41"/>
      <c r="E803" s="41"/>
      <c r="F803" s="41"/>
      <c r="G803" s="41"/>
      <c r="H803" s="42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3"/>
    </row>
    <row r="804" spans="1:63" s="44" customFormat="1" x14ac:dyDescent="0.25">
      <c r="A804" s="52"/>
      <c r="B804" s="41"/>
      <c r="C804" s="41"/>
      <c r="D804" s="41"/>
      <c r="E804" s="41"/>
      <c r="F804" s="41"/>
      <c r="G804" s="41"/>
      <c r="H804" s="42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3"/>
    </row>
    <row r="805" spans="1:63" s="44" customFormat="1" x14ac:dyDescent="0.25">
      <c r="A805" s="52"/>
      <c r="B805" s="41"/>
      <c r="C805" s="41"/>
      <c r="D805" s="41"/>
      <c r="E805" s="41"/>
      <c r="F805" s="41"/>
      <c r="G805" s="41"/>
      <c r="H805" s="42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3"/>
    </row>
    <row r="806" spans="1:63" s="44" customFormat="1" x14ac:dyDescent="0.25">
      <c r="A806" s="52"/>
      <c r="B806" s="41"/>
      <c r="C806" s="41"/>
      <c r="D806" s="41"/>
      <c r="E806" s="41"/>
      <c r="F806" s="41"/>
      <c r="G806" s="41"/>
      <c r="H806" s="42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3"/>
    </row>
    <row r="807" spans="1:63" s="44" customFormat="1" x14ac:dyDescent="0.25">
      <c r="A807" s="52"/>
      <c r="B807" s="41"/>
      <c r="C807" s="41"/>
      <c r="D807" s="41"/>
      <c r="E807" s="41"/>
      <c r="F807" s="41"/>
      <c r="G807" s="41"/>
      <c r="H807" s="42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3"/>
    </row>
    <row r="808" spans="1:63" s="44" customFormat="1" x14ac:dyDescent="0.25">
      <c r="A808" s="52"/>
      <c r="B808" s="41"/>
      <c r="C808" s="41"/>
      <c r="D808" s="41"/>
      <c r="E808" s="41"/>
      <c r="F808" s="41"/>
      <c r="G808" s="41"/>
      <c r="H808" s="42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3"/>
    </row>
    <row r="809" spans="1:63" s="44" customFormat="1" x14ac:dyDescent="0.25">
      <c r="A809" s="52"/>
      <c r="B809" s="41"/>
      <c r="C809" s="41"/>
      <c r="D809" s="41"/>
      <c r="E809" s="41"/>
      <c r="F809" s="41"/>
      <c r="G809" s="41"/>
      <c r="H809" s="42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3"/>
    </row>
    <row r="810" spans="1:63" s="44" customFormat="1" x14ac:dyDescent="0.25">
      <c r="A810" s="52"/>
      <c r="B810" s="41"/>
      <c r="C810" s="41"/>
      <c r="D810" s="41"/>
      <c r="E810" s="41"/>
      <c r="F810" s="41"/>
      <c r="G810" s="41"/>
      <c r="H810" s="42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3"/>
    </row>
    <row r="811" spans="1:63" s="44" customFormat="1" x14ac:dyDescent="0.25">
      <c r="A811" s="52"/>
      <c r="B811" s="41"/>
      <c r="C811" s="41"/>
      <c r="D811" s="41"/>
      <c r="E811" s="41"/>
      <c r="F811" s="41"/>
      <c r="G811" s="41"/>
      <c r="H811" s="42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3"/>
    </row>
    <row r="812" spans="1:63" s="44" customFormat="1" x14ac:dyDescent="0.25">
      <c r="A812" s="52"/>
      <c r="B812" s="41"/>
      <c r="C812" s="41"/>
      <c r="D812" s="41"/>
      <c r="E812" s="41"/>
      <c r="F812" s="41"/>
      <c r="G812" s="41"/>
      <c r="H812" s="42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3"/>
    </row>
    <row r="813" spans="1:63" s="44" customFormat="1" x14ac:dyDescent="0.25">
      <c r="A813" s="52"/>
      <c r="B813" s="41"/>
      <c r="C813" s="41"/>
      <c r="D813" s="41"/>
      <c r="E813" s="41"/>
      <c r="F813" s="41"/>
      <c r="G813" s="41"/>
      <c r="H813" s="42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3"/>
    </row>
    <row r="814" spans="1:63" s="44" customFormat="1" x14ac:dyDescent="0.25">
      <c r="A814" s="52"/>
      <c r="B814" s="41"/>
      <c r="C814" s="41"/>
      <c r="D814" s="41"/>
      <c r="E814" s="41"/>
      <c r="F814" s="41"/>
      <c r="G814" s="41"/>
      <c r="H814" s="42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3"/>
    </row>
    <row r="815" spans="1:63" s="44" customFormat="1" x14ac:dyDescent="0.25">
      <c r="A815" s="52"/>
      <c r="B815" s="41"/>
      <c r="C815" s="41"/>
      <c r="D815" s="41"/>
      <c r="E815" s="41"/>
      <c r="F815" s="41"/>
      <c r="G815" s="41"/>
      <c r="H815" s="42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3"/>
    </row>
    <row r="816" spans="1:63" s="44" customFormat="1" x14ac:dyDescent="0.25">
      <c r="A816" s="52"/>
      <c r="B816" s="41"/>
      <c r="C816" s="41"/>
      <c r="D816" s="41"/>
      <c r="E816" s="41"/>
      <c r="F816" s="41"/>
      <c r="G816" s="41"/>
      <c r="H816" s="42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3"/>
    </row>
    <row r="817" spans="1:63" s="44" customFormat="1" x14ac:dyDescent="0.25">
      <c r="A817" s="52"/>
      <c r="B817" s="41"/>
      <c r="C817" s="41"/>
      <c r="D817" s="41"/>
      <c r="E817" s="41"/>
      <c r="F817" s="41"/>
      <c r="G817" s="41"/>
      <c r="H817" s="42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3"/>
    </row>
    <row r="818" spans="1:63" s="44" customFormat="1" x14ac:dyDescent="0.25">
      <c r="A818" s="52"/>
      <c r="B818" s="41"/>
      <c r="C818" s="41"/>
      <c r="D818" s="41"/>
      <c r="E818" s="41"/>
      <c r="F818" s="41"/>
      <c r="G818" s="41"/>
      <c r="H818" s="42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3"/>
    </row>
    <row r="819" spans="1:63" s="44" customFormat="1" x14ac:dyDescent="0.25">
      <c r="A819" s="52"/>
      <c r="B819" s="41"/>
      <c r="C819" s="41"/>
      <c r="D819" s="41"/>
      <c r="E819" s="41"/>
      <c r="F819" s="41"/>
      <c r="G819" s="41"/>
      <c r="H819" s="42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3"/>
    </row>
    <row r="820" spans="1:63" s="44" customFormat="1" x14ac:dyDescent="0.25">
      <c r="A820" s="52"/>
      <c r="B820" s="41"/>
      <c r="C820" s="41"/>
      <c r="D820" s="41"/>
      <c r="E820" s="41"/>
      <c r="F820" s="41"/>
      <c r="G820" s="41"/>
      <c r="H820" s="42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3"/>
    </row>
    <row r="821" spans="1:63" s="44" customFormat="1" x14ac:dyDescent="0.25">
      <c r="A821" s="52"/>
      <c r="B821" s="41"/>
      <c r="C821" s="41"/>
      <c r="D821" s="41"/>
      <c r="E821" s="41"/>
      <c r="F821" s="41"/>
      <c r="G821" s="41"/>
      <c r="H821" s="42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3"/>
    </row>
    <row r="822" spans="1:63" s="44" customFormat="1" x14ac:dyDescent="0.25">
      <c r="A822" s="52"/>
      <c r="B822" s="41"/>
      <c r="C822" s="41"/>
      <c r="D822" s="41"/>
      <c r="E822" s="41"/>
      <c r="F822" s="41"/>
      <c r="G822" s="41"/>
      <c r="H822" s="42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3"/>
    </row>
    <row r="823" spans="1:63" s="44" customFormat="1" x14ac:dyDescent="0.25">
      <c r="A823" s="52"/>
      <c r="B823" s="41"/>
      <c r="C823" s="41"/>
      <c r="D823" s="41"/>
      <c r="E823" s="41"/>
      <c r="F823" s="41"/>
      <c r="G823" s="41"/>
      <c r="H823" s="42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3"/>
    </row>
    <row r="824" spans="1:63" s="44" customFormat="1" x14ac:dyDescent="0.25">
      <c r="A824" s="52"/>
      <c r="B824" s="41"/>
      <c r="C824" s="41"/>
      <c r="D824" s="41"/>
      <c r="E824" s="41"/>
      <c r="F824" s="41"/>
      <c r="G824" s="41"/>
      <c r="H824" s="42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3"/>
    </row>
    <row r="825" spans="1:63" s="44" customFormat="1" x14ac:dyDescent="0.25">
      <c r="A825" s="52"/>
      <c r="B825" s="41"/>
      <c r="C825" s="41"/>
      <c r="D825" s="41"/>
      <c r="E825" s="41"/>
      <c r="F825" s="41"/>
      <c r="G825" s="41"/>
      <c r="H825" s="42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3"/>
    </row>
    <row r="826" spans="1:63" s="44" customFormat="1" x14ac:dyDescent="0.25">
      <c r="A826" s="52"/>
      <c r="B826" s="41"/>
      <c r="C826" s="41"/>
      <c r="D826" s="41"/>
      <c r="E826" s="41"/>
      <c r="F826" s="41"/>
      <c r="G826" s="41"/>
      <c r="H826" s="42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3"/>
    </row>
    <row r="827" spans="1:63" s="44" customFormat="1" x14ac:dyDescent="0.25">
      <c r="A827" s="52"/>
      <c r="B827" s="41"/>
      <c r="C827" s="41"/>
      <c r="D827" s="41"/>
      <c r="E827" s="41"/>
      <c r="F827" s="41"/>
      <c r="G827" s="41"/>
      <c r="H827" s="42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3"/>
    </row>
    <row r="828" spans="1:63" s="44" customFormat="1" x14ac:dyDescent="0.25">
      <c r="A828" s="52"/>
      <c r="B828" s="41"/>
      <c r="C828" s="41"/>
      <c r="D828" s="41"/>
      <c r="E828" s="41"/>
      <c r="F828" s="41"/>
      <c r="G828" s="41"/>
      <c r="H828" s="42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3"/>
    </row>
    <row r="829" spans="1:63" s="44" customFormat="1" x14ac:dyDescent="0.25">
      <c r="A829" s="52"/>
      <c r="B829" s="41"/>
      <c r="C829" s="41"/>
      <c r="D829" s="41"/>
      <c r="E829" s="41"/>
      <c r="F829" s="41"/>
      <c r="G829" s="41"/>
      <c r="H829" s="42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3"/>
    </row>
    <row r="830" spans="1:63" s="44" customFormat="1" x14ac:dyDescent="0.25">
      <c r="A830" s="52"/>
      <c r="B830" s="41"/>
      <c r="C830" s="41"/>
      <c r="D830" s="41"/>
      <c r="E830" s="41"/>
      <c r="F830" s="41"/>
      <c r="G830" s="41"/>
      <c r="H830" s="42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3"/>
    </row>
    <row r="831" spans="1:63" s="44" customFormat="1" x14ac:dyDescent="0.25">
      <c r="A831" s="52"/>
      <c r="B831" s="41"/>
      <c r="C831" s="41"/>
      <c r="D831" s="41"/>
      <c r="E831" s="41"/>
      <c r="F831" s="41"/>
      <c r="G831" s="41"/>
      <c r="H831" s="42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3"/>
    </row>
    <row r="832" spans="1:63" s="44" customFormat="1" x14ac:dyDescent="0.25">
      <c r="A832" s="52"/>
      <c r="B832" s="41"/>
      <c r="C832" s="41"/>
      <c r="D832" s="41"/>
      <c r="E832" s="41"/>
      <c r="F832" s="41"/>
      <c r="G832" s="41"/>
      <c r="H832" s="42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3"/>
    </row>
    <row r="833" spans="1:63" s="44" customFormat="1" x14ac:dyDescent="0.25">
      <c r="A833" s="52"/>
      <c r="B833" s="41"/>
      <c r="C833" s="41"/>
      <c r="D833" s="41"/>
      <c r="E833" s="41"/>
      <c r="F833" s="41"/>
      <c r="G833" s="41"/>
      <c r="H833" s="42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3"/>
    </row>
    <row r="834" spans="1:63" s="44" customFormat="1" x14ac:dyDescent="0.25">
      <c r="A834" s="52"/>
      <c r="B834" s="41"/>
      <c r="C834" s="41"/>
      <c r="D834" s="41"/>
      <c r="E834" s="41"/>
      <c r="F834" s="41"/>
      <c r="G834" s="41"/>
      <c r="H834" s="42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3"/>
    </row>
    <row r="835" spans="1:63" s="44" customFormat="1" x14ac:dyDescent="0.25">
      <c r="A835" s="52"/>
      <c r="B835" s="41"/>
      <c r="C835" s="41"/>
      <c r="D835" s="41"/>
      <c r="E835" s="41"/>
      <c r="F835" s="41"/>
      <c r="G835" s="41"/>
      <c r="H835" s="42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3"/>
    </row>
    <row r="836" spans="1:63" s="44" customFormat="1" x14ac:dyDescent="0.25">
      <c r="A836" s="52"/>
      <c r="B836" s="41"/>
      <c r="C836" s="41"/>
      <c r="D836" s="41"/>
      <c r="E836" s="41"/>
      <c r="F836" s="41"/>
      <c r="G836" s="41"/>
      <c r="H836" s="42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3"/>
    </row>
    <row r="837" spans="1:63" s="44" customFormat="1" x14ac:dyDescent="0.25">
      <c r="A837" s="52"/>
      <c r="B837" s="41"/>
      <c r="C837" s="41"/>
      <c r="D837" s="41"/>
      <c r="E837" s="41"/>
      <c r="F837" s="41"/>
      <c r="G837" s="41"/>
      <c r="H837" s="42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3"/>
    </row>
    <row r="838" spans="1:63" s="44" customFormat="1" x14ac:dyDescent="0.25">
      <c r="A838" s="52"/>
      <c r="B838" s="41"/>
      <c r="C838" s="41"/>
      <c r="D838" s="41"/>
      <c r="E838" s="41"/>
      <c r="F838" s="41"/>
      <c r="G838" s="41"/>
      <c r="H838" s="42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3"/>
    </row>
    <row r="839" spans="1:63" s="44" customFormat="1" x14ac:dyDescent="0.25">
      <c r="A839" s="52"/>
      <c r="B839" s="41"/>
      <c r="C839" s="41"/>
      <c r="D839" s="41"/>
      <c r="E839" s="41"/>
      <c r="F839" s="41"/>
      <c r="G839" s="41"/>
      <c r="H839" s="42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3"/>
    </row>
    <row r="840" spans="1:63" s="44" customFormat="1" x14ac:dyDescent="0.25">
      <c r="A840" s="52"/>
      <c r="B840" s="41"/>
      <c r="C840" s="41"/>
      <c r="D840" s="41"/>
      <c r="E840" s="41"/>
      <c r="F840" s="41"/>
      <c r="G840" s="41"/>
      <c r="H840" s="42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3"/>
    </row>
    <row r="841" spans="1:63" s="44" customFormat="1" x14ac:dyDescent="0.25">
      <c r="A841" s="52"/>
      <c r="B841" s="41"/>
      <c r="C841" s="41"/>
      <c r="D841" s="41"/>
      <c r="E841" s="41"/>
      <c r="F841" s="41"/>
      <c r="G841" s="41"/>
      <c r="H841" s="42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3"/>
    </row>
    <row r="842" spans="1:63" s="44" customFormat="1" x14ac:dyDescent="0.25">
      <c r="A842" s="52"/>
      <c r="B842" s="41"/>
      <c r="C842" s="41"/>
      <c r="D842" s="41"/>
      <c r="E842" s="41"/>
      <c r="F842" s="41"/>
      <c r="G842" s="41"/>
      <c r="H842" s="42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3"/>
    </row>
    <row r="843" spans="1:63" s="44" customFormat="1" x14ac:dyDescent="0.25">
      <c r="A843" s="52"/>
      <c r="B843" s="41"/>
      <c r="C843" s="41"/>
      <c r="D843" s="41"/>
      <c r="E843" s="41"/>
      <c r="F843" s="41"/>
      <c r="G843" s="41"/>
      <c r="H843" s="42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3"/>
    </row>
    <row r="844" spans="1:63" s="44" customFormat="1" x14ac:dyDescent="0.25">
      <c r="A844" s="52"/>
      <c r="B844" s="41"/>
      <c r="C844" s="41"/>
      <c r="D844" s="41"/>
      <c r="E844" s="41"/>
      <c r="F844" s="41"/>
      <c r="G844" s="41"/>
      <c r="H844" s="42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3"/>
    </row>
    <row r="845" spans="1:63" s="44" customFormat="1" x14ac:dyDescent="0.25">
      <c r="A845" s="52"/>
      <c r="B845" s="41"/>
      <c r="C845" s="41"/>
      <c r="D845" s="41"/>
      <c r="E845" s="41"/>
      <c r="F845" s="41"/>
      <c r="G845" s="41"/>
      <c r="H845" s="42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3"/>
    </row>
    <row r="846" spans="1:63" s="44" customFormat="1" x14ac:dyDescent="0.25">
      <c r="A846" s="52"/>
      <c r="B846" s="41"/>
      <c r="C846" s="41"/>
      <c r="D846" s="41"/>
      <c r="E846" s="41"/>
      <c r="F846" s="41"/>
      <c r="G846" s="41"/>
      <c r="H846" s="42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3"/>
    </row>
    <row r="847" spans="1:63" s="44" customFormat="1" x14ac:dyDescent="0.25">
      <c r="A847" s="52"/>
      <c r="B847" s="41"/>
      <c r="C847" s="41"/>
      <c r="D847" s="41"/>
      <c r="E847" s="41"/>
      <c r="F847" s="41"/>
      <c r="G847" s="41"/>
      <c r="H847" s="42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3"/>
    </row>
    <row r="848" spans="1:63" s="44" customFormat="1" x14ac:dyDescent="0.25">
      <c r="A848" s="52"/>
      <c r="B848" s="41"/>
      <c r="C848" s="41"/>
      <c r="D848" s="41"/>
      <c r="E848" s="41"/>
      <c r="F848" s="41"/>
      <c r="G848" s="41"/>
      <c r="H848" s="42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3"/>
    </row>
    <row r="849" spans="1:63" s="44" customFormat="1" x14ac:dyDescent="0.25">
      <c r="A849" s="52"/>
      <c r="B849" s="41"/>
      <c r="C849" s="41"/>
      <c r="D849" s="41"/>
      <c r="E849" s="41"/>
      <c r="F849" s="41"/>
      <c r="G849" s="41"/>
      <c r="H849" s="42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3"/>
    </row>
    <row r="850" spans="1:63" s="44" customFormat="1" x14ac:dyDescent="0.25">
      <c r="A850" s="52"/>
      <c r="B850" s="41"/>
      <c r="C850" s="41"/>
      <c r="D850" s="41"/>
      <c r="E850" s="41"/>
      <c r="F850" s="41"/>
      <c r="G850" s="41"/>
      <c r="H850" s="42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3"/>
    </row>
    <row r="851" spans="1:63" s="44" customFormat="1" x14ac:dyDescent="0.25">
      <c r="A851" s="52"/>
      <c r="B851" s="41"/>
      <c r="C851" s="41"/>
      <c r="D851" s="41"/>
      <c r="E851" s="41"/>
      <c r="F851" s="41"/>
      <c r="G851" s="41"/>
      <c r="H851" s="42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3"/>
    </row>
    <row r="852" spans="1:63" s="44" customFormat="1" x14ac:dyDescent="0.25">
      <c r="A852" s="52"/>
      <c r="B852" s="41"/>
      <c r="C852" s="41"/>
      <c r="D852" s="41"/>
      <c r="E852" s="41"/>
      <c r="F852" s="41"/>
      <c r="G852" s="41"/>
      <c r="H852" s="42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3"/>
    </row>
    <row r="853" spans="1:63" s="44" customFormat="1" x14ac:dyDescent="0.25">
      <c r="A853" s="52"/>
      <c r="B853" s="41"/>
      <c r="C853" s="41"/>
      <c r="D853" s="41"/>
      <c r="E853" s="41"/>
      <c r="F853" s="41"/>
      <c r="G853" s="41"/>
      <c r="H853" s="42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3"/>
    </row>
    <row r="854" spans="1:63" s="44" customFormat="1" x14ac:dyDescent="0.25">
      <c r="A854" s="52"/>
      <c r="B854" s="41"/>
      <c r="C854" s="41"/>
      <c r="D854" s="41"/>
      <c r="E854" s="41"/>
      <c r="F854" s="41"/>
      <c r="G854" s="41"/>
      <c r="H854" s="42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3"/>
    </row>
    <row r="855" spans="1:63" s="44" customFormat="1" x14ac:dyDescent="0.25">
      <c r="A855" s="52"/>
      <c r="B855" s="41"/>
      <c r="C855" s="41"/>
      <c r="D855" s="41"/>
      <c r="E855" s="41"/>
      <c r="F855" s="41"/>
      <c r="G855" s="41"/>
      <c r="H855" s="42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3"/>
    </row>
    <row r="856" spans="1:63" s="44" customFormat="1" x14ac:dyDescent="0.25">
      <c r="A856" s="52"/>
      <c r="B856" s="41"/>
      <c r="C856" s="41"/>
      <c r="D856" s="41"/>
      <c r="E856" s="41"/>
      <c r="F856" s="41"/>
      <c r="G856" s="41"/>
      <c r="H856" s="42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3"/>
    </row>
    <row r="857" spans="1:63" s="44" customFormat="1" x14ac:dyDescent="0.25">
      <c r="A857" s="52"/>
      <c r="B857" s="41"/>
      <c r="C857" s="41"/>
      <c r="D857" s="41"/>
      <c r="E857" s="41"/>
      <c r="F857" s="41"/>
      <c r="G857" s="41"/>
      <c r="H857" s="42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3"/>
    </row>
    <row r="858" spans="1:63" s="44" customFormat="1" x14ac:dyDescent="0.25">
      <c r="A858" s="52"/>
      <c r="B858" s="41"/>
      <c r="C858" s="41"/>
      <c r="D858" s="41"/>
      <c r="E858" s="41"/>
      <c r="F858" s="41"/>
      <c r="G858" s="41"/>
      <c r="H858" s="42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3"/>
    </row>
    <row r="859" spans="1:63" s="44" customFormat="1" x14ac:dyDescent="0.25">
      <c r="A859" s="52"/>
      <c r="B859" s="41"/>
      <c r="C859" s="41"/>
      <c r="D859" s="41"/>
      <c r="E859" s="41"/>
      <c r="F859" s="41"/>
      <c r="G859" s="41"/>
      <c r="H859" s="42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3"/>
    </row>
    <row r="860" spans="1:63" s="44" customFormat="1" x14ac:dyDescent="0.25">
      <c r="A860" s="52"/>
      <c r="B860" s="41"/>
      <c r="C860" s="41"/>
      <c r="D860" s="41"/>
      <c r="E860" s="41"/>
      <c r="F860" s="41"/>
      <c r="G860" s="41"/>
      <c r="H860" s="42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3"/>
    </row>
    <row r="861" spans="1:63" s="44" customFormat="1" x14ac:dyDescent="0.25">
      <c r="A861" s="52"/>
      <c r="B861" s="41"/>
      <c r="C861" s="41"/>
      <c r="D861" s="41"/>
      <c r="E861" s="41"/>
      <c r="F861" s="41"/>
      <c r="G861" s="41"/>
      <c r="H861" s="42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3"/>
    </row>
    <row r="862" spans="1:63" s="44" customFormat="1" x14ac:dyDescent="0.25">
      <c r="A862" s="52"/>
      <c r="B862" s="41"/>
      <c r="C862" s="41"/>
      <c r="D862" s="41"/>
      <c r="E862" s="41"/>
      <c r="F862" s="41"/>
      <c r="G862" s="41"/>
      <c r="H862" s="42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3"/>
    </row>
    <row r="863" spans="1:63" s="44" customFormat="1" x14ac:dyDescent="0.25">
      <c r="A863" s="52"/>
      <c r="B863" s="41"/>
      <c r="C863" s="41"/>
      <c r="D863" s="41"/>
      <c r="E863" s="41"/>
      <c r="F863" s="41"/>
      <c r="G863" s="41"/>
      <c r="H863" s="42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3"/>
    </row>
    <row r="864" spans="1:63" s="44" customFormat="1" x14ac:dyDescent="0.25">
      <c r="A864" s="52"/>
      <c r="B864" s="41"/>
      <c r="C864" s="41"/>
      <c r="D864" s="41"/>
      <c r="E864" s="41"/>
      <c r="F864" s="41"/>
      <c r="G864" s="41"/>
      <c r="H864" s="42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3"/>
    </row>
    <row r="865" spans="1:63" s="44" customFormat="1" x14ac:dyDescent="0.25">
      <c r="A865" s="52"/>
      <c r="B865" s="41"/>
      <c r="C865" s="41"/>
      <c r="D865" s="41"/>
      <c r="E865" s="41"/>
      <c r="F865" s="41"/>
      <c r="G865" s="41"/>
      <c r="H865" s="42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3"/>
    </row>
    <row r="866" spans="1:63" s="44" customFormat="1" x14ac:dyDescent="0.25">
      <c r="A866" s="52"/>
      <c r="B866" s="41"/>
      <c r="C866" s="41"/>
      <c r="D866" s="41"/>
      <c r="E866" s="41"/>
      <c r="F866" s="41"/>
      <c r="G866" s="41"/>
      <c r="H866" s="42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3"/>
    </row>
    <row r="867" spans="1:63" s="44" customFormat="1" x14ac:dyDescent="0.25">
      <c r="A867" s="52"/>
      <c r="B867" s="41"/>
      <c r="C867" s="41"/>
      <c r="D867" s="41"/>
      <c r="E867" s="41"/>
      <c r="F867" s="41"/>
      <c r="G867" s="41"/>
      <c r="H867" s="42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3"/>
    </row>
    <row r="868" spans="1:63" s="44" customFormat="1" x14ac:dyDescent="0.25">
      <c r="A868" s="52"/>
      <c r="B868" s="41"/>
      <c r="C868" s="41"/>
      <c r="D868" s="41"/>
      <c r="E868" s="41"/>
      <c r="F868" s="41"/>
      <c r="G868" s="41"/>
      <c r="H868" s="42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3"/>
    </row>
    <row r="869" spans="1:63" s="44" customFormat="1" x14ac:dyDescent="0.25">
      <c r="A869" s="52"/>
      <c r="B869" s="41"/>
      <c r="C869" s="41"/>
      <c r="D869" s="41"/>
      <c r="E869" s="41"/>
      <c r="F869" s="41"/>
      <c r="G869" s="41"/>
      <c r="H869" s="42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3"/>
    </row>
    <row r="870" spans="1:63" s="44" customFormat="1" x14ac:dyDescent="0.25">
      <c r="A870" s="52"/>
      <c r="B870" s="41"/>
      <c r="C870" s="41"/>
      <c r="D870" s="41"/>
      <c r="E870" s="41"/>
      <c r="F870" s="41"/>
      <c r="G870" s="41"/>
      <c r="H870" s="42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3"/>
    </row>
    <row r="871" spans="1:63" s="44" customFormat="1" x14ac:dyDescent="0.25">
      <c r="A871" s="52"/>
      <c r="B871" s="41"/>
      <c r="C871" s="41"/>
      <c r="D871" s="41"/>
      <c r="E871" s="41"/>
      <c r="F871" s="41"/>
      <c r="G871" s="41"/>
      <c r="H871" s="42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3"/>
    </row>
    <row r="872" spans="1:63" s="44" customFormat="1" x14ac:dyDescent="0.25">
      <c r="A872" s="52"/>
      <c r="B872" s="41"/>
      <c r="C872" s="41"/>
      <c r="D872" s="41"/>
      <c r="E872" s="41"/>
      <c r="F872" s="41"/>
      <c r="G872" s="41"/>
      <c r="H872" s="42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3"/>
    </row>
    <row r="873" spans="1:63" s="44" customFormat="1" x14ac:dyDescent="0.25">
      <c r="A873" s="52"/>
      <c r="B873" s="41"/>
      <c r="C873" s="41"/>
      <c r="D873" s="41"/>
      <c r="E873" s="41"/>
      <c r="F873" s="41"/>
      <c r="G873" s="41"/>
      <c r="H873" s="42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3"/>
    </row>
    <row r="874" spans="1:63" s="44" customFormat="1" x14ac:dyDescent="0.25">
      <c r="A874" s="52"/>
      <c r="B874" s="41"/>
      <c r="C874" s="41"/>
      <c r="D874" s="41"/>
      <c r="E874" s="41"/>
      <c r="F874" s="41"/>
      <c r="G874" s="41"/>
      <c r="H874" s="42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3"/>
    </row>
    <row r="875" spans="1:63" s="44" customFormat="1" x14ac:dyDescent="0.25">
      <c r="A875" s="52"/>
      <c r="B875" s="41"/>
      <c r="C875" s="41"/>
      <c r="D875" s="41"/>
      <c r="E875" s="41"/>
      <c r="F875" s="41"/>
      <c r="G875" s="41"/>
      <c r="H875" s="42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3"/>
    </row>
    <row r="876" spans="1:63" s="44" customFormat="1" x14ac:dyDescent="0.25">
      <c r="A876" s="52"/>
      <c r="B876" s="41"/>
      <c r="C876" s="41"/>
      <c r="D876" s="41"/>
      <c r="E876" s="41"/>
      <c r="F876" s="41"/>
      <c r="G876" s="41"/>
      <c r="H876" s="42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3"/>
    </row>
    <row r="877" spans="1:63" s="44" customFormat="1" x14ac:dyDescent="0.25">
      <c r="A877" s="52"/>
      <c r="B877" s="41"/>
      <c r="C877" s="41"/>
      <c r="D877" s="41"/>
      <c r="E877" s="41"/>
      <c r="F877" s="41"/>
      <c r="G877" s="41"/>
      <c r="H877" s="42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3"/>
    </row>
    <row r="878" spans="1:63" s="44" customFormat="1" x14ac:dyDescent="0.25">
      <c r="A878" s="52"/>
      <c r="B878" s="41"/>
      <c r="C878" s="41"/>
      <c r="D878" s="41"/>
      <c r="E878" s="41"/>
      <c r="F878" s="41"/>
      <c r="G878" s="41"/>
      <c r="H878" s="42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3"/>
    </row>
    <row r="879" spans="1:63" s="44" customFormat="1" x14ac:dyDescent="0.25">
      <c r="A879" s="52"/>
      <c r="B879" s="41"/>
      <c r="C879" s="41"/>
      <c r="D879" s="41"/>
      <c r="E879" s="41"/>
      <c r="F879" s="41"/>
      <c r="G879" s="41"/>
      <c r="H879" s="42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3"/>
    </row>
    <row r="880" spans="1:63" s="44" customFormat="1" x14ac:dyDescent="0.25">
      <c r="A880" s="52"/>
      <c r="B880" s="41"/>
      <c r="C880" s="41"/>
      <c r="D880" s="41"/>
      <c r="E880" s="41"/>
      <c r="F880" s="41"/>
      <c r="G880" s="41"/>
      <c r="H880" s="42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3"/>
    </row>
    <row r="881" spans="1:63" s="44" customFormat="1" x14ac:dyDescent="0.25">
      <c r="A881" s="52"/>
      <c r="B881" s="41"/>
      <c r="C881" s="41"/>
      <c r="D881" s="41"/>
      <c r="E881" s="41"/>
      <c r="F881" s="41"/>
      <c r="G881" s="41"/>
      <c r="H881" s="42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3"/>
    </row>
    <row r="882" spans="1:63" s="44" customFormat="1" x14ac:dyDescent="0.25">
      <c r="A882" s="52"/>
      <c r="B882" s="41"/>
      <c r="C882" s="41"/>
      <c r="D882" s="41"/>
      <c r="E882" s="41"/>
      <c r="F882" s="41"/>
      <c r="G882" s="41"/>
      <c r="H882" s="42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3"/>
    </row>
    <row r="883" spans="1:63" s="44" customFormat="1" x14ac:dyDescent="0.25">
      <c r="A883" s="52"/>
      <c r="B883" s="41"/>
      <c r="C883" s="41"/>
      <c r="D883" s="41"/>
      <c r="E883" s="41"/>
      <c r="F883" s="41"/>
      <c r="G883" s="41"/>
      <c r="H883" s="42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3"/>
    </row>
    <row r="884" spans="1:63" s="44" customFormat="1" x14ac:dyDescent="0.25">
      <c r="A884" s="52"/>
      <c r="B884" s="41"/>
      <c r="C884" s="41"/>
      <c r="D884" s="41"/>
      <c r="E884" s="41"/>
      <c r="F884" s="41"/>
      <c r="G884" s="41"/>
      <c r="H884" s="42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3"/>
    </row>
    <row r="885" spans="1:63" s="44" customFormat="1" x14ac:dyDescent="0.25">
      <c r="A885" s="52"/>
      <c r="B885" s="41"/>
      <c r="C885" s="41"/>
      <c r="D885" s="41"/>
      <c r="E885" s="41"/>
      <c r="F885" s="41"/>
      <c r="G885" s="41"/>
      <c r="H885" s="42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3"/>
    </row>
    <row r="886" spans="1:63" s="44" customFormat="1" x14ac:dyDescent="0.25">
      <c r="A886" s="52"/>
      <c r="B886" s="41"/>
      <c r="C886" s="41"/>
      <c r="D886" s="41"/>
      <c r="E886" s="41"/>
      <c r="F886" s="41"/>
      <c r="G886" s="41"/>
      <c r="H886" s="42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3"/>
    </row>
    <row r="887" spans="1:63" s="44" customFormat="1" x14ac:dyDescent="0.25">
      <c r="A887" s="52"/>
      <c r="B887" s="41"/>
      <c r="C887" s="41"/>
      <c r="D887" s="41"/>
      <c r="E887" s="41"/>
      <c r="F887" s="41"/>
      <c r="G887" s="41"/>
      <c r="H887" s="42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3"/>
    </row>
    <row r="888" spans="1:63" s="44" customFormat="1" x14ac:dyDescent="0.25">
      <c r="A888" s="52"/>
      <c r="B888" s="41"/>
      <c r="C888" s="41"/>
      <c r="D888" s="41"/>
      <c r="E888" s="41"/>
      <c r="F888" s="41"/>
      <c r="G888" s="41"/>
      <c r="H888" s="42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3"/>
    </row>
    <row r="889" spans="1:63" s="44" customFormat="1" x14ac:dyDescent="0.25">
      <c r="A889" s="52"/>
      <c r="B889" s="41"/>
      <c r="C889" s="41"/>
      <c r="D889" s="41"/>
      <c r="E889" s="41"/>
      <c r="F889" s="41"/>
      <c r="G889" s="41"/>
      <c r="H889" s="42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3"/>
    </row>
    <row r="890" spans="1:63" s="44" customFormat="1" x14ac:dyDescent="0.25">
      <c r="A890" s="52"/>
      <c r="B890" s="41"/>
      <c r="C890" s="41"/>
      <c r="D890" s="41"/>
      <c r="E890" s="41"/>
      <c r="F890" s="41"/>
      <c r="G890" s="41"/>
      <c r="H890" s="42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3"/>
    </row>
    <row r="891" spans="1:63" s="44" customFormat="1" x14ac:dyDescent="0.25">
      <c r="A891" s="52"/>
      <c r="B891" s="41"/>
      <c r="C891" s="41"/>
      <c r="D891" s="41"/>
      <c r="E891" s="41"/>
      <c r="F891" s="41"/>
      <c r="G891" s="41"/>
      <c r="H891" s="42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3"/>
    </row>
    <row r="892" spans="1:63" s="44" customFormat="1" x14ac:dyDescent="0.25">
      <c r="A892" s="52"/>
      <c r="B892" s="41"/>
      <c r="C892" s="41"/>
      <c r="D892" s="41"/>
      <c r="E892" s="41"/>
      <c r="F892" s="41"/>
      <c r="G892" s="41"/>
      <c r="H892" s="42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3"/>
    </row>
    <row r="893" spans="1:63" s="44" customFormat="1" x14ac:dyDescent="0.25">
      <c r="A893" s="52"/>
      <c r="B893" s="41"/>
      <c r="C893" s="41"/>
      <c r="D893" s="41"/>
      <c r="E893" s="41"/>
      <c r="F893" s="41"/>
      <c r="G893" s="41"/>
      <c r="H893" s="42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3"/>
    </row>
    <row r="894" spans="1:63" s="44" customFormat="1" x14ac:dyDescent="0.25">
      <c r="A894" s="52"/>
      <c r="B894" s="41"/>
      <c r="C894" s="41"/>
      <c r="D894" s="41"/>
      <c r="E894" s="41"/>
      <c r="F894" s="41"/>
      <c r="G894" s="41"/>
      <c r="H894" s="42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3"/>
    </row>
    <row r="895" spans="1:63" s="44" customFormat="1" x14ac:dyDescent="0.25">
      <c r="A895" s="52"/>
      <c r="B895" s="41"/>
      <c r="C895" s="41"/>
      <c r="D895" s="41"/>
      <c r="E895" s="41"/>
      <c r="F895" s="41"/>
      <c r="G895" s="41"/>
      <c r="H895" s="42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3"/>
    </row>
    <row r="896" spans="1:63" s="44" customFormat="1" x14ac:dyDescent="0.25">
      <c r="A896" s="52"/>
      <c r="B896" s="41"/>
      <c r="C896" s="41"/>
      <c r="D896" s="41"/>
      <c r="E896" s="41"/>
      <c r="F896" s="41"/>
      <c r="G896" s="41"/>
      <c r="H896" s="42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3"/>
    </row>
    <row r="897" spans="1:63" s="44" customFormat="1" x14ac:dyDescent="0.25">
      <c r="A897" s="52"/>
      <c r="B897" s="41"/>
      <c r="C897" s="41"/>
      <c r="D897" s="41"/>
      <c r="E897" s="41"/>
      <c r="F897" s="41"/>
      <c r="G897" s="41"/>
      <c r="H897" s="42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3"/>
    </row>
    <row r="898" spans="1:63" s="44" customFormat="1" x14ac:dyDescent="0.25">
      <c r="A898" s="52"/>
      <c r="B898" s="41"/>
      <c r="C898" s="41"/>
      <c r="D898" s="41"/>
      <c r="E898" s="41"/>
      <c r="F898" s="41"/>
      <c r="G898" s="41"/>
      <c r="H898" s="42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3"/>
    </row>
    <row r="899" spans="1:63" s="44" customFormat="1" x14ac:dyDescent="0.25">
      <c r="A899" s="52"/>
      <c r="B899" s="41"/>
      <c r="C899" s="41"/>
      <c r="D899" s="41"/>
      <c r="E899" s="41"/>
      <c r="F899" s="41"/>
      <c r="G899" s="41"/>
      <c r="H899" s="42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3"/>
    </row>
    <row r="900" spans="1:63" s="44" customFormat="1" x14ac:dyDescent="0.25">
      <c r="A900" s="52"/>
      <c r="B900" s="41"/>
      <c r="C900" s="41"/>
      <c r="D900" s="41"/>
      <c r="E900" s="41"/>
      <c r="F900" s="41"/>
      <c r="G900" s="41"/>
      <c r="H900" s="42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3"/>
    </row>
    <row r="901" spans="1:63" s="44" customFormat="1" x14ac:dyDescent="0.25">
      <c r="A901" s="52"/>
      <c r="B901" s="41"/>
      <c r="C901" s="41"/>
      <c r="D901" s="41"/>
      <c r="E901" s="41"/>
      <c r="F901" s="41"/>
      <c r="G901" s="41"/>
      <c r="H901" s="42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3"/>
    </row>
    <row r="902" spans="1:63" s="44" customFormat="1" x14ac:dyDescent="0.25">
      <c r="A902" s="52"/>
      <c r="B902" s="41"/>
      <c r="C902" s="41"/>
      <c r="D902" s="41"/>
      <c r="E902" s="41"/>
      <c r="F902" s="41"/>
      <c r="G902" s="41"/>
      <c r="H902" s="42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3"/>
    </row>
    <row r="903" spans="1:63" s="44" customFormat="1" x14ac:dyDescent="0.25">
      <c r="A903" s="52"/>
      <c r="B903" s="41"/>
      <c r="C903" s="41"/>
      <c r="D903" s="41"/>
      <c r="E903" s="41"/>
      <c r="F903" s="41"/>
      <c r="G903" s="41"/>
      <c r="H903" s="42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3"/>
    </row>
    <row r="904" spans="1:63" s="44" customFormat="1" x14ac:dyDescent="0.25">
      <c r="A904" s="52"/>
      <c r="B904" s="41"/>
      <c r="C904" s="41"/>
      <c r="D904" s="41"/>
      <c r="E904" s="41"/>
      <c r="F904" s="41"/>
      <c r="G904" s="41"/>
      <c r="H904" s="42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3"/>
    </row>
    <row r="905" spans="1:63" s="44" customFormat="1" x14ac:dyDescent="0.25">
      <c r="A905" s="52"/>
      <c r="B905" s="41"/>
      <c r="C905" s="41"/>
      <c r="D905" s="41"/>
      <c r="E905" s="41"/>
      <c r="F905" s="41"/>
      <c r="G905" s="41"/>
      <c r="H905" s="42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3"/>
    </row>
    <row r="906" spans="1:63" s="44" customFormat="1" x14ac:dyDescent="0.25">
      <c r="A906" s="52"/>
      <c r="B906" s="41"/>
      <c r="C906" s="41"/>
      <c r="D906" s="41"/>
      <c r="E906" s="41"/>
      <c r="F906" s="41"/>
      <c r="G906" s="41"/>
      <c r="H906" s="42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3"/>
    </row>
    <row r="907" spans="1:63" s="44" customFormat="1" x14ac:dyDescent="0.25">
      <c r="A907" s="52"/>
      <c r="B907" s="41"/>
      <c r="C907" s="41"/>
      <c r="D907" s="41"/>
      <c r="E907" s="41"/>
      <c r="F907" s="41"/>
      <c r="G907" s="41"/>
      <c r="H907" s="42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3"/>
    </row>
    <row r="908" spans="1:63" s="44" customFormat="1" x14ac:dyDescent="0.25">
      <c r="A908" s="52"/>
      <c r="B908" s="41"/>
      <c r="C908" s="41"/>
      <c r="D908" s="41"/>
      <c r="E908" s="41"/>
      <c r="F908" s="41"/>
      <c r="G908" s="41"/>
      <c r="H908" s="42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3"/>
    </row>
    <row r="909" spans="1:63" s="44" customFormat="1" x14ac:dyDescent="0.25">
      <c r="A909" s="52"/>
      <c r="B909" s="41"/>
      <c r="C909" s="41"/>
      <c r="D909" s="41"/>
      <c r="E909" s="41"/>
      <c r="F909" s="41"/>
      <c r="G909" s="41"/>
      <c r="H909" s="42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3"/>
    </row>
    <row r="910" spans="1:63" s="44" customFormat="1" x14ac:dyDescent="0.25">
      <c r="A910" s="52"/>
      <c r="B910" s="41"/>
      <c r="C910" s="41"/>
      <c r="D910" s="41"/>
      <c r="E910" s="41"/>
      <c r="F910" s="41"/>
      <c r="G910" s="41"/>
      <c r="H910" s="42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3"/>
    </row>
    <row r="911" spans="1:63" s="44" customFormat="1" x14ac:dyDescent="0.25">
      <c r="A911" s="52"/>
      <c r="B911" s="41"/>
      <c r="C911" s="41"/>
      <c r="D911" s="41"/>
      <c r="E911" s="41"/>
      <c r="F911" s="41"/>
      <c r="G911" s="41"/>
      <c r="H911" s="42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3"/>
    </row>
    <row r="912" spans="1:63" s="44" customFormat="1" x14ac:dyDescent="0.25">
      <c r="A912" s="52"/>
      <c r="B912" s="41"/>
      <c r="C912" s="41"/>
      <c r="D912" s="41"/>
      <c r="E912" s="41"/>
      <c r="F912" s="41"/>
      <c r="G912" s="41"/>
      <c r="H912" s="42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3"/>
    </row>
    <row r="913" spans="1:63" s="44" customFormat="1" x14ac:dyDescent="0.25">
      <c r="A913" s="52"/>
      <c r="B913" s="41"/>
      <c r="C913" s="41"/>
      <c r="D913" s="41"/>
      <c r="E913" s="41"/>
      <c r="F913" s="41"/>
      <c r="G913" s="41"/>
      <c r="H913" s="42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3"/>
    </row>
    <row r="914" spans="1:63" s="44" customFormat="1" x14ac:dyDescent="0.25">
      <c r="A914" s="52"/>
      <c r="B914" s="41"/>
      <c r="C914" s="41"/>
      <c r="D914" s="41"/>
      <c r="E914" s="41"/>
      <c r="F914" s="41"/>
      <c r="G914" s="41"/>
      <c r="H914" s="42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3"/>
    </row>
    <row r="915" spans="1:63" s="44" customFormat="1" x14ac:dyDescent="0.25">
      <c r="A915" s="52"/>
      <c r="B915" s="41"/>
      <c r="C915" s="41"/>
      <c r="D915" s="41"/>
      <c r="E915" s="41"/>
      <c r="F915" s="41"/>
      <c r="G915" s="41"/>
      <c r="H915" s="42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3"/>
    </row>
    <row r="916" spans="1:63" s="44" customFormat="1" x14ac:dyDescent="0.25">
      <c r="A916" s="52"/>
      <c r="B916" s="41"/>
      <c r="C916" s="41"/>
      <c r="D916" s="41"/>
      <c r="E916" s="41"/>
      <c r="F916" s="41"/>
      <c r="G916" s="41"/>
      <c r="H916" s="42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3"/>
    </row>
    <row r="917" spans="1:63" s="44" customFormat="1" x14ac:dyDescent="0.25">
      <c r="A917" s="52"/>
      <c r="B917" s="41"/>
      <c r="C917" s="41"/>
      <c r="D917" s="41"/>
      <c r="E917" s="41"/>
      <c r="F917" s="41"/>
      <c r="G917" s="41"/>
      <c r="H917" s="42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3"/>
    </row>
    <row r="918" spans="1:63" s="44" customFormat="1" x14ac:dyDescent="0.25">
      <c r="A918" s="52"/>
      <c r="B918" s="41"/>
      <c r="C918" s="41"/>
      <c r="D918" s="41"/>
      <c r="E918" s="41"/>
      <c r="F918" s="41"/>
      <c r="G918" s="41"/>
      <c r="H918" s="42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3"/>
    </row>
    <row r="919" spans="1:63" s="44" customFormat="1" x14ac:dyDescent="0.25">
      <c r="A919" s="52"/>
      <c r="B919" s="41"/>
      <c r="C919" s="41"/>
      <c r="D919" s="41"/>
      <c r="E919" s="41"/>
      <c r="F919" s="41"/>
      <c r="G919" s="41"/>
      <c r="H919" s="42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3"/>
    </row>
    <row r="920" spans="1:63" s="44" customFormat="1" x14ac:dyDescent="0.25">
      <c r="A920" s="52"/>
      <c r="B920" s="41"/>
      <c r="C920" s="41"/>
      <c r="D920" s="41"/>
      <c r="E920" s="41"/>
      <c r="F920" s="41"/>
      <c r="G920" s="41"/>
      <c r="H920" s="42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3"/>
    </row>
    <row r="921" spans="1:63" s="44" customFormat="1" x14ac:dyDescent="0.25">
      <c r="A921" s="52"/>
      <c r="B921" s="41"/>
      <c r="C921" s="41"/>
      <c r="D921" s="41"/>
      <c r="E921" s="41"/>
      <c r="F921" s="41"/>
      <c r="G921" s="41"/>
      <c r="H921" s="42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3"/>
    </row>
    <row r="922" spans="1:63" s="44" customFormat="1" x14ac:dyDescent="0.25">
      <c r="A922" s="52"/>
      <c r="B922" s="41"/>
      <c r="C922" s="41"/>
      <c r="D922" s="41"/>
      <c r="E922" s="41"/>
      <c r="F922" s="41"/>
      <c r="G922" s="41"/>
      <c r="H922" s="42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3"/>
    </row>
    <row r="923" spans="1:63" s="44" customFormat="1" x14ac:dyDescent="0.25">
      <c r="A923" s="52"/>
      <c r="B923" s="41"/>
      <c r="C923" s="41"/>
      <c r="D923" s="41"/>
      <c r="E923" s="41"/>
      <c r="F923" s="41"/>
      <c r="G923" s="41"/>
      <c r="H923" s="42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3"/>
    </row>
    <row r="924" spans="1:63" s="44" customFormat="1" x14ac:dyDescent="0.25">
      <c r="A924" s="52"/>
      <c r="B924" s="41"/>
      <c r="C924" s="41"/>
      <c r="D924" s="41"/>
      <c r="E924" s="41"/>
      <c r="F924" s="41"/>
      <c r="G924" s="41"/>
      <c r="H924" s="42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3"/>
    </row>
    <row r="925" spans="1:63" s="44" customFormat="1" x14ac:dyDescent="0.25">
      <c r="A925" s="52"/>
      <c r="B925" s="41"/>
      <c r="C925" s="41"/>
      <c r="D925" s="41"/>
      <c r="E925" s="41"/>
      <c r="F925" s="41"/>
      <c r="G925" s="41"/>
      <c r="H925" s="42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3"/>
    </row>
    <row r="926" spans="1:63" s="44" customFormat="1" x14ac:dyDescent="0.25">
      <c r="A926" s="52"/>
      <c r="B926" s="41"/>
      <c r="C926" s="41"/>
      <c r="D926" s="41"/>
      <c r="E926" s="41"/>
      <c r="F926" s="41"/>
      <c r="G926" s="41"/>
      <c r="H926" s="42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3"/>
    </row>
    <row r="927" spans="1:63" s="44" customFormat="1" x14ac:dyDescent="0.25">
      <c r="A927" s="52"/>
      <c r="B927" s="41"/>
      <c r="C927" s="41"/>
      <c r="D927" s="41"/>
      <c r="E927" s="41"/>
      <c r="F927" s="41"/>
      <c r="G927" s="41"/>
      <c r="H927" s="42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3"/>
    </row>
    <row r="928" spans="1:63" s="44" customFormat="1" x14ac:dyDescent="0.25">
      <c r="A928" s="52"/>
      <c r="B928" s="41"/>
      <c r="C928" s="41"/>
      <c r="D928" s="41"/>
      <c r="E928" s="41"/>
      <c r="F928" s="41"/>
      <c r="G928" s="41"/>
      <c r="H928" s="42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3"/>
    </row>
    <row r="929" spans="1:63" s="44" customFormat="1" x14ac:dyDescent="0.25">
      <c r="A929" s="52"/>
      <c r="B929" s="41"/>
      <c r="C929" s="41"/>
      <c r="D929" s="41"/>
      <c r="E929" s="41"/>
      <c r="F929" s="41"/>
      <c r="G929" s="41"/>
      <c r="H929" s="42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3"/>
    </row>
    <row r="930" spans="1:63" s="44" customFormat="1" x14ac:dyDescent="0.25">
      <c r="A930" s="52"/>
      <c r="B930" s="41"/>
      <c r="C930" s="41"/>
      <c r="D930" s="41"/>
      <c r="E930" s="41"/>
      <c r="F930" s="41"/>
      <c r="G930" s="41"/>
      <c r="H930" s="42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3"/>
    </row>
    <row r="931" spans="1:63" s="44" customFormat="1" x14ac:dyDescent="0.25">
      <c r="A931" s="52"/>
      <c r="B931" s="41"/>
      <c r="C931" s="41"/>
      <c r="D931" s="41"/>
      <c r="E931" s="41"/>
      <c r="F931" s="41"/>
      <c r="G931" s="41"/>
      <c r="H931" s="42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3"/>
    </row>
    <row r="932" spans="1:63" s="44" customFormat="1" x14ac:dyDescent="0.25">
      <c r="A932" s="52"/>
      <c r="B932" s="41"/>
      <c r="C932" s="41"/>
      <c r="D932" s="41"/>
      <c r="E932" s="41"/>
      <c r="F932" s="41"/>
      <c r="G932" s="41"/>
      <c r="H932" s="42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3"/>
    </row>
    <row r="933" spans="1:63" s="44" customFormat="1" x14ac:dyDescent="0.25">
      <c r="A933" s="52"/>
      <c r="B933" s="41"/>
      <c r="C933" s="41"/>
      <c r="D933" s="41"/>
      <c r="E933" s="41"/>
      <c r="F933" s="41"/>
      <c r="G933" s="41"/>
      <c r="H933" s="42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3"/>
    </row>
    <row r="934" spans="1:63" s="44" customFormat="1" x14ac:dyDescent="0.25">
      <c r="A934" s="52"/>
      <c r="B934" s="41"/>
      <c r="C934" s="41"/>
      <c r="D934" s="41"/>
      <c r="E934" s="41"/>
      <c r="F934" s="41"/>
      <c r="G934" s="41"/>
      <c r="H934" s="42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3"/>
    </row>
    <row r="935" spans="1:63" s="44" customFormat="1" x14ac:dyDescent="0.25">
      <c r="A935" s="52"/>
      <c r="B935" s="41"/>
      <c r="C935" s="41"/>
      <c r="D935" s="41"/>
      <c r="E935" s="41"/>
      <c r="F935" s="41"/>
      <c r="G935" s="41"/>
      <c r="H935" s="42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3"/>
    </row>
    <row r="936" spans="1:63" s="44" customFormat="1" x14ac:dyDescent="0.25">
      <c r="A936" s="52"/>
      <c r="B936" s="41"/>
      <c r="C936" s="41"/>
      <c r="D936" s="41"/>
      <c r="E936" s="41"/>
      <c r="F936" s="41"/>
      <c r="G936" s="41"/>
      <c r="H936" s="42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3"/>
    </row>
    <row r="937" spans="1:63" s="44" customFormat="1" x14ac:dyDescent="0.25">
      <c r="A937" s="52"/>
      <c r="B937" s="41"/>
      <c r="C937" s="41"/>
      <c r="D937" s="41"/>
      <c r="E937" s="41"/>
      <c r="F937" s="41"/>
      <c r="G937" s="41"/>
      <c r="H937" s="42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3"/>
    </row>
    <row r="938" spans="1:63" s="44" customFormat="1" x14ac:dyDescent="0.25">
      <c r="A938" s="52"/>
      <c r="B938" s="41"/>
      <c r="C938" s="41"/>
      <c r="D938" s="41"/>
      <c r="E938" s="41"/>
      <c r="F938" s="41"/>
      <c r="G938" s="41"/>
      <c r="H938" s="42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3"/>
    </row>
    <row r="939" spans="1:63" s="44" customFormat="1" x14ac:dyDescent="0.25">
      <c r="A939" s="52"/>
      <c r="B939" s="41"/>
      <c r="C939" s="41"/>
      <c r="D939" s="41"/>
      <c r="E939" s="41"/>
      <c r="F939" s="41"/>
      <c r="G939" s="41"/>
      <c r="H939" s="42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3"/>
    </row>
    <row r="940" spans="1:63" s="44" customFormat="1" x14ac:dyDescent="0.25">
      <c r="A940" s="52"/>
      <c r="B940" s="41"/>
      <c r="C940" s="41"/>
      <c r="D940" s="41"/>
      <c r="E940" s="41"/>
      <c r="F940" s="41"/>
      <c r="G940" s="41"/>
      <c r="H940" s="42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3"/>
    </row>
    <row r="941" spans="1:63" s="44" customFormat="1" x14ac:dyDescent="0.25">
      <c r="A941" s="52"/>
      <c r="B941" s="41"/>
      <c r="C941" s="41"/>
      <c r="D941" s="41"/>
      <c r="E941" s="41"/>
      <c r="F941" s="41"/>
      <c r="G941" s="41"/>
      <c r="H941" s="42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3"/>
    </row>
    <row r="942" spans="1:63" s="44" customFormat="1" x14ac:dyDescent="0.25">
      <c r="A942" s="52"/>
      <c r="B942" s="41"/>
      <c r="C942" s="41"/>
      <c r="D942" s="41"/>
      <c r="E942" s="41"/>
      <c r="F942" s="41"/>
      <c r="G942" s="41"/>
      <c r="H942" s="42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3"/>
    </row>
    <row r="943" spans="1:63" s="44" customFormat="1" x14ac:dyDescent="0.25">
      <c r="A943" s="52"/>
      <c r="B943" s="41"/>
      <c r="C943" s="41"/>
      <c r="D943" s="41"/>
      <c r="E943" s="41"/>
      <c r="F943" s="41"/>
      <c r="G943" s="41"/>
      <c r="H943" s="42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3"/>
    </row>
    <row r="944" spans="1:63" s="44" customFormat="1" x14ac:dyDescent="0.25">
      <c r="A944" s="52"/>
      <c r="B944" s="41"/>
      <c r="C944" s="41"/>
      <c r="D944" s="41"/>
      <c r="E944" s="41"/>
      <c r="F944" s="41"/>
      <c r="G944" s="41"/>
      <c r="H944" s="42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3"/>
    </row>
    <row r="945" spans="1:63" s="44" customFormat="1" x14ac:dyDescent="0.25">
      <c r="A945" s="52"/>
      <c r="B945" s="41"/>
      <c r="C945" s="41"/>
      <c r="D945" s="41"/>
      <c r="E945" s="41"/>
      <c r="F945" s="41"/>
      <c r="G945" s="41"/>
      <c r="H945" s="42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3"/>
    </row>
    <row r="946" spans="1:63" s="44" customFormat="1" x14ac:dyDescent="0.25">
      <c r="A946" s="52"/>
      <c r="B946" s="41"/>
      <c r="C946" s="41"/>
      <c r="D946" s="41"/>
      <c r="E946" s="41"/>
      <c r="F946" s="41"/>
      <c r="G946" s="41"/>
      <c r="H946" s="42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3"/>
    </row>
    <row r="947" spans="1:63" s="44" customFormat="1" x14ac:dyDescent="0.25">
      <c r="A947" s="52"/>
      <c r="B947" s="41"/>
      <c r="C947" s="41"/>
      <c r="D947" s="41"/>
      <c r="E947" s="41"/>
      <c r="F947" s="41"/>
      <c r="G947" s="41"/>
      <c r="H947" s="42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3"/>
    </row>
    <row r="948" spans="1:63" s="44" customFormat="1" x14ac:dyDescent="0.25">
      <c r="A948" s="52"/>
      <c r="B948" s="41"/>
      <c r="C948" s="41"/>
      <c r="D948" s="41"/>
      <c r="E948" s="41"/>
      <c r="F948" s="41"/>
      <c r="G948" s="41"/>
      <c r="H948" s="42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3"/>
    </row>
    <row r="949" spans="1:63" s="44" customFormat="1" x14ac:dyDescent="0.25">
      <c r="A949" s="52"/>
      <c r="B949" s="41"/>
      <c r="C949" s="41"/>
      <c r="D949" s="41"/>
      <c r="E949" s="41"/>
      <c r="F949" s="41"/>
      <c r="G949" s="41"/>
      <c r="H949" s="42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3"/>
    </row>
    <row r="950" spans="1:63" s="44" customFormat="1" x14ac:dyDescent="0.25">
      <c r="A950" s="52"/>
      <c r="B950" s="41"/>
      <c r="C950" s="41"/>
      <c r="D950" s="41"/>
      <c r="E950" s="41"/>
      <c r="F950" s="41"/>
      <c r="G950" s="41"/>
      <c r="H950" s="42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3"/>
    </row>
    <row r="951" spans="1:63" s="44" customFormat="1" x14ac:dyDescent="0.25">
      <c r="A951" s="52"/>
      <c r="B951" s="41"/>
      <c r="C951" s="41"/>
      <c r="D951" s="41"/>
      <c r="E951" s="41"/>
      <c r="F951" s="41"/>
      <c r="G951" s="41"/>
      <c r="H951" s="42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3"/>
    </row>
    <row r="952" spans="1:63" s="44" customFormat="1" x14ac:dyDescent="0.25">
      <c r="A952" s="52"/>
      <c r="B952" s="41"/>
      <c r="C952" s="41"/>
      <c r="D952" s="41"/>
      <c r="E952" s="41"/>
      <c r="F952" s="41"/>
      <c r="G952" s="41"/>
      <c r="H952" s="42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3"/>
    </row>
    <row r="953" spans="1:63" s="44" customFormat="1" x14ac:dyDescent="0.25">
      <c r="A953" s="52"/>
      <c r="B953" s="41"/>
      <c r="C953" s="41"/>
      <c r="D953" s="41"/>
      <c r="E953" s="41"/>
      <c r="F953" s="41"/>
      <c r="G953" s="41"/>
      <c r="H953" s="42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3"/>
    </row>
    <row r="954" spans="1:63" s="44" customFormat="1" x14ac:dyDescent="0.25">
      <c r="A954" s="52"/>
      <c r="B954" s="41"/>
      <c r="C954" s="41"/>
      <c r="D954" s="41"/>
      <c r="E954" s="41"/>
      <c r="F954" s="41"/>
      <c r="G954" s="41"/>
      <c r="H954" s="42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3"/>
    </row>
    <row r="955" spans="1:63" s="44" customFormat="1" x14ac:dyDescent="0.25">
      <c r="A955" s="52"/>
      <c r="B955" s="41"/>
      <c r="C955" s="41"/>
      <c r="D955" s="41"/>
      <c r="E955" s="41"/>
      <c r="F955" s="41"/>
      <c r="G955" s="41"/>
      <c r="H955" s="42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3"/>
    </row>
    <row r="956" spans="1:63" s="44" customFormat="1" x14ac:dyDescent="0.25">
      <c r="A956" s="52"/>
      <c r="B956" s="41"/>
      <c r="C956" s="41"/>
      <c r="D956" s="41"/>
      <c r="E956" s="41"/>
      <c r="F956" s="41"/>
      <c r="G956" s="41"/>
      <c r="H956" s="42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3"/>
    </row>
    <row r="957" spans="1:63" s="44" customFormat="1" x14ac:dyDescent="0.25">
      <c r="A957" s="52"/>
      <c r="B957" s="41"/>
      <c r="C957" s="41"/>
      <c r="D957" s="41"/>
      <c r="E957" s="41"/>
      <c r="F957" s="41"/>
      <c r="G957" s="41"/>
      <c r="H957" s="42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3"/>
    </row>
    <row r="958" spans="1:63" s="44" customFormat="1" x14ac:dyDescent="0.25">
      <c r="A958" s="52"/>
      <c r="B958" s="41"/>
      <c r="C958" s="41"/>
      <c r="D958" s="41"/>
      <c r="E958" s="41"/>
      <c r="F958" s="41"/>
      <c r="G958" s="41"/>
      <c r="H958" s="42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3"/>
    </row>
    <row r="959" spans="1:63" s="44" customFormat="1" x14ac:dyDescent="0.25">
      <c r="A959" s="52"/>
      <c r="B959" s="41"/>
      <c r="C959" s="41"/>
      <c r="D959" s="41"/>
      <c r="E959" s="41"/>
      <c r="F959" s="41"/>
      <c r="G959" s="41"/>
      <c r="H959" s="42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3"/>
    </row>
    <row r="960" spans="1:63" s="44" customFormat="1" x14ac:dyDescent="0.25">
      <c r="A960" s="52"/>
      <c r="B960" s="41"/>
      <c r="C960" s="41"/>
      <c r="D960" s="41"/>
      <c r="E960" s="41"/>
      <c r="F960" s="41"/>
      <c r="G960" s="41"/>
      <c r="H960" s="42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3"/>
    </row>
    <row r="961" spans="1:63" s="44" customFormat="1" x14ac:dyDescent="0.25">
      <c r="A961" s="52"/>
      <c r="B961" s="41"/>
      <c r="C961" s="41"/>
      <c r="D961" s="41"/>
      <c r="E961" s="41"/>
      <c r="F961" s="41"/>
      <c r="G961" s="41"/>
      <c r="H961" s="42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3"/>
    </row>
    <row r="962" spans="1:63" s="44" customFormat="1" x14ac:dyDescent="0.25">
      <c r="A962" s="52"/>
      <c r="B962" s="41"/>
      <c r="C962" s="41"/>
      <c r="D962" s="41"/>
      <c r="E962" s="41"/>
      <c r="F962" s="41"/>
      <c r="G962" s="41"/>
      <c r="H962" s="42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3"/>
    </row>
    <row r="963" spans="1:63" s="44" customFormat="1" x14ac:dyDescent="0.25">
      <c r="A963" s="52"/>
      <c r="B963" s="41"/>
      <c r="C963" s="41"/>
      <c r="D963" s="41"/>
      <c r="E963" s="41"/>
      <c r="F963" s="41"/>
      <c r="G963" s="41"/>
      <c r="H963" s="42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3"/>
    </row>
    <row r="964" spans="1:63" s="44" customFormat="1" x14ac:dyDescent="0.25">
      <c r="A964" s="52"/>
      <c r="B964" s="41"/>
      <c r="C964" s="41"/>
      <c r="D964" s="41"/>
      <c r="E964" s="41"/>
      <c r="F964" s="41"/>
      <c r="G964" s="41"/>
      <c r="H964" s="42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3"/>
    </row>
    <row r="965" spans="1:63" s="44" customFormat="1" x14ac:dyDescent="0.25">
      <c r="A965" s="52"/>
      <c r="B965" s="41"/>
      <c r="C965" s="41"/>
      <c r="D965" s="41"/>
      <c r="E965" s="41"/>
      <c r="F965" s="41"/>
      <c r="G965" s="41"/>
      <c r="H965" s="42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3"/>
    </row>
    <row r="966" spans="1:63" s="44" customFormat="1" x14ac:dyDescent="0.25">
      <c r="A966" s="52"/>
      <c r="B966" s="41"/>
      <c r="C966" s="41"/>
      <c r="D966" s="41"/>
      <c r="E966" s="41"/>
      <c r="F966" s="41"/>
      <c r="G966" s="41"/>
      <c r="H966" s="42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3"/>
    </row>
    <row r="967" spans="1:63" s="44" customFormat="1" x14ac:dyDescent="0.25">
      <c r="A967" s="52"/>
      <c r="B967" s="41"/>
      <c r="C967" s="41"/>
      <c r="D967" s="41"/>
      <c r="E967" s="41"/>
      <c r="F967" s="41"/>
      <c r="G967" s="41"/>
      <c r="H967" s="42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3"/>
    </row>
    <row r="968" spans="1:63" s="44" customFormat="1" x14ac:dyDescent="0.25">
      <c r="A968" s="52"/>
      <c r="B968" s="41"/>
      <c r="C968" s="41"/>
      <c r="D968" s="41"/>
      <c r="E968" s="41"/>
      <c r="F968" s="41"/>
      <c r="G968" s="41"/>
      <c r="H968" s="42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3"/>
    </row>
    <row r="969" spans="1:63" s="44" customFormat="1" x14ac:dyDescent="0.25">
      <c r="A969" s="52"/>
      <c r="B969" s="41"/>
      <c r="C969" s="41"/>
      <c r="D969" s="41"/>
      <c r="E969" s="41"/>
      <c r="F969" s="41"/>
      <c r="G969" s="41"/>
      <c r="H969" s="42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3"/>
    </row>
    <row r="970" spans="1:63" s="44" customFormat="1" x14ac:dyDescent="0.25">
      <c r="A970" s="52"/>
      <c r="B970" s="41"/>
      <c r="C970" s="41"/>
      <c r="D970" s="41"/>
      <c r="E970" s="41"/>
      <c r="F970" s="41"/>
      <c r="G970" s="41"/>
      <c r="H970" s="42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3"/>
    </row>
    <row r="971" spans="1:63" s="44" customFormat="1" x14ac:dyDescent="0.25">
      <c r="A971" s="52"/>
      <c r="B971" s="41"/>
      <c r="C971" s="41"/>
      <c r="D971" s="41"/>
      <c r="E971" s="41"/>
      <c r="F971" s="41"/>
      <c r="G971" s="41"/>
      <c r="H971" s="42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3"/>
    </row>
    <row r="972" spans="1:63" s="44" customFormat="1" x14ac:dyDescent="0.25">
      <c r="A972" s="52"/>
      <c r="B972" s="41"/>
      <c r="C972" s="41"/>
      <c r="D972" s="41"/>
      <c r="E972" s="41"/>
      <c r="F972" s="41"/>
      <c r="G972" s="41"/>
      <c r="H972" s="42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3"/>
    </row>
    <row r="973" spans="1:63" s="44" customFormat="1" x14ac:dyDescent="0.25">
      <c r="A973" s="52"/>
      <c r="B973" s="41"/>
      <c r="C973" s="41"/>
      <c r="D973" s="41"/>
      <c r="E973" s="41"/>
      <c r="F973" s="41"/>
      <c r="G973" s="41"/>
      <c r="H973" s="42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3"/>
    </row>
    <row r="974" spans="1:63" s="44" customFormat="1" x14ac:dyDescent="0.25">
      <c r="A974" s="52"/>
      <c r="B974" s="41"/>
      <c r="C974" s="41"/>
      <c r="D974" s="41"/>
      <c r="E974" s="41"/>
      <c r="F974" s="41"/>
      <c r="G974" s="41"/>
      <c r="H974" s="42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3"/>
    </row>
    <row r="975" spans="1:63" s="44" customFormat="1" x14ac:dyDescent="0.25">
      <c r="A975" s="52"/>
      <c r="B975" s="41"/>
      <c r="C975" s="41"/>
      <c r="D975" s="41"/>
      <c r="E975" s="41"/>
      <c r="F975" s="41"/>
      <c r="G975" s="41"/>
      <c r="H975" s="42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3"/>
    </row>
    <row r="976" spans="1:63" s="44" customFormat="1" x14ac:dyDescent="0.25">
      <c r="A976" s="52"/>
      <c r="B976" s="41"/>
      <c r="C976" s="41"/>
      <c r="D976" s="41"/>
      <c r="E976" s="41"/>
      <c r="F976" s="41"/>
      <c r="G976" s="41"/>
      <c r="H976" s="42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3"/>
    </row>
    <row r="977" spans="1:63" s="44" customFormat="1" x14ac:dyDescent="0.25">
      <c r="A977" s="52"/>
      <c r="B977" s="41"/>
      <c r="C977" s="41"/>
      <c r="D977" s="41"/>
      <c r="E977" s="41"/>
      <c r="F977" s="41"/>
      <c r="G977" s="41"/>
      <c r="H977" s="42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3"/>
    </row>
    <row r="978" spans="1:63" s="44" customFormat="1" x14ac:dyDescent="0.25">
      <c r="A978" s="52"/>
      <c r="B978" s="41"/>
      <c r="C978" s="41"/>
      <c r="D978" s="41"/>
      <c r="E978" s="41"/>
      <c r="F978" s="41"/>
      <c r="G978" s="41"/>
      <c r="H978" s="42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3"/>
    </row>
    <row r="979" spans="1:63" s="44" customFormat="1" x14ac:dyDescent="0.25">
      <c r="A979" s="52"/>
      <c r="B979" s="41"/>
      <c r="C979" s="41"/>
      <c r="D979" s="41"/>
      <c r="E979" s="41"/>
      <c r="F979" s="41"/>
      <c r="G979" s="41"/>
      <c r="H979" s="42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3"/>
    </row>
    <row r="980" spans="1:63" s="44" customFormat="1" x14ac:dyDescent="0.25">
      <c r="A980" s="52"/>
      <c r="B980" s="41"/>
      <c r="C980" s="41"/>
      <c r="D980" s="41"/>
      <c r="E980" s="41"/>
      <c r="F980" s="41"/>
      <c r="G980" s="41"/>
      <c r="H980" s="42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3"/>
    </row>
    <row r="981" spans="1:63" s="44" customFormat="1" x14ac:dyDescent="0.25">
      <c r="A981" s="52"/>
      <c r="B981" s="41"/>
      <c r="C981" s="41"/>
      <c r="D981" s="41"/>
      <c r="E981" s="41"/>
      <c r="F981" s="41"/>
      <c r="G981" s="41"/>
      <c r="H981" s="42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3"/>
    </row>
    <row r="982" spans="1:63" s="44" customFormat="1" x14ac:dyDescent="0.25">
      <c r="A982" s="52"/>
      <c r="B982" s="41"/>
      <c r="C982" s="41"/>
      <c r="D982" s="41"/>
      <c r="E982" s="41"/>
      <c r="F982" s="41"/>
      <c r="G982" s="41"/>
      <c r="H982" s="42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3"/>
    </row>
    <row r="983" spans="1:63" s="44" customFormat="1" x14ac:dyDescent="0.25">
      <c r="A983" s="52"/>
      <c r="B983" s="41"/>
      <c r="C983" s="41"/>
      <c r="D983" s="41"/>
      <c r="E983" s="41"/>
      <c r="F983" s="41"/>
      <c r="G983" s="41"/>
      <c r="H983" s="42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3"/>
    </row>
    <row r="984" spans="1:63" s="44" customFormat="1" x14ac:dyDescent="0.25">
      <c r="A984" s="52"/>
      <c r="B984" s="41"/>
      <c r="C984" s="41"/>
      <c r="D984" s="41"/>
      <c r="E984" s="41"/>
      <c r="F984" s="41"/>
      <c r="G984" s="41"/>
      <c r="H984" s="42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3"/>
    </row>
    <row r="985" spans="1:63" s="44" customFormat="1" x14ac:dyDescent="0.25">
      <c r="A985" s="52"/>
      <c r="B985" s="41"/>
      <c r="C985" s="41"/>
      <c r="D985" s="41"/>
      <c r="E985" s="41"/>
      <c r="F985" s="41"/>
      <c r="G985" s="41"/>
      <c r="H985" s="42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3"/>
    </row>
    <row r="986" spans="1:63" s="44" customFormat="1" x14ac:dyDescent="0.25">
      <c r="A986" s="52"/>
      <c r="B986" s="41"/>
      <c r="C986" s="41"/>
      <c r="D986" s="41"/>
      <c r="E986" s="41"/>
      <c r="F986" s="41"/>
      <c r="G986" s="41"/>
      <c r="H986" s="42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3"/>
    </row>
    <row r="987" spans="1:63" s="44" customFormat="1" x14ac:dyDescent="0.25">
      <c r="A987" s="52"/>
      <c r="B987" s="41"/>
      <c r="C987" s="41"/>
      <c r="D987" s="41"/>
      <c r="E987" s="41"/>
      <c r="F987" s="41"/>
      <c r="G987" s="41"/>
      <c r="H987" s="42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3"/>
    </row>
    <row r="988" spans="1:63" s="44" customFormat="1" x14ac:dyDescent="0.25">
      <c r="A988" s="52"/>
      <c r="B988" s="41"/>
      <c r="C988" s="41"/>
      <c r="D988" s="41"/>
      <c r="E988" s="41"/>
      <c r="F988" s="41"/>
      <c r="G988" s="41"/>
      <c r="H988" s="42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3"/>
    </row>
    <row r="989" spans="1:63" s="44" customFormat="1" x14ac:dyDescent="0.25">
      <c r="A989" s="52"/>
      <c r="B989" s="41"/>
      <c r="C989" s="41"/>
      <c r="D989" s="41"/>
      <c r="E989" s="41"/>
      <c r="F989" s="41"/>
      <c r="G989" s="41"/>
      <c r="H989" s="42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3"/>
    </row>
    <row r="990" spans="1:63" s="44" customFormat="1" x14ac:dyDescent="0.25">
      <c r="A990" s="52"/>
      <c r="B990" s="41"/>
      <c r="C990" s="41"/>
      <c r="D990" s="41"/>
      <c r="E990" s="41"/>
      <c r="F990" s="41"/>
      <c r="G990" s="41"/>
      <c r="H990" s="42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3"/>
    </row>
    <row r="991" spans="1:63" s="44" customFormat="1" x14ac:dyDescent="0.25">
      <c r="A991" s="52"/>
      <c r="B991" s="41"/>
      <c r="C991" s="41"/>
      <c r="D991" s="41"/>
      <c r="E991" s="41"/>
      <c r="F991" s="41"/>
      <c r="G991" s="41"/>
      <c r="H991" s="42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3"/>
    </row>
    <row r="992" spans="1:63" s="44" customFormat="1" x14ac:dyDescent="0.25">
      <c r="A992" s="52"/>
      <c r="B992" s="41"/>
      <c r="C992" s="41"/>
      <c r="D992" s="41"/>
      <c r="E992" s="41"/>
      <c r="F992" s="41"/>
      <c r="G992" s="41"/>
      <c r="H992" s="42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3"/>
    </row>
    <row r="993" spans="1:63" s="44" customFormat="1" x14ac:dyDescent="0.25">
      <c r="A993" s="52"/>
      <c r="B993" s="41"/>
      <c r="C993" s="41"/>
      <c r="D993" s="41"/>
      <c r="E993" s="41"/>
      <c r="F993" s="41"/>
      <c r="G993" s="41"/>
      <c r="H993" s="42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3"/>
    </row>
    <row r="994" spans="1:63" s="44" customFormat="1" x14ac:dyDescent="0.25">
      <c r="A994" s="52"/>
      <c r="B994" s="41"/>
      <c r="C994" s="41"/>
      <c r="D994" s="41"/>
      <c r="E994" s="41"/>
      <c r="F994" s="41"/>
      <c r="G994" s="41"/>
      <c r="H994" s="42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3"/>
    </row>
    <row r="995" spans="1:63" s="44" customFormat="1" x14ac:dyDescent="0.25">
      <c r="A995" s="52"/>
      <c r="B995" s="41"/>
      <c r="C995" s="41"/>
      <c r="D995" s="41"/>
      <c r="E995" s="41"/>
      <c r="F995" s="41"/>
      <c r="G995" s="41"/>
      <c r="H995" s="42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3"/>
    </row>
    <row r="996" spans="1:63" s="44" customFormat="1" x14ac:dyDescent="0.25">
      <c r="A996" s="52"/>
      <c r="B996" s="41"/>
      <c r="C996" s="41"/>
      <c r="D996" s="41"/>
      <c r="E996" s="41"/>
      <c r="F996" s="41"/>
      <c r="G996" s="41"/>
      <c r="H996" s="42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3"/>
    </row>
    <row r="997" spans="1:63" s="44" customFormat="1" x14ac:dyDescent="0.25">
      <c r="A997" s="52"/>
      <c r="B997" s="41"/>
      <c r="C997" s="41"/>
      <c r="D997" s="41"/>
      <c r="E997" s="41"/>
      <c r="F997" s="41"/>
      <c r="G997" s="41"/>
      <c r="H997" s="42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3"/>
    </row>
    <row r="998" spans="1:63" s="44" customFormat="1" x14ac:dyDescent="0.25">
      <c r="A998" s="52"/>
      <c r="B998" s="41"/>
      <c r="C998" s="41"/>
      <c r="D998" s="41"/>
      <c r="E998" s="41"/>
      <c r="F998" s="41"/>
      <c r="G998" s="41"/>
      <c r="H998" s="42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3"/>
    </row>
    <row r="999" spans="1:63" s="44" customFormat="1" x14ac:dyDescent="0.25">
      <c r="A999" s="52"/>
      <c r="B999" s="41"/>
      <c r="C999" s="41"/>
      <c r="D999" s="41"/>
      <c r="E999" s="41"/>
      <c r="F999" s="41"/>
      <c r="G999" s="41"/>
      <c r="H999" s="42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3"/>
    </row>
    <row r="1000" spans="1:63" s="44" customFormat="1" x14ac:dyDescent="0.25">
      <c r="A1000" s="52"/>
      <c r="B1000" s="41"/>
      <c r="C1000" s="41"/>
      <c r="D1000" s="41"/>
      <c r="E1000" s="41"/>
      <c r="F1000" s="41"/>
      <c r="G1000" s="41"/>
      <c r="H1000" s="42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3"/>
    </row>
    <row r="1001" spans="1:63" s="44" customFormat="1" x14ac:dyDescent="0.25">
      <c r="A1001" s="52"/>
      <c r="B1001" s="41"/>
      <c r="C1001" s="41"/>
      <c r="D1001" s="41"/>
      <c r="E1001" s="41"/>
      <c r="F1001" s="41"/>
      <c r="G1001" s="41"/>
      <c r="H1001" s="42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3"/>
    </row>
    <row r="1002" spans="1:63" s="44" customFormat="1" x14ac:dyDescent="0.25">
      <c r="A1002" s="52"/>
      <c r="B1002" s="41"/>
      <c r="C1002" s="41"/>
      <c r="D1002" s="41"/>
      <c r="E1002" s="41"/>
      <c r="F1002" s="41"/>
      <c r="G1002" s="41"/>
      <c r="H1002" s="42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3"/>
    </row>
    <row r="1003" spans="1:63" s="44" customFormat="1" x14ac:dyDescent="0.25">
      <c r="A1003" s="52"/>
      <c r="B1003" s="41"/>
      <c r="C1003" s="41"/>
      <c r="D1003" s="41"/>
      <c r="E1003" s="41"/>
      <c r="F1003" s="41"/>
      <c r="G1003" s="41"/>
      <c r="H1003" s="42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3"/>
    </row>
    <row r="1004" spans="1:63" s="44" customFormat="1" x14ac:dyDescent="0.25">
      <c r="A1004" s="52"/>
      <c r="B1004" s="41"/>
      <c r="C1004" s="41"/>
      <c r="D1004" s="41"/>
      <c r="E1004" s="41"/>
      <c r="F1004" s="41"/>
      <c r="G1004" s="41"/>
      <c r="H1004" s="42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1"/>
      <c r="AS1004" s="41"/>
      <c r="AT1004" s="41"/>
      <c r="AU1004" s="41"/>
      <c r="AV1004" s="41"/>
      <c r="AW1004" s="41"/>
      <c r="AX1004" s="41"/>
      <c r="AY1004" s="41"/>
      <c r="AZ1004" s="41"/>
      <c r="BA1004" s="41"/>
      <c r="BB1004" s="41"/>
      <c r="BC1004" s="41"/>
      <c r="BD1004" s="41"/>
      <c r="BE1004" s="41"/>
      <c r="BF1004" s="41"/>
      <c r="BG1004" s="41"/>
      <c r="BH1004" s="41"/>
      <c r="BI1004" s="41"/>
      <c r="BJ1004" s="41"/>
      <c r="BK1004" s="43"/>
    </row>
    <row r="1005" spans="1:63" s="44" customFormat="1" x14ac:dyDescent="0.25">
      <c r="A1005" s="52"/>
      <c r="B1005" s="41"/>
      <c r="C1005" s="41"/>
      <c r="D1005" s="41"/>
      <c r="E1005" s="41"/>
      <c r="F1005" s="41"/>
      <c r="G1005" s="41"/>
      <c r="H1005" s="42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1"/>
      <c r="AS1005" s="41"/>
      <c r="AT1005" s="41"/>
      <c r="AU1005" s="41"/>
      <c r="AV1005" s="41"/>
      <c r="AW1005" s="41"/>
      <c r="AX1005" s="41"/>
      <c r="AY1005" s="41"/>
      <c r="AZ1005" s="41"/>
      <c r="BA1005" s="41"/>
      <c r="BB1005" s="41"/>
      <c r="BC1005" s="41"/>
      <c r="BD1005" s="41"/>
      <c r="BE1005" s="41"/>
      <c r="BF1005" s="41"/>
      <c r="BG1005" s="41"/>
      <c r="BH1005" s="41"/>
      <c r="BI1005" s="41"/>
      <c r="BJ1005" s="41"/>
      <c r="BK1005" s="43"/>
    </row>
    <row r="1006" spans="1:63" s="44" customFormat="1" x14ac:dyDescent="0.25">
      <c r="A1006" s="52"/>
      <c r="B1006" s="41"/>
      <c r="C1006" s="41"/>
      <c r="D1006" s="41"/>
      <c r="E1006" s="41"/>
      <c r="F1006" s="41"/>
      <c r="G1006" s="41"/>
      <c r="H1006" s="42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1"/>
      <c r="AS1006" s="41"/>
      <c r="AT1006" s="41"/>
      <c r="AU1006" s="41"/>
      <c r="AV1006" s="41"/>
      <c r="AW1006" s="41"/>
      <c r="AX1006" s="41"/>
      <c r="AY1006" s="41"/>
      <c r="AZ1006" s="41"/>
      <c r="BA1006" s="41"/>
      <c r="BB1006" s="41"/>
      <c r="BC1006" s="41"/>
      <c r="BD1006" s="41"/>
      <c r="BE1006" s="41"/>
      <c r="BF1006" s="41"/>
      <c r="BG1006" s="41"/>
      <c r="BH1006" s="41"/>
      <c r="BI1006" s="41"/>
      <c r="BJ1006" s="41"/>
      <c r="BK1006" s="43"/>
    </row>
    <row r="1007" spans="1:63" s="44" customFormat="1" x14ac:dyDescent="0.25">
      <c r="A1007" s="52"/>
      <c r="B1007" s="41"/>
      <c r="C1007" s="41"/>
      <c r="D1007" s="41"/>
      <c r="E1007" s="41"/>
      <c r="F1007" s="41"/>
      <c r="G1007" s="41"/>
      <c r="H1007" s="42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1"/>
      <c r="AS1007" s="41"/>
      <c r="AT1007" s="41"/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3"/>
    </row>
    <row r="1008" spans="1:63" s="44" customFormat="1" x14ac:dyDescent="0.25">
      <c r="A1008" s="52"/>
      <c r="B1008" s="41"/>
      <c r="C1008" s="41"/>
      <c r="D1008" s="41"/>
      <c r="E1008" s="41"/>
      <c r="F1008" s="41"/>
      <c r="G1008" s="41"/>
      <c r="H1008" s="42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1"/>
      <c r="AS1008" s="41"/>
      <c r="AT1008" s="41"/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3"/>
    </row>
    <row r="1009" spans="1:63" s="44" customFormat="1" x14ac:dyDescent="0.25">
      <c r="A1009" s="52"/>
      <c r="B1009" s="41"/>
      <c r="C1009" s="41"/>
      <c r="D1009" s="41"/>
      <c r="E1009" s="41"/>
      <c r="F1009" s="41"/>
      <c r="G1009" s="41"/>
      <c r="H1009" s="42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1"/>
      <c r="AS1009" s="41"/>
      <c r="AT1009" s="41"/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3"/>
    </row>
    <row r="1010" spans="1:63" s="44" customFormat="1" x14ac:dyDescent="0.25">
      <c r="A1010" s="52"/>
      <c r="B1010" s="41"/>
      <c r="C1010" s="41"/>
      <c r="D1010" s="41"/>
      <c r="E1010" s="41"/>
      <c r="F1010" s="41"/>
      <c r="G1010" s="41"/>
      <c r="H1010" s="42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1"/>
      <c r="AS1010" s="41"/>
      <c r="AT1010" s="41"/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3"/>
    </row>
    <row r="1011" spans="1:63" s="44" customFormat="1" x14ac:dyDescent="0.25">
      <c r="A1011" s="52"/>
      <c r="B1011" s="41"/>
      <c r="C1011" s="41"/>
      <c r="D1011" s="41"/>
      <c r="E1011" s="41"/>
      <c r="F1011" s="41"/>
      <c r="G1011" s="41"/>
      <c r="H1011" s="42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1"/>
      <c r="AS1011" s="41"/>
      <c r="AT1011" s="41"/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3"/>
    </row>
    <row r="1012" spans="1:63" s="44" customFormat="1" x14ac:dyDescent="0.25">
      <c r="A1012" s="52"/>
      <c r="B1012" s="41"/>
      <c r="C1012" s="41"/>
      <c r="D1012" s="41"/>
      <c r="E1012" s="41"/>
      <c r="F1012" s="41"/>
      <c r="G1012" s="41"/>
      <c r="H1012" s="42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1"/>
      <c r="AS1012" s="41"/>
      <c r="AT1012" s="41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3"/>
    </row>
    <row r="1013" spans="1:63" s="44" customFormat="1" x14ac:dyDescent="0.25">
      <c r="A1013" s="52"/>
      <c r="B1013" s="41"/>
      <c r="C1013" s="41"/>
      <c r="D1013" s="41"/>
      <c r="E1013" s="41"/>
      <c r="F1013" s="41"/>
      <c r="G1013" s="41"/>
      <c r="H1013" s="42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F1013" s="41"/>
      <c r="AG1013" s="41"/>
      <c r="AH1013" s="41"/>
      <c r="AI1013" s="41"/>
      <c r="AJ1013" s="41"/>
      <c r="AK1013" s="41"/>
      <c r="AL1013" s="41"/>
      <c r="AM1013" s="41"/>
      <c r="AN1013" s="41"/>
      <c r="AO1013" s="41"/>
      <c r="AP1013" s="41"/>
      <c r="AQ1013" s="41"/>
      <c r="AR1013" s="41"/>
      <c r="AS1013" s="41"/>
      <c r="AT1013" s="41"/>
      <c r="AU1013" s="41"/>
      <c r="AV1013" s="41"/>
      <c r="AW1013" s="41"/>
      <c r="AX1013" s="41"/>
      <c r="AY1013" s="41"/>
      <c r="AZ1013" s="41"/>
      <c r="BA1013" s="41"/>
      <c r="BB1013" s="41"/>
      <c r="BC1013" s="41"/>
      <c r="BD1013" s="41"/>
      <c r="BE1013" s="41"/>
      <c r="BF1013" s="41"/>
      <c r="BG1013" s="41"/>
      <c r="BH1013" s="41"/>
      <c r="BI1013" s="41"/>
      <c r="BJ1013" s="41"/>
      <c r="BK1013" s="43"/>
    </row>
    <row r="1014" spans="1:63" s="44" customFormat="1" x14ac:dyDescent="0.25">
      <c r="A1014" s="52"/>
      <c r="B1014" s="41"/>
      <c r="C1014" s="41"/>
      <c r="D1014" s="41"/>
      <c r="E1014" s="41"/>
      <c r="F1014" s="41"/>
      <c r="G1014" s="41"/>
      <c r="H1014" s="42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F1014" s="41"/>
      <c r="AG1014" s="41"/>
      <c r="AH1014" s="41"/>
      <c r="AI1014" s="41"/>
      <c r="AJ1014" s="41"/>
      <c r="AK1014" s="41"/>
      <c r="AL1014" s="41"/>
      <c r="AM1014" s="41"/>
      <c r="AN1014" s="41"/>
      <c r="AO1014" s="41"/>
      <c r="AP1014" s="41"/>
      <c r="AQ1014" s="41"/>
      <c r="AR1014" s="41"/>
      <c r="AS1014" s="41"/>
      <c r="AT1014" s="41"/>
      <c r="AU1014" s="41"/>
      <c r="AV1014" s="41"/>
      <c r="AW1014" s="41"/>
      <c r="AX1014" s="41"/>
      <c r="AY1014" s="41"/>
      <c r="AZ1014" s="41"/>
      <c r="BA1014" s="41"/>
      <c r="BB1014" s="41"/>
      <c r="BC1014" s="41"/>
      <c r="BD1014" s="41"/>
      <c r="BE1014" s="41"/>
      <c r="BF1014" s="41"/>
      <c r="BG1014" s="41"/>
      <c r="BH1014" s="41"/>
      <c r="BI1014" s="41"/>
      <c r="BJ1014" s="41"/>
      <c r="BK1014" s="43"/>
    </row>
    <row r="1015" spans="1:63" s="44" customFormat="1" x14ac:dyDescent="0.25">
      <c r="A1015" s="52"/>
      <c r="B1015" s="41"/>
      <c r="C1015" s="41"/>
      <c r="D1015" s="41"/>
      <c r="E1015" s="41"/>
      <c r="F1015" s="41"/>
      <c r="G1015" s="41"/>
      <c r="H1015" s="42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F1015" s="41"/>
      <c r="AG1015" s="41"/>
      <c r="AH1015" s="41"/>
      <c r="AI1015" s="41"/>
      <c r="AJ1015" s="41"/>
      <c r="AK1015" s="41"/>
      <c r="AL1015" s="41"/>
      <c r="AM1015" s="41"/>
      <c r="AN1015" s="41"/>
      <c r="AO1015" s="41"/>
      <c r="AP1015" s="41"/>
      <c r="AQ1015" s="41"/>
      <c r="AR1015" s="41"/>
      <c r="AS1015" s="41"/>
      <c r="AT1015" s="41"/>
      <c r="AU1015" s="41"/>
      <c r="AV1015" s="41"/>
      <c r="AW1015" s="41"/>
      <c r="AX1015" s="41"/>
      <c r="AY1015" s="41"/>
      <c r="AZ1015" s="41"/>
      <c r="BA1015" s="41"/>
      <c r="BB1015" s="41"/>
      <c r="BC1015" s="41"/>
      <c r="BD1015" s="41"/>
      <c r="BE1015" s="41"/>
      <c r="BF1015" s="41"/>
      <c r="BG1015" s="41"/>
      <c r="BH1015" s="41"/>
      <c r="BI1015" s="41"/>
      <c r="BJ1015" s="41"/>
      <c r="BK1015" s="43"/>
    </row>
    <row r="1016" spans="1:63" s="44" customFormat="1" x14ac:dyDescent="0.25">
      <c r="A1016" s="52"/>
      <c r="B1016" s="41"/>
      <c r="C1016" s="41"/>
      <c r="D1016" s="41"/>
      <c r="E1016" s="41"/>
      <c r="F1016" s="41"/>
      <c r="G1016" s="41"/>
      <c r="H1016" s="42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F1016" s="41"/>
      <c r="AG1016" s="41"/>
      <c r="AH1016" s="41"/>
      <c r="AI1016" s="41"/>
      <c r="AJ1016" s="41"/>
      <c r="AK1016" s="41"/>
      <c r="AL1016" s="41"/>
      <c r="AM1016" s="41"/>
      <c r="AN1016" s="41"/>
      <c r="AO1016" s="41"/>
      <c r="AP1016" s="41"/>
      <c r="AQ1016" s="41"/>
      <c r="AR1016" s="41"/>
      <c r="AS1016" s="41"/>
      <c r="AT1016" s="41"/>
      <c r="AU1016" s="41"/>
      <c r="AV1016" s="41"/>
      <c r="AW1016" s="41"/>
      <c r="AX1016" s="41"/>
      <c r="AY1016" s="41"/>
      <c r="AZ1016" s="41"/>
      <c r="BA1016" s="41"/>
      <c r="BB1016" s="41"/>
      <c r="BC1016" s="41"/>
      <c r="BD1016" s="41"/>
      <c r="BE1016" s="41"/>
      <c r="BF1016" s="41"/>
      <c r="BG1016" s="41"/>
      <c r="BH1016" s="41"/>
      <c r="BI1016" s="41"/>
      <c r="BJ1016" s="41"/>
      <c r="BK1016" s="43"/>
    </row>
    <row r="1017" spans="1:63" s="44" customFormat="1" x14ac:dyDescent="0.25">
      <c r="A1017" s="52"/>
      <c r="B1017" s="41"/>
      <c r="C1017" s="41"/>
      <c r="D1017" s="41"/>
      <c r="E1017" s="41"/>
      <c r="F1017" s="41"/>
      <c r="G1017" s="41"/>
      <c r="H1017" s="42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1"/>
      <c r="AF1017" s="41"/>
      <c r="AG1017" s="41"/>
      <c r="AH1017" s="41"/>
      <c r="AI1017" s="41"/>
      <c r="AJ1017" s="41"/>
      <c r="AK1017" s="41"/>
      <c r="AL1017" s="41"/>
      <c r="AM1017" s="41"/>
      <c r="AN1017" s="41"/>
      <c r="AO1017" s="41"/>
      <c r="AP1017" s="41"/>
      <c r="AQ1017" s="41"/>
      <c r="AR1017" s="41"/>
      <c r="AS1017" s="41"/>
      <c r="AT1017" s="41"/>
      <c r="AU1017" s="41"/>
      <c r="AV1017" s="41"/>
      <c r="AW1017" s="41"/>
      <c r="AX1017" s="41"/>
      <c r="AY1017" s="41"/>
      <c r="AZ1017" s="41"/>
      <c r="BA1017" s="41"/>
      <c r="BB1017" s="41"/>
      <c r="BC1017" s="41"/>
      <c r="BD1017" s="41"/>
      <c r="BE1017" s="41"/>
      <c r="BF1017" s="41"/>
      <c r="BG1017" s="41"/>
      <c r="BH1017" s="41"/>
      <c r="BI1017" s="41"/>
      <c r="BJ1017" s="41"/>
      <c r="BK1017" s="43"/>
    </row>
    <row r="1018" spans="1:63" s="44" customFormat="1" x14ac:dyDescent="0.25">
      <c r="A1018" s="52"/>
      <c r="B1018" s="41"/>
      <c r="C1018" s="41"/>
      <c r="D1018" s="41"/>
      <c r="E1018" s="41"/>
      <c r="F1018" s="41"/>
      <c r="G1018" s="41"/>
      <c r="H1018" s="42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1"/>
      <c r="AF1018" s="41"/>
      <c r="AG1018" s="41"/>
      <c r="AH1018" s="41"/>
      <c r="AI1018" s="41"/>
      <c r="AJ1018" s="41"/>
      <c r="AK1018" s="41"/>
      <c r="AL1018" s="41"/>
      <c r="AM1018" s="41"/>
      <c r="AN1018" s="41"/>
      <c r="AO1018" s="41"/>
      <c r="AP1018" s="41"/>
      <c r="AQ1018" s="41"/>
      <c r="AR1018" s="41"/>
      <c r="AS1018" s="41"/>
      <c r="AT1018" s="41"/>
      <c r="AU1018" s="41"/>
      <c r="AV1018" s="41"/>
      <c r="AW1018" s="41"/>
      <c r="AX1018" s="41"/>
      <c r="AY1018" s="41"/>
      <c r="AZ1018" s="41"/>
      <c r="BA1018" s="41"/>
      <c r="BB1018" s="41"/>
      <c r="BC1018" s="41"/>
      <c r="BD1018" s="41"/>
      <c r="BE1018" s="41"/>
      <c r="BF1018" s="41"/>
      <c r="BG1018" s="41"/>
      <c r="BH1018" s="41"/>
      <c r="BI1018" s="41"/>
      <c r="BJ1018" s="41"/>
      <c r="BK1018" s="43"/>
    </row>
    <row r="1019" spans="1:63" s="44" customFormat="1" x14ac:dyDescent="0.25">
      <c r="A1019" s="52"/>
      <c r="B1019" s="41"/>
      <c r="C1019" s="41"/>
      <c r="D1019" s="41"/>
      <c r="E1019" s="41"/>
      <c r="F1019" s="41"/>
      <c r="G1019" s="41"/>
      <c r="H1019" s="42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1"/>
      <c r="AF1019" s="41"/>
      <c r="AG1019" s="41"/>
      <c r="AH1019" s="41"/>
      <c r="AI1019" s="41"/>
      <c r="AJ1019" s="41"/>
      <c r="AK1019" s="41"/>
      <c r="AL1019" s="41"/>
      <c r="AM1019" s="41"/>
      <c r="AN1019" s="41"/>
      <c r="AO1019" s="41"/>
      <c r="AP1019" s="41"/>
      <c r="AQ1019" s="41"/>
      <c r="AR1019" s="41"/>
      <c r="AS1019" s="41"/>
      <c r="AT1019" s="41"/>
      <c r="AU1019" s="41"/>
      <c r="AV1019" s="41"/>
      <c r="AW1019" s="41"/>
      <c r="AX1019" s="41"/>
      <c r="AY1019" s="41"/>
      <c r="AZ1019" s="41"/>
      <c r="BA1019" s="41"/>
      <c r="BB1019" s="41"/>
      <c r="BC1019" s="41"/>
      <c r="BD1019" s="41"/>
      <c r="BE1019" s="41"/>
      <c r="BF1019" s="41"/>
      <c r="BG1019" s="41"/>
      <c r="BH1019" s="41"/>
      <c r="BI1019" s="41"/>
      <c r="BJ1019" s="41"/>
      <c r="BK1019" s="43"/>
    </row>
    <row r="1020" spans="1:63" s="44" customFormat="1" x14ac:dyDescent="0.25">
      <c r="A1020" s="52"/>
      <c r="B1020" s="41"/>
      <c r="C1020" s="41"/>
      <c r="D1020" s="41"/>
      <c r="E1020" s="41"/>
      <c r="F1020" s="41"/>
      <c r="G1020" s="41"/>
      <c r="H1020" s="42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1"/>
      <c r="AF1020" s="41"/>
      <c r="AG1020" s="41"/>
      <c r="AH1020" s="41"/>
      <c r="AI1020" s="41"/>
      <c r="AJ1020" s="41"/>
      <c r="AK1020" s="41"/>
      <c r="AL1020" s="41"/>
      <c r="AM1020" s="41"/>
      <c r="AN1020" s="41"/>
      <c r="AO1020" s="41"/>
      <c r="AP1020" s="41"/>
      <c r="AQ1020" s="41"/>
      <c r="AR1020" s="41"/>
      <c r="AS1020" s="41"/>
      <c r="AT1020" s="41"/>
      <c r="AU1020" s="41"/>
      <c r="AV1020" s="41"/>
      <c r="AW1020" s="41"/>
      <c r="AX1020" s="41"/>
      <c r="AY1020" s="41"/>
      <c r="AZ1020" s="41"/>
      <c r="BA1020" s="41"/>
      <c r="BB1020" s="41"/>
      <c r="BC1020" s="41"/>
      <c r="BD1020" s="41"/>
      <c r="BE1020" s="41"/>
      <c r="BF1020" s="41"/>
      <c r="BG1020" s="41"/>
      <c r="BH1020" s="41"/>
      <c r="BI1020" s="41"/>
      <c r="BJ1020" s="41"/>
      <c r="BK1020" s="43"/>
    </row>
    <row r="1021" spans="1:63" s="44" customFormat="1" x14ac:dyDescent="0.25">
      <c r="A1021" s="52"/>
      <c r="B1021" s="41"/>
      <c r="C1021" s="41"/>
      <c r="D1021" s="41"/>
      <c r="E1021" s="41"/>
      <c r="F1021" s="41"/>
      <c r="G1021" s="41"/>
      <c r="H1021" s="42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1"/>
      <c r="AF1021" s="41"/>
      <c r="AG1021" s="41"/>
      <c r="AH1021" s="41"/>
      <c r="AI1021" s="41"/>
      <c r="AJ1021" s="41"/>
      <c r="AK1021" s="41"/>
      <c r="AL1021" s="41"/>
      <c r="AM1021" s="41"/>
      <c r="AN1021" s="41"/>
      <c r="AO1021" s="41"/>
      <c r="AP1021" s="41"/>
      <c r="AQ1021" s="41"/>
      <c r="AR1021" s="41"/>
      <c r="AS1021" s="41"/>
      <c r="AT1021" s="41"/>
      <c r="AU1021" s="41"/>
      <c r="AV1021" s="41"/>
      <c r="AW1021" s="41"/>
      <c r="AX1021" s="41"/>
      <c r="AY1021" s="41"/>
      <c r="AZ1021" s="41"/>
      <c r="BA1021" s="41"/>
      <c r="BB1021" s="41"/>
      <c r="BC1021" s="41"/>
      <c r="BD1021" s="41"/>
      <c r="BE1021" s="41"/>
      <c r="BF1021" s="41"/>
      <c r="BG1021" s="41"/>
      <c r="BH1021" s="41"/>
      <c r="BI1021" s="41"/>
      <c r="BJ1021" s="41"/>
      <c r="BK1021" s="43"/>
    </row>
    <row r="1022" spans="1:63" s="44" customFormat="1" x14ac:dyDescent="0.25">
      <c r="A1022" s="52"/>
      <c r="B1022" s="41"/>
      <c r="C1022" s="41"/>
      <c r="D1022" s="41"/>
      <c r="E1022" s="41"/>
      <c r="F1022" s="41"/>
      <c r="G1022" s="41"/>
      <c r="H1022" s="42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1"/>
      <c r="AF1022" s="41"/>
      <c r="AG1022" s="41"/>
      <c r="AH1022" s="41"/>
      <c r="AI1022" s="41"/>
      <c r="AJ1022" s="41"/>
      <c r="AK1022" s="41"/>
      <c r="AL1022" s="41"/>
      <c r="AM1022" s="41"/>
      <c r="AN1022" s="41"/>
      <c r="AO1022" s="41"/>
      <c r="AP1022" s="41"/>
      <c r="AQ1022" s="41"/>
      <c r="AR1022" s="41"/>
      <c r="AS1022" s="41"/>
      <c r="AT1022" s="41"/>
      <c r="AU1022" s="41"/>
      <c r="AV1022" s="41"/>
      <c r="AW1022" s="41"/>
      <c r="AX1022" s="41"/>
      <c r="AY1022" s="41"/>
      <c r="AZ1022" s="41"/>
      <c r="BA1022" s="41"/>
      <c r="BB1022" s="41"/>
      <c r="BC1022" s="41"/>
      <c r="BD1022" s="41"/>
      <c r="BE1022" s="41"/>
      <c r="BF1022" s="41"/>
      <c r="BG1022" s="41"/>
      <c r="BH1022" s="41"/>
      <c r="BI1022" s="41"/>
      <c r="BJ1022" s="41"/>
      <c r="BK1022" s="43"/>
    </row>
    <row r="1023" spans="1:63" s="44" customFormat="1" x14ac:dyDescent="0.25">
      <c r="A1023" s="52"/>
      <c r="B1023" s="41"/>
      <c r="C1023" s="41"/>
      <c r="D1023" s="41"/>
      <c r="E1023" s="41"/>
      <c r="F1023" s="41"/>
      <c r="G1023" s="41"/>
      <c r="H1023" s="42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1"/>
      <c r="AO1023" s="41"/>
      <c r="AP1023" s="41"/>
      <c r="AQ1023" s="41"/>
      <c r="AR1023" s="41"/>
      <c r="AS1023" s="41"/>
      <c r="AT1023" s="41"/>
      <c r="AU1023" s="41"/>
      <c r="AV1023" s="41"/>
      <c r="AW1023" s="41"/>
      <c r="AX1023" s="41"/>
      <c r="AY1023" s="41"/>
      <c r="AZ1023" s="41"/>
      <c r="BA1023" s="41"/>
      <c r="BB1023" s="41"/>
      <c r="BC1023" s="41"/>
      <c r="BD1023" s="41"/>
      <c r="BE1023" s="41"/>
      <c r="BF1023" s="41"/>
      <c r="BG1023" s="41"/>
      <c r="BH1023" s="41"/>
      <c r="BI1023" s="41"/>
      <c r="BJ1023" s="41"/>
      <c r="BK1023" s="43"/>
    </row>
    <row r="1024" spans="1:63" s="44" customFormat="1" x14ac:dyDescent="0.25">
      <c r="A1024" s="52"/>
      <c r="B1024" s="41"/>
      <c r="C1024" s="41"/>
      <c r="D1024" s="41"/>
      <c r="E1024" s="41"/>
      <c r="F1024" s="41"/>
      <c r="G1024" s="41"/>
      <c r="H1024" s="42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1"/>
      <c r="AO1024" s="41"/>
      <c r="AP1024" s="41"/>
      <c r="AQ1024" s="41"/>
      <c r="AR1024" s="41"/>
      <c r="AS1024" s="41"/>
      <c r="AT1024" s="41"/>
      <c r="AU1024" s="41"/>
      <c r="AV1024" s="41"/>
      <c r="AW1024" s="41"/>
      <c r="AX1024" s="41"/>
      <c r="AY1024" s="41"/>
      <c r="AZ1024" s="41"/>
      <c r="BA1024" s="41"/>
      <c r="BB1024" s="41"/>
      <c r="BC1024" s="41"/>
      <c r="BD1024" s="41"/>
      <c r="BE1024" s="41"/>
      <c r="BF1024" s="41"/>
      <c r="BG1024" s="41"/>
      <c r="BH1024" s="41"/>
      <c r="BI1024" s="41"/>
      <c r="BJ1024" s="41"/>
      <c r="BK1024" s="43"/>
    </row>
    <row r="1025" spans="1:63" s="44" customFormat="1" x14ac:dyDescent="0.25">
      <c r="A1025" s="52"/>
      <c r="B1025" s="41"/>
      <c r="C1025" s="41"/>
      <c r="D1025" s="41"/>
      <c r="E1025" s="41"/>
      <c r="F1025" s="41"/>
      <c r="G1025" s="41"/>
      <c r="H1025" s="42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1"/>
      <c r="AO1025" s="41"/>
      <c r="AP1025" s="41"/>
      <c r="AQ1025" s="41"/>
      <c r="AR1025" s="41"/>
      <c r="AS1025" s="41"/>
      <c r="AT1025" s="41"/>
      <c r="AU1025" s="41"/>
      <c r="AV1025" s="41"/>
      <c r="AW1025" s="41"/>
      <c r="AX1025" s="41"/>
      <c r="AY1025" s="41"/>
      <c r="AZ1025" s="41"/>
      <c r="BA1025" s="41"/>
      <c r="BB1025" s="41"/>
      <c r="BC1025" s="41"/>
      <c r="BD1025" s="41"/>
      <c r="BE1025" s="41"/>
      <c r="BF1025" s="41"/>
      <c r="BG1025" s="41"/>
      <c r="BH1025" s="41"/>
      <c r="BI1025" s="41"/>
      <c r="BJ1025" s="41"/>
      <c r="BK1025" s="43"/>
    </row>
    <row r="1026" spans="1:63" s="44" customFormat="1" x14ac:dyDescent="0.25">
      <c r="A1026" s="52"/>
      <c r="B1026" s="41"/>
      <c r="C1026" s="41"/>
      <c r="D1026" s="41"/>
      <c r="E1026" s="41"/>
      <c r="F1026" s="41"/>
      <c r="G1026" s="41"/>
      <c r="H1026" s="42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1"/>
      <c r="AO1026" s="41"/>
      <c r="AP1026" s="41"/>
      <c r="AQ1026" s="41"/>
      <c r="AR1026" s="41"/>
      <c r="AS1026" s="41"/>
      <c r="AT1026" s="41"/>
      <c r="AU1026" s="41"/>
      <c r="AV1026" s="41"/>
      <c r="AW1026" s="41"/>
      <c r="AX1026" s="41"/>
      <c r="AY1026" s="41"/>
      <c r="AZ1026" s="41"/>
      <c r="BA1026" s="41"/>
      <c r="BB1026" s="41"/>
      <c r="BC1026" s="41"/>
      <c r="BD1026" s="41"/>
      <c r="BE1026" s="41"/>
      <c r="BF1026" s="41"/>
      <c r="BG1026" s="41"/>
      <c r="BH1026" s="41"/>
      <c r="BI1026" s="41"/>
      <c r="BJ1026" s="41"/>
      <c r="BK1026" s="43"/>
    </row>
    <row r="1027" spans="1:63" s="44" customFormat="1" x14ac:dyDescent="0.25">
      <c r="A1027" s="52"/>
      <c r="B1027" s="41"/>
      <c r="C1027" s="41"/>
      <c r="D1027" s="41"/>
      <c r="E1027" s="41"/>
      <c r="F1027" s="41"/>
      <c r="G1027" s="41"/>
      <c r="H1027" s="42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1"/>
      <c r="AO1027" s="41"/>
      <c r="AP1027" s="41"/>
      <c r="AQ1027" s="41"/>
      <c r="AR1027" s="41"/>
      <c r="AS1027" s="41"/>
      <c r="AT1027" s="41"/>
      <c r="AU1027" s="41"/>
      <c r="AV1027" s="41"/>
      <c r="AW1027" s="41"/>
      <c r="AX1027" s="41"/>
      <c r="AY1027" s="41"/>
      <c r="AZ1027" s="41"/>
      <c r="BA1027" s="41"/>
      <c r="BB1027" s="41"/>
      <c r="BC1027" s="41"/>
      <c r="BD1027" s="41"/>
      <c r="BE1027" s="41"/>
      <c r="BF1027" s="41"/>
      <c r="BG1027" s="41"/>
      <c r="BH1027" s="41"/>
      <c r="BI1027" s="41"/>
      <c r="BJ1027" s="41"/>
      <c r="BK1027" s="43"/>
    </row>
    <row r="1028" spans="1:63" s="44" customFormat="1" x14ac:dyDescent="0.25">
      <c r="A1028" s="52"/>
      <c r="B1028" s="41"/>
      <c r="C1028" s="41"/>
      <c r="D1028" s="41"/>
      <c r="E1028" s="41"/>
      <c r="F1028" s="41"/>
      <c r="G1028" s="41"/>
      <c r="H1028" s="42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1"/>
      <c r="AO1028" s="41"/>
      <c r="AP1028" s="41"/>
      <c r="AQ1028" s="41"/>
      <c r="AR1028" s="41"/>
      <c r="AS1028" s="41"/>
      <c r="AT1028" s="41"/>
      <c r="AU1028" s="41"/>
      <c r="AV1028" s="41"/>
      <c r="AW1028" s="41"/>
      <c r="AX1028" s="41"/>
      <c r="AY1028" s="41"/>
      <c r="AZ1028" s="41"/>
      <c r="BA1028" s="41"/>
      <c r="BB1028" s="41"/>
      <c r="BC1028" s="41"/>
      <c r="BD1028" s="41"/>
      <c r="BE1028" s="41"/>
      <c r="BF1028" s="41"/>
      <c r="BG1028" s="41"/>
      <c r="BH1028" s="41"/>
      <c r="BI1028" s="41"/>
      <c r="BJ1028" s="41"/>
      <c r="BK1028" s="43"/>
    </row>
    <row r="1029" spans="1:63" s="44" customFormat="1" x14ac:dyDescent="0.25">
      <c r="A1029" s="52"/>
      <c r="B1029" s="41"/>
      <c r="C1029" s="41"/>
      <c r="D1029" s="41"/>
      <c r="E1029" s="41"/>
      <c r="F1029" s="41"/>
      <c r="G1029" s="41"/>
      <c r="H1029" s="42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1"/>
      <c r="AO1029" s="41"/>
      <c r="AP1029" s="41"/>
      <c r="AQ1029" s="41"/>
      <c r="AR1029" s="41"/>
      <c r="AS1029" s="41"/>
      <c r="AT1029" s="41"/>
      <c r="AU1029" s="41"/>
      <c r="AV1029" s="41"/>
      <c r="AW1029" s="41"/>
      <c r="AX1029" s="41"/>
      <c r="AY1029" s="41"/>
      <c r="AZ1029" s="41"/>
      <c r="BA1029" s="41"/>
      <c r="BB1029" s="41"/>
      <c r="BC1029" s="41"/>
      <c r="BD1029" s="41"/>
      <c r="BE1029" s="41"/>
      <c r="BF1029" s="41"/>
      <c r="BG1029" s="41"/>
      <c r="BH1029" s="41"/>
      <c r="BI1029" s="41"/>
      <c r="BJ1029" s="41"/>
      <c r="BK1029" s="43"/>
    </row>
    <row r="1030" spans="1:63" s="44" customFormat="1" x14ac:dyDescent="0.25">
      <c r="A1030" s="52"/>
      <c r="B1030" s="41"/>
      <c r="C1030" s="41"/>
      <c r="D1030" s="41"/>
      <c r="E1030" s="41"/>
      <c r="F1030" s="41"/>
      <c r="G1030" s="41"/>
      <c r="H1030" s="42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1"/>
      <c r="AF1030" s="41"/>
      <c r="AG1030" s="41"/>
      <c r="AH1030" s="41"/>
      <c r="AI1030" s="41"/>
      <c r="AJ1030" s="41"/>
      <c r="AK1030" s="41"/>
      <c r="AL1030" s="41"/>
      <c r="AM1030" s="41"/>
      <c r="AN1030" s="41"/>
      <c r="AO1030" s="41"/>
      <c r="AP1030" s="41"/>
      <c r="AQ1030" s="41"/>
      <c r="AR1030" s="41"/>
      <c r="AS1030" s="41"/>
      <c r="AT1030" s="41"/>
      <c r="AU1030" s="41"/>
      <c r="AV1030" s="41"/>
      <c r="AW1030" s="41"/>
      <c r="AX1030" s="41"/>
      <c r="AY1030" s="41"/>
      <c r="AZ1030" s="41"/>
      <c r="BA1030" s="41"/>
      <c r="BB1030" s="41"/>
      <c r="BC1030" s="41"/>
      <c r="BD1030" s="41"/>
      <c r="BE1030" s="41"/>
      <c r="BF1030" s="41"/>
      <c r="BG1030" s="41"/>
      <c r="BH1030" s="41"/>
      <c r="BI1030" s="41"/>
      <c r="BJ1030" s="41"/>
      <c r="BK1030" s="43"/>
    </row>
    <row r="1031" spans="1:63" s="44" customFormat="1" x14ac:dyDescent="0.25">
      <c r="A1031" s="52"/>
      <c r="B1031" s="41"/>
      <c r="C1031" s="41"/>
      <c r="D1031" s="41"/>
      <c r="E1031" s="41"/>
      <c r="F1031" s="41"/>
      <c r="G1031" s="41"/>
      <c r="H1031" s="42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F1031" s="41"/>
      <c r="AG1031" s="41"/>
      <c r="AH1031" s="41"/>
      <c r="AI1031" s="41"/>
      <c r="AJ1031" s="41"/>
      <c r="AK1031" s="41"/>
      <c r="AL1031" s="41"/>
      <c r="AM1031" s="41"/>
      <c r="AN1031" s="41"/>
      <c r="AO1031" s="41"/>
      <c r="AP1031" s="41"/>
      <c r="AQ1031" s="41"/>
      <c r="AR1031" s="41"/>
      <c r="AS1031" s="41"/>
      <c r="AT1031" s="41"/>
      <c r="AU1031" s="41"/>
      <c r="AV1031" s="41"/>
      <c r="AW1031" s="41"/>
      <c r="AX1031" s="41"/>
      <c r="AY1031" s="41"/>
      <c r="AZ1031" s="41"/>
      <c r="BA1031" s="41"/>
      <c r="BB1031" s="41"/>
      <c r="BC1031" s="41"/>
      <c r="BD1031" s="41"/>
      <c r="BE1031" s="41"/>
      <c r="BF1031" s="41"/>
      <c r="BG1031" s="41"/>
      <c r="BH1031" s="41"/>
      <c r="BI1031" s="41"/>
      <c r="BJ1031" s="41"/>
      <c r="BK1031" s="43"/>
    </row>
    <row r="1032" spans="1:63" s="44" customFormat="1" x14ac:dyDescent="0.25">
      <c r="A1032" s="52"/>
      <c r="B1032" s="41"/>
      <c r="C1032" s="41"/>
      <c r="D1032" s="41"/>
      <c r="E1032" s="41"/>
      <c r="F1032" s="41"/>
      <c r="G1032" s="41"/>
      <c r="H1032" s="42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  <c r="AD1032" s="41"/>
      <c r="AE1032" s="41"/>
      <c r="AF1032" s="41"/>
      <c r="AG1032" s="41"/>
      <c r="AH1032" s="41"/>
      <c r="AI1032" s="41"/>
      <c r="AJ1032" s="41"/>
      <c r="AK1032" s="41"/>
      <c r="AL1032" s="41"/>
      <c r="AM1032" s="41"/>
      <c r="AN1032" s="41"/>
      <c r="AO1032" s="41"/>
      <c r="AP1032" s="41"/>
      <c r="AQ1032" s="41"/>
      <c r="AR1032" s="41"/>
      <c r="AS1032" s="41"/>
      <c r="AT1032" s="41"/>
      <c r="AU1032" s="41"/>
      <c r="AV1032" s="41"/>
      <c r="AW1032" s="41"/>
      <c r="AX1032" s="41"/>
      <c r="AY1032" s="41"/>
      <c r="AZ1032" s="41"/>
      <c r="BA1032" s="41"/>
      <c r="BB1032" s="41"/>
      <c r="BC1032" s="41"/>
      <c r="BD1032" s="41"/>
      <c r="BE1032" s="41"/>
      <c r="BF1032" s="41"/>
      <c r="BG1032" s="41"/>
      <c r="BH1032" s="41"/>
      <c r="BI1032" s="41"/>
      <c r="BJ1032" s="41"/>
      <c r="BK1032" s="43"/>
    </row>
    <row r="1033" spans="1:63" s="44" customFormat="1" x14ac:dyDescent="0.25">
      <c r="A1033" s="52"/>
      <c r="B1033" s="41"/>
      <c r="C1033" s="41"/>
      <c r="D1033" s="41"/>
      <c r="E1033" s="41"/>
      <c r="F1033" s="41"/>
      <c r="G1033" s="41"/>
      <c r="H1033" s="42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  <c r="AD1033" s="41"/>
      <c r="AE1033" s="41"/>
      <c r="AF1033" s="41"/>
      <c r="AG1033" s="41"/>
      <c r="AH1033" s="41"/>
      <c r="AI1033" s="41"/>
      <c r="AJ1033" s="41"/>
      <c r="AK1033" s="41"/>
      <c r="AL1033" s="41"/>
      <c r="AM1033" s="41"/>
      <c r="AN1033" s="41"/>
      <c r="AO1033" s="41"/>
      <c r="AP1033" s="41"/>
      <c r="AQ1033" s="41"/>
      <c r="AR1033" s="41"/>
      <c r="AS1033" s="41"/>
      <c r="AT1033" s="41"/>
      <c r="AU1033" s="41"/>
      <c r="AV1033" s="41"/>
      <c r="AW1033" s="41"/>
      <c r="AX1033" s="41"/>
      <c r="AY1033" s="41"/>
      <c r="AZ1033" s="41"/>
      <c r="BA1033" s="41"/>
      <c r="BB1033" s="41"/>
      <c r="BC1033" s="41"/>
      <c r="BD1033" s="41"/>
      <c r="BE1033" s="41"/>
      <c r="BF1033" s="41"/>
      <c r="BG1033" s="41"/>
      <c r="BH1033" s="41"/>
      <c r="BI1033" s="41"/>
      <c r="BJ1033" s="41"/>
      <c r="BK1033" s="43"/>
    </row>
    <row r="1034" spans="1:63" s="44" customFormat="1" x14ac:dyDescent="0.25">
      <c r="A1034" s="52"/>
      <c r="B1034" s="41"/>
      <c r="C1034" s="41"/>
      <c r="D1034" s="41"/>
      <c r="E1034" s="41"/>
      <c r="F1034" s="41"/>
      <c r="G1034" s="41"/>
      <c r="H1034" s="42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  <c r="AD1034" s="41"/>
      <c r="AE1034" s="41"/>
      <c r="AF1034" s="41"/>
      <c r="AG1034" s="41"/>
      <c r="AH1034" s="41"/>
      <c r="AI1034" s="41"/>
      <c r="AJ1034" s="41"/>
      <c r="AK1034" s="41"/>
      <c r="AL1034" s="41"/>
      <c r="AM1034" s="41"/>
      <c r="AN1034" s="41"/>
      <c r="AO1034" s="41"/>
      <c r="AP1034" s="41"/>
      <c r="AQ1034" s="41"/>
      <c r="AR1034" s="41"/>
      <c r="AS1034" s="41"/>
      <c r="AT1034" s="41"/>
      <c r="AU1034" s="41"/>
      <c r="AV1034" s="41"/>
      <c r="AW1034" s="41"/>
      <c r="AX1034" s="41"/>
      <c r="AY1034" s="41"/>
      <c r="AZ1034" s="41"/>
      <c r="BA1034" s="41"/>
      <c r="BB1034" s="41"/>
      <c r="BC1034" s="41"/>
      <c r="BD1034" s="41"/>
      <c r="BE1034" s="41"/>
      <c r="BF1034" s="41"/>
      <c r="BG1034" s="41"/>
      <c r="BH1034" s="41"/>
      <c r="BI1034" s="41"/>
      <c r="BJ1034" s="41"/>
      <c r="BK1034" s="43"/>
    </row>
    <row r="1035" spans="1:63" s="44" customFormat="1" x14ac:dyDescent="0.25">
      <c r="A1035" s="52"/>
      <c r="B1035" s="41"/>
      <c r="C1035" s="41"/>
      <c r="D1035" s="41"/>
      <c r="E1035" s="41"/>
      <c r="F1035" s="41"/>
      <c r="G1035" s="41"/>
      <c r="H1035" s="42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  <c r="AD1035" s="41"/>
      <c r="AE1035" s="41"/>
      <c r="AF1035" s="41"/>
      <c r="AG1035" s="41"/>
      <c r="AH1035" s="41"/>
      <c r="AI1035" s="41"/>
      <c r="AJ1035" s="41"/>
      <c r="AK1035" s="41"/>
      <c r="AL1035" s="41"/>
      <c r="AM1035" s="41"/>
      <c r="AN1035" s="41"/>
      <c r="AO1035" s="41"/>
      <c r="AP1035" s="41"/>
      <c r="AQ1035" s="41"/>
      <c r="AR1035" s="41"/>
      <c r="AS1035" s="41"/>
      <c r="AT1035" s="41"/>
      <c r="AU1035" s="41"/>
      <c r="AV1035" s="41"/>
      <c r="AW1035" s="41"/>
      <c r="AX1035" s="41"/>
      <c r="AY1035" s="41"/>
      <c r="AZ1035" s="41"/>
      <c r="BA1035" s="41"/>
      <c r="BB1035" s="41"/>
      <c r="BC1035" s="41"/>
      <c r="BD1035" s="41"/>
      <c r="BE1035" s="41"/>
      <c r="BF1035" s="41"/>
      <c r="BG1035" s="41"/>
      <c r="BH1035" s="41"/>
      <c r="BI1035" s="41"/>
      <c r="BJ1035" s="41"/>
      <c r="BK1035" s="43"/>
    </row>
    <row r="1036" spans="1:63" s="44" customFormat="1" x14ac:dyDescent="0.25">
      <c r="A1036" s="52"/>
      <c r="B1036" s="41"/>
      <c r="C1036" s="41"/>
      <c r="D1036" s="41"/>
      <c r="E1036" s="41"/>
      <c r="F1036" s="41"/>
      <c r="G1036" s="41"/>
      <c r="H1036" s="42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  <c r="AD1036" s="41"/>
      <c r="AE1036" s="41"/>
      <c r="AF1036" s="41"/>
      <c r="AG1036" s="41"/>
      <c r="AH1036" s="41"/>
      <c r="AI1036" s="41"/>
      <c r="AJ1036" s="41"/>
      <c r="AK1036" s="41"/>
      <c r="AL1036" s="41"/>
      <c r="AM1036" s="41"/>
      <c r="AN1036" s="41"/>
      <c r="AO1036" s="41"/>
      <c r="AP1036" s="41"/>
      <c r="AQ1036" s="41"/>
      <c r="AR1036" s="41"/>
      <c r="AS1036" s="41"/>
      <c r="AT1036" s="41"/>
      <c r="AU1036" s="41"/>
      <c r="AV1036" s="41"/>
      <c r="AW1036" s="41"/>
      <c r="AX1036" s="41"/>
      <c r="AY1036" s="41"/>
      <c r="AZ1036" s="41"/>
      <c r="BA1036" s="41"/>
      <c r="BB1036" s="41"/>
      <c r="BC1036" s="41"/>
      <c r="BD1036" s="41"/>
      <c r="BE1036" s="41"/>
      <c r="BF1036" s="41"/>
      <c r="BG1036" s="41"/>
      <c r="BH1036" s="41"/>
      <c r="BI1036" s="41"/>
      <c r="BJ1036" s="41"/>
      <c r="BK1036" s="43"/>
    </row>
    <row r="1037" spans="1:63" s="44" customFormat="1" x14ac:dyDescent="0.25">
      <c r="A1037" s="52"/>
      <c r="B1037" s="41"/>
      <c r="C1037" s="41"/>
      <c r="D1037" s="41"/>
      <c r="E1037" s="41"/>
      <c r="F1037" s="41"/>
      <c r="G1037" s="41"/>
      <c r="H1037" s="42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  <c r="AD1037" s="41"/>
      <c r="AE1037" s="41"/>
      <c r="AF1037" s="41"/>
      <c r="AG1037" s="41"/>
      <c r="AH1037" s="41"/>
      <c r="AI1037" s="41"/>
      <c r="AJ1037" s="41"/>
      <c r="AK1037" s="41"/>
      <c r="AL1037" s="41"/>
      <c r="AM1037" s="41"/>
      <c r="AN1037" s="41"/>
      <c r="AO1037" s="41"/>
      <c r="AP1037" s="41"/>
      <c r="AQ1037" s="41"/>
      <c r="AR1037" s="41"/>
      <c r="AS1037" s="41"/>
      <c r="AT1037" s="41"/>
      <c r="AU1037" s="41"/>
      <c r="AV1037" s="41"/>
      <c r="AW1037" s="41"/>
      <c r="AX1037" s="41"/>
      <c r="AY1037" s="41"/>
      <c r="AZ1037" s="41"/>
      <c r="BA1037" s="41"/>
      <c r="BB1037" s="41"/>
      <c r="BC1037" s="41"/>
      <c r="BD1037" s="41"/>
      <c r="BE1037" s="41"/>
      <c r="BF1037" s="41"/>
      <c r="BG1037" s="41"/>
      <c r="BH1037" s="41"/>
      <c r="BI1037" s="41"/>
      <c r="BJ1037" s="41"/>
      <c r="BK1037" s="43"/>
    </row>
    <row r="1038" spans="1:63" s="44" customFormat="1" x14ac:dyDescent="0.25">
      <c r="A1038" s="52"/>
      <c r="B1038" s="41"/>
      <c r="C1038" s="41"/>
      <c r="D1038" s="41"/>
      <c r="E1038" s="41"/>
      <c r="F1038" s="41"/>
      <c r="G1038" s="41"/>
      <c r="H1038" s="42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  <c r="AD1038" s="41"/>
      <c r="AE1038" s="41"/>
      <c r="AF1038" s="41"/>
      <c r="AG1038" s="41"/>
      <c r="AH1038" s="41"/>
      <c r="AI1038" s="41"/>
      <c r="AJ1038" s="41"/>
      <c r="AK1038" s="41"/>
      <c r="AL1038" s="41"/>
      <c r="AM1038" s="41"/>
      <c r="AN1038" s="41"/>
      <c r="AO1038" s="41"/>
      <c r="AP1038" s="41"/>
      <c r="AQ1038" s="41"/>
      <c r="AR1038" s="41"/>
      <c r="AS1038" s="41"/>
      <c r="AT1038" s="41"/>
      <c r="AU1038" s="41"/>
      <c r="AV1038" s="41"/>
      <c r="AW1038" s="41"/>
      <c r="AX1038" s="41"/>
      <c r="AY1038" s="41"/>
      <c r="AZ1038" s="41"/>
      <c r="BA1038" s="41"/>
      <c r="BB1038" s="41"/>
      <c r="BC1038" s="41"/>
      <c r="BD1038" s="41"/>
      <c r="BE1038" s="41"/>
      <c r="BF1038" s="41"/>
      <c r="BG1038" s="41"/>
      <c r="BH1038" s="41"/>
      <c r="BI1038" s="41"/>
      <c r="BJ1038" s="41"/>
      <c r="BK1038" s="43"/>
    </row>
    <row r="1039" spans="1:63" s="44" customFormat="1" x14ac:dyDescent="0.25">
      <c r="A1039" s="52"/>
      <c r="B1039" s="41"/>
      <c r="C1039" s="41"/>
      <c r="D1039" s="41"/>
      <c r="E1039" s="41"/>
      <c r="F1039" s="41"/>
      <c r="G1039" s="41"/>
      <c r="H1039" s="42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  <c r="AD1039" s="41"/>
      <c r="AE1039" s="41"/>
      <c r="AF1039" s="41"/>
      <c r="AG1039" s="41"/>
      <c r="AH1039" s="41"/>
      <c r="AI1039" s="41"/>
      <c r="AJ1039" s="41"/>
      <c r="AK1039" s="41"/>
      <c r="AL1039" s="41"/>
      <c r="AM1039" s="41"/>
      <c r="AN1039" s="41"/>
      <c r="AO1039" s="41"/>
      <c r="AP1039" s="41"/>
      <c r="AQ1039" s="41"/>
      <c r="AR1039" s="41"/>
      <c r="AS1039" s="41"/>
      <c r="AT1039" s="41"/>
      <c r="AU1039" s="41"/>
      <c r="AV1039" s="41"/>
      <c r="AW1039" s="41"/>
      <c r="AX1039" s="41"/>
      <c r="AY1039" s="41"/>
      <c r="AZ1039" s="41"/>
      <c r="BA1039" s="41"/>
      <c r="BB1039" s="41"/>
      <c r="BC1039" s="41"/>
      <c r="BD1039" s="41"/>
      <c r="BE1039" s="41"/>
      <c r="BF1039" s="41"/>
      <c r="BG1039" s="41"/>
      <c r="BH1039" s="41"/>
      <c r="BI1039" s="41"/>
      <c r="BJ1039" s="41"/>
      <c r="BK1039" s="43"/>
    </row>
    <row r="1040" spans="1:63" s="44" customFormat="1" x14ac:dyDescent="0.25">
      <c r="A1040" s="52"/>
      <c r="B1040" s="41"/>
      <c r="C1040" s="41"/>
      <c r="D1040" s="41"/>
      <c r="E1040" s="41"/>
      <c r="F1040" s="41"/>
      <c r="G1040" s="41"/>
      <c r="H1040" s="42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  <c r="AD1040" s="41"/>
      <c r="AE1040" s="41"/>
      <c r="AF1040" s="41"/>
      <c r="AG1040" s="41"/>
      <c r="AH1040" s="41"/>
      <c r="AI1040" s="41"/>
      <c r="AJ1040" s="41"/>
      <c r="AK1040" s="41"/>
      <c r="AL1040" s="41"/>
      <c r="AM1040" s="41"/>
      <c r="AN1040" s="41"/>
      <c r="AO1040" s="41"/>
      <c r="AP1040" s="41"/>
      <c r="AQ1040" s="41"/>
      <c r="AR1040" s="41"/>
      <c r="AS1040" s="41"/>
      <c r="AT1040" s="41"/>
      <c r="AU1040" s="41"/>
      <c r="AV1040" s="41"/>
      <c r="AW1040" s="41"/>
      <c r="AX1040" s="41"/>
      <c r="AY1040" s="41"/>
      <c r="AZ1040" s="41"/>
      <c r="BA1040" s="41"/>
      <c r="BB1040" s="41"/>
      <c r="BC1040" s="41"/>
      <c r="BD1040" s="41"/>
      <c r="BE1040" s="41"/>
      <c r="BF1040" s="41"/>
      <c r="BG1040" s="41"/>
      <c r="BH1040" s="41"/>
      <c r="BI1040" s="41"/>
      <c r="BJ1040" s="41"/>
      <c r="BK1040" s="43"/>
    </row>
    <row r="1041" spans="1:63" s="44" customFormat="1" x14ac:dyDescent="0.25">
      <c r="A1041" s="52"/>
      <c r="B1041" s="41"/>
      <c r="C1041" s="41"/>
      <c r="D1041" s="41"/>
      <c r="E1041" s="41"/>
      <c r="F1041" s="41"/>
      <c r="G1041" s="41"/>
      <c r="H1041" s="42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  <c r="AD1041" s="41"/>
      <c r="AE1041" s="41"/>
      <c r="AF1041" s="41"/>
      <c r="AG1041" s="41"/>
      <c r="AH1041" s="41"/>
      <c r="AI1041" s="41"/>
      <c r="AJ1041" s="41"/>
      <c r="AK1041" s="41"/>
      <c r="AL1041" s="41"/>
      <c r="AM1041" s="41"/>
      <c r="AN1041" s="41"/>
      <c r="AO1041" s="41"/>
      <c r="AP1041" s="41"/>
      <c r="AQ1041" s="41"/>
      <c r="AR1041" s="41"/>
      <c r="AS1041" s="41"/>
      <c r="AT1041" s="41"/>
      <c r="AU1041" s="41"/>
      <c r="AV1041" s="41"/>
      <c r="AW1041" s="41"/>
      <c r="AX1041" s="41"/>
      <c r="AY1041" s="41"/>
      <c r="AZ1041" s="41"/>
      <c r="BA1041" s="41"/>
      <c r="BB1041" s="41"/>
      <c r="BC1041" s="41"/>
      <c r="BD1041" s="41"/>
      <c r="BE1041" s="41"/>
      <c r="BF1041" s="41"/>
      <c r="BG1041" s="41"/>
      <c r="BH1041" s="41"/>
      <c r="BI1041" s="41"/>
      <c r="BJ1041" s="41"/>
      <c r="BK1041" s="43"/>
    </row>
    <row r="1042" spans="1:63" s="44" customFormat="1" x14ac:dyDescent="0.25">
      <c r="A1042" s="52"/>
      <c r="B1042" s="41"/>
      <c r="C1042" s="41"/>
      <c r="D1042" s="41"/>
      <c r="E1042" s="41"/>
      <c r="F1042" s="41"/>
      <c r="G1042" s="41"/>
      <c r="H1042" s="42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  <c r="AD1042" s="41"/>
      <c r="AE1042" s="41"/>
      <c r="AF1042" s="41"/>
      <c r="AG1042" s="41"/>
      <c r="AH1042" s="41"/>
      <c r="AI1042" s="41"/>
      <c r="AJ1042" s="41"/>
      <c r="AK1042" s="41"/>
      <c r="AL1042" s="41"/>
      <c r="AM1042" s="41"/>
      <c r="AN1042" s="41"/>
      <c r="AO1042" s="41"/>
      <c r="AP1042" s="41"/>
      <c r="AQ1042" s="41"/>
      <c r="AR1042" s="41"/>
      <c r="AS1042" s="41"/>
      <c r="AT1042" s="41"/>
      <c r="AU1042" s="41"/>
      <c r="AV1042" s="41"/>
      <c r="AW1042" s="41"/>
      <c r="AX1042" s="41"/>
      <c r="AY1042" s="41"/>
      <c r="AZ1042" s="41"/>
      <c r="BA1042" s="41"/>
      <c r="BB1042" s="41"/>
      <c r="BC1042" s="41"/>
      <c r="BD1042" s="41"/>
      <c r="BE1042" s="41"/>
      <c r="BF1042" s="41"/>
      <c r="BG1042" s="41"/>
      <c r="BH1042" s="41"/>
      <c r="BI1042" s="41"/>
      <c r="BJ1042" s="41"/>
      <c r="BK1042" s="43"/>
    </row>
    <row r="1043" spans="1:63" s="44" customFormat="1" x14ac:dyDescent="0.25">
      <c r="A1043" s="52"/>
      <c r="B1043" s="41"/>
      <c r="C1043" s="41"/>
      <c r="D1043" s="41"/>
      <c r="E1043" s="41"/>
      <c r="F1043" s="41"/>
      <c r="G1043" s="41"/>
      <c r="H1043" s="42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  <c r="AD1043" s="41"/>
      <c r="AE1043" s="41"/>
      <c r="AF1043" s="41"/>
      <c r="AG1043" s="41"/>
      <c r="AH1043" s="41"/>
      <c r="AI1043" s="41"/>
      <c r="AJ1043" s="41"/>
      <c r="AK1043" s="41"/>
      <c r="AL1043" s="41"/>
      <c r="AM1043" s="41"/>
      <c r="AN1043" s="41"/>
      <c r="AO1043" s="41"/>
      <c r="AP1043" s="41"/>
      <c r="AQ1043" s="41"/>
      <c r="AR1043" s="41"/>
      <c r="AS1043" s="41"/>
      <c r="AT1043" s="41"/>
      <c r="AU1043" s="41"/>
      <c r="AV1043" s="41"/>
      <c r="AW1043" s="41"/>
      <c r="AX1043" s="41"/>
      <c r="AY1043" s="41"/>
      <c r="AZ1043" s="41"/>
      <c r="BA1043" s="41"/>
      <c r="BB1043" s="41"/>
      <c r="BC1043" s="41"/>
      <c r="BD1043" s="41"/>
      <c r="BE1043" s="41"/>
      <c r="BF1043" s="41"/>
      <c r="BG1043" s="41"/>
      <c r="BH1043" s="41"/>
      <c r="BI1043" s="41"/>
      <c r="BJ1043" s="41"/>
      <c r="BK1043" s="43"/>
    </row>
    <row r="1044" spans="1:63" s="44" customFormat="1" x14ac:dyDescent="0.25">
      <c r="A1044" s="52"/>
      <c r="B1044" s="41"/>
      <c r="C1044" s="41"/>
      <c r="D1044" s="41"/>
      <c r="E1044" s="41"/>
      <c r="F1044" s="41"/>
      <c r="G1044" s="41"/>
      <c r="H1044" s="42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  <c r="AD1044" s="41"/>
      <c r="AE1044" s="41"/>
      <c r="AF1044" s="41"/>
      <c r="AG1044" s="41"/>
      <c r="AH1044" s="41"/>
      <c r="AI1044" s="41"/>
      <c r="AJ1044" s="41"/>
      <c r="AK1044" s="41"/>
      <c r="AL1044" s="41"/>
      <c r="AM1044" s="41"/>
      <c r="AN1044" s="41"/>
      <c r="AO1044" s="41"/>
      <c r="AP1044" s="41"/>
      <c r="AQ1044" s="41"/>
      <c r="AR1044" s="41"/>
      <c r="AS1044" s="41"/>
      <c r="AT1044" s="41"/>
      <c r="AU1044" s="41"/>
      <c r="AV1044" s="41"/>
      <c r="AW1044" s="41"/>
      <c r="AX1044" s="41"/>
      <c r="AY1044" s="41"/>
      <c r="AZ1044" s="41"/>
      <c r="BA1044" s="41"/>
      <c r="BB1044" s="41"/>
      <c r="BC1044" s="41"/>
      <c r="BD1044" s="41"/>
      <c r="BE1044" s="41"/>
      <c r="BF1044" s="41"/>
      <c r="BG1044" s="41"/>
      <c r="BH1044" s="41"/>
      <c r="BI1044" s="41"/>
      <c r="BJ1044" s="41"/>
      <c r="BK1044" s="43"/>
    </row>
    <row r="1045" spans="1:63" s="44" customFormat="1" x14ac:dyDescent="0.25">
      <c r="A1045" s="52"/>
      <c r="B1045" s="41"/>
      <c r="C1045" s="41"/>
      <c r="D1045" s="41"/>
      <c r="E1045" s="41"/>
      <c r="F1045" s="41"/>
      <c r="G1045" s="41"/>
      <c r="H1045" s="42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  <c r="AD1045" s="41"/>
      <c r="AE1045" s="41"/>
      <c r="AF1045" s="41"/>
      <c r="AG1045" s="41"/>
      <c r="AH1045" s="41"/>
      <c r="AI1045" s="41"/>
      <c r="AJ1045" s="41"/>
      <c r="AK1045" s="41"/>
      <c r="AL1045" s="41"/>
      <c r="AM1045" s="41"/>
      <c r="AN1045" s="41"/>
      <c r="AO1045" s="41"/>
      <c r="AP1045" s="41"/>
      <c r="AQ1045" s="41"/>
      <c r="AR1045" s="41"/>
      <c r="AS1045" s="41"/>
      <c r="AT1045" s="41"/>
      <c r="AU1045" s="41"/>
      <c r="AV1045" s="41"/>
      <c r="AW1045" s="41"/>
      <c r="AX1045" s="41"/>
      <c r="AY1045" s="41"/>
      <c r="AZ1045" s="41"/>
      <c r="BA1045" s="41"/>
      <c r="BB1045" s="41"/>
      <c r="BC1045" s="41"/>
      <c r="BD1045" s="41"/>
      <c r="BE1045" s="41"/>
      <c r="BF1045" s="41"/>
      <c r="BG1045" s="41"/>
      <c r="BH1045" s="41"/>
      <c r="BI1045" s="41"/>
      <c r="BJ1045" s="41"/>
      <c r="BK1045" s="43"/>
    </row>
    <row r="1046" spans="1:63" s="44" customFormat="1" x14ac:dyDescent="0.25">
      <c r="A1046" s="52"/>
      <c r="B1046" s="41"/>
      <c r="C1046" s="41"/>
      <c r="D1046" s="41"/>
      <c r="E1046" s="41"/>
      <c r="F1046" s="41"/>
      <c r="G1046" s="41"/>
      <c r="H1046" s="42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  <c r="AD1046" s="41"/>
      <c r="AE1046" s="41"/>
      <c r="AF1046" s="41"/>
      <c r="AG1046" s="41"/>
      <c r="AH1046" s="41"/>
      <c r="AI1046" s="41"/>
      <c r="AJ1046" s="41"/>
      <c r="AK1046" s="41"/>
      <c r="AL1046" s="41"/>
      <c r="AM1046" s="41"/>
      <c r="AN1046" s="41"/>
      <c r="AO1046" s="41"/>
      <c r="AP1046" s="41"/>
      <c r="AQ1046" s="41"/>
      <c r="AR1046" s="41"/>
      <c r="AS1046" s="41"/>
      <c r="AT1046" s="41"/>
      <c r="AU1046" s="41"/>
      <c r="AV1046" s="41"/>
      <c r="AW1046" s="41"/>
      <c r="AX1046" s="41"/>
      <c r="AY1046" s="41"/>
      <c r="AZ1046" s="41"/>
      <c r="BA1046" s="41"/>
      <c r="BB1046" s="41"/>
      <c r="BC1046" s="41"/>
      <c r="BD1046" s="41"/>
      <c r="BE1046" s="41"/>
      <c r="BF1046" s="41"/>
      <c r="BG1046" s="41"/>
      <c r="BH1046" s="41"/>
      <c r="BI1046" s="41"/>
      <c r="BJ1046" s="41"/>
      <c r="BK1046" s="43"/>
    </row>
    <row r="1047" spans="1:63" s="44" customFormat="1" x14ac:dyDescent="0.25">
      <c r="A1047" s="52"/>
      <c r="B1047" s="41"/>
      <c r="C1047" s="41"/>
      <c r="D1047" s="41"/>
      <c r="E1047" s="41"/>
      <c r="F1047" s="41"/>
      <c r="G1047" s="41"/>
      <c r="H1047" s="42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  <c r="AD1047" s="41"/>
      <c r="AE1047" s="41"/>
      <c r="AF1047" s="41"/>
      <c r="AG1047" s="41"/>
      <c r="AH1047" s="41"/>
      <c r="AI1047" s="41"/>
      <c r="AJ1047" s="41"/>
      <c r="AK1047" s="41"/>
      <c r="AL1047" s="41"/>
      <c r="AM1047" s="41"/>
      <c r="AN1047" s="41"/>
      <c r="AO1047" s="41"/>
      <c r="AP1047" s="41"/>
      <c r="AQ1047" s="41"/>
      <c r="AR1047" s="41"/>
      <c r="AS1047" s="41"/>
      <c r="AT1047" s="41"/>
      <c r="AU1047" s="41"/>
      <c r="AV1047" s="41"/>
      <c r="AW1047" s="41"/>
      <c r="AX1047" s="41"/>
      <c r="AY1047" s="41"/>
      <c r="AZ1047" s="41"/>
      <c r="BA1047" s="41"/>
      <c r="BB1047" s="41"/>
      <c r="BC1047" s="41"/>
      <c r="BD1047" s="41"/>
      <c r="BE1047" s="41"/>
      <c r="BF1047" s="41"/>
      <c r="BG1047" s="41"/>
      <c r="BH1047" s="41"/>
      <c r="BI1047" s="41"/>
      <c r="BJ1047" s="41"/>
      <c r="BK1047" s="43"/>
    </row>
    <row r="1048" spans="1:63" s="44" customFormat="1" x14ac:dyDescent="0.25">
      <c r="A1048" s="52"/>
      <c r="B1048" s="41"/>
      <c r="C1048" s="41"/>
      <c r="D1048" s="41"/>
      <c r="E1048" s="41"/>
      <c r="F1048" s="41"/>
      <c r="G1048" s="41"/>
      <c r="H1048" s="42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  <c r="AD1048" s="41"/>
      <c r="AE1048" s="41"/>
      <c r="AF1048" s="41"/>
      <c r="AG1048" s="41"/>
      <c r="AH1048" s="41"/>
      <c r="AI1048" s="41"/>
      <c r="AJ1048" s="41"/>
      <c r="AK1048" s="41"/>
      <c r="AL1048" s="41"/>
      <c r="AM1048" s="41"/>
      <c r="AN1048" s="41"/>
      <c r="AO1048" s="41"/>
      <c r="AP1048" s="41"/>
      <c r="AQ1048" s="41"/>
      <c r="AR1048" s="41"/>
      <c r="AS1048" s="41"/>
      <c r="AT1048" s="41"/>
      <c r="AU1048" s="41"/>
      <c r="AV1048" s="41"/>
      <c r="AW1048" s="41"/>
      <c r="AX1048" s="41"/>
      <c r="AY1048" s="41"/>
      <c r="AZ1048" s="41"/>
      <c r="BA1048" s="41"/>
      <c r="BB1048" s="41"/>
      <c r="BC1048" s="41"/>
      <c r="BD1048" s="41"/>
      <c r="BE1048" s="41"/>
      <c r="BF1048" s="41"/>
      <c r="BG1048" s="41"/>
      <c r="BH1048" s="41"/>
      <c r="BI1048" s="41"/>
      <c r="BJ1048" s="41"/>
      <c r="BK1048" s="43"/>
    </row>
    <row r="1049" spans="1:63" s="44" customFormat="1" x14ac:dyDescent="0.25">
      <c r="A1049" s="52"/>
      <c r="B1049" s="41"/>
      <c r="C1049" s="41"/>
      <c r="D1049" s="41"/>
      <c r="E1049" s="41"/>
      <c r="F1049" s="41"/>
      <c r="G1049" s="41"/>
      <c r="H1049" s="42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  <c r="AD1049" s="41"/>
      <c r="AE1049" s="41"/>
      <c r="AF1049" s="41"/>
      <c r="AG1049" s="41"/>
      <c r="AH1049" s="41"/>
      <c r="AI1049" s="41"/>
      <c r="AJ1049" s="41"/>
      <c r="AK1049" s="41"/>
      <c r="AL1049" s="41"/>
      <c r="AM1049" s="41"/>
      <c r="AN1049" s="41"/>
      <c r="AO1049" s="41"/>
      <c r="AP1049" s="41"/>
      <c r="AQ1049" s="41"/>
      <c r="AR1049" s="41"/>
      <c r="AS1049" s="41"/>
      <c r="AT1049" s="41"/>
      <c r="AU1049" s="41"/>
      <c r="AV1049" s="41"/>
      <c r="AW1049" s="41"/>
      <c r="AX1049" s="41"/>
      <c r="AY1049" s="41"/>
      <c r="AZ1049" s="41"/>
      <c r="BA1049" s="41"/>
      <c r="BB1049" s="41"/>
      <c r="BC1049" s="41"/>
      <c r="BD1049" s="41"/>
      <c r="BE1049" s="41"/>
      <c r="BF1049" s="41"/>
      <c r="BG1049" s="41"/>
      <c r="BH1049" s="41"/>
      <c r="BI1049" s="41"/>
      <c r="BJ1049" s="41"/>
      <c r="BK1049" s="43"/>
    </row>
    <row r="1050" spans="1:63" s="44" customFormat="1" x14ac:dyDescent="0.25">
      <c r="A1050" s="52"/>
      <c r="B1050" s="41"/>
      <c r="C1050" s="41"/>
      <c r="D1050" s="41"/>
      <c r="E1050" s="41"/>
      <c r="F1050" s="41"/>
      <c r="G1050" s="41"/>
      <c r="H1050" s="42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  <c r="AD1050" s="41"/>
      <c r="AE1050" s="41"/>
      <c r="AF1050" s="41"/>
      <c r="AG1050" s="41"/>
      <c r="AH1050" s="41"/>
      <c r="AI1050" s="41"/>
      <c r="AJ1050" s="41"/>
      <c r="AK1050" s="41"/>
      <c r="AL1050" s="41"/>
      <c r="AM1050" s="41"/>
      <c r="AN1050" s="41"/>
      <c r="AO1050" s="41"/>
      <c r="AP1050" s="41"/>
      <c r="AQ1050" s="41"/>
      <c r="AR1050" s="41"/>
      <c r="AS1050" s="41"/>
      <c r="AT1050" s="41"/>
      <c r="AU1050" s="41"/>
      <c r="AV1050" s="41"/>
      <c r="AW1050" s="41"/>
      <c r="AX1050" s="41"/>
      <c r="AY1050" s="41"/>
      <c r="AZ1050" s="41"/>
      <c r="BA1050" s="41"/>
      <c r="BB1050" s="41"/>
      <c r="BC1050" s="41"/>
      <c r="BD1050" s="41"/>
      <c r="BE1050" s="41"/>
      <c r="BF1050" s="41"/>
      <c r="BG1050" s="41"/>
      <c r="BH1050" s="41"/>
      <c r="BI1050" s="41"/>
      <c r="BJ1050" s="41"/>
      <c r="BK1050" s="43"/>
    </row>
    <row r="1051" spans="1:63" s="44" customFormat="1" x14ac:dyDescent="0.25">
      <c r="A1051" s="52"/>
      <c r="B1051" s="41"/>
      <c r="C1051" s="41"/>
      <c r="D1051" s="41"/>
      <c r="E1051" s="41"/>
      <c r="F1051" s="41"/>
      <c r="G1051" s="41"/>
      <c r="H1051" s="42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  <c r="AD1051" s="41"/>
      <c r="AE1051" s="41"/>
      <c r="AF1051" s="41"/>
      <c r="AG1051" s="41"/>
      <c r="AH1051" s="41"/>
      <c r="AI1051" s="41"/>
      <c r="AJ1051" s="41"/>
      <c r="AK1051" s="41"/>
      <c r="AL1051" s="41"/>
      <c r="AM1051" s="41"/>
      <c r="AN1051" s="41"/>
      <c r="AO1051" s="41"/>
      <c r="AP1051" s="41"/>
      <c r="AQ1051" s="41"/>
      <c r="AR1051" s="41"/>
      <c r="AS1051" s="41"/>
      <c r="AT1051" s="41"/>
      <c r="AU1051" s="41"/>
      <c r="AV1051" s="41"/>
      <c r="AW1051" s="41"/>
      <c r="AX1051" s="41"/>
      <c r="AY1051" s="41"/>
      <c r="AZ1051" s="41"/>
      <c r="BA1051" s="41"/>
      <c r="BB1051" s="41"/>
      <c r="BC1051" s="41"/>
      <c r="BD1051" s="41"/>
      <c r="BE1051" s="41"/>
      <c r="BF1051" s="41"/>
      <c r="BG1051" s="41"/>
      <c r="BH1051" s="41"/>
      <c r="BI1051" s="41"/>
      <c r="BJ1051" s="41"/>
      <c r="BK1051" s="43"/>
    </row>
    <row r="1052" spans="1:63" s="44" customFormat="1" x14ac:dyDescent="0.25">
      <c r="A1052" s="52"/>
      <c r="B1052" s="41"/>
      <c r="C1052" s="41"/>
      <c r="D1052" s="41"/>
      <c r="E1052" s="41"/>
      <c r="F1052" s="41"/>
      <c r="G1052" s="41"/>
      <c r="H1052" s="42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F1052" s="41"/>
      <c r="AG1052" s="41"/>
      <c r="AH1052" s="41"/>
      <c r="AI1052" s="41"/>
      <c r="AJ1052" s="41"/>
      <c r="AK1052" s="41"/>
      <c r="AL1052" s="41"/>
      <c r="AM1052" s="41"/>
      <c r="AN1052" s="41"/>
      <c r="AO1052" s="41"/>
      <c r="AP1052" s="41"/>
      <c r="AQ1052" s="41"/>
      <c r="AR1052" s="41"/>
      <c r="AS1052" s="41"/>
      <c r="AT1052" s="41"/>
      <c r="AU1052" s="41"/>
      <c r="AV1052" s="41"/>
      <c r="AW1052" s="41"/>
      <c r="AX1052" s="41"/>
      <c r="AY1052" s="41"/>
      <c r="AZ1052" s="41"/>
      <c r="BA1052" s="41"/>
      <c r="BB1052" s="41"/>
      <c r="BC1052" s="41"/>
      <c r="BD1052" s="41"/>
      <c r="BE1052" s="41"/>
      <c r="BF1052" s="41"/>
      <c r="BG1052" s="41"/>
      <c r="BH1052" s="41"/>
      <c r="BI1052" s="41"/>
      <c r="BJ1052" s="41"/>
      <c r="BK1052" s="43"/>
    </row>
    <row r="1053" spans="1:63" s="44" customFormat="1" x14ac:dyDescent="0.25">
      <c r="A1053" s="52"/>
      <c r="B1053" s="41"/>
      <c r="C1053" s="41"/>
      <c r="D1053" s="41"/>
      <c r="E1053" s="41"/>
      <c r="F1053" s="41"/>
      <c r="G1053" s="41"/>
      <c r="H1053" s="42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  <c r="AD1053" s="41"/>
      <c r="AE1053" s="41"/>
      <c r="AF1053" s="41"/>
      <c r="AG1053" s="41"/>
      <c r="AH1053" s="41"/>
      <c r="AI1053" s="41"/>
      <c r="AJ1053" s="41"/>
      <c r="AK1053" s="41"/>
      <c r="AL1053" s="41"/>
      <c r="AM1053" s="41"/>
      <c r="AN1053" s="41"/>
      <c r="AO1053" s="41"/>
      <c r="AP1053" s="41"/>
      <c r="AQ1053" s="41"/>
      <c r="AR1053" s="41"/>
      <c r="AS1053" s="41"/>
      <c r="AT1053" s="41"/>
      <c r="AU1053" s="41"/>
      <c r="AV1053" s="41"/>
      <c r="AW1053" s="41"/>
      <c r="AX1053" s="41"/>
      <c r="AY1053" s="41"/>
      <c r="AZ1053" s="41"/>
      <c r="BA1053" s="41"/>
      <c r="BB1053" s="41"/>
      <c r="BC1053" s="41"/>
      <c r="BD1053" s="41"/>
      <c r="BE1053" s="41"/>
      <c r="BF1053" s="41"/>
      <c r="BG1053" s="41"/>
      <c r="BH1053" s="41"/>
      <c r="BI1053" s="41"/>
      <c r="BJ1053" s="41"/>
      <c r="BK1053" s="43"/>
    </row>
    <row r="1054" spans="1:63" s="44" customFormat="1" x14ac:dyDescent="0.25">
      <c r="A1054" s="52"/>
      <c r="B1054" s="41"/>
      <c r="C1054" s="41"/>
      <c r="D1054" s="41"/>
      <c r="E1054" s="41"/>
      <c r="F1054" s="41"/>
      <c r="G1054" s="41"/>
      <c r="H1054" s="42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  <c r="AD1054" s="41"/>
      <c r="AE1054" s="41"/>
      <c r="AF1054" s="41"/>
      <c r="AG1054" s="41"/>
      <c r="AH1054" s="41"/>
      <c r="AI1054" s="41"/>
      <c r="AJ1054" s="41"/>
      <c r="AK1054" s="41"/>
      <c r="AL1054" s="41"/>
      <c r="AM1054" s="41"/>
      <c r="AN1054" s="41"/>
      <c r="AO1054" s="41"/>
      <c r="AP1054" s="41"/>
      <c r="AQ1054" s="41"/>
      <c r="AR1054" s="41"/>
      <c r="AS1054" s="41"/>
      <c r="AT1054" s="41"/>
      <c r="AU1054" s="41"/>
      <c r="AV1054" s="41"/>
      <c r="AW1054" s="41"/>
      <c r="AX1054" s="41"/>
      <c r="AY1054" s="41"/>
      <c r="AZ1054" s="41"/>
      <c r="BA1054" s="41"/>
      <c r="BB1054" s="41"/>
      <c r="BC1054" s="41"/>
      <c r="BD1054" s="41"/>
      <c r="BE1054" s="41"/>
      <c r="BF1054" s="41"/>
      <c r="BG1054" s="41"/>
      <c r="BH1054" s="41"/>
      <c r="BI1054" s="41"/>
      <c r="BJ1054" s="41"/>
      <c r="BK1054" s="43"/>
    </row>
    <row r="1055" spans="1:63" s="44" customFormat="1" x14ac:dyDescent="0.25">
      <c r="A1055" s="52"/>
      <c r="B1055" s="41"/>
      <c r="C1055" s="41"/>
      <c r="D1055" s="41"/>
      <c r="E1055" s="41"/>
      <c r="F1055" s="41"/>
      <c r="G1055" s="41"/>
      <c r="H1055" s="42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  <c r="AD1055" s="41"/>
      <c r="AE1055" s="41"/>
      <c r="AF1055" s="41"/>
      <c r="AG1055" s="41"/>
      <c r="AH1055" s="41"/>
      <c r="AI1055" s="41"/>
      <c r="AJ1055" s="41"/>
      <c r="AK1055" s="41"/>
      <c r="AL1055" s="41"/>
      <c r="AM1055" s="41"/>
      <c r="AN1055" s="41"/>
      <c r="AO1055" s="41"/>
      <c r="AP1055" s="41"/>
      <c r="AQ1055" s="41"/>
      <c r="AR1055" s="41"/>
      <c r="AS1055" s="41"/>
      <c r="AT1055" s="41"/>
      <c r="AU1055" s="41"/>
      <c r="AV1055" s="41"/>
      <c r="AW1055" s="41"/>
      <c r="AX1055" s="41"/>
      <c r="AY1055" s="41"/>
      <c r="AZ1055" s="41"/>
      <c r="BA1055" s="41"/>
      <c r="BB1055" s="41"/>
      <c r="BC1055" s="41"/>
      <c r="BD1055" s="41"/>
      <c r="BE1055" s="41"/>
      <c r="BF1055" s="41"/>
      <c r="BG1055" s="41"/>
      <c r="BH1055" s="41"/>
      <c r="BI1055" s="41"/>
      <c r="BJ1055" s="41"/>
      <c r="BK1055" s="43"/>
    </row>
    <row r="1056" spans="1:63" s="44" customFormat="1" x14ac:dyDescent="0.25">
      <c r="A1056" s="52"/>
      <c r="B1056" s="41"/>
      <c r="C1056" s="41"/>
      <c r="D1056" s="41"/>
      <c r="E1056" s="41"/>
      <c r="F1056" s="41"/>
      <c r="G1056" s="41"/>
      <c r="H1056" s="42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  <c r="AD1056" s="41"/>
      <c r="AE1056" s="41"/>
      <c r="AF1056" s="41"/>
      <c r="AG1056" s="41"/>
      <c r="AH1056" s="41"/>
      <c r="AI1056" s="41"/>
      <c r="AJ1056" s="41"/>
      <c r="AK1056" s="41"/>
      <c r="AL1056" s="41"/>
      <c r="AM1056" s="41"/>
      <c r="AN1056" s="41"/>
      <c r="AO1056" s="41"/>
      <c r="AP1056" s="41"/>
      <c r="AQ1056" s="41"/>
      <c r="AR1056" s="41"/>
      <c r="AS1056" s="41"/>
      <c r="AT1056" s="41"/>
      <c r="AU1056" s="41"/>
      <c r="AV1056" s="41"/>
      <c r="AW1056" s="41"/>
      <c r="AX1056" s="41"/>
      <c r="AY1056" s="41"/>
      <c r="AZ1056" s="41"/>
      <c r="BA1056" s="41"/>
      <c r="BB1056" s="41"/>
      <c r="BC1056" s="41"/>
      <c r="BD1056" s="41"/>
      <c r="BE1056" s="41"/>
      <c r="BF1056" s="41"/>
      <c r="BG1056" s="41"/>
      <c r="BH1056" s="41"/>
      <c r="BI1056" s="41"/>
      <c r="BJ1056" s="41"/>
      <c r="BK1056" s="43"/>
    </row>
    <row r="1057" spans="1:63" s="44" customFormat="1" x14ac:dyDescent="0.25">
      <c r="A1057" s="52"/>
      <c r="B1057" s="41"/>
      <c r="C1057" s="41"/>
      <c r="D1057" s="41"/>
      <c r="E1057" s="41"/>
      <c r="F1057" s="41"/>
      <c r="G1057" s="41"/>
      <c r="H1057" s="42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  <c r="AD1057" s="41"/>
      <c r="AE1057" s="41"/>
      <c r="AF1057" s="41"/>
      <c r="AG1057" s="41"/>
      <c r="AH1057" s="41"/>
      <c r="AI1057" s="41"/>
      <c r="AJ1057" s="41"/>
      <c r="AK1057" s="41"/>
      <c r="AL1057" s="41"/>
      <c r="AM1057" s="41"/>
      <c r="AN1057" s="41"/>
      <c r="AO1057" s="41"/>
      <c r="AP1057" s="41"/>
      <c r="AQ1057" s="41"/>
      <c r="AR1057" s="41"/>
      <c r="AS1057" s="41"/>
      <c r="AT1057" s="41"/>
      <c r="AU1057" s="41"/>
      <c r="AV1057" s="41"/>
      <c r="AW1057" s="41"/>
      <c r="AX1057" s="41"/>
      <c r="AY1057" s="41"/>
      <c r="AZ1057" s="41"/>
      <c r="BA1057" s="41"/>
      <c r="BB1057" s="41"/>
      <c r="BC1057" s="41"/>
      <c r="BD1057" s="41"/>
      <c r="BE1057" s="41"/>
      <c r="BF1057" s="41"/>
      <c r="BG1057" s="41"/>
      <c r="BH1057" s="41"/>
      <c r="BI1057" s="41"/>
      <c r="BJ1057" s="41"/>
      <c r="BK1057" s="43"/>
    </row>
    <row r="1058" spans="1:63" s="44" customFormat="1" x14ac:dyDescent="0.25">
      <c r="A1058" s="52"/>
      <c r="B1058" s="41"/>
      <c r="C1058" s="41"/>
      <c r="D1058" s="41"/>
      <c r="E1058" s="41"/>
      <c r="F1058" s="41"/>
      <c r="G1058" s="41"/>
      <c r="H1058" s="42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  <c r="AD1058" s="41"/>
      <c r="AE1058" s="41"/>
      <c r="AF1058" s="41"/>
      <c r="AG1058" s="41"/>
      <c r="AH1058" s="41"/>
      <c r="AI1058" s="41"/>
      <c r="AJ1058" s="41"/>
      <c r="AK1058" s="41"/>
      <c r="AL1058" s="41"/>
      <c r="AM1058" s="41"/>
      <c r="AN1058" s="41"/>
      <c r="AO1058" s="41"/>
      <c r="AP1058" s="41"/>
      <c r="AQ1058" s="41"/>
      <c r="AR1058" s="41"/>
      <c r="AS1058" s="41"/>
      <c r="AT1058" s="41"/>
      <c r="AU1058" s="41"/>
      <c r="AV1058" s="41"/>
      <c r="AW1058" s="41"/>
      <c r="AX1058" s="41"/>
      <c r="AY1058" s="41"/>
      <c r="AZ1058" s="41"/>
      <c r="BA1058" s="41"/>
      <c r="BB1058" s="41"/>
      <c r="BC1058" s="41"/>
      <c r="BD1058" s="41"/>
      <c r="BE1058" s="41"/>
      <c r="BF1058" s="41"/>
      <c r="BG1058" s="41"/>
      <c r="BH1058" s="41"/>
      <c r="BI1058" s="41"/>
      <c r="BJ1058" s="41"/>
      <c r="BK1058" s="43"/>
    </row>
    <row r="1059" spans="1:63" s="44" customFormat="1" x14ac:dyDescent="0.25">
      <c r="A1059" s="52"/>
      <c r="B1059" s="41"/>
      <c r="C1059" s="41"/>
      <c r="D1059" s="41"/>
      <c r="E1059" s="41"/>
      <c r="F1059" s="41"/>
      <c r="G1059" s="41"/>
      <c r="H1059" s="42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  <c r="AD1059" s="41"/>
      <c r="AE1059" s="41"/>
      <c r="AF1059" s="41"/>
      <c r="AG1059" s="41"/>
      <c r="AH1059" s="41"/>
      <c r="AI1059" s="41"/>
      <c r="AJ1059" s="41"/>
      <c r="AK1059" s="41"/>
      <c r="AL1059" s="41"/>
      <c r="AM1059" s="41"/>
      <c r="AN1059" s="41"/>
      <c r="AO1059" s="41"/>
      <c r="AP1059" s="41"/>
      <c r="AQ1059" s="41"/>
      <c r="AR1059" s="41"/>
      <c r="AS1059" s="41"/>
      <c r="AT1059" s="41"/>
      <c r="AU1059" s="41"/>
      <c r="AV1059" s="41"/>
      <c r="AW1059" s="41"/>
      <c r="AX1059" s="41"/>
      <c r="AY1059" s="41"/>
      <c r="AZ1059" s="41"/>
      <c r="BA1059" s="41"/>
      <c r="BB1059" s="41"/>
      <c r="BC1059" s="41"/>
      <c r="BD1059" s="41"/>
      <c r="BE1059" s="41"/>
      <c r="BF1059" s="41"/>
      <c r="BG1059" s="41"/>
      <c r="BH1059" s="41"/>
      <c r="BI1059" s="41"/>
      <c r="BJ1059" s="41"/>
      <c r="BK1059" s="43"/>
    </row>
    <row r="1060" spans="1:63" s="44" customFormat="1" x14ac:dyDescent="0.25">
      <c r="A1060" s="52"/>
      <c r="B1060" s="41"/>
      <c r="C1060" s="41"/>
      <c r="D1060" s="41"/>
      <c r="E1060" s="41"/>
      <c r="F1060" s="41"/>
      <c r="G1060" s="41"/>
      <c r="H1060" s="42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  <c r="AD1060" s="41"/>
      <c r="AE1060" s="41"/>
      <c r="AF1060" s="41"/>
      <c r="AG1060" s="41"/>
      <c r="AH1060" s="41"/>
      <c r="AI1060" s="41"/>
      <c r="AJ1060" s="41"/>
      <c r="AK1060" s="41"/>
      <c r="AL1060" s="41"/>
      <c r="AM1060" s="41"/>
      <c r="AN1060" s="41"/>
      <c r="AO1060" s="41"/>
      <c r="AP1060" s="41"/>
      <c r="AQ1060" s="41"/>
      <c r="AR1060" s="41"/>
      <c r="AS1060" s="41"/>
      <c r="AT1060" s="41"/>
      <c r="AU1060" s="41"/>
      <c r="AV1060" s="41"/>
      <c r="AW1060" s="41"/>
      <c r="AX1060" s="41"/>
      <c r="AY1060" s="41"/>
      <c r="AZ1060" s="41"/>
      <c r="BA1060" s="41"/>
      <c r="BB1060" s="41"/>
      <c r="BC1060" s="41"/>
      <c r="BD1060" s="41"/>
      <c r="BE1060" s="41"/>
      <c r="BF1060" s="41"/>
      <c r="BG1060" s="41"/>
      <c r="BH1060" s="41"/>
      <c r="BI1060" s="41"/>
      <c r="BJ1060" s="41"/>
      <c r="BK1060" s="43"/>
    </row>
    <row r="1061" spans="1:63" s="44" customFormat="1" x14ac:dyDescent="0.25">
      <c r="A1061" s="52"/>
      <c r="B1061" s="41"/>
      <c r="C1061" s="41"/>
      <c r="D1061" s="41"/>
      <c r="E1061" s="41"/>
      <c r="F1061" s="41"/>
      <c r="G1061" s="41"/>
      <c r="H1061" s="42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  <c r="AD1061" s="41"/>
      <c r="AE1061" s="41"/>
      <c r="AF1061" s="41"/>
      <c r="AG1061" s="41"/>
      <c r="AH1061" s="41"/>
      <c r="AI1061" s="41"/>
      <c r="AJ1061" s="41"/>
      <c r="AK1061" s="41"/>
      <c r="AL1061" s="41"/>
      <c r="AM1061" s="41"/>
      <c r="AN1061" s="41"/>
      <c r="AO1061" s="41"/>
      <c r="AP1061" s="41"/>
      <c r="AQ1061" s="41"/>
      <c r="AR1061" s="41"/>
      <c r="AS1061" s="41"/>
      <c r="AT1061" s="41"/>
      <c r="AU1061" s="41"/>
      <c r="AV1061" s="41"/>
      <c r="AW1061" s="41"/>
      <c r="AX1061" s="41"/>
      <c r="AY1061" s="41"/>
      <c r="AZ1061" s="41"/>
      <c r="BA1061" s="41"/>
      <c r="BB1061" s="41"/>
      <c r="BC1061" s="41"/>
      <c r="BD1061" s="41"/>
      <c r="BE1061" s="41"/>
      <c r="BF1061" s="41"/>
      <c r="BG1061" s="41"/>
      <c r="BH1061" s="41"/>
      <c r="BI1061" s="41"/>
      <c r="BJ1061" s="41"/>
      <c r="BK1061" s="43"/>
    </row>
    <row r="1062" spans="1:63" s="44" customFormat="1" x14ac:dyDescent="0.25">
      <c r="A1062" s="52"/>
      <c r="B1062" s="41"/>
      <c r="C1062" s="41"/>
      <c r="D1062" s="41"/>
      <c r="E1062" s="41"/>
      <c r="F1062" s="41"/>
      <c r="G1062" s="41"/>
      <c r="H1062" s="42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  <c r="AD1062" s="41"/>
      <c r="AE1062" s="41"/>
      <c r="AF1062" s="41"/>
      <c r="AG1062" s="41"/>
      <c r="AH1062" s="41"/>
      <c r="AI1062" s="41"/>
      <c r="AJ1062" s="41"/>
      <c r="AK1062" s="41"/>
      <c r="AL1062" s="41"/>
      <c r="AM1062" s="41"/>
      <c r="AN1062" s="41"/>
      <c r="AO1062" s="41"/>
      <c r="AP1062" s="41"/>
      <c r="AQ1062" s="41"/>
      <c r="AR1062" s="41"/>
      <c r="AS1062" s="41"/>
      <c r="AT1062" s="41"/>
      <c r="AU1062" s="41"/>
      <c r="AV1062" s="41"/>
      <c r="AW1062" s="41"/>
      <c r="AX1062" s="41"/>
      <c r="AY1062" s="41"/>
      <c r="AZ1062" s="41"/>
      <c r="BA1062" s="41"/>
      <c r="BB1062" s="41"/>
      <c r="BC1062" s="41"/>
      <c r="BD1062" s="41"/>
      <c r="BE1062" s="41"/>
      <c r="BF1062" s="41"/>
      <c r="BG1062" s="41"/>
      <c r="BH1062" s="41"/>
      <c r="BI1062" s="41"/>
      <c r="BJ1062" s="41"/>
      <c r="BK1062" s="43"/>
    </row>
    <row r="1063" spans="1:63" s="44" customFormat="1" x14ac:dyDescent="0.25">
      <c r="A1063" s="52"/>
      <c r="B1063" s="41"/>
      <c r="C1063" s="41"/>
      <c r="D1063" s="41"/>
      <c r="E1063" s="41"/>
      <c r="F1063" s="41"/>
      <c r="G1063" s="41"/>
      <c r="H1063" s="42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  <c r="AD1063" s="41"/>
      <c r="AE1063" s="41"/>
      <c r="AF1063" s="41"/>
      <c r="AG1063" s="41"/>
      <c r="AH1063" s="41"/>
      <c r="AI1063" s="41"/>
      <c r="AJ1063" s="41"/>
      <c r="AK1063" s="41"/>
      <c r="AL1063" s="41"/>
      <c r="AM1063" s="41"/>
      <c r="AN1063" s="41"/>
      <c r="AO1063" s="41"/>
      <c r="AP1063" s="41"/>
      <c r="AQ1063" s="41"/>
      <c r="AR1063" s="41"/>
      <c r="AS1063" s="41"/>
      <c r="AT1063" s="41"/>
      <c r="AU1063" s="41"/>
      <c r="AV1063" s="41"/>
      <c r="AW1063" s="41"/>
      <c r="AX1063" s="41"/>
      <c r="AY1063" s="41"/>
      <c r="AZ1063" s="41"/>
      <c r="BA1063" s="41"/>
      <c r="BB1063" s="41"/>
      <c r="BC1063" s="41"/>
      <c r="BD1063" s="41"/>
      <c r="BE1063" s="41"/>
      <c r="BF1063" s="41"/>
      <c r="BG1063" s="41"/>
      <c r="BH1063" s="41"/>
      <c r="BI1063" s="41"/>
      <c r="BJ1063" s="41"/>
      <c r="BK1063" s="43"/>
    </row>
    <row r="1064" spans="1:63" s="44" customFormat="1" x14ac:dyDescent="0.25">
      <c r="A1064" s="52"/>
      <c r="B1064" s="41"/>
      <c r="C1064" s="41"/>
      <c r="D1064" s="41"/>
      <c r="E1064" s="41"/>
      <c r="F1064" s="41"/>
      <c r="G1064" s="41"/>
      <c r="H1064" s="42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F1064" s="41"/>
      <c r="AG1064" s="41"/>
      <c r="AH1064" s="41"/>
      <c r="AI1064" s="41"/>
      <c r="AJ1064" s="41"/>
      <c r="AK1064" s="41"/>
      <c r="AL1064" s="41"/>
      <c r="AM1064" s="41"/>
      <c r="AN1064" s="41"/>
      <c r="AO1064" s="41"/>
      <c r="AP1064" s="41"/>
      <c r="AQ1064" s="41"/>
      <c r="AR1064" s="41"/>
      <c r="AS1064" s="41"/>
      <c r="AT1064" s="41"/>
      <c r="AU1064" s="41"/>
      <c r="AV1064" s="41"/>
      <c r="AW1064" s="41"/>
      <c r="AX1064" s="41"/>
      <c r="AY1064" s="41"/>
      <c r="AZ1064" s="41"/>
      <c r="BA1064" s="41"/>
      <c r="BB1064" s="41"/>
      <c r="BC1064" s="41"/>
      <c r="BD1064" s="41"/>
      <c r="BE1064" s="41"/>
      <c r="BF1064" s="41"/>
      <c r="BG1064" s="41"/>
      <c r="BH1064" s="41"/>
      <c r="BI1064" s="41"/>
      <c r="BJ1064" s="41"/>
      <c r="BK1064" s="43"/>
    </row>
    <row r="1065" spans="1:63" s="44" customFormat="1" x14ac:dyDescent="0.25">
      <c r="A1065" s="52"/>
      <c r="B1065" s="41"/>
      <c r="C1065" s="41"/>
      <c r="D1065" s="41"/>
      <c r="E1065" s="41"/>
      <c r="F1065" s="41"/>
      <c r="G1065" s="41"/>
      <c r="H1065" s="42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F1065" s="41"/>
      <c r="AG1065" s="41"/>
      <c r="AH1065" s="41"/>
      <c r="AI1065" s="41"/>
      <c r="AJ1065" s="41"/>
      <c r="AK1065" s="41"/>
      <c r="AL1065" s="41"/>
      <c r="AM1065" s="41"/>
      <c r="AN1065" s="41"/>
      <c r="AO1065" s="41"/>
      <c r="AP1065" s="41"/>
      <c r="AQ1065" s="41"/>
      <c r="AR1065" s="41"/>
      <c r="AS1065" s="41"/>
      <c r="AT1065" s="41"/>
      <c r="AU1065" s="41"/>
      <c r="AV1065" s="41"/>
      <c r="AW1065" s="41"/>
      <c r="AX1065" s="41"/>
      <c r="AY1065" s="41"/>
      <c r="AZ1065" s="41"/>
      <c r="BA1065" s="41"/>
      <c r="BB1065" s="41"/>
      <c r="BC1065" s="41"/>
      <c r="BD1065" s="41"/>
      <c r="BE1065" s="41"/>
      <c r="BF1065" s="41"/>
      <c r="BG1065" s="41"/>
      <c r="BH1065" s="41"/>
      <c r="BI1065" s="41"/>
      <c r="BJ1065" s="41"/>
      <c r="BK1065" s="43"/>
    </row>
    <row r="1066" spans="1:63" s="44" customFormat="1" x14ac:dyDescent="0.25">
      <c r="A1066" s="52"/>
      <c r="B1066" s="41"/>
      <c r="C1066" s="41"/>
      <c r="D1066" s="41"/>
      <c r="E1066" s="41"/>
      <c r="F1066" s="41"/>
      <c r="G1066" s="41"/>
      <c r="H1066" s="42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  <c r="AH1066" s="41"/>
      <c r="AI1066" s="41"/>
      <c r="AJ1066" s="41"/>
      <c r="AK1066" s="41"/>
      <c r="AL1066" s="41"/>
      <c r="AM1066" s="41"/>
      <c r="AN1066" s="41"/>
      <c r="AO1066" s="41"/>
      <c r="AP1066" s="41"/>
      <c r="AQ1066" s="41"/>
      <c r="AR1066" s="41"/>
      <c r="AS1066" s="41"/>
      <c r="AT1066" s="41"/>
      <c r="AU1066" s="41"/>
      <c r="AV1066" s="41"/>
      <c r="AW1066" s="41"/>
      <c r="AX1066" s="41"/>
      <c r="AY1066" s="41"/>
      <c r="AZ1066" s="41"/>
      <c r="BA1066" s="41"/>
      <c r="BB1066" s="41"/>
      <c r="BC1066" s="41"/>
      <c r="BD1066" s="41"/>
      <c r="BE1066" s="41"/>
      <c r="BF1066" s="41"/>
      <c r="BG1066" s="41"/>
      <c r="BH1066" s="41"/>
      <c r="BI1066" s="41"/>
      <c r="BJ1066" s="41"/>
      <c r="BK1066" s="43"/>
    </row>
    <row r="1067" spans="1:63" s="44" customFormat="1" x14ac:dyDescent="0.25">
      <c r="A1067" s="52"/>
      <c r="B1067" s="41"/>
      <c r="C1067" s="41"/>
      <c r="D1067" s="41"/>
      <c r="E1067" s="41"/>
      <c r="F1067" s="41"/>
      <c r="G1067" s="41"/>
      <c r="H1067" s="42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  <c r="AH1067" s="41"/>
      <c r="AI1067" s="41"/>
      <c r="AJ1067" s="41"/>
      <c r="AK1067" s="41"/>
      <c r="AL1067" s="41"/>
      <c r="AM1067" s="41"/>
      <c r="AN1067" s="41"/>
      <c r="AO1067" s="41"/>
      <c r="AP1067" s="41"/>
      <c r="AQ1067" s="41"/>
      <c r="AR1067" s="41"/>
      <c r="AS1067" s="41"/>
      <c r="AT1067" s="41"/>
      <c r="AU1067" s="41"/>
      <c r="AV1067" s="41"/>
      <c r="AW1067" s="41"/>
      <c r="AX1067" s="41"/>
      <c r="AY1067" s="41"/>
      <c r="AZ1067" s="41"/>
      <c r="BA1067" s="41"/>
      <c r="BB1067" s="41"/>
      <c r="BC1067" s="41"/>
      <c r="BD1067" s="41"/>
      <c r="BE1067" s="41"/>
      <c r="BF1067" s="41"/>
      <c r="BG1067" s="41"/>
      <c r="BH1067" s="41"/>
      <c r="BI1067" s="41"/>
      <c r="BJ1067" s="41"/>
      <c r="BK1067" s="43"/>
    </row>
    <row r="1068" spans="1:63" s="44" customFormat="1" x14ac:dyDescent="0.25">
      <c r="A1068" s="52"/>
      <c r="B1068" s="41"/>
      <c r="C1068" s="41"/>
      <c r="D1068" s="41"/>
      <c r="E1068" s="41"/>
      <c r="F1068" s="41"/>
      <c r="G1068" s="41"/>
      <c r="H1068" s="42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F1068" s="41"/>
      <c r="AG1068" s="41"/>
      <c r="AH1068" s="41"/>
      <c r="AI1068" s="41"/>
      <c r="AJ1068" s="41"/>
      <c r="AK1068" s="41"/>
      <c r="AL1068" s="41"/>
      <c r="AM1068" s="41"/>
      <c r="AN1068" s="41"/>
      <c r="AO1068" s="41"/>
      <c r="AP1068" s="41"/>
      <c r="AQ1068" s="41"/>
      <c r="AR1068" s="41"/>
      <c r="AS1068" s="41"/>
      <c r="AT1068" s="41"/>
      <c r="AU1068" s="41"/>
      <c r="AV1068" s="41"/>
      <c r="AW1068" s="41"/>
      <c r="AX1068" s="41"/>
      <c r="AY1068" s="41"/>
      <c r="AZ1068" s="41"/>
      <c r="BA1068" s="41"/>
      <c r="BB1068" s="41"/>
      <c r="BC1068" s="41"/>
      <c r="BD1068" s="41"/>
      <c r="BE1068" s="41"/>
      <c r="BF1068" s="41"/>
      <c r="BG1068" s="41"/>
      <c r="BH1068" s="41"/>
      <c r="BI1068" s="41"/>
      <c r="BJ1068" s="41"/>
      <c r="BK1068" s="43"/>
    </row>
    <row r="1069" spans="1:63" s="44" customFormat="1" x14ac:dyDescent="0.25">
      <c r="A1069" s="52"/>
      <c r="B1069" s="41"/>
      <c r="C1069" s="41"/>
      <c r="D1069" s="41"/>
      <c r="E1069" s="41"/>
      <c r="F1069" s="41"/>
      <c r="G1069" s="41"/>
      <c r="H1069" s="42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F1069" s="41"/>
      <c r="AG1069" s="41"/>
      <c r="AH1069" s="41"/>
      <c r="AI1069" s="41"/>
      <c r="AJ1069" s="41"/>
      <c r="AK1069" s="41"/>
      <c r="AL1069" s="41"/>
      <c r="AM1069" s="41"/>
      <c r="AN1069" s="41"/>
      <c r="AO1069" s="41"/>
      <c r="AP1069" s="41"/>
      <c r="AQ1069" s="41"/>
      <c r="AR1069" s="41"/>
      <c r="AS1069" s="41"/>
      <c r="AT1069" s="41"/>
      <c r="AU1069" s="41"/>
      <c r="AV1069" s="41"/>
      <c r="AW1069" s="41"/>
      <c r="AX1069" s="41"/>
      <c r="AY1069" s="41"/>
      <c r="AZ1069" s="41"/>
      <c r="BA1069" s="41"/>
      <c r="BB1069" s="41"/>
      <c r="BC1069" s="41"/>
      <c r="BD1069" s="41"/>
      <c r="BE1069" s="41"/>
      <c r="BF1069" s="41"/>
      <c r="BG1069" s="41"/>
      <c r="BH1069" s="41"/>
      <c r="BI1069" s="41"/>
      <c r="BJ1069" s="41"/>
      <c r="BK1069" s="43"/>
    </row>
    <row r="1070" spans="1:63" s="44" customFormat="1" x14ac:dyDescent="0.25">
      <c r="A1070" s="52"/>
      <c r="B1070" s="41"/>
      <c r="C1070" s="41"/>
      <c r="D1070" s="41"/>
      <c r="E1070" s="41"/>
      <c r="F1070" s="41"/>
      <c r="G1070" s="41"/>
      <c r="H1070" s="42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F1070" s="41"/>
      <c r="AG1070" s="41"/>
      <c r="AH1070" s="41"/>
      <c r="AI1070" s="41"/>
      <c r="AJ1070" s="41"/>
      <c r="AK1070" s="41"/>
      <c r="AL1070" s="41"/>
      <c r="AM1070" s="41"/>
      <c r="AN1070" s="41"/>
      <c r="AO1070" s="41"/>
      <c r="AP1070" s="41"/>
      <c r="AQ1070" s="41"/>
      <c r="AR1070" s="41"/>
      <c r="AS1070" s="41"/>
      <c r="AT1070" s="41"/>
      <c r="AU1070" s="41"/>
      <c r="AV1070" s="41"/>
      <c r="AW1070" s="41"/>
      <c r="AX1070" s="41"/>
      <c r="AY1070" s="41"/>
      <c r="AZ1070" s="41"/>
      <c r="BA1070" s="41"/>
      <c r="BB1070" s="41"/>
      <c r="BC1070" s="41"/>
      <c r="BD1070" s="41"/>
      <c r="BE1070" s="41"/>
      <c r="BF1070" s="41"/>
      <c r="BG1070" s="41"/>
      <c r="BH1070" s="41"/>
      <c r="BI1070" s="41"/>
      <c r="BJ1070" s="41"/>
      <c r="BK1070" s="43"/>
    </row>
    <row r="1071" spans="1:63" s="44" customFormat="1" x14ac:dyDescent="0.25">
      <c r="A1071" s="52"/>
      <c r="B1071" s="41"/>
      <c r="C1071" s="41"/>
      <c r="D1071" s="41"/>
      <c r="E1071" s="41"/>
      <c r="F1071" s="41"/>
      <c r="G1071" s="41"/>
      <c r="H1071" s="42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41"/>
      <c r="AM1071" s="41"/>
      <c r="AN1071" s="41"/>
      <c r="AO1071" s="41"/>
      <c r="AP1071" s="41"/>
      <c r="AQ1071" s="41"/>
      <c r="AR1071" s="41"/>
      <c r="AS1071" s="41"/>
      <c r="AT1071" s="41"/>
      <c r="AU1071" s="41"/>
      <c r="AV1071" s="41"/>
      <c r="AW1071" s="41"/>
      <c r="AX1071" s="41"/>
      <c r="AY1071" s="41"/>
      <c r="AZ1071" s="41"/>
      <c r="BA1071" s="41"/>
      <c r="BB1071" s="41"/>
      <c r="BC1071" s="41"/>
      <c r="BD1071" s="41"/>
      <c r="BE1071" s="41"/>
      <c r="BF1071" s="41"/>
      <c r="BG1071" s="41"/>
      <c r="BH1071" s="41"/>
      <c r="BI1071" s="41"/>
      <c r="BJ1071" s="41"/>
      <c r="BK1071" s="43"/>
    </row>
    <row r="1072" spans="1:63" s="44" customFormat="1" x14ac:dyDescent="0.25">
      <c r="A1072" s="52"/>
      <c r="B1072" s="41"/>
      <c r="C1072" s="41"/>
      <c r="D1072" s="41"/>
      <c r="E1072" s="41"/>
      <c r="F1072" s="41"/>
      <c r="G1072" s="41"/>
      <c r="H1072" s="42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41"/>
      <c r="AM1072" s="41"/>
      <c r="AN1072" s="41"/>
      <c r="AO1072" s="41"/>
      <c r="AP1072" s="41"/>
      <c r="AQ1072" s="41"/>
      <c r="AR1072" s="41"/>
      <c r="AS1072" s="41"/>
      <c r="AT1072" s="41"/>
      <c r="AU1072" s="41"/>
      <c r="AV1072" s="41"/>
      <c r="AW1072" s="41"/>
      <c r="AX1072" s="41"/>
      <c r="AY1072" s="41"/>
      <c r="AZ1072" s="41"/>
      <c r="BA1072" s="41"/>
      <c r="BB1072" s="41"/>
      <c r="BC1072" s="41"/>
      <c r="BD1072" s="41"/>
      <c r="BE1072" s="41"/>
      <c r="BF1072" s="41"/>
      <c r="BG1072" s="41"/>
      <c r="BH1072" s="41"/>
      <c r="BI1072" s="41"/>
      <c r="BJ1072" s="41"/>
      <c r="BK1072" s="43"/>
    </row>
    <row r="1073" spans="1:63" s="44" customFormat="1" x14ac:dyDescent="0.25">
      <c r="A1073" s="52"/>
      <c r="B1073" s="41"/>
      <c r="C1073" s="41"/>
      <c r="D1073" s="41"/>
      <c r="E1073" s="41"/>
      <c r="F1073" s="41"/>
      <c r="G1073" s="41"/>
      <c r="H1073" s="42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41"/>
      <c r="AM1073" s="41"/>
      <c r="AN1073" s="41"/>
      <c r="AO1073" s="41"/>
      <c r="AP1073" s="41"/>
      <c r="AQ1073" s="41"/>
      <c r="AR1073" s="41"/>
      <c r="AS1073" s="41"/>
      <c r="AT1073" s="41"/>
      <c r="AU1073" s="41"/>
      <c r="AV1073" s="41"/>
      <c r="AW1073" s="41"/>
      <c r="AX1073" s="41"/>
      <c r="AY1073" s="41"/>
      <c r="AZ1073" s="41"/>
      <c r="BA1073" s="41"/>
      <c r="BB1073" s="41"/>
      <c r="BC1073" s="41"/>
      <c r="BD1073" s="41"/>
      <c r="BE1073" s="41"/>
      <c r="BF1073" s="41"/>
      <c r="BG1073" s="41"/>
      <c r="BH1073" s="41"/>
      <c r="BI1073" s="41"/>
      <c r="BJ1073" s="41"/>
      <c r="BK1073" s="43"/>
    </row>
    <row r="1074" spans="1:63" s="44" customFormat="1" x14ac:dyDescent="0.25">
      <c r="A1074" s="52"/>
      <c r="B1074" s="41"/>
      <c r="C1074" s="41"/>
      <c r="D1074" s="41"/>
      <c r="E1074" s="41"/>
      <c r="F1074" s="41"/>
      <c r="G1074" s="41"/>
      <c r="H1074" s="42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41"/>
      <c r="AM1074" s="41"/>
      <c r="AN1074" s="41"/>
      <c r="AO1074" s="41"/>
      <c r="AP1074" s="41"/>
      <c r="AQ1074" s="41"/>
      <c r="AR1074" s="41"/>
      <c r="AS1074" s="41"/>
      <c r="AT1074" s="41"/>
      <c r="AU1074" s="41"/>
      <c r="AV1074" s="41"/>
      <c r="AW1074" s="41"/>
      <c r="AX1074" s="41"/>
      <c r="AY1074" s="41"/>
      <c r="AZ1074" s="41"/>
      <c r="BA1074" s="41"/>
      <c r="BB1074" s="41"/>
      <c r="BC1074" s="41"/>
      <c r="BD1074" s="41"/>
      <c r="BE1074" s="41"/>
      <c r="BF1074" s="41"/>
      <c r="BG1074" s="41"/>
      <c r="BH1074" s="41"/>
      <c r="BI1074" s="41"/>
      <c r="BJ1074" s="41"/>
      <c r="BK1074" s="43"/>
    </row>
    <row r="1075" spans="1:63" s="44" customFormat="1" x14ac:dyDescent="0.25">
      <c r="A1075" s="52"/>
      <c r="B1075" s="41"/>
      <c r="C1075" s="41"/>
      <c r="D1075" s="41"/>
      <c r="E1075" s="41"/>
      <c r="F1075" s="41"/>
      <c r="G1075" s="41"/>
      <c r="H1075" s="42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41"/>
      <c r="AM1075" s="41"/>
      <c r="AN1075" s="41"/>
      <c r="AO1075" s="41"/>
      <c r="AP1075" s="41"/>
      <c r="AQ1075" s="41"/>
      <c r="AR1075" s="41"/>
      <c r="AS1075" s="41"/>
      <c r="AT1075" s="41"/>
      <c r="AU1075" s="41"/>
      <c r="AV1075" s="41"/>
      <c r="AW1075" s="41"/>
      <c r="AX1075" s="41"/>
      <c r="AY1075" s="41"/>
      <c r="AZ1075" s="41"/>
      <c r="BA1075" s="41"/>
      <c r="BB1075" s="41"/>
      <c r="BC1075" s="41"/>
      <c r="BD1075" s="41"/>
      <c r="BE1075" s="41"/>
      <c r="BF1075" s="41"/>
      <c r="BG1075" s="41"/>
      <c r="BH1075" s="41"/>
      <c r="BI1075" s="41"/>
      <c r="BJ1075" s="41"/>
      <c r="BK1075" s="43"/>
    </row>
    <row r="1076" spans="1:63" s="44" customFormat="1" x14ac:dyDescent="0.25">
      <c r="A1076" s="52"/>
      <c r="B1076" s="41"/>
      <c r="C1076" s="41"/>
      <c r="D1076" s="41"/>
      <c r="E1076" s="41"/>
      <c r="F1076" s="41"/>
      <c r="G1076" s="41"/>
      <c r="H1076" s="42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  <c r="AD1076" s="41"/>
      <c r="AE1076" s="41"/>
      <c r="AF1076" s="41"/>
      <c r="AG1076" s="41"/>
      <c r="AH1076" s="41"/>
      <c r="AI1076" s="41"/>
      <c r="AJ1076" s="41"/>
      <c r="AK1076" s="41"/>
      <c r="AL1076" s="41"/>
      <c r="AM1076" s="41"/>
      <c r="AN1076" s="41"/>
      <c r="AO1076" s="41"/>
      <c r="AP1076" s="41"/>
      <c r="AQ1076" s="41"/>
      <c r="AR1076" s="41"/>
      <c r="AS1076" s="41"/>
      <c r="AT1076" s="41"/>
      <c r="AU1076" s="41"/>
      <c r="AV1076" s="41"/>
      <c r="AW1076" s="41"/>
      <c r="AX1076" s="41"/>
      <c r="AY1076" s="41"/>
      <c r="AZ1076" s="41"/>
      <c r="BA1076" s="41"/>
      <c r="BB1076" s="41"/>
      <c r="BC1076" s="41"/>
      <c r="BD1076" s="41"/>
      <c r="BE1076" s="41"/>
      <c r="BF1076" s="41"/>
      <c r="BG1076" s="41"/>
      <c r="BH1076" s="41"/>
      <c r="BI1076" s="41"/>
      <c r="BJ1076" s="41"/>
      <c r="BK1076" s="43"/>
    </row>
    <row r="1077" spans="1:63" s="44" customFormat="1" x14ac:dyDescent="0.25">
      <c r="A1077" s="52"/>
      <c r="B1077" s="41"/>
      <c r="C1077" s="41"/>
      <c r="D1077" s="41"/>
      <c r="E1077" s="41"/>
      <c r="F1077" s="41"/>
      <c r="G1077" s="41"/>
      <c r="H1077" s="42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  <c r="AD1077" s="41"/>
      <c r="AE1077" s="41"/>
      <c r="AF1077" s="41"/>
      <c r="AG1077" s="41"/>
      <c r="AH1077" s="41"/>
      <c r="AI1077" s="41"/>
      <c r="AJ1077" s="41"/>
      <c r="AK1077" s="41"/>
      <c r="AL1077" s="41"/>
      <c r="AM1077" s="41"/>
      <c r="AN1077" s="41"/>
      <c r="AO1077" s="41"/>
      <c r="AP1077" s="41"/>
      <c r="AQ1077" s="41"/>
      <c r="AR1077" s="41"/>
      <c r="AS1077" s="41"/>
      <c r="AT1077" s="41"/>
      <c r="AU1077" s="41"/>
      <c r="AV1077" s="41"/>
      <c r="AW1077" s="41"/>
      <c r="AX1077" s="41"/>
      <c r="AY1077" s="41"/>
      <c r="AZ1077" s="41"/>
      <c r="BA1077" s="41"/>
      <c r="BB1077" s="41"/>
      <c r="BC1077" s="41"/>
      <c r="BD1077" s="41"/>
      <c r="BE1077" s="41"/>
      <c r="BF1077" s="41"/>
      <c r="BG1077" s="41"/>
      <c r="BH1077" s="41"/>
      <c r="BI1077" s="41"/>
      <c r="BJ1077" s="41"/>
      <c r="BK1077" s="43"/>
    </row>
    <row r="1078" spans="1:63" s="44" customFormat="1" x14ac:dyDescent="0.25">
      <c r="A1078" s="52"/>
      <c r="B1078" s="41"/>
      <c r="C1078" s="41"/>
      <c r="D1078" s="41"/>
      <c r="E1078" s="41"/>
      <c r="F1078" s="41"/>
      <c r="G1078" s="41"/>
      <c r="H1078" s="42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  <c r="AD1078" s="41"/>
      <c r="AE1078" s="41"/>
      <c r="AF1078" s="41"/>
      <c r="AG1078" s="41"/>
      <c r="AH1078" s="41"/>
      <c r="AI1078" s="41"/>
      <c r="AJ1078" s="41"/>
      <c r="AK1078" s="41"/>
      <c r="AL1078" s="41"/>
      <c r="AM1078" s="41"/>
      <c r="AN1078" s="41"/>
      <c r="AO1078" s="41"/>
      <c r="AP1078" s="41"/>
      <c r="AQ1078" s="41"/>
      <c r="AR1078" s="41"/>
      <c r="AS1078" s="41"/>
      <c r="AT1078" s="41"/>
      <c r="AU1078" s="41"/>
      <c r="AV1078" s="41"/>
      <c r="AW1078" s="41"/>
      <c r="AX1078" s="41"/>
      <c r="AY1078" s="41"/>
      <c r="AZ1078" s="41"/>
      <c r="BA1078" s="41"/>
      <c r="BB1078" s="41"/>
      <c r="BC1078" s="41"/>
      <c r="BD1078" s="41"/>
      <c r="BE1078" s="41"/>
      <c r="BF1078" s="41"/>
      <c r="BG1078" s="41"/>
      <c r="BH1078" s="41"/>
      <c r="BI1078" s="41"/>
      <c r="BJ1078" s="41"/>
      <c r="BK1078" s="43"/>
    </row>
    <row r="1079" spans="1:63" s="44" customFormat="1" x14ac:dyDescent="0.25">
      <c r="A1079" s="52"/>
      <c r="B1079" s="41"/>
      <c r="C1079" s="41"/>
      <c r="D1079" s="41"/>
      <c r="E1079" s="41"/>
      <c r="F1079" s="41"/>
      <c r="G1079" s="41"/>
      <c r="H1079" s="42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  <c r="AD1079" s="41"/>
      <c r="AE1079" s="41"/>
      <c r="AF1079" s="41"/>
      <c r="AG1079" s="41"/>
      <c r="AH1079" s="41"/>
      <c r="AI1079" s="41"/>
      <c r="AJ1079" s="41"/>
      <c r="AK1079" s="41"/>
      <c r="AL1079" s="41"/>
      <c r="AM1079" s="41"/>
      <c r="AN1079" s="41"/>
      <c r="AO1079" s="41"/>
      <c r="AP1079" s="41"/>
      <c r="AQ1079" s="41"/>
      <c r="AR1079" s="41"/>
      <c r="AS1079" s="41"/>
      <c r="AT1079" s="41"/>
      <c r="AU1079" s="41"/>
      <c r="AV1079" s="41"/>
      <c r="AW1079" s="41"/>
      <c r="AX1079" s="41"/>
      <c r="AY1079" s="41"/>
      <c r="AZ1079" s="41"/>
      <c r="BA1079" s="41"/>
      <c r="BB1079" s="41"/>
      <c r="BC1079" s="41"/>
      <c r="BD1079" s="41"/>
      <c r="BE1079" s="41"/>
      <c r="BF1079" s="41"/>
      <c r="BG1079" s="41"/>
      <c r="BH1079" s="41"/>
      <c r="BI1079" s="41"/>
      <c r="BJ1079" s="41"/>
      <c r="BK1079" s="43"/>
    </row>
    <row r="1080" spans="1:63" s="44" customFormat="1" x14ac:dyDescent="0.25">
      <c r="A1080" s="52"/>
      <c r="B1080" s="41"/>
      <c r="C1080" s="41"/>
      <c r="D1080" s="41"/>
      <c r="E1080" s="41"/>
      <c r="F1080" s="41"/>
      <c r="G1080" s="41"/>
      <c r="H1080" s="42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  <c r="AD1080" s="41"/>
      <c r="AE1080" s="41"/>
      <c r="AF1080" s="41"/>
      <c r="AG1080" s="41"/>
      <c r="AH1080" s="41"/>
      <c r="AI1080" s="41"/>
      <c r="AJ1080" s="41"/>
      <c r="AK1080" s="41"/>
      <c r="AL1080" s="41"/>
      <c r="AM1080" s="41"/>
      <c r="AN1080" s="41"/>
      <c r="AO1080" s="41"/>
      <c r="AP1080" s="41"/>
      <c r="AQ1080" s="41"/>
      <c r="AR1080" s="41"/>
      <c r="AS1080" s="41"/>
      <c r="AT1080" s="41"/>
      <c r="AU1080" s="41"/>
      <c r="AV1080" s="41"/>
      <c r="AW1080" s="41"/>
      <c r="AX1080" s="41"/>
      <c r="AY1080" s="41"/>
      <c r="AZ1080" s="41"/>
      <c r="BA1080" s="41"/>
      <c r="BB1080" s="41"/>
      <c r="BC1080" s="41"/>
      <c r="BD1080" s="41"/>
      <c r="BE1080" s="41"/>
      <c r="BF1080" s="41"/>
      <c r="BG1080" s="41"/>
      <c r="BH1080" s="41"/>
      <c r="BI1080" s="41"/>
      <c r="BJ1080" s="41"/>
      <c r="BK1080" s="43"/>
    </row>
    <row r="1081" spans="1:63" s="44" customFormat="1" x14ac:dyDescent="0.25">
      <c r="A1081" s="52"/>
      <c r="B1081" s="41"/>
      <c r="C1081" s="41"/>
      <c r="D1081" s="41"/>
      <c r="E1081" s="41"/>
      <c r="F1081" s="41"/>
      <c r="G1081" s="41"/>
      <c r="H1081" s="42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  <c r="AD1081" s="41"/>
      <c r="AE1081" s="41"/>
      <c r="AF1081" s="41"/>
      <c r="AG1081" s="41"/>
      <c r="AH1081" s="41"/>
      <c r="AI1081" s="41"/>
      <c r="AJ1081" s="41"/>
      <c r="AK1081" s="41"/>
      <c r="AL1081" s="41"/>
      <c r="AM1081" s="41"/>
      <c r="AN1081" s="41"/>
      <c r="AO1081" s="41"/>
      <c r="AP1081" s="41"/>
      <c r="AQ1081" s="41"/>
      <c r="AR1081" s="41"/>
      <c r="AS1081" s="41"/>
      <c r="AT1081" s="41"/>
      <c r="AU1081" s="41"/>
      <c r="AV1081" s="41"/>
      <c r="AW1081" s="41"/>
      <c r="AX1081" s="41"/>
      <c r="AY1081" s="41"/>
      <c r="AZ1081" s="41"/>
      <c r="BA1081" s="41"/>
      <c r="BB1081" s="41"/>
      <c r="BC1081" s="41"/>
      <c r="BD1081" s="41"/>
      <c r="BE1081" s="41"/>
      <c r="BF1081" s="41"/>
      <c r="BG1081" s="41"/>
      <c r="BH1081" s="41"/>
      <c r="BI1081" s="41"/>
      <c r="BJ1081" s="41"/>
      <c r="BK1081" s="43"/>
    </row>
    <row r="1082" spans="1:63" s="44" customFormat="1" x14ac:dyDescent="0.25">
      <c r="A1082" s="52"/>
      <c r="B1082" s="41"/>
      <c r="C1082" s="41"/>
      <c r="D1082" s="41"/>
      <c r="E1082" s="41"/>
      <c r="F1082" s="41"/>
      <c r="G1082" s="41"/>
      <c r="H1082" s="42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  <c r="AD1082" s="41"/>
      <c r="AE1082" s="41"/>
      <c r="AF1082" s="41"/>
      <c r="AG1082" s="41"/>
      <c r="AH1082" s="41"/>
      <c r="AI1082" s="41"/>
      <c r="AJ1082" s="41"/>
      <c r="AK1082" s="41"/>
      <c r="AL1082" s="41"/>
      <c r="AM1082" s="41"/>
      <c r="AN1082" s="41"/>
      <c r="AO1082" s="41"/>
      <c r="AP1082" s="41"/>
      <c r="AQ1082" s="41"/>
      <c r="AR1082" s="41"/>
      <c r="AS1082" s="41"/>
      <c r="AT1082" s="41"/>
      <c r="AU1082" s="41"/>
      <c r="AV1082" s="41"/>
      <c r="AW1082" s="41"/>
      <c r="AX1082" s="41"/>
      <c r="AY1082" s="41"/>
      <c r="AZ1082" s="41"/>
      <c r="BA1082" s="41"/>
      <c r="BB1082" s="41"/>
      <c r="BC1082" s="41"/>
      <c r="BD1082" s="41"/>
      <c r="BE1082" s="41"/>
      <c r="BF1082" s="41"/>
      <c r="BG1082" s="41"/>
      <c r="BH1082" s="41"/>
      <c r="BI1082" s="41"/>
      <c r="BJ1082" s="41"/>
      <c r="BK1082" s="43"/>
    </row>
    <row r="1083" spans="1:63" s="44" customFormat="1" x14ac:dyDescent="0.25">
      <c r="A1083" s="52"/>
      <c r="B1083" s="41"/>
      <c r="C1083" s="41"/>
      <c r="D1083" s="41"/>
      <c r="E1083" s="41"/>
      <c r="F1083" s="41"/>
      <c r="G1083" s="41"/>
      <c r="H1083" s="42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F1083" s="41"/>
      <c r="AG1083" s="41"/>
      <c r="AH1083" s="41"/>
      <c r="AI1083" s="41"/>
      <c r="AJ1083" s="41"/>
      <c r="AK1083" s="41"/>
      <c r="AL1083" s="41"/>
      <c r="AM1083" s="41"/>
      <c r="AN1083" s="41"/>
      <c r="AO1083" s="41"/>
      <c r="AP1083" s="41"/>
      <c r="AQ1083" s="41"/>
      <c r="AR1083" s="41"/>
      <c r="AS1083" s="41"/>
      <c r="AT1083" s="41"/>
      <c r="AU1083" s="41"/>
      <c r="AV1083" s="41"/>
      <c r="AW1083" s="41"/>
      <c r="AX1083" s="41"/>
      <c r="AY1083" s="41"/>
      <c r="AZ1083" s="41"/>
      <c r="BA1083" s="41"/>
      <c r="BB1083" s="41"/>
      <c r="BC1083" s="41"/>
      <c r="BD1083" s="41"/>
      <c r="BE1083" s="41"/>
      <c r="BF1083" s="41"/>
      <c r="BG1083" s="41"/>
      <c r="BH1083" s="41"/>
      <c r="BI1083" s="41"/>
      <c r="BJ1083" s="41"/>
      <c r="BK1083" s="43"/>
    </row>
    <row r="1084" spans="1:63" s="44" customFormat="1" x14ac:dyDescent="0.25">
      <c r="A1084" s="52"/>
      <c r="B1084" s="41"/>
      <c r="C1084" s="41"/>
      <c r="D1084" s="41"/>
      <c r="E1084" s="41"/>
      <c r="F1084" s="41"/>
      <c r="G1084" s="41"/>
      <c r="H1084" s="42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  <c r="AD1084" s="41"/>
      <c r="AE1084" s="41"/>
      <c r="AF1084" s="41"/>
      <c r="AG1084" s="41"/>
      <c r="AH1084" s="41"/>
      <c r="AI1084" s="41"/>
      <c r="AJ1084" s="41"/>
      <c r="AK1084" s="41"/>
      <c r="AL1084" s="41"/>
      <c r="AM1084" s="41"/>
      <c r="AN1084" s="41"/>
      <c r="AO1084" s="41"/>
      <c r="AP1084" s="41"/>
      <c r="AQ1084" s="41"/>
      <c r="AR1084" s="41"/>
      <c r="AS1084" s="41"/>
      <c r="AT1084" s="41"/>
      <c r="AU1084" s="41"/>
      <c r="AV1084" s="41"/>
      <c r="AW1084" s="41"/>
      <c r="AX1084" s="41"/>
      <c r="AY1084" s="41"/>
      <c r="AZ1084" s="41"/>
      <c r="BA1084" s="41"/>
      <c r="BB1084" s="41"/>
      <c r="BC1084" s="41"/>
      <c r="BD1084" s="41"/>
      <c r="BE1084" s="41"/>
      <c r="BF1084" s="41"/>
      <c r="BG1084" s="41"/>
      <c r="BH1084" s="41"/>
      <c r="BI1084" s="41"/>
      <c r="BJ1084" s="41"/>
      <c r="BK1084" s="43"/>
    </row>
    <row r="1085" spans="1:63" s="44" customFormat="1" x14ac:dyDescent="0.25">
      <c r="A1085" s="52"/>
      <c r="B1085" s="41"/>
      <c r="C1085" s="41"/>
      <c r="D1085" s="41"/>
      <c r="E1085" s="41"/>
      <c r="F1085" s="41"/>
      <c r="G1085" s="41"/>
      <c r="H1085" s="42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  <c r="AD1085" s="41"/>
      <c r="AE1085" s="41"/>
      <c r="AF1085" s="41"/>
      <c r="AG1085" s="41"/>
      <c r="AH1085" s="41"/>
      <c r="AI1085" s="41"/>
      <c r="AJ1085" s="41"/>
      <c r="AK1085" s="41"/>
      <c r="AL1085" s="41"/>
      <c r="AM1085" s="41"/>
      <c r="AN1085" s="41"/>
      <c r="AO1085" s="41"/>
      <c r="AP1085" s="41"/>
      <c r="AQ1085" s="41"/>
      <c r="AR1085" s="41"/>
      <c r="AS1085" s="41"/>
      <c r="AT1085" s="41"/>
      <c r="AU1085" s="41"/>
      <c r="AV1085" s="41"/>
      <c r="AW1085" s="41"/>
      <c r="AX1085" s="41"/>
      <c r="AY1085" s="41"/>
      <c r="AZ1085" s="41"/>
      <c r="BA1085" s="41"/>
      <c r="BB1085" s="41"/>
      <c r="BC1085" s="41"/>
      <c r="BD1085" s="41"/>
      <c r="BE1085" s="41"/>
      <c r="BF1085" s="41"/>
      <c r="BG1085" s="41"/>
      <c r="BH1085" s="41"/>
      <c r="BI1085" s="41"/>
      <c r="BJ1085" s="41"/>
      <c r="BK1085" s="43"/>
    </row>
    <row r="1086" spans="1:63" s="44" customFormat="1" x14ac:dyDescent="0.25">
      <c r="A1086" s="52"/>
      <c r="B1086" s="41"/>
      <c r="C1086" s="41"/>
      <c r="D1086" s="41"/>
      <c r="E1086" s="41"/>
      <c r="F1086" s="41"/>
      <c r="G1086" s="41"/>
      <c r="H1086" s="42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  <c r="AD1086" s="41"/>
      <c r="AE1086" s="41"/>
      <c r="AF1086" s="41"/>
      <c r="AG1086" s="41"/>
      <c r="AH1086" s="41"/>
      <c r="AI1086" s="41"/>
      <c r="AJ1086" s="41"/>
      <c r="AK1086" s="41"/>
      <c r="AL1086" s="41"/>
      <c r="AM1086" s="41"/>
      <c r="AN1086" s="41"/>
      <c r="AO1086" s="41"/>
      <c r="AP1086" s="41"/>
      <c r="AQ1086" s="41"/>
      <c r="AR1086" s="41"/>
      <c r="AS1086" s="41"/>
      <c r="AT1086" s="41"/>
      <c r="AU1086" s="41"/>
      <c r="AV1086" s="41"/>
      <c r="AW1086" s="41"/>
      <c r="AX1086" s="41"/>
      <c r="AY1086" s="41"/>
      <c r="AZ1086" s="41"/>
      <c r="BA1086" s="41"/>
      <c r="BB1086" s="41"/>
      <c r="BC1086" s="41"/>
      <c r="BD1086" s="41"/>
      <c r="BE1086" s="41"/>
      <c r="BF1086" s="41"/>
      <c r="BG1086" s="41"/>
      <c r="BH1086" s="41"/>
      <c r="BI1086" s="41"/>
      <c r="BJ1086" s="41"/>
      <c r="BK1086" s="43"/>
    </row>
    <row r="1087" spans="1:63" s="44" customFormat="1" x14ac:dyDescent="0.25">
      <c r="A1087" s="52"/>
      <c r="B1087" s="41"/>
      <c r="C1087" s="41"/>
      <c r="D1087" s="41"/>
      <c r="E1087" s="41"/>
      <c r="F1087" s="41"/>
      <c r="G1087" s="41"/>
      <c r="H1087" s="42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  <c r="AD1087" s="41"/>
      <c r="AE1087" s="41"/>
      <c r="AF1087" s="41"/>
      <c r="AG1087" s="41"/>
      <c r="AH1087" s="41"/>
      <c r="AI1087" s="41"/>
      <c r="AJ1087" s="41"/>
      <c r="AK1087" s="41"/>
      <c r="AL1087" s="41"/>
      <c r="AM1087" s="41"/>
      <c r="AN1087" s="41"/>
      <c r="AO1087" s="41"/>
      <c r="AP1087" s="41"/>
      <c r="AQ1087" s="41"/>
      <c r="AR1087" s="41"/>
      <c r="AS1087" s="41"/>
      <c r="AT1087" s="41"/>
      <c r="AU1087" s="41"/>
      <c r="AV1087" s="41"/>
      <c r="AW1087" s="41"/>
      <c r="AX1087" s="41"/>
      <c r="AY1087" s="41"/>
      <c r="AZ1087" s="41"/>
      <c r="BA1087" s="41"/>
      <c r="BB1087" s="41"/>
      <c r="BC1087" s="41"/>
      <c r="BD1087" s="41"/>
      <c r="BE1087" s="41"/>
      <c r="BF1087" s="41"/>
      <c r="BG1087" s="41"/>
      <c r="BH1087" s="41"/>
      <c r="BI1087" s="41"/>
      <c r="BJ1087" s="41"/>
      <c r="BK1087" s="43"/>
    </row>
    <row r="1088" spans="1:63" s="44" customFormat="1" x14ac:dyDescent="0.25">
      <c r="A1088" s="52"/>
      <c r="B1088" s="41"/>
      <c r="C1088" s="41"/>
      <c r="D1088" s="41"/>
      <c r="E1088" s="41"/>
      <c r="F1088" s="41"/>
      <c r="G1088" s="41"/>
      <c r="H1088" s="42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  <c r="AD1088" s="41"/>
      <c r="AE1088" s="41"/>
      <c r="AF1088" s="41"/>
      <c r="AG1088" s="41"/>
      <c r="AH1088" s="41"/>
      <c r="AI1088" s="41"/>
      <c r="AJ1088" s="41"/>
      <c r="AK1088" s="41"/>
      <c r="AL1088" s="41"/>
      <c r="AM1088" s="41"/>
      <c r="AN1088" s="41"/>
      <c r="AO1088" s="41"/>
      <c r="AP1088" s="41"/>
      <c r="AQ1088" s="41"/>
      <c r="AR1088" s="41"/>
      <c r="AS1088" s="41"/>
      <c r="AT1088" s="41"/>
      <c r="AU1088" s="41"/>
      <c r="AV1088" s="41"/>
      <c r="AW1088" s="41"/>
      <c r="AX1088" s="41"/>
      <c r="AY1088" s="41"/>
      <c r="AZ1088" s="41"/>
      <c r="BA1088" s="41"/>
      <c r="BB1088" s="41"/>
      <c r="BC1088" s="41"/>
      <c r="BD1088" s="41"/>
      <c r="BE1088" s="41"/>
      <c r="BF1088" s="41"/>
      <c r="BG1088" s="41"/>
      <c r="BH1088" s="41"/>
      <c r="BI1088" s="41"/>
      <c r="BJ1088" s="41"/>
      <c r="BK1088" s="43"/>
    </row>
    <row r="1089" spans="1:63" s="44" customFormat="1" x14ac:dyDescent="0.25">
      <c r="A1089" s="52"/>
      <c r="B1089" s="41"/>
      <c r="C1089" s="41"/>
      <c r="D1089" s="41"/>
      <c r="E1089" s="41"/>
      <c r="F1089" s="41"/>
      <c r="G1089" s="41"/>
      <c r="H1089" s="42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  <c r="AD1089" s="41"/>
      <c r="AE1089" s="41"/>
      <c r="AF1089" s="41"/>
      <c r="AG1089" s="41"/>
      <c r="AH1089" s="41"/>
      <c r="AI1089" s="41"/>
      <c r="AJ1089" s="41"/>
      <c r="AK1089" s="41"/>
      <c r="AL1089" s="41"/>
      <c r="AM1089" s="41"/>
      <c r="AN1089" s="41"/>
      <c r="AO1089" s="41"/>
      <c r="AP1089" s="41"/>
      <c r="AQ1089" s="41"/>
      <c r="AR1089" s="41"/>
      <c r="AS1089" s="41"/>
      <c r="AT1089" s="41"/>
      <c r="AU1089" s="41"/>
      <c r="AV1089" s="41"/>
      <c r="AW1089" s="41"/>
      <c r="AX1089" s="41"/>
      <c r="AY1089" s="41"/>
      <c r="AZ1089" s="41"/>
      <c r="BA1089" s="41"/>
      <c r="BB1089" s="41"/>
      <c r="BC1089" s="41"/>
      <c r="BD1089" s="41"/>
      <c r="BE1089" s="41"/>
      <c r="BF1089" s="41"/>
      <c r="BG1089" s="41"/>
      <c r="BH1089" s="41"/>
      <c r="BI1089" s="41"/>
      <c r="BJ1089" s="41"/>
      <c r="BK1089" s="43"/>
    </row>
    <row r="1090" spans="1:63" s="44" customFormat="1" x14ac:dyDescent="0.25">
      <c r="A1090" s="52"/>
      <c r="B1090" s="41"/>
      <c r="C1090" s="41"/>
      <c r="D1090" s="41"/>
      <c r="E1090" s="41"/>
      <c r="F1090" s="41"/>
      <c r="G1090" s="41"/>
      <c r="H1090" s="42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F1090" s="41"/>
      <c r="AG1090" s="41"/>
      <c r="AH1090" s="41"/>
      <c r="AI1090" s="41"/>
      <c r="AJ1090" s="41"/>
      <c r="AK1090" s="41"/>
      <c r="AL1090" s="41"/>
      <c r="AM1090" s="41"/>
      <c r="AN1090" s="41"/>
      <c r="AO1090" s="41"/>
      <c r="AP1090" s="41"/>
      <c r="AQ1090" s="41"/>
      <c r="AR1090" s="41"/>
      <c r="AS1090" s="41"/>
      <c r="AT1090" s="41"/>
      <c r="AU1090" s="41"/>
      <c r="AV1090" s="41"/>
      <c r="AW1090" s="41"/>
      <c r="AX1090" s="41"/>
      <c r="AY1090" s="41"/>
      <c r="AZ1090" s="41"/>
      <c r="BA1090" s="41"/>
      <c r="BB1090" s="41"/>
      <c r="BC1090" s="41"/>
      <c r="BD1090" s="41"/>
      <c r="BE1090" s="41"/>
      <c r="BF1090" s="41"/>
      <c r="BG1090" s="41"/>
      <c r="BH1090" s="41"/>
      <c r="BI1090" s="41"/>
      <c r="BJ1090" s="41"/>
      <c r="BK1090" s="43"/>
    </row>
    <row r="1091" spans="1:63" s="44" customFormat="1" x14ac:dyDescent="0.25">
      <c r="A1091" s="52"/>
      <c r="B1091" s="41"/>
      <c r="C1091" s="41"/>
      <c r="D1091" s="41"/>
      <c r="E1091" s="41"/>
      <c r="F1091" s="41"/>
      <c r="G1091" s="41"/>
      <c r="H1091" s="42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F1091" s="41"/>
      <c r="AG1091" s="41"/>
      <c r="AH1091" s="41"/>
      <c r="AI1091" s="41"/>
      <c r="AJ1091" s="41"/>
      <c r="AK1091" s="41"/>
      <c r="AL1091" s="41"/>
      <c r="AM1091" s="41"/>
      <c r="AN1091" s="41"/>
      <c r="AO1091" s="41"/>
      <c r="AP1091" s="41"/>
      <c r="AQ1091" s="41"/>
      <c r="AR1091" s="41"/>
      <c r="AS1091" s="41"/>
      <c r="AT1091" s="41"/>
      <c r="AU1091" s="41"/>
      <c r="AV1091" s="41"/>
      <c r="AW1091" s="41"/>
      <c r="AX1091" s="41"/>
      <c r="AY1091" s="41"/>
      <c r="AZ1091" s="41"/>
      <c r="BA1091" s="41"/>
      <c r="BB1091" s="41"/>
      <c r="BC1091" s="41"/>
      <c r="BD1091" s="41"/>
      <c r="BE1091" s="41"/>
      <c r="BF1091" s="41"/>
      <c r="BG1091" s="41"/>
      <c r="BH1091" s="41"/>
      <c r="BI1091" s="41"/>
      <c r="BJ1091" s="41"/>
      <c r="BK1091" s="43"/>
    </row>
    <row r="1092" spans="1:63" s="44" customFormat="1" x14ac:dyDescent="0.25">
      <c r="A1092" s="52"/>
      <c r="B1092" s="41"/>
      <c r="C1092" s="41"/>
      <c r="D1092" s="41"/>
      <c r="E1092" s="41"/>
      <c r="F1092" s="41"/>
      <c r="G1092" s="41"/>
      <c r="H1092" s="42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F1092" s="41"/>
      <c r="AG1092" s="41"/>
      <c r="AH1092" s="41"/>
      <c r="AI1092" s="41"/>
      <c r="AJ1092" s="41"/>
      <c r="AK1092" s="41"/>
      <c r="AL1092" s="41"/>
      <c r="AM1092" s="41"/>
      <c r="AN1092" s="41"/>
      <c r="AO1092" s="41"/>
      <c r="AP1092" s="41"/>
      <c r="AQ1092" s="41"/>
      <c r="AR1092" s="41"/>
      <c r="AS1092" s="41"/>
      <c r="AT1092" s="41"/>
      <c r="AU1092" s="41"/>
      <c r="AV1092" s="41"/>
      <c r="AW1092" s="41"/>
      <c r="AX1092" s="41"/>
      <c r="AY1092" s="41"/>
      <c r="AZ1092" s="41"/>
      <c r="BA1092" s="41"/>
      <c r="BB1092" s="41"/>
      <c r="BC1092" s="41"/>
      <c r="BD1092" s="41"/>
      <c r="BE1092" s="41"/>
      <c r="BF1092" s="41"/>
      <c r="BG1092" s="41"/>
      <c r="BH1092" s="41"/>
      <c r="BI1092" s="41"/>
      <c r="BJ1092" s="41"/>
      <c r="BK1092" s="43"/>
    </row>
    <row r="1093" spans="1:63" s="44" customFormat="1" x14ac:dyDescent="0.25">
      <c r="A1093" s="52"/>
      <c r="B1093" s="41"/>
      <c r="C1093" s="41"/>
      <c r="D1093" s="41"/>
      <c r="E1093" s="41"/>
      <c r="F1093" s="41"/>
      <c r="G1093" s="41"/>
      <c r="H1093" s="42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F1093" s="41"/>
      <c r="AG1093" s="41"/>
      <c r="AH1093" s="41"/>
      <c r="AI1093" s="41"/>
      <c r="AJ1093" s="41"/>
      <c r="AK1093" s="41"/>
      <c r="AL1093" s="41"/>
      <c r="AM1093" s="41"/>
      <c r="AN1093" s="41"/>
      <c r="AO1093" s="41"/>
      <c r="AP1093" s="41"/>
      <c r="AQ1093" s="41"/>
      <c r="AR1093" s="41"/>
      <c r="AS1093" s="41"/>
      <c r="AT1093" s="41"/>
      <c r="AU1093" s="41"/>
      <c r="AV1093" s="41"/>
      <c r="AW1093" s="41"/>
      <c r="AX1093" s="41"/>
      <c r="AY1093" s="41"/>
      <c r="AZ1093" s="41"/>
      <c r="BA1093" s="41"/>
      <c r="BB1093" s="41"/>
      <c r="BC1093" s="41"/>
      <c r="BD1093" s="41"/>
      <c r="BE1093" s="41"/>
      <c r="BF1093" s="41"/>
      <c r="BG1093" s="41"/>
      <c r="BH1093" s="41"/>
      <c r="BI1093" s="41"/>
      <c r="BJ1093" s="41"/>
      <c r="BK1093" s="43"/>
    </row>
    <row r="1094" spans="1:63" s="44" customFormat="1" x14ac:dyDescent="0.25">
      <c r="A1094" s="52"/>
      <c r="B1094" s="41"/>
      <c r="C1094" s="41"/>
      <c r="D1094" s="41"/>
      <c r="E1094" s="41"/>
      <c r="F1094" s="41"/>
      <c r="G1094" s="41"/>
      <c r="H1094" s="42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F1094" s="41"/>
      <c r="AG1094" s="41"/>
      <c r="AH1094" s="41"/>
      <c r="AI1094" s="41"/>
      <c r="AJ1094" s="41"/>
      <c r="AK1094" s="41"/>
      <c r="AL1094" s="41"/>
      <c r="AM1094" s="41"/>
      <c r="AN1094" s="41"/>
      <c r="AO1094" s="41"/>
      <c r="AP1094" s="41"/>
      <c r="AQ1094" s="41"/>
      <c r="AR1094" s="41"/>
      <c r="AS1094" s="41"/>
      <c r="AT1094" s="41"/>
      <c r="AU1094" s="41"/>
      <c r="AV1094" s="41"/>
      <c r="AW1094" s="41"/>
      <c r="AX1094" s="41"/>
      <c r="AY1094" s="41"/>
      <c r="AZ1094" s="41"/>
      <c r="BA1094" s="41"/>
      <c r="BB1094" s="41"/>
      <c r="BC1094" s="41"/>
      <c r="BD1094" s="41"/>
      <c r="BE1094" s="41"/>
      <c r="BF1094" s="41"/>
      <c r="BG1094" s="41"/>
      <c r="BH1094" s="41"/>
      <c r="BI1094" s="41"/>
      <c r="BJ1094" s="41"/>
      <c r="BK1094" s="43"/>
    </row>
    <row r="1095" spans="1:63" s="44" customFormat="1" x14ac:dyDescent="0.25">
      <c r="A1095" s="52"/>
      <c r="B1095" s="41"/>
      <c r="C1095" s="41"/>
      <c r="D1095" s="41"/>
      <c r="E1095" s="41"/>
      <c r="F1095" s="41"/>
      <c r="G1095" s="41"/>
      <c r="H1095" s="42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F1095" s="41"/>
      <c r="AG1095" s="41"/>
      <c r="AH1095" s="41"/>
      <c r="AI1095" s="41"/>
      <c r="AJ1095" s="41"/>
      <c r="AK1095" s="41"/>
      <c r="AL1095" s="41"/>
      <c r="AM1095" s="41"/>
      <c r="AN1095" s="41"/>
      <c r="AO1095" s="41"/>
      <c r="AP1095" s="41"/>
      <c r="AQ1095" s="41"/>
      <c r="AR1095" s="41"/>
      <c r="AS1095" s="41"/>
      <c r="AT1095" s="41"/>
      <c r="AU1095" s="41"/>
      <c r="AV1095" s="41"/>
      <c r="AW1095" s="41"/>
      <c r="AX1095" s="41"/>
      <c r="AY1095" s="41"/>
      <c r="AZ1095" s="41"/>
      <c r="BA1095" s="41"/>
      <c r="BB1095" s="41"/>
      <c r="BC1095" s="41"/>
      <c r="BD1095" s="41"/>
      <c r="BE1095" s="41"/>
      <c r="BF1095" s="41"/>
      <c r="BG1095" s="41"/>
      <c r="BH1095" s="41"/>
      <c r="BI1095" s="41"/>
      <c r="BJ1095" s="41"/>
      <c r="BK1095" s="43"/>
    </row>
    <row r="1096" spans="1:63" s="44" customFormat="1" x14ac:dyDescent="0.25">
      <c r="A1096" s="52"/>
      <c r="B1096" s="41"/>
      <c r="C1096" s="41"/>
      <c r="D1096" s="41"/>
      <c r="E1096" s="41"/>
      <c r="F1096" s="41"/>
      <c r="G1096" s="41"/>
      <c r="H1096" s="42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F1096" s="41"/>
      <c r="AG1096" s="41"/>
      <c r="AH1096" s="41"/>
      <c r="AI1096" s="41"/>
      <c r="AJ1096" s="41"/>
      <c r="AK1096" s="41"/>
      <c r="AL1096" s="41"/>
      <c r="AM1096" s="41"/>
      <c r="AN1096" s="41"/>
      <c r="AO1096" s="41"/>
      <c r="AP1096" s="41"/>
      <c r="AQ1096" s="41"/>
      <c r="AR1096" s="41"/>
      <c r="AS1096" s="41"/>
      <c r="AT1096" s="41"/>
      <c r="AU1096" s="41"/>
      <c r="AV1096" s="41"/>
      <c r="AW1096" s="41"/>
      <c r="AX1096" s="41"/>
      <c r="AY1096" s="41"/>
      <c r="AZ1096" s="41"/>
      <c r="BA1096" s="41"/>
      <c r="BB1096" s="41"/>
      <c r="BC1096" s="41"/>
      <c r="BD1096" s="41"/>
      <c r="BE1096" s="41"/>
      <c r="BF1096" s="41"/>
      <c r="BG1096" s="41"/>
      <c r="BH1096" s="41"/>
      <c r="BI1096" s="41"/>
      <c r="BJ1096" s="41"/>
      <c r="BK1096" s="43"/>
    </row>
    <row r="1097" spans="1:63" s="44" customFormat="1" x14ac:dyDescent="0.25">
      <c r="A1097" s="52"/>
      <c r="B1097" s="41"/>
      <c r="C1097" s="41"/>
      <c r="D1097" s="41"/>
      <c r="E1097" s="41"/>
      <c r="F1097" s="41"/>
      <c r="G1097" s="41"/>
      <c r="H1097" s="42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F1097" s="41"/>
      <c r="AG1097" s="41"/>
      <c r="AH1097" s="41"/>
      <c r="AI1097" s="41"/>
      <c r="AJ1097" s="41"/>
      <c r="AK1097" s="41"/>
      <c r="AL1097" s="41"/>
      <c r="AM1097" s="41"/>
      <c r="AN1097" s="41"/>
      <c r="AO1097" s="41"/>
      <c r="AP1097" s="41"/>
      <c r="AQ1097" s="41"/>
      <c r="AR1097" s="41"/>
      <c r="AS1097" s="41"/>
      <c r="AT1097" s="41"/>
      <c r="AU1097" s="41"/>
      <c r="AV1097" s="41"/>
      <c r="AW1097" s="41"/>
      <c r="AX1097" s="41"/>
      <c r="AY1097" s="41"/>
      <c r="AZ1097" s="41"/>
      <c r="BA1097" s="41"/>
      <c r="BB1097" s="41"/>
      <c r="BC1097" s="41"/>
      <c r="BD1097" s="41"/>
      <c r="BE1097" s="41"/>
      <c r="BF1097" s="41"/>
      <c r="BG1097" s="41"/>
      <c r="BH1097" s="41"/>
      <c r="BI1097" s="41"/>
      <c r="BJ1097" s="41"/>
      <c r="BK1097" s="43"/>
    </row>
    <row r="1098" spans="1:63" s="44" customFormat="1" x14ac:dyDescent="0.25">
      <c r="A1098" s="52"/>
      <c r="B1098" s="41"/>
      <c r="C1098" s="41"/>
      <c r="D1098" s="41"/>
      <c r="E1098" s="41"/>
      <c r="F1098" s="41"/>
      <c r="G1098" s="41"/>
      <c r="H1098" s="42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F1098" s="41"/>
      <c r="AG1098" s="41"/>
      <c r="AH1098" s="41"/>
      <c r="AI1098" s="41"/>
      <c r="AJ1098" s="41"/>
      <c r="AK1098" s="41"/>
      <c r="AL1098" s="41"/>
      <c r="AM1098" s="41"/>
      <c r="AN1098" s="41"/>
      <c r="AO1098" s="41"/>
      <c r="AP1098" s="41"/>
      <c r="AQ1098" s="41"/>
      <c r="AR1098" s="41"/>
      <c r="AS1098" s="41"/>
      <c r="AT1098" s="41"/>
      <c r="AU1098" s="41"/>
      <c r="AV1098" s="41"/>
      <c r="AW1098" s="41"/>
      <c r="AX1098" s="41"/>
      <c r="AY1098" s="41"/>
      <c r="AZ1098" s="41"/>
      <c r="BA1098" s="41"/>
      <c r="BB1098" s="41"/>
      <c r="BC1098" s="41"/>
      <c r="BD1098" s="41"/>
      <c r="BE1098" s="41"/>
      <c r="BF1098" s="41"/>
      <c r="BG1098" s="41"/>
      <c r="BH1098" s="41"/>
      <c r="BI1098" s="41"/>
      <c r="BJ1098" s="41"/>
      <c r="BK1098" s="43"/>
    </row>
    <row r="1099" spans="1:63" s="44" customFormat="1" x14ac:dyDescent="0.25">
      <c r="A1099" s="52"/>
      <c r="B1099" s="41"/>
      <c r="C1099" s="41"/>
      <c r="D1099" s="41"/>
      <c r="E1099" s="41"/>
      <c r="F1099" s="41"/>
      <c r="G1099" s="41"/>
      <c r="H1099" s="42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F1099" s="41"/>
      <c r="AG1099" s="41"/>
      <c r="AH1099" s="41"/>
      <c r="AI1099" s="41"/>
      <c r="AJ1099" s="41"/>
      <c r="AK1099" s="41"/>
      <c r="AL1099" s="41"/>
      <c r="AM1099" s="41"/>
      <c r="AN1099" s="41"/>
      <c r="AO1099" s="41"/>
      <c r="AP1099" s="41"/>
      <c r="AQ1099" s="41"/>
      <c r="AR1099" s="41"/>
      <c r="AS1099" s="41"/>
      <c r="AT1099" s="41"/>
      <c r="AU1099" s="41"/>
      <c r="AV1099" s="41"/>
      <c r="AW1099" s="41"/>
      <c r="AX1099" s="41"/>
      <c r="AY1099" s="41"/>
      <c r="AZ1099" s="41"/>
      <c r="BA1099" s="41"/>
      <c r="BB1099" s="41"/>
      <c r="BC1099" s="41"/>
      <c r="BD1099" s="41"/>
      <c r="BE1099" s="41"/>
      <c r="BF1099" s="41"/>
      <c r="BG1099" s="41"/>
      <c r="BH1099" s="41"/>
      <c r="BI1099" s="41"/>
      <c r="BJ1099" s="41"/>
      <c r="BK1099" s="43"/>
    </row>
    <row r="1100" spans="1:63" s="44" customFormat="1" x14ac:dyDescent="0.25">
      <c r="A1100" s="52"/>
      <c r="B1100" s="41"/>
      <c r="C1100" s="41"/>
      <c r="D1100" s="41"/>
      <c r="E1100" s="41"/>
      <c r="F1100" s="41"/>
      <c r="G1100" s="41"/>
      <c r="H1100" s="42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F1100" s="41"/>
      <c r="AG1100" s="41"/>
      <c r="AH1100" s="41"/>
      <c r="AI1100" s="41"/>
      <c r="AJ1100" s="41"/>
      <c r="AK1100" s="41"/>
      <c r="AL1100" s="41"/>
      <c r="AM1100" s="41"/>
      <c r="AN1100" s="41"/>
      <c r="AO1100" s="41"/>
      <c r="AP1100" s="41"/>
      <c r="AQ1100" s="41"/>
      <c r="AR1100" s="41"/>
      <c r="AS1100" s="41"/>
      <c r="AT1100" s="41"/>
      <c r="AU1100" s="41"/>
      <c r="AV1100" s="41"/>
      <c r="AW1100" s="41"/>
      <c r="AX1100" s="41"/>
      <c r="AY1100" s="41"/>
      <c r="AZ1100" s="41"/>
      <c r="BA1100" s="41"/>
      <c r="BB1100" s="41"/>
      <c r="BC1100" s="41"/>
      <c r="BD1100" s="41"/>
      <c r="BE1100" s="41"/>
      <c r="BF1100" s="41"/>
      <c r="BG1100" s="41"/>
      <c r="BH1100" s="41"/>
      <c r="BI1100" s="41"/>
      <c r="BJ1100" s="41"/>
      <c r="BK1100" s="43"/>
    </row>
    <row r="1101" spans="1:63" s="44" customFormat="1" x14ac:dyDescent="0.25">
      <c r="A1101" s="52"/>
      <c r="B1101" s="45"/>
      <c r="C1101" s="45"/>
      <c r="D1101" s="45"/>
      <c r="E1101" s="45"/>
      <c r="F1101" s="45"/>
      <c r="G1101" s="45"/>
      <c r="H1101" s="46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45"/>
      <c r="AE1101" s="45"/>
      <c r="AF1101" s="45"/>
      <c r="AG1101" s="45"/>
      <c r="AH1101" s="45"/>
      <c r="AI1101" s="45"/>
      <c r="AJ1101" s="45"/>
      <c r="AK1101" s="45"/>
      <c r="AL1101" s="45"/>
      <c r="AM1101" s="45"/>
      <c r="AN1101" s="45"/>
      <c r="AO1101" s="45"/>
      <c r="AP1101" s="45"/>
      <c r="AQ1101" s="45"/>
      <c r="AR1101" s="45"/>
      <c r="AS1101" s="45"/>
      <c r="AT1101" s="45"/>
      <c r="AU1101" s="45"/>
      <c r="AV1101" s="45"/>
      <c r="AW1101" s="45"/>
      <c r="AX1101" s="45"/>
      <c r="AY1101" s="45"/>
      <c r="AZ1101" s="45"/>
      <c r="BA1101" s="45"/>
      <c r="BB1101" s="45"/>
      <c r="BC1101" s="45"/>
      <c r="BD1101" s="45"/>
      <c r="BE1101" s="45"/>
      <c r="BF1101" s="45"/>
      <c r="BG1101" s="45"/>
      <c r="BH1101" s="45"/>
      <c r="BI1101" s="45"/>
      <c r="BJ1101" s="45"/>
      <c r="BK1101" s="12"/>
    </row>
    <row r="1102" spans="1:63" s="44" customFormat="1" x14ac:dyDescent="0.25">
      <c r="A1102" s="52"/>
      <c r="B1102" s="45"/>
      <c r="C1102" s="45"/>
      <c r="D1102" s="45"/>
      <c r="E1102" s="45"/>
      <c r="F1102" s="45"/>
      <c r="G1102" s="45"/>
      <c r="H1102" s="46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45"/>
      <c r="AE1102" s="45"/>
      <c r="AF1102" s="45"/>
      <c r="AG1102" s="45"/>
      <c r="AH1102" s="45"/>
      <c r="AI1102" s="45"/>
      <c r="AJ1102" s="45"/>
      <c r="AK1102" s="45"/>
      <c r="AL1102" s="45"/>
      <c r="AM1102" s="45"/>
      <c r="AN1102" s="45"/>
      <c r="AO1102" s="45"/>
      <c r="AP1102" s="45"/>
      <c r="AQ1102" s="45"/>
      <c r="AR1102" s="45"/>
      <c r="AS1102" s="45"/>
      <c r="AT1102" s="45"/>
      <c r="AU1102" s="45"/>
      <c r="AV1102" s="45"/>
      <c r="AW1102" s="45"/>
      <c r="AX1102" s="45"/>
      <c r="AY1102" s="45"/>
      <c r="AZ1102" s="45"/>
      <c r="BA1102" s="45"/>
      <c r="BB1102" s="45"/>
      <c r="BC1102" s="45"/>
      <c r="BD1102" s="45"/>
      <c r="BE1102" s="45"/>
      <c r="BF1102" s="45"/>
      <c r="BG1102" s="45"/>
      <c r="BH1102" s="45"/>
      <c r="BI1102" s="45"/>
      <c r="BJ1102" s="45"/>
      <c r="BK1102" s="12"/>
    </row>
    <row r="1103" spans="1:63" s="44" customFormat="1" x14ac:dyDescent="0.25">
      <c r="A1103" s="52"/>
      <c r="B1103" s="45"/>
      <c r="C1103" s="45"/>
      <c r="D1103" s="45"/>
      <c r="E1103" s="45"/>
      <c r="F1103" s="45"/>
      <c r="G1103" s="45"/>
      <c r="H1103" s="46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45"/>
      <c r="AE1103" s="45"/>
      <c r="AF1103" s="45"/>
      <c r="AG1103" s="45"/>
      <c r="AH1103" s="45"/>
      <c r="AI1103" s="45"/>
      <c r="AJ1103" s="45"/>
      <c r="AK1103" s="45"/>
      <c r="AL1103" s="45"/>
      <c r="AM1103" s="45"/>
      <c r="AN1103" s="45"/>
      <c r="AO1103" s="45"/>
      <c r="AP1103" s="45"/>
      <c r="AQ1103" s="45"/>
      <c r="AR1103" s="45"/>
      <c r="AS1103" s="45"/>
      <c r="AT1103" s="45"/>
      <c r="AU1103" s="45"/>
      <c r="AV1103" s="45"/>
      <c r="AW1103" s="45"/>
      <c r="AX1103" s="45"/>
      <c r="AY1103" s="45"/>
      <c r="AZ1103" s="45"/>
      <c r="BA1103" s="45"/>
      <c r="BB1103" s="45"/>
      <c r="BC1103" s="45"/>
      <c r="BD1103" s="45"/>
      <c r="BE1103" s="45"/>
      <c r="BF1103" s="45"/>
      <c r="BG1103" s="45"/>
      <c r="BH1103" s="45"/>
      <c r="BI1103" s="45"/>
      <c r="BJ1103" s="45"/>
      <c r="BK1103" s="12"/>
    </row>
    <row r="1104" spans="1:63" s="44" customFormat="1" x14ac:dyDescent="0.25">
      <c r="A1104" s="52"/>
      <c r="B1104" s="45"/>
      <c r="C1104" s="45"/>
      <c r="D1104" s="45"/>
      <c r="E1104" s="45"/>
      <c r="F1104" s="45"/>
      <c r="G1104" s="45"/>
      <c r="H1104" s="46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45"/>
      <c r="AE1104" s="45"/>
      <c r="AF1104" s="45"/>
      <c r="AG1104" s="45"/>
      <c r="AH1104" s="45"/>
      <c r="AI1104" s="45"/>
      <c r="AJ1104" s="45"/>
      <c r="AK1104" s="45"/>
      <c r="AL1104" s="45"/>
      <c r="AM1104" s="45"/>
      <c r="AN1104" s="45"/>
      <c r="AO1104" s="45"/>
      <c r="AP1104" s="45"/>
      <c r="AQ1104" s="45"/>
      <c r="AR1104" s="45"/>
      <c r="AS1104" s="45"/>
      <c r="AT1104" s="45"/>
      <c r="AU1104" s="45"/>
      <c r="AV1104" s="45"/>
      <c r="AW1104" s="45"/>
      <c r="AX1104" s="45"/>
      <c r="AY1104" s="45"/>
      <c r="AZ1104" s="45"/>
      <c r="BA1104" s="45"/>
      <c r="BB1104" s="45"/>
      <c r="BC1104" s="45"/>
      <c r="BD1104" s="45"/>
      <c r="BE1104" s="45"/>
      <c r="BF1104" s="45"/>
      <c r="BG1104" s="45"/>
      <c r="BH1104" s="45"/>
      <c r="BI1104" s="45"/>
      <c r="BJ1104" s="45"/>
      <c r="BK1104" s="12"/>
    </row>
    <row r="1105" spans="1:63" s="44" customFormat="1" x14ac:dyDescent="0.25">
      <c r="A1105" s="52"/>
      <c r="B1105" s="45"/>
      <c r="C1105" s="45"/>
      <c r="D1105" s="45"/>
      <c r="E1105" s="45"/>
      <c r="F1105" s="45"/>
      <c r="G1105" s="45"/>
      <c r="H1105" s="46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  <c r="AA1105" s="45"/>
      <c r="AB1105" s="45"/>
      <c r="AC1105" s="45"/>
      <c r="AD1105" s="45"/>
      <c r="AE1105" s="45"/>
      <c r="AF1105" s="45"/>
      <c r="AG1105" s="45"/>
      <c r="AH1105" s="45"/>
      <c r="AI1105" s="45"/>
      <c r="AJ1105" s="45"/>
      <c r="AK1105" s="45"/>
      <c r="AL1105" s="45"/>
      <c r="AM1105" s="45"/>
      <c r="AN1105" s="45"/>
      <c r="AO1105" s="45"/>
      <c r="AP1105" s="45"/>
      <c r="AQ1105" s="45"/>
      <c r="AR1105" s="45"/>
      <c r="AS1105" s="45"/>
      <c r="AT1105" s="45"/>
      <c r="AU1105" s="45"/>
      <c r="AV1105" s="45"/>
      <c r="AW1105" s="45"/>
      <c r="AX1105" s="45"/>
      <c r="AY1105" s="45"/>
      <c r="AZ1105" s="45"/>
      <c r="BA1105" s="45"/>
      <c r="BB1105" s="45"/>
      <c r="BC1105" s="45"/>
      <c r="BD1105" s="45"/>
      <c r="BE1105" s="45"/>
      <c r="BF1105" s="45"/>
      <c r="BG1105" s="45"/>
      <c r="BH1105" s="45"/>
      <c r="BI1105" s="45"/>
      <c r="BJ1105" s="45"/>
      <c r="BK1105" s="12"/>
    </row>
    <row r="1106" spans="1:63" s="44" customFormat="1" x14ac:dyDescent="0.25">
      <c r="A1106" s="52"/>
      <c r="B1106" s="45"/>
      <c r="C1106" s="45"/>
      <c r="D1106" s="45"/>
      <c r="E1106" s="45"/>
      <c r="F1106" s="45"/>
      <c r="G1106" s="45"/>
      <c r="H1106" s="46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45"/>
      <c r="AE1106" s="45"/>
      <c r="AF1106" s="45"/>
      <c r="AG1106" s="45"/>
      <c r="AH1106" s="45"/>
      <c r="AI1106" s="45"/>
      <c r="AJ1106" s="45"/>
      <c r="AK1106" s="45"/>
      <c r="AL1106" s="45"/>
      <c r="AM1106" s="45"/>
      <c r="AN1106" s="45"/>
      <c r="AO1106" s="45"/>
      <c r="AP1106" s="45"/>
      <c r="AQ1106" s="45"/>
      <c r="AR1106" s="45"/>
      <c r="AS1106" s="45"/>
      <c r="AT1106" s="45"/>
      <c r="AU1106" s="45"/>
      <c r="AV1106" s="45"/>
      <c r="AW1106" s="45"/>
      <c r="AX1106" s="45"/>
      <c r="AY1106" s="45"/>
      <c r="AZ1106" s="45"/>
      <c r="BA1106" s="45"/>
      <c r="BB1106" s="45"/>
      <c r="BC1106" s="45"/>
      <c r="BD1106" s="45"/>
      <c r="BE1106" s="45"/>
      <c r="BF1106" s="45"/>
      <c r="BG1106" s="45"/>
      <c r="BH1106" s="45"/>
      <c r="BI1106" s="45"/>
      <c r="BJ1106" s="45"/>
      <c r="BK1106" s="12"/>
    </row>
    <row r="1107" spans="1:63" s="44" customFormat="1" x14ac:dyDescent="0.25">
      <c r="A1107" s="52"/>
      <c r="B1107" s="45"/>
      <c r="C1107" s="45"/>
      <c r="D1107" s="45"/>
      <c r="E1107" s="45"/>
      <c r="F1107" s="45"/>
      <c r="G1107" s="45"/>
      <c r="H1107" s="46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45"/>
      <c r="AE1107" s="45"/>
      <c r="AF1107" s="45"/>
      <c r="AG1107" s="45"/>
      <c r="AH1107" s="45"/>
      <c r="AI1107" s="45"/>
      <c r="AJ1107" s="45"/>
      <c r="AK1107" s="45"/>
      <c r="AL1107" s="45"/>
      <c r="AM1107" s="45"/>
      <c r="AN1107" s="45"/>
      <c r="AO1107" s="45"/>
      <c r="AP1107" s="45"/>
      <c r="AQ1107" s="45"/>
      <c r="AR1107" s="45"/>
      <c r="AS1107" s="45"/>
      <c r="AT1107" s="45"/>
      <c r="AU1107" s="45"/>
      <c r="AV1107" s="45"/>
      <c r="AW1107" s="45"/>
      <c r="AX1107" s="45"/>
      <c r="AY1107" s="45"/>
      <c r="AZ1107" s="45"/>
      <c r="BA1107" s="45"/>
      <c r="BB1107" s="45"/>
      <c r="BC1107" s="45"/>
      <c r="BD1107" s="45"/>
      <c r="BE1107" s="45"/>
      <c r="BF1107" s="45"/>
      <c r="BG1107" s="45"/>
      <c r="BH1107" s="45"/>
      <c r="BI1107" s="45"/>
      <c r="BJ1107" s="45"/>
      <c r="BK1107" s="12"/>
    </row>
    <row r="1108" spans="1:63" s="44" customFormat="1" x14ac:dyDescent="0.25">
      <c r="A1108" s="52"/>
      <c r="B1108" s="45"/>
      <c r="C1108" s="45"/>
      <c r="D1108" s="45"/>
      <c r="E1108" s="45"/>
      <c r="F1108" s="45"/>
      <c r="G1108" s="45"/>
      <c r="H1108" s="46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45"/>
      <c r="AE1108" s="45"/>
      <c r="AF1108" s="45"/>
      <c r="AG1108" s="45"/>
      <c r="AH1108" s="45"/>
      <c r="AI1108" s="45"/>
      <c r="AJ1108" s="45"/>
      <c r="AK1108" s="45"/>
      <c r="AL1108" s="45"/>
      <c r="AM1108" s="45"/>
      <c r="AN1108" s="45"/>
      <c r="AO1108" s="45"/>
      <c r="AP1108" s="45"/>
      <c r="AQ1108" s="45"/>
      <c r="AR1108" s="45"/>
      <c r="AS1108" s="45"/>
      <c r="AT1108" s="45"/>
      <c r="AU1108" s="45"/>
      <c r="AV1108" s="45"/>
      <c r="AW1108" s="45"/>
      <c r="AX1108" s="45"/>
      <c r="AY1108" s="45"/>
      <c r="AZ1108" s="45"/>
      <c r="BA1108" s="45"/>
      <c r="BB1108" s="45"/>
      <c r="BC1108" s="45"/>
      <c r="BD1108" s="45"/>
      <c r="BE1108" s="45"/>
      <c r="BF1108" s="45"/>
      <c r="BG1108" s="45"/>
      <c r="BH1108" s="45"/>
      <c r="BI1108" s="45"/>
      <c r="BJ1108" s="45"/>
      <c r="BK1108" s="12"/>
    </row>
    <row r="1109" spans="1:63" s="44" customFormat="1" x14ac:dyDescent="0.25">
      <c r="A1109" s="52"/>
      <c r="B1109" s="45"/>
      <c r="C1109" s="45"/>
      <c r="D1109" s="45"/>
      <c r="E1109" s="45"/>
      <c r="F1109" s="45"/>
      <c r="G1109" s="45"/>
      <c r="H1109" s="46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45"/>
      <c r="AE1109" s="45"/>
      <c r="AF1109" s="45"/>
      <c r="AG1109" s="45"/>
      <c r="AH1109" s="45"/>
      <c r="AI1109" s="45"/>
      <c r="AJ1109" s="45"/>
      <c r="AK1109" s="45"/>
      <c r="AL1109" s="45"/>
      <c r="AM1109" s="45"/>
      <c r="AN1109" s="45"/>
      <c r="AO1109" s="45"/>
      <c r="AP1109" s="45"/>
      <c r="AQ1109" s="45"/>
      <c r="AR1109" s="45"/>
      <c r="AS1109" s="45"/>
      <c r="AT1109" s="45"/>
      <c r="AU1109" s="45"/>
      <c r="AV1109" s="45"/>
      <c r="AW1109" s="45"/>
      <c r="AX1109" s="45"/>
      <c r="AY1109" s="45"/>
      <c r="AZ1109" s="45"/>
      <c r="BA1109" s="45"/>
      <c r="BB1109" s="45"/>
      <c r="BC1109" s="45"/>
      <c r="BD1109" s="45"/>
      <c r="BE1109" s="45"/>
      <c r="BF1109" s="45"/>
      <c r="BG1109" s="45"/>
      <c r="BH1109" s="45"/>
      <c r="BI1109" s="45"/>
      <c r="BJ1109" s="45"/>
      <c r="BK1109" s="12"/>
    </row>
    <row r="1110" spans="1:63" s="44" customFormat="1" x14ac:dyDescent="0.25">
      <c r="A1110" s="52"/>
      <c r="B1110" s="45"/>
      <c r="C1110" s="45"/>
      <c r="D1110" s="45"/>
      <c r="E1110" s="45"/>
      <c r="F1110" s="45"/>
      <c r="G1110" s="45"/>
      <c r="H1110" s="46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45"/>
      <c r="AE1110" s="45"/>
      <c r="AF1110" s="45"/>
      <c r="AG1110" s="45"/>
      <c r="AH1110" s="45"/>
      <c r="AI1110" s="45"/>
      <c r="AJ1110" s="45"/>
      <c r="AK1110" s="45"/>
      <c r="AL1110" s="45"/>
      <c r="AM1110" s="45"/>
      <c r="AN1110" s="45"/>
      <c r="AO1110" s="45"/>
      <c r="AP1110" s="45"/>
      <c r="AQ1110" s="45"/>
      <c r="AR1110" s="45"/>
      <c r="AS1110" s="45"/>
      <c r="AT1110" s="45"/>
      <c r="AU1110" s="45"/>
      <c r="AV1110" s="45"/>
      <c r="AW1110" s="45"/>
      <c r="AX1110" s="45"/>
      <c r="AY1110" s="45"/>
      <c r="AZ1110" s="45"/>
      <c r="BA1110" s="45"/>
      <c r="BB1110" s="45"/>
      <c r="BC1110" s="45"/>
      <c r="BD1110" s="45"/>
      <c r="BE1110" s="45"/>
      <c r="BF1110" s="45"/>
      <c r="BG1110" s="45"/>
      <c r="BH1110" s="45"/>
      <c r="BI1110" s="45"/>
      <c r="BJ1110" s="45"/>
      <c r="BK1110" s="12"/>
    </row>
    <row r="1111" spans="1:63" s="44" customFormat="1" x14ac:dyDescent="0.25">
      <c r="A1111" s="52"/>
      <c r="B1111" s="45"/>
      <c r="C1111" s="45"/>
      <c r="D1111" s="45"/>
      <c r="E1111" s="45"/>
      <c r="F1111" s="45"/>
      <c r="G1111" s="45"/>
      <c r="H1111" s="46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45"/>
      <c r="AE1111" s="45"/>
      <c r="AF1111" s="45"/>
      <c r="AG1111" s="45"/>
      <c r="AH1111" s="45"/>
      <c r="AI1111" s="45"/>
      <c r="AJ1111" s="45"/>
      <c r="AK1111" s="45"/>
      <c r="AL1111" s="45"/>
      <c r="AM1111" s="45"/>
      <c r="AN1111" s="45"/>
      <c r="AO1111" s="45"/>
      <c r="AP1111" s="45"/>
      <c r="AQ1111" s="45"/>
      <c r="AR1111" s="45"/>
      <c r="AS1111" s="45"/>
      <c r="AT1111" s="45"/>
      <c r="AU1111" s="45"/>
      <c r="AV1111" s="45"/>
      <c r="AW1111" s="45"/>
      <c r="AX1111" s="45"/>
      <c r="AY1111" s="45"/>
      <c r="AZ1111" s="45"/>
      <c r="BA1111" s="45"/>
      <c r="BB1111" s="45"/>
      <c r="BC1111" s="45"/>
      <c r="BD1111" s="45"/>
      <c r="BE1111" s="45"/>
      <c r="BF1111" s="45"/>
      <c r="BG1111" s="45"/>
      <c r="BH1111" s="45"/>
      <c r="BI1111" s="45"/>
      <c r="BJ1111" s="45"/>
      <c r="BK1111" s="12"/>
    </row>
    <row r="1112" spans="1:63" s="44" customFormat="1" x14ac:dyDescent="0.25">
      <c r="A1112" s="52"/>
      <c r="B1112" s="45"/>
      <c r="C1112" s="45"/>
      <c r="D1112" s="45"/>
      <c r="E1112" s="45"/>
      <c r="F1112" s="45"/>
      <c r="G1112" s="45"/>
      <c r="H1112" s="46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  <c r="AA1112" s="45"/>
      <c r="AB1112" s="45"/>
      <c r="AC1112" s="45"/>
      <c r="AD1112" s="45"/>
      <c r="AE1112" s="45"/>
      <c r="AF1112" s="45"/>
      <c r="AG1112" s="45"/>
      <c r="AH1112" s="45"/>
      <c r="AI1112" s="45"/>
      <c r="AJ1112" s="45"/>
      <c r="AK1112" s="45"/>
      <c r="AL1112" s="45"/>
      <c r="AM1112" s="45"/>
      <c r="AN1112" s="45"/>
      <c r="AO1112" s="45"/>
      <c r="AP1112" s="45"/>
      <c r="AQ1112" s="45"/>
      <c r="AR1112" s="45"/>
      <c r="AS1112" s="45"/>
      <c r="AT1112" s="45"/>
      <c r="AU1112" s="45"/>
      <c r="AV1112" s="45"/>
      <c r="AW1112" s="45"/>
      <c r="AX1112" s="45"/>
      <c r="AY1112" s="45"/>
      <c r="AZ1112" s="45"/>
      <c r="BA1112" s="45"/>
      <c r="BB1112" s="45"/>
      <c r="BC1112" s="45"/>
      <c r="BD1112" s="45"/>
      <c r="BE1112" s="45"/>
      <c r="BF1112" s="45"/>
      <c r="BG1112" s="45"/>
      <c r="BH1112" s="45"/>
      <c r="BI1112" s="45"/>
      <c r="BJ1112" s="45"/>
      <c r="BK1112" s="12"/>
    </row>
    <row r="1113" spans="1:63" s="44" customFormat="1" x14ac:dyDescent="0.25">
      <c r="A1113" s="52"/>
      <c r="B1113" s="45"/>
      <c r="C1113" s="45"/>
      <c r="D1113" s="45"/>
      <c r="E1113" s="45"/>
      <c r="F1113" s="45"/>
      <c r="G1113" s="45"/>
      <c r="H1113" s="46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  <c r="AA1113" s="45"/>
      <c r="AB1113" s="45"/>
      <c r="AC1113" s="45"/>
      <c r="AD1113" s="45"/>
      <c r="AE1113" s="45"/>
      <c r="AF1113" s="45"/>
      <c r="AG1113" s="45"/>
      <c r="AH1113" s="45"/>
      <c r="AI1113" s="45"/>
      <c r="AJ1113" s="45"/>
      <c r="AK1113" s="45"/>
      <c r="AL1113" s="45"/>
      <c r="AM1113" s="45"/>
      <c r="AN1113" s="45"/>
      <c r="AO1113" s="45"/>
      <c r="AP1113" s="45"/>
      <c r="AQ1113" s="45"/>
      <c r="AR1113" s="45"/>
      <c r="AS1113" s="45"/>
      <c r="AT1113" s="45"/>
      <c r="AU1113" s="45"/>
      <c r="AV1113" s="45"/>
      <c r="AW1113" s="45"/>
      <c r="AX1113" s="45"/>
      <c r="AY1113" s="45"/>
      <c r="AZ1113" s="45"/>
      <c r="BA1113" s="45"/>
      <c r="BB1113" s="45"/>
      <c r="BC1113" s="45"/>
      <c r="BD1113" s="45"/>
      <c r="BE1113" s="45"/>
      <c r="BF1113" s="45"/>
      <c r="BG1113" s="45"/>
      <c r="BH1113" s="45"/>
      <c r="BI1113" s="45"/>
      <c r="BJ1113" s="45"/>
      <c r="BK1113" s="12"/>
    </row>
    <row r="1114" spans="1:63" s="44" customFormat="1" x14ac:dyDescent="0.25">
      <c r="A1114" s="52"/>
      <c r="B1114" s="45"/>
      <c r="C1114" s="45"/>
      <c r="D1114" s="45"/>
      <c r="E1114" s="45"/>
      <c r="F1114" s="45"/>
      <c r="G1114" s="45"/>
      <c r="H1114" s="46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  <c r="AA1114" s="45"/>
      <c r="AB1114" s="45"/>
      <c r="AC1114" s="45"/>
      <c r="AD1114" s="45"/>
      <c r="AE1114" s="45"/>
      <c r="AF1114" s="45"/>
      <c r="AG1114" s="45"/>
      <c r="AH1114" s="45"/>
      <c r="AI1114" s="45"/>
      <c r="AJ1114" s="45"/>
      <c r="AK1114" s="45"/>
      <c r="AL1114" s="45"/>
      <c r="AM1114" s="45"/>
      <c r="AN1114" s="45"/>
      <c r="AO1114" s="45"/>
      <c r="AP1114" s="45"/>
      <c r="AQ1114" s="45"/>
      <c r="AR1114" s="45"/>
      <c r="AS1114" s="45"/>
      <c r="AT1114" s="45"/>
      <c r="AU1114" s="45"/>
      <c r="AV1114" s="45"/>
      <c r="AW1114" s="45"/>
      <c r="AX1114" s="45"/>
      <c r="AY1114" s="45"/>
      <c r="AZ1114" s="45"/>
      <c r="BA1114" s="45"/>
      <c r="BB1114" s="45"/>
      <c r="BC1114" s="45"/>
      <c r="BD1114" s="45"/>
      <c r="BE1114" s="45"/>
      <c r="BF1114" s="45"/>
      <c r="BG1114" s="45"/>
      <c r="BH1114" s="45"/>
      <c r="BI1114" s="45"/>
      <c r="BJ1114" s="45"/>
      <c r="BK1114" s="12"/>
    </row>
    <row r="1115" spans="1:63" s="44" customFormat="1" x14ac:dyDescent="0.25">
      <c r="A1115" s="52"/>
      <c r="B1115" s="45"/>
      <c r="C1115" s="45"/>
      <c r="D1115" s="45"/>
      <c r="E1115" s="45"/>
      <c r="F1115" s="45"/>
      <c r="G1115" s="45"/>
      <c r="H1115" s="46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  <c r="AA1115" s="45"/>
      <c r="AB1115" s="45"/>
      <c r="AC1115" s="45"/>
      <c r="AD1115" s="45"/>
      <c r="AE1115" s="45"/>
      <c r="AF1115" s="45"/>
      <c r="AG1115" s="45"/>
      <c r="AH1115" s="45"/>
      <c r="AI1115" s="45"/>
      <c r="AJ1115" s="45"/>
      <c r="AK1115" s="45"/>
      <c r="AL1115" s="45"/>
      <c r="AM1115" s="45"/>
      <c r="AN1115" s="45"/>
      <c r="AO1115" s="45"/>
      <c r="AP1115" s="45"/>
      <c r="AQ1115" s="45"/>
      <c r="AR1115" s="45"/>
      <c r="AS1115" s="45"/>
      <c r="AT1115" s="45"/>
      <c r="AU1115" s="45"/>
      <c r="AV1115" s="45"/>
      <c r="AW1115" s="45"/>
      <c r="AX1115" s="45"/>
      <c r="AY1115" s="45"/>
      <c r="AZ1115" s="45"/>
      <c r="BA1115" s="45"/>
      <c r="BB1115" s="45"/>
      <c r="BC1115" s="45"/>
      <c r="BD1115" s="45"/>
      <c r="BE1115" s="45"/>
      <c r="BF1115" s="45"/>
      <c r="BG1115" s="45"/>
      <c r="BH1115" s="45"/>
      <c r="BI1115" s="45"/>
      <c r="BJ1115" s="45"/>
      <c r="BK1115" s="12"/>
    </row>
    <row r="1116" spans="1:63" s="44" customFormat="1" x14ac:dyDescent="0.25">
      <c r="A1116" s="52"/>
      <c r="B1116" s="45"/>
      <c r="C1116" s="45"/>
      <c r="D1116" s="45"/>
      <c r="E1116" s="45"/>
      <c r="F1116" s="45"/>
      <c r="G1116" s="45"/>
      <c r="H1116" s="46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  <c r="AA1116" s="45"/>
      <c r="AB1116" s="45"/>
      <c r="AC1116" s="45"/>
      <c r="AD1116" s="45"/>
      <c r="AE1116" s="45"/>
      <c r="AF1116" s="45"/>
      <c r="AG1116" s="45"/>
      <c r="AH1116" s="45"/>
      <c r="AI1116" s="45"/>
      <c r="AJ1116" s="45"/>
      <c r="AK1116" s="45"/>
      <c r="AL1116" s="45"/>
      <c r="AM1116" s="45"/>
      <c r="AN1116" s="45"/>
      <c r="AO1116" s="45"/>
      <c r="AP1116" s="45"/>
      <c r="AQ1116" s="45"/>
      <c r="AR1116" s="45"/>
      <c r="AS1116" s="45"/>
      <c r="AT1116" s="45"/>
      <c r="AU1116" s="45"/>
      <c r="AV1116" s="45"/>
      <c r="AW1116" s="45"/>
      <c r="AX1116" s="45"/>
      <c r="AY1116" s="45"/>
      <c r="AZ1116" s="45"/>
      <c r="BA1116" s="45"/>
      <c r="BB1116" s="45"/>
      <c r="BC1116" s="45"/>
      <c r="BD1116" s="45"/>
      <c r="BE1116" s="45"/>
      <c r="BF1116" s="45"/>
      <c r="BG1116" s="45"/>
      <c r="BH1116" s="45"/>
      <c r="BI1116" s="45"/>
      <c r="BJ1116" s="45"/>
      <c r="BK1116" s="12"/>
    </row>
    <row r="1117" spans="1:63" s="44" customFormat="1" x14ac:dyDescent="0.25">
      <c r="A1117" s="52"/>
      <c r="B1117" s="45"/>
      <c r="C1117" s="45"/>
      <c r="D1117" s="45"/>
      <c r="E1117" s="45"/>
      <c r="F1117" s="45"/>
      <c r="G1117" s="45"/>
      <c r="H1117" s="46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  <c r="AA1117" s="45"/>
      <c r="AB1117" s="45"/>
      <c r="AC1117" s="45"/>
      <c r="AD1117" s="45"/>
      <c r="AE1117" s="45"/>
      <c r="AF1117" s="45"/>
      <c r="AG1117" s="45"/>
      <c r="AH1117" s="45"/>
      <c r="AI1117" s="45"/>
      <c r="AJ1117" s="45"/>
      <c r="AK1117" s="45"/>
      <c r="AL1117" s="45"/>
      <c r="AM1117" s="45"/>
      <c r="AN1117" s="45"/>
      <c r="AO1117" s="45"/>
      <c r="AP1117" s="45"/>
      <c r="AQ1117" s="45"/>
      <c r="AR1117" s="45"/>
      <c r="AS1117" s="45"/>
      <c r="AT1117" s="45"/>
      <c r="AU1117" s="45"/>
      <c r="AV1117" s="45"/>
      <c r="AW1117" s="45"/>
      <c r="AX1117" s="45"/>
      <c r="AY1117" s="45"/>
      <c r="AZ1117" s="45"/>
      <c r="BA1117" s="45"/>
      <c r="BB1117" s="45"/>
      <c r="BC1117" s="45"/>
      <c r="BD1117" s="45"/>
      <c r="BE1117" s="45"/>
      <c r="BF1117" s="45"/>
      <c r="BG1117" s="45"/>
      <c r="BH1117" s="45"/>
      <c r="BI1117" s="45"/>
      <c r="BJ1117" s="45"/>
      <c r="BK1117" s="12"/>
    </row>
    <row r="1118" spans="1:63" s="44" customFormat="1" x14ac:dyDescent="0.25">
      <c r="A1118" s="52"/>
      <c r="B1118" s="45"/>
      <c r="C1118" s="45"/>
      <c r="D1118" s="45"/>
      <c r="E1118" s="45"/>
      <c r="F1118" s="45"/>
      <c r="G1118" s="45"/>
      <c r="H1118" s="46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  <c r="AA1118" s="45"/>
      <c r="AB1118" s="45"/>
      <c r="AC1118" s="45"/>
      <c r="AD1118" s="45"/>
      <c r="AE1118" s="45"/>
      <c r="AF1118" s="45"/>
      <c r="AG1118" s="45"/>
      <c r="AH1118" s="45"/>
      <c r="AI1118" s="45"/>
      <c r="AJ1118" s="45"/>
      <c r="AK1118" s="45"/>
      <c r="AL1118" s="45"/>
      <c r="AM1118" s="45"/>
      <c r="AN1118" s="45"/>
      <c r="AO1118" s="45"/>
      <c r="AP1118" s="45"/>
      <c r="AQ1118" s="45"/>
      <c r="AR1118" s="45"/>
      <c r="AS1118" s="45"/>
      <c r="AT1118" s="45"/>
      <c r="AU1118" s="45"/>
      <c r="AV1118" s="45"/>
      <c r="AW1118" s="45"/>
      <c r="AX1118" s="45"/>
      <c r="AY1118" s="45"/>
      <c r="AZ1118" s="45"/>
      <c r="BA1118" s="45"/>
      <c r="BB1118" s="45"/>
      <c r="BC1118" s="45"/>
      <c r="BD1118" s="45"/>
      <c r="BE1118" s="45"/>
      <c r="BF1118" s="45"/>
      <c r="BG1118" s="45"/>
      <c r="BH1118" s="45"/>
      <c r="BI1118" s="45"/>
      <c r="BJ1118" s="45"/>
      <c r="BK1118" s="12"/>
    </row>
    <row r="1119" spans="1:63" s="44" customFormat="1" x14ac:dyDescent="0.25">
      <c r="A1119" s="52"/>
      <c r="B1119" s="45"/>
      <c r="C1119" s="45"/>
      <c r="D1119" s="45"/>
      <c r="E1119" s="45"/>
      <c r="F1119" s="45"/>
      <c r="G1119" s="45"/>
      <c r="H1119" s="46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45"/>
      <c r="AE1119" s="45"/>
      <c r="AF1119" s="45"/>
      <c r="AG1119" s="45"/>
      <c r="AH1119" s="45"/>
      <c r="AI1119" s="45"/>
      <c r="AJ1119" s="45"/>
      <c r="AK1119" s="45"/>
      <c r="AL1119" s="45"/>
      <c r="AM1119" s="45"/>
      <c r="AN1119" s="45"/>
      <c r="AO1119" s="45"/>
      <c r="AP1119" s="45"/>
      <c r="AQ1119" s="45"/>
      <c r="AR1119" s="45"/>
      <c r="AS1119" s="45"/>
      <c r="AT1119" s="45"/>
      <c r="AU1119" s="45"/>
      <c r="AV1119" s="45"/>
      <c r="AW1119" s="45"/>
      <c r="AX1119" s="45"/>
      <c r="AY1119" s="45"/>
      <c r="AZ1119" s="45"/>
      <c r="BA1119" s="45"/>
      <c r="BB1119" s="45"/>
      <c r="BC1119" s="45"/>
      <c r="BD1119" s="45"/>
      <c r="BE1119" s="45"/>
      <c r="BF1119" s="45"/>
      <c r="BG1119" s="45"/>
      <c r="BH1119" s="45"/>
      <c r="BI1119" s="45"/>
      <c r="BJ1119" s="45"/>
      <c r="BK1119" s="12"/>
    </row>
    <row r="1120" spans="1:63" s="44" customFormat="1" x14ac:dyDescent="0.25">
      <c r="A1120" s="52"/>
      <c r="B1120" s="45"/>
      <c r="C1120" s="45"/>
      <c r="D1120" s="45"/>
      <c r="E1120" s="45"/>
      <c r="F1120" s="45"/>
      <c r="G1120" s="45"/>
      <c r="H1120" s="46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  <c r="AA1120" s="45"/>
      <c r="AB1120" s="45"/>
      <c r="AC1120" s="45"/>
      <c r="AD1120" s="45"/>
      <c r="AE1120" s="45"/>
      <c r="AF1120" s="45"/>
      <c r="AG1120" s="45"/>
      <c r="AH1120" s="45"/>
      <c r="AI1120" s="45"/>
      <c r="AJ1120" s="45"/>
      <c r="AK1120" s="45"/>
      <c r="AL1120" s="45"/>
      <c r="AM1120" s="45"/>
      <c r="AN1120" s="45"/>
      <c r="AO1120" s="45"/>
      <c r="AP1120" s="45"/>
      <c r="AQ1120" s="45"/>
      <c r="AR1120" s="45"/>
      <c r="AS1120" s="45"/>
      <c r="AT1120" s="45"/>
      <c r="AU1120" s="45"/>
      <c r="AV1120" s="45"/>
      <c r="AW1120" s="45"/>
      <c r="AX1120" s="45"/>
      <c r="AY1120" s="45"/>
      <c r="AZ1120" s="45"/>
      <c r="BA1120" s="45"/>
      <c r="BB1120" s="45"/>
      <c r="BC1120" s="45"/>
      <c r="BD1120" s="45"/>
      <c r="BE1120" s="45"/>
      <c r="BF1120" s="45"/>
      <c r="BG1120" s="45"/>
      <c r="BH1120" s="45"/>
      <c r="BI1120" s="45"/>
      <c r="BJ1120" s="45"/>
      <c r="BK1120" s="12"/>
    </row>
    <row r="1121" spans="1:63" s="44" customFormat="1" x14ac:dyDescent="0.25">
      <c r="A1121" s="52"/>
      <c r="B1121" s="45"/>
      <c r="C1121" s="45"/>
      <c r="D1121" s="45"/>
      <c r="E1121" s="45"/>
      <c r="F1121" s="45"/>
      <c r="G1121" s="45"/>
      <c r="H1121" s="46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  <c r="AA1121" s="45"/>
      <c r="AB1121" s="45"/>
      <c r="AC1121" s="45"/>
      <c r="AD1121" s="45"/>
      <c r="AE1121" s="45"/>
      <c r="AF1121" s="45"/>
      <c r="AG1121" s="45"/>
      <c r="AH1121" s="45"/>
      <c r="AI1121" s="45"/>
      <c r="AJ1121" s="45"/>
      <c r="AK1121" s="45"/>
      <c r="AL1121" s="45"/>
      <c r="AM1121" s="45"/>
      <c r="AN1121" s="45"/>
      <c r="AO1121" s="45"/>
      <c r="AP1121" s="45"/>
      <c r="AQ1121" s="45"/>
      <c r="AR1121" s="45"/>
      <c r="AS1121" s="45"/>
      <c r="AT1121" s="45"/>
      <c r="AU1121" s="45"/>
      <c r="AV1121" s="45"/>
      <c r="AW1121" s="45"/>
      <c r="AX1121" s="45"/>
      <c r="AY1121" s="45"/>
      <c r="AZ1121" s="45"/>
      <c r="BA1121" s="45"/>
      <c r="BB1121" s="45"/>
      <c r="BC1121" s="45"/>
      <c r="BD1121" s="45"/>
      <c r="BE1121" s="45"/>
      <c r="BF1121" s="45"/>
      <c r="BG1121" s="45"/>
      <c r="BH1121" s="45"/>
      <c r="BI1121" s="45"/>
      <c r="BJ1121" s="45"/>
      <c r="BK1121" s="12"/>
    </row>
    <row r="1122" spans="1:63" s="44" customFormat="1" x14ac:dyDescent="0.25">
      <c r="A1122" s="52"/>
      <c r="B1122" s="45"/>
      <c r="C1122" s="45"/>
      <c r="D1122" s="45"/>
      <c r="E1122" s="45"/>
      <c r="F1122" s="45"/>
      <c r="G1122" s="45"/>
      <c r="H1122" s="46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  <c r="AA1122" s="45"/>
      <c r="AB1122" s="45"/>
      <c r="AC1122" s="45"/>
      <c r="AD1122" s="45"/>
      <c r="AE1122" s="45"/>
      <c r="AF1122" s="45"/>
      <c r="AG1122" s="45"/>
      <c r="AH1122" s="45"/>
      <c r="AI1122" s="45"/>
      <c r="AJ1122" s="45"/>
      <c r="AK1122" s="45"/>
      <c r="AL1122" s="45"/>
      <c r="AM1122" s="45"/>
      <c r="AN1122" s="45"/>
      <c r="AO1122" s="45"/>
      <c r="AP1122" s="45"/>
      <c r="AQ1122" s="45"/>
      <c r="AR1122" s="45"/>
      <c r="AS1122" s="45"/>
      <c r="AT1122" s="45"/>
      <c r="AU1122" s="45"/>
      <c r="AV1122" s="45"/>
      <c r="AW1122" s="45"/>
      <c r="AX1122" s="45"/>
      <c r="AY1122" s="45"/>
      <c r="AZ1122" s="45"/>
      <c r="BA1122" s="45"/>
      <c r="BB1122" s="45"/>
      <c r="BC1122" s="45"/>
      <c r="BD1122" s="45"/>
      <c r="BE1122" s="45"/>
      <c r="BF1122" s="45"/>
      <c r="BG1122" s="45"/>
      <c r="BH1122" s="45"/>
      <c r="BI1122" s="45"/>
      <c r="BJ1122" s="45"/>
      <c r="BK1122" s="12"/>
    </row>
    <row r="1123" spans="1:63" s="44" customFormat="1" x14ac:dyDescent="0.25">
      <c r="A1123" s="52"/>
      <c r="B1123" s="45"/>
      <c r="C1123" s="45"/>
      <c r="D1123" s="45"/>
      <c r="E1123" s="45"/>
      <c r="F1123" s="45"/>
      <c r="G1123" s="45"/>
      <c r="H1123" s="46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  <c r="AA1123" s="45"/>
      <c r="AB1123" s="45"/>
      <c r="AC1123" s="45"/>
      <c r="AD1123" s="45"/>
      <c r="AE1123" s="45"/>
      <c r="AF1123" s="45"/>
      <c r="AG1123" s="45"/>
      <c r="AH1123" s="45"/>
      <c r="AI1123" s="45"/>
      <c r="AJ1123" s="45"/>
      <c r="AK1123" s="45"/>
      <c r="AL1123" s="45"/>
      <c r="AM1123" s="45"/>
      <c r="AN1123" s="45"/>
      <c r="AO1123" s="45"/>
      <c r="AP1123" s="45"/>
      <c r="AQ1123" s="45"/>
      <c r="AR1123" s="45"/>
      <c r="AS1123" s="45"/>
      <c r="AT1123" s="45"/>
      <c r="AU1123" s="45"/>
      <c r="AV1123" s="45"/>
      <c r="AW1123" s="45"/>
      <c r="AX1123" s="45"/>
      <c r="AY1123" s="45"/>
      <c r="AZ1123" s="45"/>
      <c r="BA1123" s="45"/>
      <c r="BB1123" s="45"/>
      <c r="BC1123" s="45"/>
      <c r="BD1123" s="45"/>
      <c r="BE1123" s="45"/>
      <c r="BF1123" s="45"/>
      <c r="BG1123" s="45"/>
      <c r="BH1123" s="45"/>
      <c r="BI1123" s="45"/>
      <c r="BJ1123" s="45"/>
      <c r="BK1123" s="12"/>
    </row>
    <row r="1124" spans="1:63" s="44" customFormat="1" x14ac:dyDescent="0.25">
      <c r="A1124" s="52"/>
      <c r="B1124" s="45"/>
      <c r="C1124" s="45"/>
      <c r="D1124" s="45"/>
      <c r="E1124" s="45"/>
      <c r="F1124" s="45"/>
      <c r="G1124" s="45"/>
      <c r="H1124" s="46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45"/>
      <c r="AE1124" s="45"/>
      <c r="AF1124" s="45"/>
      <c r="AG1124" s="45"/>
      <c r="AH1124" s="45"/>
      <c r="AI1124" s="45"/>
      <c r="AJ1124" s="45"/>
      <c r="AK1124" s="45"/>
      <c r="AL1124" s="45"/>
      <c r="AM1124" s="45"/>
      <c r="AN1124" s="45"/>
      <c r="AO1124" s="45"/>
      <c r="AP1124" s="45"/>
      <c r="AQ1124" s="45"/>
      <c r="AR1124" s="45"/>
      <c r="AS1124" s="45"/>
      <c r="AT1124" s="45"/>
      <c r="AU1124" s="45"/>
      <c r="AV1124" s="45"/>
      <c r="AW1124" s="45"/>
      <c r="AX1124" s="45"/>
      <c r="AY1124" s="45"/>
      <c r="AZ1124" s="45"/>
      <c r="BA1124" s="45"/>
      <c r="BB1124" s="45"/>
      <c r="BC1124" s="45"/>
      <c r="BD1124" s="45"/>
      <c r="BE1124" s="45"/>
      <c r="BF1124" s="45"/>
      <c r="BG1124" s="45"/>
      <c r="BH1124" s="45"/>
      <c r="BI1124" s="45"/>
      <c r="BJ1124" s="45"/>
      <c r="BK1124" s="12"/>
    </row>
    <row r="1125" spans="1:63" s="44" customFormat="1" x14ac:dyDescent="0.25">
      <c r="A1125" s="52"/>
      <c r="B1125" s="45"/>
      <c r="C1125" s="45"/>
      <c r="D1125" s="45"/>
      <c r="E1125" s="45"/>
      <c r="F1125" s="45"/>
      <c r="G1125" s="45"/>
      <c r="H1125" s="46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  <c r="AA1125" s="45"/>
      <c r="AB1125" s="45"/>
      <c r="AC1125" s="45"/>
      <c r="AD1125" s="45"/>
      <c r="AE1125" s="45"/>
      <c r="AF1125" s="45"/>
      <c r="AG1125" s="45"/>
      <c r="AH1125" s="45"/>
      <c r="AI1125" s="45"/>
      <c r="AJ1125" s="45"/>
      <c r="AK1125" s="45"/>
      <c r="AL1125" s="45"/>
      <c r="AM1125" s="45"/>
      <c r="AN1125" s="45"/>
      <c r="AO1125" s="45"/>
      <c r="AP1125" s="45"/>
      <c r="AQ1125" s="45"/>
      <c r="AR1125" s="45"/>
      <c r="AS1125" s="45"/>
      <c r="AT1125" s="45"/>
      <c r="AU1125" s="45"/>
      <c r="AV1125" s="45"/>
      <c r="AW1125" s="45"/>
      <c r="AX1125" s="45"/>
      <c r="AY1125" s="45"/>
      <c r="AZ1125" s="45"/>
      <c r="BA1125" s="45"/>
      <c r="BB1125" s="45"/>
      <c r="BC1125" s="45"/>
      <c r="BD1125" s="45"/>
      <c r="BE1125" s="45"/>
      <c r="BF1125" s="45"/>
      <c r="BG1125" s="45"/>
      <c r="BH1125" s="45"/>
      <c r="BI1125" s="45"/>
      <c r="BJ1125" s="45"/>
      <c r="BK1125" s="12"/>
    </row>
    <row r="1126" spans="1:63" s="44" customFormat="1" x14ac:dyDescent="0.25">
      <c r="A1126" s="52"/>
      <c r="B1126" s="45"/>
      <c r="C1126" s="45"/>
      <c r="D1126" s="45"/>
      <c r="E1126" s="45"/>
      <c r="F1126" s="45"/>
      <c r="G1126" s="45"/>
      <c r="H1126" s="46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45"/>
      <c r="AE1126" s="45"/>
      <c r="AF1126" s="45"/>
      <c r="AG1126" s="45"/>
      <c r="AH1126" s="45"/>
      <c r="AI1126" s="45"/>
      <c r="AJ1126" s="45"/>
      <c r="AK1126" s="45"/>
      <c r="AL1126" s="45"/>
      <c r="AM1126" s="45"/>
      <c r="AN1126" s="45"/>
      <c r="AO1126" s="45"/>
      <c r="AP1126" s="45"/>
      <c r="AQ1126" s="45"/>
      <c r="AR1126" s="45"/>
      <c r="AS1126" s="45"/>
      <c r="AT1126" s="45"/>
      <c r="AU1126" s="45"/>
      <c r="AV1126" s="45"/>
      <c r="AW1126" s="45"/>
      <c r="AX1126" s="45"/>
      <c r="AY1126" s="45"/>
      <c r="AZ1126" s="45"/>
      <c r="BA1126" s="45"/>
      <c r="BB1126" s="45"/>
      <c r="BC1126" s="45"/>
      <c r="BD1126" s="45"/>
      <c r="BE1126" s="45"/>
      <c r="BF1126" s="45"/>
      <c r="BG1126" s="45"/>
      <c r="BH1126" s="45"/>
      <c r="BI1126" s="45"/>
      <c r="BJ1126" s="45"/>
      <c r="BK1126" s="12"/>
    </row>
    <row r="1127" spans="1:63" s="44" customFormat="1" x14ac:dyDescent="0.25">
      <c r="A1127" s="52"/>
      <c r="B1127" s="45"/>
      <c r="C1127" s="45"/>
      <c r="D1127" s="45"/>
      <c r="E1127" s="45"/>
      <c r="F1127" s="45"/>
      <c r="G1127" s="45"/>
      <c r="H1127" s="46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45"/>
      <c r="AE1127" s="45"/>
      <c r="AF1127" s="45"/>
      <c r="AG1127" s="45"/>
      <c r="AH1127" s="45"/>
      <c r="AI1127" s="45"/>
      <c r="AJ1127" s="45"/>
      <c r="AK1127" s="45"/>
      <c r="AL1127" s="45"/>
      <c r="AM1127" s="45"/>
      <c r="AN1127" s="45"/>
      <c r="AO1127" s="45"/>
      <c r="AP1127" s="45"/>
      <c r="AQ1127" s="45"/>
      <c r="AR1127" s="45"/>
      <c r="AS1127" s="45"/>
      <c r="AT1127" s="45"/>
      <c r="AU1127" s="45"/>
      <c r="AV1127" s="45"/>
      <c r="AW1127" s="45"/>
      <c r="AX1127" s="45"/>
      <c r="AY1127" s="45"/>
      <c r="AZ1127" s="45"/>
      <c r="BA1127" s="45"/>
      <c r="BB1127" s="45"/>
      <c r="BC1127" s="45"/>
      <c r="BD1127" s="45"/>
      <c r="BE1127" s="45"/>
      <c r="BF1127" s="45"/>
      <c r="BG1127" s="45"/>
      <c r="BH1127" s="45"/>
      <c r="BI1127" s="45"/>
      <c r="BJ1127" s="45"/>
      <c r="BK1127" s="12"/>
    </row>
    <row r="1128" spans="1:63" s="44" customFormat="1" x14ac:dyDescent="0.25">
      <c r="A1128" s="52"/>
      <c r="B1128" s="45"/>
      <c r="C1128" s="45"/>
      <c r="D1128" s="45"/>
      <c r="E1128" s="45"/>
      <c r="F1128" s="45"/>
      <c r="G1128" s="45"/>
      <c r="H1128" s="46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  <c r="AA1128" s="45"/>
      <c r="AB1128" s="45"/>
      <c r="AC1128" s="45"/>
      <c r="AD1128" s="45"/>
      <c r="AE1128" s="45"/>
      <c r="AF1128" s="45"/>
      <c r="AG1128" s="45"/>
      <c r="AH1128" s="45"/>
      <c r="AI1128" s="45"/>
      <c r="AJ1128" s="45"/>
      <c r="AK1128" s="45"/>
      <c r="AL1128" s="45"/>
      <c r="AM1128" s="45"/>
      <c r="AN1128" s="45"/>
      <c r="AO1128" s="45"/>
      <c r="AP1128" s="45"/>
      <c r="AQ1128" s="45"/>
      <c r="AR1128" s="45"/>
      <c r="AS1128" s="45"/>
      <c r="AT1128" s="45"/>
      <c r="AU1128" s="45"/>
      <c r="AV1128" s="45"/>
      <c r="AW1128" s="45"/>
      <c r="AX1128" s="45"/>
      <c r="AY1128" s="45"/>
      <c r="AZ1128" s="45"/>
      <c r="BA1128" s="45"/>
      <c r="BB1128" s="45"/>
      <c r="BC1128" s="45"/>
      <c r="BD1128" s="45"/>
      <c r="BE1128" s="45"/>
      <c r="BF1128" s="45"/>
      <c r="BG1128" s="45"/>
      <c r="BH1128" s="45"/>
      <c r="BI1128" s="45"/>
      <c r="BJ1128" s="45"/>
      <c r="BK1128" s="12"/>
    </row>
    <row r="1129" spans="1:63" s="44" customFormat="1" x14ac:dyDescent="0.25">
      <c r="A1129" s="52"/>
      <c r="B1129" s="45"/>
      <c r="C1129" s="45"/>
      <c r="D1129" s="45"/>
      <c r="E1129" s="45"/>
      <c r="F1129" s="45"/>
      <c r="G1129" s="45"/>
      <c r="H1129" s="46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  <c r="AA1129" s="45"/>
      <c r="AB1129" s="45"/>
      <c r="AC1129" s="45"/>
      <c r="AD1129" s="45"/>
      <c r="AE1129" s="45"/>
      <c r="AF1129" s="45"/>
      <c r="AG1129" s="45"/>
      <c r="AH1129" s="45"/>
      <c r="AI1129" s="45"/>
      <c r="AJ1129" s="45"/>
      <c r="AK1129" s="45"/>
      <c r="AL1129" s="45"/>
      <c r="AM1129" s="45"/>
      <c r="AN1129" s="45"/>
      <c r="AO1129" s="45"/>
      <c r="AP1129" s="45"/>
      <c r="AQ1129" s="45"/>
      <c r="AR1129" s="45"/>
      <c r="AS1129" s="45"/>
      <c r="AT1129" s="45"/>
      <c r="AU1129" s="45"/>
      <c r="AV1129" s="45"/>
      <c r="AW1129" s="45"/>
      <c r="AX1129" s="45"/>
      <c r="AY1129" s="45"/>
      <c r="AZ1129" s="45"/>
      <c r="BA1129" s="45"/>
      <c r="BB1129" s="45"/>
      <c r="BC1129" s="45"/>
      <c r="BD1129" s="45"/>
      <c r="BE1129" s="45"/>
      <c r="BF1129" s="45"/>
      <c r="BG1129" s="45"/>
      <c r="BH1129" s="45"/>
      <c r="BI1129" s="45"/>
      <c r="BJ1129" s="45"/>
      <c r="BK1129" s="12"/>
    </row>
    <row r="1130" spans="1:63" s="44" customFormat="1" x14ac:dyDescent="0.25">
      <c r="A1130" s="52"/>
      <c r="B1130" s="45"/>
      <c r="C1130" s="45"/>
      <c r="D1130" s="45"/>
      <c r="E1130" s="45"/>
      <c r="F1130" s="45"/>
      <c r="G1130" s="45"/>
      <c r="H1130" s="46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  <c r="AA1130" s="45"/>
      <c r="AB1130" s="45"/>
      <c r="AC1130" s="45"/>
      <c r="AD1130" s="45"/>
      <c r="AE1130" s="45"/>
      <c r="AF1130" s="45"/>
      <c r="AG1130" s="45"/>
      <c r="AH1130" s="45"/>
      <c r="AI1130" s="45"/>
      <c r="AJ1130" s="45"/>
      <c r="AK1130" s="45"/>
      <c r="AL1130" s="45"/>
      <c r="AM1130" s="45"/>
      <c r="AN1130" s="45"/>
      <c r="AO1130" s="45"/>
      <c r="AP1130" s="45"/>
      <c r="AQ1130" s="45"/>
      <c r="AR1130" s="45"/>
      <c r="AS1130" s="45"/>
      <c r="AT1130" s="45"/>
      <c r="AU1130" s="45"/>
      <c r="AV1130" s="45"/>
      <c r="AW1130" s="45"/>
      <c r="AX1130" s="45"/>
      <c r="AY1130" s="45"/>
      <c r="AZ1130" s="45"/>
      <c r="BA1130" s="45"/>
      <c r="BB1130" s="45"/>
      <c r="BC1130" s="45"/>
      <c r="BD1130" s="45"/>
      <c r="BE1130" s="45"/>
      <c r="BF1130" s="45"/>
      <c r="BG1130" s="45"/>
      <c r="BH1130" s="45"/>
      <c r="BI1130" s="45"/>
      <c r="BJ1130" s="45"/>
      <c r="BK1130" s="12"/>
    </row>
    <row r="1131" spans="1:63" s="44" customFormat="1" x14ac:dyDescent="0.25">
      <c r="A1131" s="52"/>
      <c r="B1131" s="45"/>
      <c r="C1131" s="45"/>
      <c r="D1131" s="45"/>
      <c r="E1131" s="45"/>
      <c r="F1131" s="45"/>
      <c r="G1131" s="45"/>
      <c r="H1131" s="46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  <c r="AA1131" s="45"/>
      <c r="AB1131" s="45"/>
      <c r="AC1131" s="45"/>
      <c r="AD1131" s="45"/>
      <c r="AE1131" s="45"/>
      <c r="AF1131" s="45"/>
      <c r="AG1131" s="45"/>
      <c r="AH1131" s="45"/>
      <c r="AI1131" s="45"/>
      <c r="AJ1131" s="45"/>
      <c r="AK1131" s="45"/>
      <c r="AL1131" s="45"/>
      <c r="AM1131" s="45"/>
      <c r="AN1131" s="45"/>
      <c r="AO1131" s="45"/>
      <c r="AP1131" s="45"/>
      <c r="AQ1131" s="45"/>
      <c r="AR1131" s="45"/>
      <c r="AS1131" s="45"/>
      <c r="AT1131" s="45"/>
      <c r="AU1131" s="45"/>
      <c r="AV1131" s="45"/>
      <c r="AW1131" s="45"/>
      <c r="AX1131" s="45"/>
      <c r="AY1131" s="45"/>
      <c r="AZ1131" s="45"/>
      <c r="BA1131" s="45"/>
      <c r="BB1131" s="45"/>
      <c r="BC1131" s="45"/>
      <c r="BD1131" s="45"/>
      <c r="BE1131" s="45"/>
      <c r="BF1131" s="45"/>
      <c r="BG1131" s="45"/>
      <c r="BH1131" s="45"/>
      <c r="BI1131" s="45"/>
      <c r="BJ1131" s="45"/>
      <c r="BK1131" s="12"/>
    </row>
    <row r="1132" spans="1:63" s="44" customFormat="1" x14ac:dyDescent="0.25">
      <c r="A1132" s="52"/>
      <c r="B1132" s="45"/>
      <c r="C1132" s="45"/>
      <c r="D1132" s="45"/>
      <c r="E1132" s="45"/>
      <c r="F1132" s="45"/>
      <c r="G1132" s="45"/>
      <c r="H1132" s="46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  <c r="AA1132" s="45"/>
      <c r="AB1132" s="45"/>
      <c r="AC1132" s="45"/>
      <c r="AD1132" s="45"/>
      <c r="AE1132" s="45"/>
      <c r="AF1132" s="45"/>
      <c r="AG1132" s="45"/>
      <c r="AH1132" s="45"/>
      <c r="AI1132" s="45"/>
      <c r="AJ1132" s="45"/>
      <c r="AK1132" s="45"/>
      <c r="AL1132" s="45"/>
      <c r="AM1132" s="45"/>
      <c r="AN1132" s="45"/>
      <c r="AO1132" s="45"/>
      <c r="AP1132" s="45"/>
      <c r="AQ1132" s="45"/>
      <c r="AR1132" s="45"/>
      <c r="AS1132" s="45"/>
      <c r="AT1132" s="45"/>
      <c r="AU1132" s="45"/>
      <c r="AV1132" s="45"/>
      <c r="AW1132" s="45"/>
      <c r="AX1132" s="45"/>
      <c r="AY1132" s="45"/>
      <c r="AZ1132" s="45"/>
      <c r="BA1132" s="45"/>
      <c r="BB1132" s="45"/>
      <c r="BC1132" s="45"/>
      <c r="BD1132" s="45"/>
      <c r="BE1132" s="45"/>
      <c r="BF1132" s="45"/>
      <c r="BG1132" s="45"/>
      <c r="BH1132" s="45"/>
      <c r="BI1132" s="45"/>
      <c r="BJ1132" s="45"/>
      <c r="BK1132" s="12"/>
    </row>
    <row r="1133" spans="1:63" s="44" customFormat="1" x14ac:dyDescent="0.25">
      <c r="A1133" s="52"/>
      <c r="B1133" s="45"/>
      <c r="C1133" s="45"/>
      <c r="D1133" s="45"/>
      <c r="E1133" s="45"/>
      <c r="F1133" s="45"/>
      <c r="G1133" s="45"/>
      <c r="H1133" s="46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45"/>
      <c r="AH1133" s="45"/>
      <c r="AI1133" s="45"/>
      <c r="AJ1133" s="45"/>
      <c r="AK1133" s="45"/>
      <c r="AL1133" s="45"/>
      <c r="AM1133" s="45"/>
      <c r="AN1133" s="45"/>
      <c r="AO1133" s="45"/>
      <c r="AP1133" s="45"/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  <c r="BF1133" s="45"/>
      <c r="BG1133" s="45"/>
      <c r="BH1133" s="45"/>
      <c r="BI1133" s="45"/>
      <c r="BJ1133" s="45"/>
      <c r="BK1133" s="12"/>
    </row>
    <row r="1134" spans="1:63" s="44" customFormat="1" x14ac:dyDescent="0.25">
      <c r="A1134" s="52"/>
      <c r="B1134" s="45"/>
      <c r="C1134" s="45"/>
      <c r="D1134" s="45"/>
      <c r="E1134" s="45"/>
      <c r="F1134" s="45"/>
      <c r="G1134" s="45"/>
      <c r="H1134" s="46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  <c r="AA1134" s="45"/>
      <c r="AB1134" s="45"/>
      <c r="AC1134" s="45"/>
      <c r="AD1134" s="45"/>
      <c r="AE1134" s="45"/>
      <c r="AF1134" s="45"/>
      <c r="AG1134" s="45"/>
      <c r="AH1134" s="45"/>
      <c r="AI1134" s="45"/>
      <c r="AJ1134" s="45"/>
      <c r="AK1134" s="45"/>
      <c r="AL1134" s="45"/>
      <c r="AM1134" s="45"/>
      <c r="AN1134" s="45"/>
      <c r="AO1134" s="45"/>
      <c r="AP1134" s="45"/>
      <c r="AQ1134" s="45"/>
      <c r="AR1134" s="45"/>
      <c r="AS1134" s="45"/>
      <c r="AT1134" s="45"/>
      <c r="AU1134" s="45"/>
      <c r="AV1134" s="45"/>
      <c r="AW1134" s="45"/>
      <c r="AX1134" s="45"/>
      <c r="AY1134" s="45"/>
      <c r="AZ1134" s="45"/>
      <c r="BA1134" s="45"/>
      <c r="BB1134" s="45"/>
      <c r="BC1134" s="45"/>
      <c r="BD1134" s="45"/>
      <c r="BE1134" s="45"/>
      <c r="BF1134" s="45"/>
      <c r="BG1134" s="45"/>
      <c r="BH1134" s="45"/>
      <c r="BI1134" s="45"/>
      <c r="BJ1134" s="45"/>
      <c r="BK1134" s="12"/>
    </row>
    <row r="1135" spans="1:63" s="44" customFormat="1" x14ac:dyDescent="0.25">
      <c r="A1135" s="52"/>
      <c r="B1135" s="45"/>
      <c r="C1135" s="45"/>
      <c r="D1135" s="45"/>
      <c r="E1135" s="45"/>
      <c r="F1135" s="45"/>
      <c r="G1135" s="45"/>
      <c r="H1135" s="46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  <c r="AA1135" s="45"/>
      <c r="AB1135" s="45"/>
      <c r="AC1135" s="45"/>
      <c r="AD1135" s="45"/>
      <c r="AE1135" s="45"/>
      <c r="AF1135" s="45"/>
      <c r="AG1135" s="45"/>
      <c r="AH1135" s="45"/>
      <c r="AI1135" s="45"/>
      <c r="AJ1135" s="45"/>
      <c r="AK1135" s="45"/>
      <c r="AL1135" s="45"/>
      <c r="AM1135" s="45"/>
      <c r="AN1135" s="45"/>
      <c r="AO1135" s="45"/>
      <c r="AP1135" s="45"/>
      <c r="AQ1135" s="45"/>
      <c r="AR1135" s="45"/>
      <c r="AS1135" s="45"/>
      <c r="AT1135" s="45"/>
      <c r="AU1135" s="45"/>
      <c r="AV1135" s="45"/>
      <c r="AW1135" s="45"/>
      <c r="AX1135" s="45"/>
      <c r="AY1135" s="45"/>
      <c r="AZ1135" s="45"/>
      <c r="BA1135" s="45"/>
      <c r="BB1135" s="45"/>
      <c r="BC1135" s="45"/>
      <c r="BD1135" s="45"/>
      <c r="BE1135" s="45"/>
      <c r="BF1135" s="45"/>
      <c r="BG1135" s="45"/>
      <c r="BH1135" s="45"/>
      <c r="BI1135" s="45"/>
      <c r="BJ1135" s="45"/>
      <c r="BK1135" s="12"/>
    </row>
    <row r="1136" spans="1:63" s="44" customFormat="1" x14ac:dyDescent="0.25">
      <c r="A1136" s="52"/>
      <c r="B1136" s="45"/>
      <c r="C1136" s="45"/>
      <c r="D1136" s="45"/>
      <c r="E1136" s="45"/>
      <c r="F1136" s="45"/>
      <c r="G1136" s="45"/>
      <c r="H1136" s="46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  <c r="AA1136" s="45"/>
      <c r="AB1136" s="45"/>
      <c r="AC1136" s="45"/>
      <c r="AD1136" s="45"/>
      <c r="AE1136" s="45"/>
      <c r="AF1136" s="45"/>
      <c r="AG1136" s="45"/>
      <c r="AH1136" s="45"/>
      <c r="AI1136" s="45"/>
      <c r="AJ1136" s="45"/>
      <c r="AK1136" s="45"/>
      <c r="AL1136" s="45"/>
      <c r="AM1136" s="45"/>
      <c r="AN1136" s="45"/>
      <c r="AO1136" s="45"/>
      <c r="AP1136" s="45"/>
      <c r="AQ1136" s="45"/>
      <c r="AR1136" s="45"/>
      <c r="AS1136" s="45"/>
      <c r="AT1136" s="45"/>
      <c r="AU1136" s="45"/>
      <c r="AV1136" s="45"/>
      <c r="AW1136" s="45"/>
      <c r="AX1136" s="45"/>
      <c r="AY1136" s="45"/>
      <c r="AZ1136" s="45"/>
      <c r="BA1136" s="45"/>
      <c r="BB1136" s="45"/>
      <c r="BC1136" s="45"/>
      <c r="BD1136" s="45"/>
      <c r="BE1136" s="45"/>
      <c r="BF1136" s="45"/>
      <c r="BG1136" s="45"/>
      <c r="BH1136" s="45"/>
      <c r="BI1136" s="45"/>
      <c r="BJ1136" s="45"/>
      <c r="BK1136" s="12"/>
    </row>
    <row r="1137" spans="1:63" s="44" customFormat="1" x14ac:dyDescent="0.25">
      <c r="A1137" s="52"/>
      <c r="B1137" s="45"/>
      <c r="C1137" s="45"/>
      <c r="D1137" s="45"/>
      <c r="E1137" s="45"/>
      <c r="F1137" s="45"/>
      <c r="G1137" s="45"/>
      <c r="H1137" s="46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45"/>
      <c r="AE1137" s="45"/>
      <c r="AF1137" s="45"/>
      <c r="AG1137" s="45"/>
      <c r="AH1137" s="45"/>
      <c r="AI1137" s="45"/>
      <c r="AJ1137" s="45"/>
      <c r="AK1137" s="45"/>
      <c r="AL1137" s="45"/>
      <c r="AM1137" s="45"/>
      <c r="AN1137" s="45"/>
      <c r="AO1137" s="45"/>
      <c r="AP1137" s="45"/>
      <c r="AQ1137" s="45"/>
      <c r="AR1137" s="45"/>
      <c r="AS1137" s="45"/>
      <c r="AT1137" s="45"/>
      <c r="AU1137" s="45"/>
      <c r="AV1137" s="45"/>
      <c r="AW1137" s="45"/>
      <c r="AX1137" s="45"/>
      <c r="AY1137" s="45"/>
      <c r="AZ1137" s="45"/>
      <c r="BA1137" s="45"/>
      <c r="BB1137" s="45"/>
      <c r="BC1137" s="45"/>
      <c r="BD1137" s="45"/>
      <c r="BE1137" s="45"/>
      <c r="BF1137" s="45"/>
      <c r="BG1137" s="45"/>
      <c r="BH1137" s="45"/>
      <c r="BI1137" s="45"/>
      <c r="BJ1137" s="45"/>
      <c r="BK1137" s="12"/>
    </row>
    <row r="1138" spans="1:63" s="44" customFormat="1" x14ac:dyDescent="0.25">
      <c r="A1138" s="52"/>
      <c r="B1138" s="45"/>
      <c r="C1138" s="45"/>
      <c r="D1138" s="45"/>
      <c r="E1138" s="45"/>
      <c r="F1138" s="45"/>
      <c r="G1138" s="45"/>
      <c r="H1138" s="46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  <c r="AA1138" s="45"/>
      <c r="AB1138" s="45"/>
      <c r="AC1138" s="45"/>
      <c r="AD1138" s="45"/>
      <c r="AE1138" s="45"/>
      <c r="AF1138" s="45"/>
      <c r="AG1138" s="45"/>
      <c r="AH1138" s="45"/>
      <c r="AI1138" s="45"/>
      <c r="AJ1138" s="45"/>
      <c r="AK1138" s="45"/>
      <c r="AL1138" s="45"/>
      <c r="AM1138" s="45"/>
      <c r="AN1138" s="45"/>
      <c r="AO1138" s="45"/>
      <c r="AP1138" s="45"/>
      <c r="AQ1138" s="45"/>
      <c r="AR1138" s="45"/>
      <c r="AS1138" s="45"/>
      <c r="AT1138" s="45"/>
      <c r="AU1138" s="45"/>
      <c r="AV1138" s="45"/>
      <c r="AW1138" s="45"/>
      <c r="AX1138" s="45"/>
      <c r="AY1138" s="45"/>
      <c r="AZ1138" s="45"/>
      <c r="BA1138" s="45"/>
      <c r="BB1138" s="45"/>
      <c r="BC1138" s="45"/>
      <c r="BD1138" s="45"/>
      <c r="BE1138" s="45"/>
      <c r="BF1138" s="45"/>
      <c r="BG1138" s="45"/>
      <c r="BH1138" s="45"/>
      <c r="BI1138" s="45"/>
      <c r="BJ1138" s="45"/>
      <c r="BK1138" s="12"/>
    </row>
    <row r="1139" spans="1:63" s="44" customFormat="1" x14ac:dyDescent="0.25">
      <c r="A1139" s="52"/>
      <c r="B1139" s="45"/>
      <c r="C1139" s="45"/>
      <c r="D1139" s="45"/>
      <c r="E1139" s="45"/>
      <c r="F1139" s="45"/>
      <c r="G1139" s="45"/>
      <c r="H1139" s="46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45"/>
      <c r="AE1139" s="45"/>
      <c r="AF1139" s="45"/>
      <c r="AG1139" s="45"/>
      <c r="AH1139" s="45"/>
      <c r="AI1139" s="45"/>
      <c r="AJ1139" s="45"/>
      <c r="AK1139" s="45"/>
      <c r="AL1139" s="45"/>
      <c r="AM1139" s="45"/>
      <c r="AN1139" s="45"/>
      <c r="AO1139" s="45"/>
      <c r="AP1139" s="45"/>
      <c r="AQ1139" s="45"/>
      <c r="AR1139" s="45"/>
      <c r="AS1139" s="45"/>
      <c r="AT1139" s="45"/>
      <c r="AU1139" s="45"/>
      <c r="AV1139" s="45"/>
      <c r="AW1139" s="45"/>
      <c r="AX1139" s="45"/>
      <c r="AY1139" s="45"/>
      <c r="AZ1139" s="45"/>
      <c r="BA1139" s="45"/>
      <c r="BB1139" s="45"/>
      <c r="BC1139" s="45"/>
      <c r="BD1139" s="45"/>
      <c r="BE1139" s="45"/>
      <c r="BF1139" s="45"/>
      <c r="BG1139" s="45"/>
      <c r="BH1139" s="45"/>
      <c r="BI1139" s="45"/>
      <c r="BJ1139" s="45"/>
      <c r="BK1139" s="12"/>
    </row>
    <row r="1140" spans="1:63" s="44" customFormat="1" x14ac:dyDescent="0.25">
      <c r="A1140" s="52"/>
      <c r="B1140" s="45"/>
      <c r="C1140" s="45"/>
      <c r="D1140" s="45"/>
      <c r="E1140" s="45"/>
      <c r="F1140" s="45"/>
      <c r="G1140" s="45"/>
      <c r="H1140" s="46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45"/>
      <c r="AE1140" s="45"/>
      <c r="AF1140" s="45"/>
      <c r="AG1140" s="45"/>
      <c r="AH1140" s="45"/>
      <c r="AI1140" s="45"/>
      <c r="AJ1140" s="45"/>
      <c r="AK1140" s="45"/>
      <c r="AL1140" s="45"/>
      <c r="AM1140" s="45"/>
      <c r="AN1140" s="45"/>
      <c r="AO1140" s="45"/>
      <c r="AP1140" s="45"/>
      <c r="AQ1140" s="45"/>
      <c r="AR1140" s="45"/>
      <c r="AS1140" s="45"/>
      <c r="AT1140" s="45"/>
      <c r="AU1140" s="45"/>
      <c r="AV1140" s="45"/>
      <c r="AW1140" s="45"/>
      <c r="AX1140" s="45"/>
      <c r="AY1140" s="45"/>
      <c r="AZ1140" s="45"/>
      <c r="BA1140" s="45"/>
      <c r="BB1140" s="45"/>
      <c r="BC1140" s="45"/>
      <c r="BD1140" s="45"/>
      <c r="BE1140" s="45"/>
      <c r="BF1140" s="45"/>
      <c r="BG1140" s="45"/>
      <c r="BH1140" s="45"/>
      <c r="BI1140" s="45"/>
      <c r="BJ1140" s="45"/>
      <c r="BK1140" s="12"/>
    </row>
    <row r="1141" spans="1:63" s="44" customFormat="1" x14ac:dyDescent="0.25">
      <c r="A1141" s="52"/>
      <c r="B1141" s="45"/>
      <c r="C1141" s="45"/>
      <c r="D1141" s="45"/>
      <c r="E1141" s="45"/>
      <c r="F1141" s="45"/>
      <c r="G1141" s="45"/>
      <c r="H1141" s="46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45"/>
      <c r="AE1141" s="45"/>
      <c r="AF1141" s="45"/>
      <c r="AG1141" s="45"/>
      <c r="AH1141" s="45"/>
      <c r="AI1141" s="45"/>
      <c r="AJ1141" s="45"/>
      <c r="AK1141" s="45"/>
      <c r="AL1141" s="45"/>
      <c r="AM1141" s="45"/>
      <c r="AN1141" s="45"/>
      <c r="AO1141" s="45"/>
      <c r="AP1141" s="45"/>
      <c r="AQ1141" s="45"/>
      <c r="AR1141" s="45"/>
      <c r="AS1141" s="45"/>
      <c r="AT1141" s="45"/>
      <c r="AU1141" s="45"/>
      <c r="AV1141" s="45"/>
      <c r="AW1141" s="45"/>
      <c r="AX1141" s="45"/>
      <c r="AY1141" s="45"/>
      <c r="AZ1141" s="45"/>
      <c r="BA1141" s="45"/>
      <c r="BB1141" s="45"/>
      <c r="BC1141" s="45"/>
      <c r="BD1141" s="45"/>
      <c r="BE1141" s="45"/>
      <c r="BF1141" s="45"/>
      <c r="BG1141" s="45"/>
      <c r="BH1141" s="45"/>
      <c r="BI1141" s="45"/>
      <c r="BJ1141" s="45"/>
      <c r="BK1141" s="12"/>
    </row>
    <row r="1142" spans="1:63" s="44" customFormat="1" x14ac:dyDescent="0.25">
      <c r="A1142" s="52"/>
      <c r="B1142" s="45"/>
      <c r="C1142" s="45"/>
      <c r="D1142" s="45"/>
      <c r="E1142" s="45"/>
      <c r="F1142" s="45"/>
      <c r="G1142" s="45"/>
      <c r="H1142" s="46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45"/>
      <c r="AE1142" s="45"/>
      <c r="AF1142" s="45"/>
      <c r="AG1142" s="45"/>
      <c r="AH1142" s="45"/>
      <c r="AI1142" s="45"/>
      <c r="AJ1142" s="45"/>
      <c r="AK1142" s="45"/>
      <c r="AL1142" s="45"/>
      <c r="AM1142" s="45"/>
      <c r="AN1142" s="45"/>
      <c r="AO1142" s="45"/>
      <c r="AP1142" s="45"/>
      <c r="AQ1142" s="45"/>
      <c r="AR1142" s="45"/>
      <c r="AS1142" s="45"/>
      <c r="AT1142" s="45"/>
      <c r="AU1142" s="45"/>
      <c r="AV1142" s="45"/>
      <c r="AW1142" s="45"/>
      <c r="AX1142" s="45"/>
      <c r="AY1142" s="45"/>
      <c r="AZ1142" s="45"/>
      <c r="BA1142" s="45"/>
      <c r="BB1142" s="45"/>
      <c r="BC1142" s="45"/>
      <c r="BD1142" s="45"/>
      <c r="BE1142" s="45"/>
      <c r="BF1142" s="45"/>
      <c r="BG1142" s="45"/>
      <c r="BH1142" s="45"/>
      <c r="BI1142" s="45"/>
      <c r="BJ1142" s="45"/>
      <c r="BK1142" s="12"/>
    </row>
    <row r="1143" spans="1:63" s="44" customFormat="1" x14ac:dyDescent="0.25">
      <c r="A1143" s="52"/>
      <c r="B1143" s="45"/>
      <c r="C1143" s="45"/>
      <c r="D1143" s="45"/>
      <c r="E1143" s="45"/>
      <c r="F1143" s="45"/>
      <c r="G1143" s="45"/>
      <c r="H1143" s="46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5"/>
      <c r="AF1143" s="45"/>
      <c r="AG1143" s="45"/>
      <c r="AH1143" s="45"/>
      <c r="AI1143" s="45"/>
      <c r="AJ1143" s="45"/>
      <c r="AK1143" s="45"/>
      <c r="AL1143" s="45"/>
      <c r="AM1143" s="45"/>
      <c r="AN1143" s="45"/>
      <c r="AO1143" s="45"/>
      <c r="AP1143" s="45"/>
      <c r="AQ1143" s="45"/>
      <c r="AR1143" s="45"/>
      <c r="AS1143" s="45"/>
      <c r="AT1143" s="45"/>
      <c r="AU1143" s="45"/>
      <c r="AV1143" s="45"/>
      <c r="AW1143" s="45"/>
      <c r="AX1143" s="45"/>
      <c r="AY1143" s="45"/>
      <c r="AZ1143" s="45"/>
      <c r="BA1143" s="45"/>
      <c r="BB1143" s="45"/>
      <c r="BC1143" s="45"/>
      <c r="BD1143" s="45"/>
      <c r="BE1143" s="45"/>
      <c r="BF1143" s="45"/>
      <c r="BG1143" s="45"/>
      <c r="BH1143" s="45"/>
      <c r="BI1143" s="45"/>
      <c r="BJ1143" s="45"/>
      <c r="BK1143" s="12"/>
    </row>
    <row r="1144" spans="1:63" s="44" customFormat="1" x14ac:dyDescent="0.25">
      <c r="A1144" s="52"/>
      <c r="B1144" s="45"/>
      <c r="C1144" s="45"/>
      <c r="D1144" s="45"/>
      <c r="E1144" s="45"/>
      <c r="F1144" s="45"/>
      <c r="G1144" s="45"/>
      <c r="H1144" s="46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5"/>
      <c r="AF1144" s="45"/>
      <c r="AG1144" s="45"/>
      <c r="AH1144" s="45"/>
      <c r="AI1144" s="45"/>
      <c r="AJ1144" s="45"/>
      <c r="AK1144" s="45"/>
      <c r="AL1144" s="45"/>
      <c r="AM1144" s="45"/>
      <c r="AN1144" s="45"/>
      <c r="AO1144" s="45"/>
      <c r="AP1144" s="45"/>
      <c r="AQ1144" s="45"/>
      <c r="AR1144" s="45"/>
      <c r="AS1144" s="45"/>
      <c r="AT1144" s="45"/>
      <c r="AU1144" s="45"/>
      <c r="AV1144" s="45"/>
      <c r="AW1144" s="45"/>
      <c r="AX1144" s="45"/>
      <c r="AY1144" s="45"/>
      <c r="AZ1144" s="45"/>
      <c r="BA1144" s="45"/>
      <c r="BB1144" s="45"/>
      <c r="BC1144" s="45"/>
      <c r="BD1144" s="45"/>
      <c r="BE1144" s="45"/>
      <c r="BF1144" s="45"/>
      <c r="BG1144" s="45"/>
      <c r="BH1144" s="45"/>
      <c r="BI1144" s="45"/>
      <c r="BJ1144" s="45"/>
      <c r="BK1144" s="12"/>
    </row>
    <row r="1145" spans="1:63" s="44" customFormat="1" x14ac:dyDescent="0.25">
      <c r="A1145" s="52"/>
      <c r="B1145" s="45"/>
      <c r="C1145" s="45"/>
      <c r="D1145" s="45"/>
      <c r="E1145" s="45"/>
      <c r="F1145" s="45"/>
      <c r="G1145" s="45"/>
      <c r="H1145" s="46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  <c r="AA1145" s="45"/>
      <c r="AB1145" s="45"/>
      <c r="AC1145" s="45"/>
      <c r="AD1145" s="45"/>
      <c r="AE1145" s="45"/>
      <c r="AF1145" s="45"/>
      <c r="AG1145" s="45"/>
      <c r="AH1145" s="45"/>
      <c r="AI1145" s="45"/>
      <c r="AJ1145" s="45"/>
      <c r="AK1145" s="45"/>
      <c r="AL1145" s="45"/>
      <c r="AM1145" s="45"/>
      <c r="AN1145" s="45"/>
      <c r="AO1145" s="45"/>
      <c r="AP1145" s="45"/>
      <c r="AQ1145" s="45"/>
      <c r="AR1145" s="45"/>
      <c r="AS1145" s="45"/>
      <c r="AT1145" s="45"/>
      <c r="AU1145" s="45"/>
      <c r="AV1145" s="45"/>
      <c r="AW1145" s="45"/>
      <c r="AX1145" s="45"/>
      <c r="AY1145" s="45"/>
      <c r="AZ1145" s="45"/>
      <c r="BA1145" s="45"/>
      <c r="BB1145" s="45"/>
      <c r="BC1145" s="45"/>
      <c r="BD1145" s="45"/>
      <c r="BE1145" s="45"/>
      <c r="BF1145" s="45"/>
      <c r="BG1145" s="45"/>
      <c r="BH1145" s="45"/>
      <c r="BI1145" s="45"/>
      <c r="BJ1145" s="45"/>
      <c r="BK1145" s="12"/>
    </row>
    <row r="1146" spans="1:63" s="44" customFormat="1" x14ac:dyDescent="0.25">
      <c r="A1146" s="52"/>
      <c r="B1146" s="45"/>
      <c r="C1146" s="45"/>
      <c r="D1146" s="45"/>
      <c r="E1146" s="45"/>
      <c r="F1146" s="45"/>
      <c r="G1146" s="45"/>
      <c r="H1146" s="46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  <c r="BF1146" s="45"/>
      <c r="BG1146" s="45"/>
      <c r="BH1146" s="45"/>
      <c r="BI1146" s="45"/>
      <c r="BJ1146" s="45"/>
      <c r="BK1146" s="12"/>
    </row>
    <row r="1147" spans="1:63" s="44" customFormat="1" x14ac:dyDescent="0.25">
      <c r="A1147" s="52"/>
      <c r="B1147" s="45"/>
      <c r="C1147" s="45"/>
      <c r="D1147" s="45"/>
      <c r="E1147" s="45"/>
      <c r="F1147" s="45"/>
      <c r="G1147" s="45"/>
      <c r="H1147" s="46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  <c r="AA1147" s="45"/>
      <c r="AB1147" s="45"/>
      <c r="AC1147" s="45"/>
      <c r="AD1147" s="45"/>
      <c r="AE1147" s="45"/>
      <c r="AF1147" s="45"/>
      <c r="AG1147" s="45"/>
      <c r="AH1147" s="45"/>
      <c r="AI1147" s="45"/>
      <c r="AJ1147" s="45"/>
      <c r="AK1147" s="45"/>
      <c r="AL1147" s="45"/>
      <c r="AM1147" s="45"/>
      <c r="AN1147" s="45"/>
      <c r="AO1147" s="45"/>
      <c r="AP1147" s="45"/>
      <c r="AQ1147" s="45"/>
      <c r="AR1147" s="45"/>
      <c r="AS1147" s="45"/>
      <c r="AT1147" s="45"/>
      <c r="AU1147" s="45"/>
      <c r="AV1147" s="45"/>
      <c r="AW1147" s="45"/>
      <c r="AX1147" s="45"/>
      <c r="AY1147" s="45"/>
      <c r="AZ1147" s="45"/>
      <c r="BA1147" s="45"/>
      <c r="BB1147" s="45"/>
      <c r="BC1147" s="45"/>
      <c r="BD1147" s="45"/>
      <c r="BE1147" s="45"/>
      <c r="BF1147" s="45"/>
      <c r="BG1147" s="45"/>
      <c r="BH1147" s="45"/>
      <c r="BI1147" s="45"/>
      <c r="BJ1147" s="45"/>
      <c r="BK1147" s="12"/>
    </row>
    <row r="1148" spans="1:63" s="44" customFormat="1" x14ac:dyDescent="0.25">
      <c r="A1148" s="52"/>
      <c r="B1148" s="45"/>
      <c r="C1148" s="45"/>
      <c r="D1148" s="45"/>
      <c r="E1148" s="45"/>
      <c r="F1148" s="45"/>
      <c r="G1148" s="45"/>
      <c r="H1148" s="46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  <c r="AA1148" s="45"/>
      <c r="AB1148" s="45"/>
      <c r="AC1148" s="45"/>
      <c r="AD1148" s="45"/>
      <c r="AE1148" s="45"/>
      <c r="AF1148" s="45"/>
      <c r="AG1148" s="45"/>
      <c r="AH1148" s="45"/>
      <c r="AI1148" s="45"/>
      <c r="AJ1148" s="45"/>
      <c r="AK1148" s="45"/>
      <c r="AL1148" s="45"/>
      <c r="AM1148" s="45"/>
      <c r="AN1148" s="45"/>
      <c r="AO1148" s="45"/>
      <c r="AP1148" s="45"/>
      <c r="AQ1148" s="45"/>
      <c r="AR1148" s="45"/>
      <c r="AS1148" s="45"/>
      <c r="AT1148" s="45"/>
      <c r="AU1148" s="45"/>
      <c r="AV1148" s="45"/>
      <c r="AW1148" s="45"/>
      <c r="AX1148" s="45"/>
      <c r="AY1148" s="45"/>
      <c r="AZ1148" s="45"/>
      <c r="BA1148" s="45"/>
      <c r="BB1148" s="45"/>
      <c r="BC1148" s="45"/>
      <c r="BD1148" s="45"/>
      <c r="BE1148" s="45"/>
      <c r="BF1148" s="45"/>
      <c r="BG1148" s="45"/>
      <c r="BH1148" s="45"/>
      <c r="BI1148" s="45"/>
      <c r="BJ1148" s="45"/>
      <c r="BK1148" s="12"/>
    </row>
    <row r="1149" spans="1:63" s="44" customFormat="1" x14ac:dyDescent="0.25">
      <c r="A1149" s="52"/>
      <c r="B1149" s="45"/>
      <c r="C1149" s="45"/>
      <c r="D1149" s="45"/>
      <c r="E1149" s="45"/>
      <c r="F1149" s="45"/>
      <c r="G1149" s="45"/>
      <c r="H1149" s="46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  <c r="AA1149" s="45"/>
      <c r="AB1149" s="45"/>
      <c r="AC1149" s="45"/>
      <c r="AD1149" s="45"/>
      <c r="AE1149" s="45"/>
      <c r="AF1149" s="45"/>
      <c r="AG1149" s="45"/>
      <c r="AH1149" s="45"/>
      <c r="AI1149" s="45"/>
      <c r="AJ1149" s="45"/>
      <c r="AK1149" s="45"/>
      <c r="AL1149" s="45"/>
      <c r="AM1149" s="45"/>
      <c r="AN1149" s="45"/>
      <c r="AO1149" s="45"/>
      <c r="AP1149" s="45"/>
      <c r="AQ1149" s="45"/>
      <c r="AR1149" s="45"/>
      <c r="AS1149" s="45"/>
      <c r="AT1149" s="45"/>
      <c r="AU1149" s="45"/>
      <c r="AV1149" s="45"/>
      <c r="AW1149" s="45"/>
      <c r="AX1149" s="45"/>
      <c r="AY1149" s="45"/>
      <c r="AZ1149" s="45"/>
      <c r="BA1149" s="45"/>
      <c r="BB1149" s="45"/>
      <c r="BC1149" s="45"/>
      <c r="BD1149" s="45"/>
      <c r="BE1149" s="45"/>
      <c r="BF1149" s="45"/>
      <c r="BG1149" s="45"/>
      <c r="BH1149" s="45"/>
      <c r="BI1149" s="45"/>
      <c r="BJ1149" s="45"/>
      <c r="BK1149" s="12"/>
    </row>
    <row r="1150" spans="1:63" s="44" customFormat="1" x14ac:dyDescent="0.25">
      <c r="A1150" s="52"/>
      <c r="B1150" s="45"/>
      <c r="C1150" s="45"/>
      <c r="D1150" s="45"/>
      <c r="E1150" s="45"/>
      <c r="F1150" s="45"/>
      <c r="G1150" s="45"/>
      <c r="H1150" s="46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  <c r="AA1150" s="45"/>
      <c r="AB1150" s="45"/>
      <c r="AC1150" s="45"/>
      <c r="AD1150" s="45"/>
      <c r="AE1150" s="45"/>
      <c r="AF1150" s="45"/>
      <c r="AG1150" s="45"/>
      <c r="AH1150" s="45"/>
      <c r="AI1150" s="45"/>
      <c r="AJ1150" s="45"/>
      <c r="AK1150" s="45"/>
      <c r="AL1150" s="45"/>
      <c r="AM1150" s="45"/>
      <c r="AN1150" s="45"/>
      <c r="AO1150" s="45"/>
      <c r="AP1150" s="45"/>
      <c r="AQ1150" s="45"/>
      <c r="AR1150" s="45"/>
      <c r="AS1150" s="45"/>
      <c r="AT1150" s="45"/>
      <c r="AU1150" s="45"/>
      <c r="AV1150" s="45"/>
      <c r="AW1150" s="45"/>
      <c r="AX1150" s="45"/>
      <c r="AY1150" s="45"/>
      <c r="AZ1150" s="45"/>
      <c r="BA1150" s="45"/>
      <c r="BB1150" s="45"/>
      <c r="BC1150" s="45"/>
      <c r="BD1150" s="45"/>
      <c r="BE1150" s="45"/>
      <c r="BF1150" s="45"/>
      <c r="BG1150" s="45"/>
      <c r="BH1150" s="45"/>
      <c r="BI1150" s="45"/>
      <c r="BJ1150" s="45"/>
      <c r="BK1150" s="12"/>
    </row>
    <row r="1151" spans="1:63" s="44" customFormat="1" x14ac:dyDescent="0.25">
      <c r="A1151" s="52"/>
      <c r="B1151" s="45"/>
      <c r="C1151" s="45"/>
      <c r="D1151" s="45"/>
      <c r="E1151" s="45"/>
      <c r="F1151" s="45"/>
      <c r="G1151" s="45"/>
      <c r="H1151" s="46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  <c r="AA1151" s="45"/>
      <c r="AB1151" s="45"/>
      <c r="AC1151" s="45"/>
      <c r="AD1151" s="45"/>
      <c r="AE1151" s="45"/>
      <c r="AF1151" s="45"/>
      <c r="AG1151" s="45"/>
      <c r="AH1151" s="45"/>
      <c r="AI1151" s="45"/>
      <c r="AJ1151" s="45"/>
      <c r="AK1151" s="45"/>
      <c r="AL1151" s="45"/>
      <c r="AM1151" s="45"/>
      <c r="AN1151" s="45"/>
      <c r="AO1151" s="45"/>
      <c r="AP1151" s="45"/>
      <c r="AQ1151" s="45"/>
      <c r="AR1151" s="45"/>
      <c r="AS1151" s="45"/>
      <c r="AT1151" s="45"/>
      <c r="AU1151" s="45"/>
      <c r="AV1151" s="45"/>
      <c r="AW1151" s="45"/>
      <c r="AX1151" s="45"/>
      <c r="AY1151" s="45"/>
      <c r="AZ1151" s="45"/>
      <c r="BA1151" s="45"/>
      <c r="BB1151" s="45"/>
      <c r="BC1151" s="45"/>
      <c r="BD1151" s="45"/>
      <c r="BE1151" s="45"/>
      <c r="BF1151" s="45"/>
      <c r="BG1151" s="45"/>
      <c r="BH1151" s="45"/>
      <c r="BI1151" s="45"/>
      <c r="BJ1151" s="45"/>
      <c r="BK1151" s="12"/>
    </row>
    <row r="1152" spans="1:63" s="44" customFormat="1" x14ac:dyDescent="0.25">
      <c r="A1152" s="52"/>
      <c r="B1152" s="45"/>
      <c r="C1152" s="45"/>
      <c r="D1152" s="45"/>
      <c r="E1152" s="45"/>
      <c r="F1152" s="45"/>
      <c r="G1152" s="45"/>
      <c r="H1152" s="46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  <c r="AA1152" s="45"/>
      <c r="AB1152" s="45"/>
      <c r="AC1152" s="45"/>
      <c r="AD1152" s="45"/>
      <c r="AE1152" s="45"/>
      <c r="AF1152" s="45"/>
      <c r="AG1152" s="45"/>
      <c r="AH1152" s="45"/>
      <c r="AI1152" s="45"/>
      <c r="AJ1152" s="45"/>
      <c r="AK1152" s="45"/>
      <c r="AL1152" s="45"/>
      <c r="AM1152" s="45"/>
      <c r="AN1152" s="45"/>
      <c r="AO1152" s="45"/>
      <c r="AP1152" s="45"/>
      <c r="AQ1152" s="45"/>
      <c r="AR1152" s="45"/>
      <c r="AS1152" s="45"/>
      <c r="AT1152" s="45"/>
      <c r="AU1152" s="45"/>
      <c r="AV1152" s="45"/>
      <c r="AW1152" s="45"/>
      <c r="AX1152" s="45"/>
      <c r="AY1152" s="45"/>
      <c r="AZ1152" s="45"/>
      <c r="BA1152" s="45"/>
      <c r="BB1152" s="45"/>
      <c r="BC1152" s="45"/>
      <c r="BD1152" s="45"/>
      <c r="BE1152" s="45"/>
      <c r="BF1152" s="45"/>
      <c r="BG1152" s="45"/>
      <c r="BH1152" s="45"/>
      <c r="BI1152" s="45"/>
      <c r="BJ1152" s="45"/>
      <c r="BK1152" s="12"/>
    </row>
    <row r="1153" spans="1:63" s="44" customFormat="1" x14ac:dyDescent="0.25">
      <c r="A1153" s="52"/>
      <c r="B1153" s="45"/>
      <c r="C1153" s="45"/>
      <c r="D1153" s="45"/>
      <c r="E1153" s="45"/>
      <c r="F1153" s="45"/>
      <c r="G1153" s="45"/>
      <c r="H1153" s="46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  <c r="AA1153" s="45"/>
      <c r="AB1153" s="45"/>
      <c r="AC1153" s="45"/>
      <c r="AD1153" s="45"/>
      <c r="AE1153" s="45"/>
      <c r="AF1153" s="45"/>
      <c r="AG1153" s="45"/>
      <c r="AH1153" s="45"/>
      <c r="AI1153" s="45"/>
      <c r="AJ1153" s="45"/>
      <c r="AK1153" s="45"/>
      <c r="AL1153" s="45"/>
      <c r="AM1153" s="45"/>
      <c r="AN1153" s="45"/>
      <c r="AO1153" s="45"/>
      <c r="AP1153" s="45"/>
      <c r="AQ1153" s="45"/>
      <c r="AR1153" s="45"/>
      <c r="AS1153" s="45"/>
      <c r="AT1153" s="45"/>
      <c r="AU1153" s="45"/>
      <c r="AV1153" s="45"/>
      <c r="AW1153" s="45"/>
      <c r="AX1153" s="45"/>
      <c r="AY1153" s="45"/>
      <c r="AZ1153" s="45"/>
      <c r="BA1153" s="45"/>
      <c r="BB1153" s="45"/>
      <c r="BC1153" s="45"/>
      <c r="BD1153" s="45"/>
      <c r="BE1153" s="45"/>
      <c r="BF1153" s="45"/>
      <c r="BG1153" s="45"/>
      <c r="BH1153" s="45"/>
      <c r="BI1153" s="45"/>
      <c r="BJ1153" s="45"/>
      <c r="BK1153" s="12"/>
    </row>
    <row r="1154" spans="1:63" s="44" customFormat="1" x14ac:dyDescent="0.25">
      <c r="A1154" s="52"/>
      <c r="B1154" s="45"/>
      <c r="C1154" s="45"/>
      <c r="D1154" s="45"/>
      <c r="E1154" s="45"/>
      <c r="F1154" s="45"/>
      <c r="G1154" s="45"/>
      <c r="H1154" s="46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  <c r="AA1154" s="45"/>
      <c r="AB1154" s="45"/>
      <c r="AC1154" s="45"/>
      <c r="AD1154" s="45"/>
      <c r="AE1154" s="45"/>
      <c r="AF1154" s="45"/>
      <c r="AG1154" s="45"/>
      <c r="AH1154" s="45"/>
      <c r="AI1154" s="45"/>
      <c r="AJ1154" s="45"/>
      <c r="AK1154" s="45"/>
      <c r="AL1154" s="45"/>
      <c r="AM1154" s="45"/>
      <c r="AN1154" s="45"/>
      <c r="AO1154" s="45"/>
      <c r="AP1154" s="45"/>
      <c r="AQ1154" s="45"/>
      <c r="AR1154" s="45"/>
      <c r="AS1154" s="45"/>
      <c r="AT1154" s="45"/>
      <c r="AU1154" s="45"/>
      <c r="AV1154" s="45"/>
      <c r="AW1154" s="45"/>
      <c r="AX1154" s="45"/>
      <c r="AY1154" s="45"/>
      <c r="AZ1154" s="45"/>
      <c r="BA1154" s="45"/>
      <c r="BB1154" s="45"/>
      <c r="BC1154" s="45"/>
      <c r="BD1154" s="45"/>
      <c r="BE1154" s="45"/>
      <c r="BF1154" s="45"/>
      <c r="BG1154" s="45"/>
      <c r="BH1154" s="45"/>
      <c r="BI1154" s="45"/>
      <c r="BJ1154" s="45"/>
      <c r="BK1154" s="12"/>
    </row>
    <row r="1155" spans="1:63" s="44" customFormat="1" x14ac:dyDescent="0.25">
      <c r="A1155" s="52"/>
      <c r="B1155" s="45"/>
      <c r="C1155" s="45"/>
      <c r="D1155" s="45"/>
      <c r="E1155" s="45"/>
      <c r="F1155" s="45"/>
      <c r="G1155" s="45"/>
      <c r="H1155" s="46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  <c r="AA1155" s="45"/>
      <c r="AB1155" s="45"/>
      <c r="AC1155" s="45"/>
      <c r="AD1155" s="45"/>
      <c r="AE1155" s="45"/>
      <c r="AF1155" s="45"/>
      <c r="AG1155" s="45"/>
      <c r="AH1155" s="45"/>
      <c r="AI1155" s="45"/>
      <c r="AJ1155" s="45"/>
      <c r="AK1155" s="45"/>
      <c r="AL1155" s="45"/>
      <c r="AM1155" s="45"/>
      <c r="AN1155" s="45"/>
      <c r="AO1155" s="45"/>
      <c r="AP1155" s="45"/>
      <c r="AQ1155" s="45"/>
      <c r="AR1155" s="45"/>
      <c r="AS1155" s="45"/>
      <c r="AT1155" s="45"/>
      <c r="AU1155" s="45"/>
      <c r="AV1155" s="45"/>
      <c r="AW1155" s="45"/>
      <c r="AX1155" s="45"/>
      <c r="AY1155" s="45"/>
      <c r="AZ1155" s="45"/>
      <c r="BA1155" s="45"/>
      <c r="BB1155" s="45"/>
      <c r="BC1155" s="45"/>
      <c r="BD1155" s="45"/>
      <c r="BE1155" s="45"/>
      <c r="BF1155" s="45"/>
      <c r="BG1155" s="45"/>
      <c r="BH1155" s="45"/>
      <c r="BI1155" s="45"/>
      <c r="BJ1155" s="45"/>
      <c r="BK1155" s="12"/>
    </row>
    <row r="1156" spans="1:63" s="44" customFormat="1" x14ac:dyDescent="0.25">
      <c r="A1156" s="52"/>
      <c r="B1156" s="45"/>
      <c r="C1156" s="45"/>
      <c r="D1156" s="45"/>
      <c r="E1156" s="45"/>
      <c r="F1156" s="45"/>
      <c r="G1156" s="45"/>
      <c r="H1156" s="46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  <c r="AA1156" s="45"/>
      <c r="AB1156" s="45"/>
      <c r="AC1156" s="45"/>
      <c r="AD1156" s="45"/>
      <c r="AE1156" s="45"/>
      <c r="AF1156" s="45"/>
      <c r="AG1156" s="45"/>
      <c r="AH1156" s="45"/>
      <c r="AI1156" s="45"/>
      <c r="AJ1156" s="45"/>
      <c r="AK1156" s="45"/>
      <c r="AL1156" s="45"/>
      <c r="AM1156" s="45"/>
      <c r="AN1156" s="45"/>
      <c r="AO1156" s="45"/>
      <c r="AP1156" s="45"/>
      <c r="AQ1156" s="45"/>
      <c r="AR1156" s="45"/>
      <c r="AS1156" s="45"/>
      <c r="AT1156" s="45"/>
      <c r="AU1156" s="45"/>
      <c r="AV1156" s="45"/>
      <c r="AW1156" s="45"/>
      <c r="AX1156" s="45"/>
      <c r="AY1156" s="45"/>
      <c r="AZ1156" s="45"/>
      <c r="BA1156" s="45"/>
      <c r="BB1156" s="45"/>
      <c r="BC1156" s="45"/>
      <c r="BD1156" s="45"/>
      <c r="BE1156" s="45"/>
      <c r="BF1156" s="45"/>
      <c r="BG1156" s="45"/>
      <c r="BH1156" s="45"/>
      <c r="BI1156" s="45"/>
      <c r="BJ1156" s="45"/>
      <c r="BK1156" s="12"/>
    </row>
    <row r="1157" spans="1:63" s="44" customFormat="1" x14ac:dyDescent="0.25">
      <c r="A1157" s="52"/>
      <c r="B1157" s="45"/>
      <c r="C1157" s="45"/>
      <c r="D1157" s="45"/>
      <c r="E1157" s="45"/>
      <c r="F1157" s="45"/>
      <c r="G1157" s="45"/>
      <c r="H1157" s="46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  <c r="AA1157" s="45"/>
      <c r="AB1157" s="45"/>
      <c r="AC1157" s="45"/>
      <c r="AD1157" s="45"/>
      <c r="AE1157" s="45"/>
      <c r="AF1157" s="45"/>
      <c r="AG1157" s="45"/>
      <c r="AH1157" s="45"/>
      <c r="AI1157" s="45"/>
      <c r="AJ1157" s="45"/>
      <c r="AK1157" s="45"/>
      <c r="AL1157" s="45"/>
      <c r="AM1157" s="45"/>
      <c r="AN1157" s="45"/>
      <c r="AO1157" s="45"/>
      <c r="AP1157" s="45"/>
      <c r="AQ1157" s="45"/>
      <c r="AR1157" s="45"/>
      <c r="AS1157" s="45"/>
      <c r="AT1157" s="45"/>
      <c r="AU1157" s="45"/>
      <c r="AV1157" s="45"/>
      <c r="AW1157" s="45"/>
      <c r="AX1157" s="45"/>
      <c r="AY1157" s="45"/>
      <c r="AZ1157" s="45"/>
      <c r="BA1157" s="45"/>
      <c r="BB1157" s="45"/>
      <c r="BC1157" s="45"/>
      <c r="BD1157" s="45"/>
      <c r="BE1157" s="45"/>
      <c r="BF1157" s="45"/>
      <c r="BG1157" s="45"/>
      <c r="BH1157" s="45"/>
      <c r="BI1157" s="45"/>
      <c r="BJ1157" s="45"/>
      <c r="BK1157" s="12"/>
    </row>
    <row r="1158" spans="1:63" s="44" customFormat="1" x14ac:dyDescent="0.25">
      <c r="A1158" s="52"/>
      <c r="B1158" s="45"/>
      <c r="C1158" s="45"/>
      <c r="D1158" s="45"/>
      <c r="E1158" s="45"/>
      <c r="F1158" s="45"/>
      <c r="G1158" s="45"/>
      <c r="H1158" s="46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  <c r="AA1158" s="45"/>
      <c r="AB1158" s="45"/>
      <c r="AC1158" s="45"/>
      <c r="AD1158" s="45"/>
      <c r="AE1158" s="45"/>
      <c r="AF1158" s="45"/>
      <c r="AG1158" s="45"/>
      <c r="AH1158" s="45"/>
      <c r="AI1158" s="45"/>
      <c r="AJ1158" s="45"/>
      <c r="AK1158" s="45"/>
      <c r="AL1158" s="45"/>
      <c r="AM1158" s="45"/>
      <c r="AN1158" s="45"/>
      <c r="AO1158" s="45"/>
      <c r="AP1158" s="45"/>
      <c r="AQ1158" s="45"/>
      <c r="AR1158" s="45"/>
      <c r="AS1158" s="45"/>
      <c r="AT1158" s="45"/>
      <c r="AU1158" s="45"/>
      <c r="AV1158" s="45"/>
      <c r="AW1158" s="45"/>
      <c r="AX1158" s="45"/>
      <c r="AY1158" s="45"/>
      <c r="AZ1158" s="45"/>
      <c r="BA1158" s="45"/>
      <c r="BB1158" s="45"/>
      <c r="BC1158" s="45"/>
      <c r="BD1158" s="45"/>
      <c r="BE1158" s="45"/>
      <c r="BF1158" s="45"/>
      <c r="BG1158" s="45"/>
      <c r="BH1158" s="45"/>
      <c r="BI1158" s="45"/>
      <c r="BJ1158" s="45"/>
      <c r="BK1158" s="12"/>
    </row>
    <row r="1159" spans="1:63" s="44" customFormat="1" x14ac:dyDescent="0.25">
      <c r="A1159" s="52"/>
      <c r="B1159" s="45"/>
      <c r="C1159" s="45"/>
      <c r="D1159" s="45"/>
      <c r="E1159" s="45"/>
      <c r="F1159" s="45"/>
      <c r="G1159" s="45"/>
      <c r="H1159" s="46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  <c r="BF1159" s="45"/>
      <c r="BG1159" s="45"/>
      <c r="BH1159" s="45"/>
      <c r="BI1159" s="45"/>
      <c r="BJ1159" s="45"/>
      <c r="BK1159" s="12"/>
    </row>
    <row r="1160" spans="1:63" s="44" customFormat="1" x14ac:dyDescent="0.25">
      <c r="A1160" s="52"/>
      <c r="B1160" s="45"/>
      <c r="C1160" s="45"/>
      <c r="D1160" s="45"/>
      <c r="E1160" s="45"/>
      <c r="F1160" s="45"/>
      <c r="G1160" s="45"/>
      <c r="H1160" s="46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  <c r="AA1160" s="45"/>
      <c r="AB1160" s="45"/>
      <c r="AC1160" s="45"/>
      <c r="AD1160" s="45"/>
      <c r="AE1160" s="45"/>
      <c r="AF1160" s="45"/>
      <c r="AG1160" s="45"/>
      <c r="AH1160" s="45"/>
      <c r="AI1160" s="45"/>
      <c r="AJ1160" s="45"/>
      <c r="AK1160" s="45"/>
      <c r="AL1160" s="45"/>
      <c r="AM1160" s="45"/>
      <c r="AN1160" s="45"/>
      <c r="AO1160" s="45"/>
      <c r="AP1160" s="45"/>
      <c r="AQ1160" s="45"/>
      <c r="AR1160" s="45"/>
      <c r="AS1160" s="45"/>
      <c r="AT1160" s="45"/>
      <c r="AU1160" s="45"/>
      <c r="AV1160" s="45"/>
      <c r="AW1160" s="45"/>
      <c r="AX1160" s="45"/>
      <c r="AY1160" s="45"/>
      <c r="AZ1160" s="45"/>
      <c r="BA1160" s="45"/>
      <c r="BB1160" s="45"/>
      <c r="BC1160" s="45"/>
      <c r="BD1160" s="45"/>
      <c r="BE1160" s="45"/>
      <c r="BF1160" s="45"/>
      <c r="BG1160" s="45"/>
      <c r="BH1160" s="45"/>
      <c r="BI1160" s="45"/>
      <c r="BJ1160" s="45"/>
      <c r="BK1160" s="12"/>
    </row>
    <row r="1161" spans="1:63" s="44" customFormat="1" x14ac:dyDescent="0.25">
      <c r="A1161" s="52"/>
      <c r="B1161" s="45"/>
      <c r="C1161" s="45"/>
      <c r="D1161" s="45"/>
      <c r="E1161" s="45"/>
      <c r="F1161" s="45"/>
      <c r="G1161" s="45"/>
      <c r="H1161" s="46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  <c r="AA1161" s="45"/>
      <c r="AB1161" s="45"/>
      <c r="AC1161" s="45"/>
      <c r="AD1161" s="45"/>
      <c r="AE1161" s="45"/>
      <c r="AF1161" s="45"/>
      <c r="AG1161" s="45"/>
      <c r="AH1161" s="45"/>
      <c r="AI1161" s="45"/>
      <c r="AJ1161" s="45"/>
      <c r="AK1161" s="45"/>
      <c r="AL1161" s="45"/>
      <c r="AM1161" s="45"/>
      <c r="AN1161" s="45"/>
      <c r="AO1161" s="45"/>
      <c r="AP1161" s="45"/>
      <c r="AQ1161" s="45"/>
      <c r="AR1161" s="45"/>
      <c r="AS1161" s="45"/>
      <c r="AT1161" s="45"/>
      <c r="AU1161" s="45"/>
      <c r="AV1161" s="45"/>
      <c r="AW1161" s="45"/>
      <c r="AX1161" s="45"/>
      <c r="AY1161" s="45"/>
      <c r="AZ1161" s="45"/>
      <c r="BA1161" s="45"/>
      <c r="BB1161" s="45"/>
      <c r="BC1161" s="45"/>
      <c r="BD1161" s="45"/>
      <c r="BE1161" s="45"/>
      <c r="BF1161" s="45"/>
      <c r="BG1161" s="45"/>
      <c r="BH1161" s="45"/>
      <c r="BI1161" s="45"/>
      <c r="BJ1161" s="45"/>
      <c r="BK1161" s="12"/>
    </row>
    <row r="1162" spans="1:63" s="44" customFormat="1" x14ac:dyDescent="0.25">
      <c r="A1162" s="52"/>
      <c r="B1162" s="45"/>
      <c r="C1162" s="45"/>
      <c r="D1162" s="45"/>
      <c r="E1162" s="45"/>
      <c r="F1162" s="45"/>
      <c r="G1162" s="45"/>
      <c r="H1162" s="46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  <c r="AA1162" s="45"/>
      <c r="AB1162" s="45"/>
      <c r="AC1162" s="45"/>
      <c r="AD1162" s="45"/>
      <c r="AE1162" s="45"/>
      <c r="AF1162" s="45"/>
      <c r="AG1162" s="45"/>
      <c r="AH1162" s="45"/>
      <c r="AI1162" s="45"/>
      <c r="AJ1162" s="45"/>
      <c r="AK1162" s="45"/>
      <c r="AL1162" s="45"/>
      <c r="AM1162" s="45"/>
      <c r="AN1162" s="45"/>
      <c r="AO1162" s="45"/>
      <c r="AP1162" s="45"/>
      <c r="AQ1162" s="45"/>
      <c r="AR1162" s="45"/>
      <c r="AS1162" s="45"/>
      <c r="AT1162" s="45"/>
      <c r="AU1162" s="45"/>
      <c r="AV1162" s="45"/>
      <c r="AW1162" s="45"/>
      <c r="AX1162" s="45"/>
      <c r="AY1162" s="45"/>
      <c r="AZ1162" s="45"/>
      <c r="BA1162" s="45"/>
      <c r="BB1162" s="45"/>
      <c r="BC1162" s="45"/>
      <c r="BD1162" s="45"/>
      <c r="BE1162" s="45"/>
      <c r="BF1162" s="45"/>
      <c r="BG1162" s="45"/>
      <c r="BH1162" s="45"/>
      <c r="BI1162" s="45"/>
      <c r="BJ1162" s="45"/>
      <c r="BK1162" s="12"/>
    </row>
    <row r="1163" spans="1:63" s="44" customFormat="1" x14ac:dyDescent="0.25">
      <c r="A1163" s="52"/>
      <c r="B1163" s="45"/>
      <c r="C1163" s="45"/>
      <c r="D1163" s="45"/>
      <c r="E1163" s="45"/>
      <c r="F1163" s="45"/>
      <c r="G1163" s="45"/>
      <c r="H1163" s="46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  <c r="AA1163" s="45"/>
      <c r="AB1163" s="45"/>
      <c r="AC1163" s="45"/>
      <c r="AD1163" s="45"/>
      <c r="AE1163" s="45"/>
      <c r="AF1163" s="45"/>
      <c r="AG1163" s="45"/>
      <c r="AH1163" s="45"/>
      <c r="AI1163" s="45"/>
      <c r="AJ1163" s="45"/>
      <c r="AK1163" s="45"/>
      <c r="AL1163" s="45"/>
      <c r="AM1163" s="45"/>
      <c r="AN1163" s="45"/>
      <c r="AO1163" s="45"/>
      <c r="AP1163" s="45"/>
      <c r="AQ1163" s="45"/>
      <c r="AR1163" s="45"/>
      <c r="AS1163" s="45"/>
      <c r="AT1163" s="45"/>
      <c r="AU1163" s="45"/>
      <c r="AV1163" s="45"/>
      <c r="AW1163" s="45"/>
      <c r="AX1163" s="45"/>
      <c r="AY1163" s="45"/>
      <c r="AZ1163" s="45"/>
      <c r="BA1163" s="45"/>
      <c r="BB1163" s="45"/>
      <c r="BC1163" s="45"/>
      <c r="BD1163" s="45"/>
      <c r="BE1163" s="45"/>
      <c r="BF1163" s="45"/>
      <c r="BG1163" s="45"/>
      <c r="BH1163" s="45"/>
      <c r="BI1163" s="45"/>
      <c r="BJ1163" s="45"/>
      <c r="BK1163" s="12"/>
    </row>
    <row r="1164" spans="1:63" s="44" customFormat="1" x14ac:dyDescent="0.25">
      <c r="A1164" s="52"/>
      <c r="B1164" s="45"/>
      <c r="C1164" s="45"/>
      <c r="D1164" s="45"/>
      <c r="E1164" s="45"/>
      <c r="F1164" s="45"/>
      <c r="G1164" s="45"/>
      <c r="H1164" s="46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  <c r="AA1164" s="45"/>
      <c r="AB1164" s="45"/>
      <c r="AC1164" s="45"/>
      <c r="AD1164" s="45"/>
      <c r="AE1164" s="45"/>
      <c r="AF1164" s="45"/>
      <c r="AG1164" s="45"/>
      <c r="AH1164" s="45"/>
      <c r="AI1164" s="45"/>
      <c r="AJ1164" s="45"/>
      <c r="AK1164" s="45"/>
      <c r="AL1164" s="45"/>
      <c r="AM1164" s="45"/>
      <c r="AN1164" s="45"/>
      <c r="AO1164" s="45"/>
      <c r="AP1164" s="45"/>
      <c r="AQ1164" s="45"/>
      <c r="AR1164" s="45"/>
      <c r="AS1164" s="45"/>
      <c r="AT1164" s="45"/>
      <c r="AU1164" s="45"/>
      <c r="AV1164" s="45"/>
      <c r="AW1164" s="45"/>
      <c r="AX1164" s="45"/>
      <c r="AY1164" s="45"/>
      <c r="AZ1164" s="45"/>
      <c r="BA1164" s="45"/>
      <c r="BB1164" s="45"/>
      <c r="BC1164" s="45"/>
      <c r="BD1164" s="45"/>
      <c r="BE1164" s="45"/>
      <c r="BF1164" s="45"/>
      <c r="BG1164" s="45"/>
      <c r="BH1164" s="45"/>
      <c r="BI1164" s="45"/>
      <c r="BJ1164" s="45"/>
      <c r="BK1164" s="12"/>
    </row>
    <row r="1165" spans="1:63" s="44" customFormat="1" x14ac:dyDescent="0.25">
      <c r="A1165" s="52"/>
      <c r="B1165" s="45"/>
      <c r="C1165" s="45"/>
      <c r="D1165" s="45"/>
      <c r="E1165" s="45"/>
      <c r="F1165" s="45"/>
      <c r="G1165" s="45"/>
      <c r="H1165" s="46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  <c r="AA1165" s="45"/>
      <c r="AB1165" s="45"/>
      <c r="AC1165" s="45"/>
      <c r="AD1165" s="45"/>
      <c r="AE1165" s="45"/>
      <c r="AF1165" s="45"/>
      <c r="AG1165" s="45"/>
      <c r="AH1165" s="45"/>
      <c r="AI1165" s="45"/>
      <c r="AJ1165" s="45"/>
      <c r="AK1165" s="45"/>
      <c r="AL1165" s="45"/>
      <c r="AM1165" s="45"/>
      <c r="AN1165" s="45"/>
      <c r="AO1165" s="45"/>
      <c r="AP1165" s="45"/>
      <c r="AQ1165" s="45"/>
      <c r="AR1165" s="45"/>
      <c r="AS1165" s="45"/>
      <c r="AT1165" s="45"/>
      <c r="AU1165" s="45"/>
      <c r="AV1165" s="45"/>
      <c r="AW1165" s="45"/>
      <c r="AX1165" s="45"/>
      <c r="AY1165" s="45"/>
      <c r="AZ1165" s="45"/>
      <c r="BA1165" s="45"/>
      <c r="BB1165" s="45"/>
      <c r="BC1165" s="45"/>
      <c r="BD1165" s="45"/>
      <c r="BE1165" s="45"/>
      <c r="BF1165" s="45"/>
      <c r="BG1165" s="45"/>
      <c r="BH1165" s="45"/>
      <c r="BI1165" s="45"/>
      <c r="BJ1165" s="45"/>
      <c r="BK1165" s="12"/>
    </row>
    <row r="1166" spans="1:63" s="44" customFormat="1" x14ac:dyDescent="0.25">
      <c r="A1166" s="52"/>
      <c r="B1166" s="45"/>
      <c r="C1166" s="45"/>
      <c r="D1166" s="45"/>
      <c r="E1166" s="45"/>
      <c r="F1166" s="45"/>
      <c r="G1166" s="45"/>
      <c r="H1166" s="46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  <c r="AA1166" s="45"/>
      <c r="AB1166" s="45"/>
      <c r="AC1166" s="45"/>
      <c r="AD1166" s="45"/>
      <c r="AE1166" s="45"/>
      <c r="AF1166" s="45"/>
      <c r="AG1166" s="45"/>
      <c r="AH1166" s="45"/>
      <c r="AI1166" s="45"/>
      <c r="AJ1166" s="45"/>
      <c r="AK1166" s="45"/>
      <c r="AL1166" s="45"/>
      <c r="AM1166" s="45"/>
      <c r="AN1166" s="45"/>
      <c r="AO1166" s="45"/>
      <c r="AP1166" s="45"/>
      <c r="AQ1166" s="45"/>
      <c r="AR1166" s="45"/>
      <c r="AS1166" s="45"/>
      <c r="AT1166" s="45"/>
      <c r="AU1166" s="45"/>
      <c r="AV1166" s="45"/>
      <c r="AW1166" s="45"/>
      <c r="AX1166" s="45"/>
      <c r="AY1166" s="45"/>
      <c r="AZ1166" s="45"/>
      <c r="BA1166" s="45"/>
      <c r="BB1166" s="45"/>
      <c r="BC1166" s="45"/>
      <c r="BD1166" s="45"/>
      <c r="BE1166" s="45"/>
      <c r="BF1166" s="45"/>
      <c r="BG1166" s="45"/>
      <c r="BH1166" s="45"/>
      <c r="BI1166" s="45"/>
      <c r="BJ1166" s="45"/>
      <c r="BK1166" s="12"/>
    </row>
    <row r="1167" spans="1:63" s="44" customFormat="1" x14ac:dyDescent="0.25">
      <c r="A1167" s="52"/>
      <c r="B1167" s="45"/>
      <c r="C1167" s="45"/>
      <c r="D1167" s="45"/>
      <c r="E1167" s="45"/>
      <c r="F1167" s="45"/>
      <c r="G1167" s="45"/>
      <c r="H1167" s="46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  <c r="AA1167" s="45"/>
      <c r="AB1167" s="45"/>
      <c r="AC1167" s="45"/>
      <c r="AD1167" s="45"/>
      <c r="AE1167" s="45"/>
      <c r="AF1167" s="45"/>
      <c r="AG1167" s="45"/>
      <c r="AH1167" s="45"/>
      <c r="AI1167" s="45"/>
      <c r="AJ1167" s="45"/>
      <c r="AK1167" s="45"/>
      <c r="AL1167" s="45"/>
      <c r="AM1167" s="45"/>
      <c r="AN1167" s="45"/>
      <c r="AO1167" s="45"/>
      <c r="AP1167" s="45"/>
      <c r="AQ1167" s="45"/>
      <c r="AR1167" s="45"/>
      <c r="AS1167" s="45"/>
      <c r="AT1167" s="45"/>
      <c r="AU1167" s="45"/>
      <c r="AV1167" s="45"/>
      <c r="AW1167" s="45"/>
      <c r="AX1167" s="45"/>
      <c r="AY1167" s="45"/>
      <c r="AZ1167" s="45"/>
      <c r="BA1167" s="45"/>
      <c r="BB1167" s="45"/>
      <c r="BC1167" s="45"/>
      <c r="BD1167" s="45"/>
      <c r="BE1167" s="45"/>
      <c r="BF1167" s="45"/>
      <c r="BG1167" s="45"/>
      <c r="BH1167" s="45"/>
      <c r="BI1167" s="45"/>
      <c r="BJ1167" s="45"/>
      <c r="BK1167" s="12"/>
    </row>
    <row r="1168" spans="1:63" s="44" customFormat="1" x14ac:dyDescent="0.25">
      <c r="A1168" s="52"/>
      <c r="B1168" s="45"/>
      <c r="C1168" s="45"/>
      <c r="D1168" s="45"/>
      <c r="E1168" s="45"/>
      <c r="F1168" s="45"/>
      <c r="G1168" s="45"/>
      <c r="H1168" s="46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  <c r="AA1168" s="45"/>
      <c r="AB1168" s="45"/>
      <c r="AC1168" s="45"/>
      <c r="AD1168" s="45"/>
      <c r="AE1168" s="45"/>
      <c r="AF1168" s="45"/>
      <c r="AG1168" s="45"/>
      <c r="AH1168" s="45"/>
      <c r="AI1168" s="45"/>
      <c r="AJ1168" s="45"/>
      <c r="AK1168" s="45"/>
      <c r="AL1168" s="45"/>
      <c r="AM1168" s="45"/>
      <c r="AN1168" s="45"/>
      <c r="AO1168" s="45"/>
      <c r="AP1168" s="45"/>
      <c r="AQ1168" s="45"/>
      <c r="AR1168" s="45"/>
      <c r="AS1168" s="45"/>
      <c r="AT1168" s="45"/>
      <c r="AU1168" s="45"/>
      <c r="AV1168" s="45"/>
      <c r="AW1168" s="45"/>
      <c r="AX1168" s="45"/>
      <c r="AY1168" s="45"/>
      <c r="AZ1168" s="45"/>
      <c r="BA1168" s="45"/>
      <c r="BB1168" s="45"/>
      <c r="BC1168" s="45"/>
      <c r="BD1168" s="45"/>
      <c r="BE1168" s="45"/>
      <c r="BF1168" s="45"/>
      <c r="BG1168" s="45"/>
      <c r="BH1168" s="45"/>
      <c r="BI1168" s="45"/>
      <c r="BJ1168" s="45"/>
      <c r="BK1168" s="12"/>
    </row>
    <row r="1169" spans="1:63" s="44" customFormat="1" x14ac:dyDescent="0.25">
      <c r="A1169" s="52"/>
      <c r="B1169" s="45"/>
      <c r="C1169" s="45"/>
      <c r="D1169" s="45"/>
      <c r="E1169" s="45"/>
      <c r="F1169" s="45"/>
      <c r="G1169" s="45"/>
      <c r="H1169" s="46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  <c r="AA1169" s="45"/>
      <c r="AB1169" s="45"/>
      <c r="AC1169" s="45"/>
      <c r="AD1169" s="45"/>
      <c r="AE1169" s="45"/>
      <c r="AF1169" s="45"/>
      <c r="AG1169" s="45"/>
      <c r="AH1169" s="45"/>
      <c r="AI1169" s="45"/>
      <c r="AJ1169" s="45"/>
      <c r="AK1169" s="45"/>
      <c r="AL1169" s="45"/>
      <c r="AM1169" s="45"/>
      <c r="AN1169" s="45"/>
      <c r="AO1169" s="45"/>
      <c r="AP1169" s="45"/>
      <c r="AQ1169" s="45"/>
      <c r="AR1169" s="45"/>
      <c r="AS1169" s="45"/>
      <c r="AT1169" s="45"/>
      <c r="AU1169" s="45"/>
      <c r="AV1169" s="45"/>
      <c r="AW1169" s="45"/>
      <c r="AX1169" s="45"/>
      <c r="AY1169" s="45"/>
      <c r="AZ1169" s="45"/>
      <c r="BA1169" s="45"/>
      <c r="BB1169" s="45"/>
      <c r="BC1169" s="45"/>
      <c r="BD1169" s="45"/>
      <c r="BE1169" s="45"/>
      <c r="BF1169" s="45"/>
      <c r="BG1169" s="45"/>
      <c r="BH1169" s="45"/>
      <c r="BI1169" s="45"/>
      <c r="BJ1169" s="45"/>
      <c r="BK1169" s="12"/>
    </row>
    <row r="1170" spans="1:63" s="44" customFormat="1" x14ac:dyDescent="0.25">
      <c r="A1170" s="52"/>
      <c r="B1170" s="45"/>
      <c r="C1170" s="45"/>
      <c r="D1170" s="45"/>
      <c r="E1170" s="45"/>
      <c r="F1170" s="45"/>
      <c r="G1170" s="45"/>
      <c r="H1170" s="46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  <c r="BF1170" s="45"/>
      <c r="BG1170" s="45"/>
      <c r="BH1170" s="45"/>
      <c r="BI1170" s="45"/>
      <c r="BJ1170" s="45"/>
      <c r="BK1170" s="12"/>
    </row>
    <row r="1171" spans="1:63" s="44" customFormat="1" x14ac:dyDescent="0.25">
      <c r="A1171" s="52"/>
      <c r="B1171" s="45"/>
      <c r="C1171" s="45"/>
      <c r="D1171" s="45"/>
      <c r="E1171" s="45"/>
      <c r="F1171" s="45"/>
      <c r="G1171" s="45"/>
      <c r="H1171" s="46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  <c r="AA1171" s="45"/>
      <c r="AB1171" s="45"/>
      <c r="AC1171" s="45"/>
      <c r="AD1171" s="45"/>
      <c r="AE1171" s="45"/>
      <c r="AF1171" s="45"/>
      <c r="AG1171" s="45"/>
      <c r="AH1171" s="45"/>
      <c r="AI1171" s="45"/>
      <c r="AJ1171" s="45"/>
      <c r="AK1171" s="45"/>
      <c r="AL1171" s="45"/>
      <c r="AM1171" s="45"/>
      <c r="AN1171" s="45"/>
      <c r="AO1171" s="45"/>
      <c r="AP1171" s="45"/>
      <c r="AQ1171" s="45"/>
      <c r="AR1171" s="45"/>
      <c r="AS1171" s="45"/>
      <c r="AT1171" s="45"/>
      <c r="AU1171" s="45"/>
      <c r="AV1171" s="45"/>
      <c r="AW1171" s="45"/>
      <c r="AX1171" s="45"/>
      <c r="AY1171" s="45"/>
      <c r="AZ1171" s="45"/>
      <c r="BA1171" s="45"/>
      <c r="BB1171" s="45"/>
      <c r="BC1171" s="45"/>
      <c r="BD1171" s="45"/>
      <c r="BE1171" s="45"/>
      <c r="BF1171" s="45"/>
      <c r="BG1171" s="45"/>
      <c r="BH1171" s="45"/>
      <c r="BI1171" s="45"/>
      <c r="BJ1171" s="45"/>
      <c r="BK1171" s="12"/>
    </row>
    <row r="1172" spans="1:63" s="44" customFormat="1" x14ac:dyDescent="0.25">
      <c r="A1172" s="52"/>
      <c r="B1172" s="45"/>
      <c r="C1172" s="45"/>
      <c r="D1172" s="45"/>
      <c r="E1172" s="45"/>
      <c r="F1172" s="45"/>
      <c r="G1172" s="45"/>
      <c r="H1172" s="46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  <c r="AA1172" s="45"/>
      <c r="AB1172" s="45"/>
      <c r="AC1172" s="45"/>
      <c r="AD1172" s="45"/>
      <c r="AE1172" s="45"/>
      <c r="AF1172" s="45"/>
      <c r="AG1172" s="45"/>
      <c r="AH1172" s="45"/>
      <c r="AI1172" s="45"/>
      <c r="AJ1172" s="45"/>
      <c r="AK1172" s="45"/>
      <c r="AL1172" s="45"/>
      <c r="AM1172" s="45"/>
      <c r="AN1172" s="45"/>
      <c r="AO1172" s="45"/>
      <c r="AP1172" s="45"/>
      <c r="AQ1172" s="45"/>
      <c r="AR1172" s="45"/>
      <c r="AS1172" s="45"/>
      <c r="AT1172" s="45"/>
      <c r="AU1172" s="45"/>
      <c r="AV1172" s="45"/>
      <c r="AW1172" s="45"/>
      <c r="AX1172" s="45"/>
      <c r="AY1172" s="45"/>
      <c r="AZ1172" s="45"/>
      <c r="BA1172" s="45"/>
      <c r="BB1172" s="45"/>
      <c r="BC1172" s="45"/>
      <c r="BD1172" s="45"/>
      <c r="BE1172" s="45"/>
      <c r="BF1172" s="45"/>
      <c r="BG1172" s="45"/>
      <c r="BH1172" s="45"/>
      <c r="BI1172" s="45"/>
      <c r="BJ1172" s="45"/>
      <c r="BK1172" s="12"/>
    </row>
    <row r="1173" spans="1:63" s="44" customFormat="1" x14ac:dyDescent="0.25">
      <c r="A1173" s="52"/>
      <c r="B1173" s="45"/>
      <c r="C1173" s="45"/>
      <c r="D1173" s="45"/>
      <c r="E1173" s="45"/>
      <c r="F1173" s="45"/>
      <c r="G1173" s="45"/>
      <c r="H1173" s="46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  <c r="AA1173" s="45"/>
      <c r="AB1173" s="45"/>
      <c r="AC1173" s="45"/>
      <c r="AD1173" s="45"/>
      <c r="AE1173" s="45"/>
      <c r="AF1173" s="45"/>
      <c r="AG1173" s="45"/>
      <c r="AH1173" s="45"/>
      <c r="AI1173" s="45"/>
      <c r="AJ1173" s="45"/>
      <c r="AK1173" s="45"/>
      <c r="AL1173" s="45"/>
      <c r="AM1173" s="45"/>
      <c r="AN1173" s="45"/>
      <c r="AO1173" s="45"/>
      <c r="AP1173" s="45"/>
      <c r="AQ1173" s="45"/>
      <c r="AR1173" s="45"/>
      <c r="AS1173" s="45"/>
      <c r="AT1173" s="45"/>
      <c r="AU1173" s="45"/>
      <c r="AV1173" s="45"/>
      <c r="AW1173" s="45"/>
      <c r="AX1173" s="45"/>
      <c r="AY1173" s="45"/>
      <c r="AZ1173" s="45"/>
      <c r="BA1173" s="45"/>
      <c r="BB1173" s="45"/>
      <c r="BC1173" s="45"/>
      <c r="BD1173" s="45"/>
      <c r="BE1173" s="45"/>
      <c r="BF1173" s="45"/>
      <c r="BG1173" s="45"/>
      <c r="BH1173" s="45"/>
      <c r="BI1173" s="45"/>
      <c r="BJ1173" s="45"/>
      <c r="BK1173" s="12"/>
    </row>
    <row r="1174" spans="1:63" s="44" customFormat="1" x14ac:dyDescent="0.25">
      <c r="A1174" s="52"/>
      <c r="B1174" s="45"/>
      <c r="C1174" s="45"/>
      <c r="D1174" s="45"/>
      <c r="E1174" s="45"/>
      <c r="F1174" s="45"/>
      <c r="G1174" s="45"/>
      <c r="H1174" s="46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  <c r="AA1174" s="45"/>
      <c r="AB1174" s="45"/>
      <c r="AC1174" s="45"/>
      <c r="AD1174" s="45"/>
      <c r="AE1174" s="45"/>
      <c r="AF1174" s="45"/>
      <c r="AG1174" s="45"/>
      <c r="AH1174" s="45"/>
      <c r="AI1174" s="45"/>
      <c r="AJ1174" s="45"/>
      <c r="AK1174" s="45"/>
      <c r="AL1174" s="45"/>
      <c r="AM1174" s="45"/>
      <c r="AN1174" s="45"/>
      <c r="AO1174" s="45"/>
      <c r="AP1174" s="45"/>
      <c r="AQ1174" s="45"/>
      <c r="AR1174" s="45"/>
      <c r="AS1174" s="45"/>
      <c r="AT1174" s="45"/>
      <c r="AU1174" s="45"/>
      <c r="AV1174" s="45"/>
      <c r="AW1174" s="45"/>
      <c r="AX1174" s="45"/>
      <c r="AY1174" s="45"/>
      <c r="AZ1174" s="45"/>
      <c r="BA1174" s="45"/>
      <c r="BB1174" s="45"/>
      <c r="BC1174" s="45"/>
      <c r="BD1174" s="45"/>
      <c r="BE1174" s="45"/>
      <c r="BF1174" s="45"/>
      <c r="BG1174" s="45"/>
      <c r="BH1174" s="45"/>
      <c r="BI1174" s="45"/>
      <c r="BJ1174" s="45"/>
      <c r="BK1174" s="12"/>
    </row>
    <row r="1175" spans="1:63" s="44" customFormat="1" x14ac:dyDescent="0.25">
      <c r="A1175" s="52"/>
      <c r="B1175" s="45"/>
      <c r="C1175" s="45"/>
      <c r="D1175" s="45"/>
      <c r="E1175" s="45"/>
      <c r="F1175" s="45"/>
      <c r="G1175" s="45"/>
      <c r="H1175" s="46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  <c r="AA1175" s="45"/>
      <c r="AB1175" s="45"/>
      <c r="AC1175" s="45"/>
      <c r="AD1175" s="45"/>
      <c r="AE1175" s="45"/>
      <c r="AF1175" s="45"/>
      <c r="AG1175" s="45"/>
      <c r="AH1175" s="45"/>
      <c r="AI1175" s="45"/>
      <c r="AJ1175" s="45"/>
      <c r="AK1175" s="45"/>
      <c r="AL1175" s="45"/>
      <c r="AM1175" s="45"/>
      <c r="AN1175" s="45"/>
      <c r="AO1175" s="45"/>
      <c r="AP1175" s="45"/>
      <c r="AQ1175" s="45"/>
      <c r="AR1175" s="45"/>
      <c r="AS1175" s="45"/>
      <c r="AT1175" s="45"/>
      <c r="AU1175" s="45"/>
      <c r="AV1175" s="45"/>
      <c r="AW1175" s="45"/>
      <c r="AX1175" s="45"/>
      <c r="AY1175" s="45"/>
      <c r="AZ1175" s="45"/>
      <c r="BA1175" s="45"/>
      <c r="BB1175" s="45"/>
      <c r="BC1175" s="45"/>
      <c r="BD1175" s="45"/>
      <c r="BE1175" s="45"/>
      <c r="BF1175" s="45"/>
      <c r="BG1175" s="45"/>
      <c r="BH1175" s="45"/>
      <c r="BI1175" s="45"/>
      <c r="BJ1175" s="45"/>
      <c r="BK1175" s="12"/>
    </row>
    <row r="1176" spans="1:63" s="44" customFormat="1" x14ac:dyDescent="0.25">
      <c r="A1176" s="52"/>
      <c r="B1176" s="45"/>
      <c r="C1176" s="45"/>
      <c r="D1176" s="45"/>
      <c r="E1176" s="45"/>
      <c r="F1176" s="45"/>
      <c r="G1176" s="45"/>
      <c r="H1176" s="46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  <c r="AA1176" s="45"/>
      <c r="AB1176" s="45"/>
      <c r="AC1176" s="45"/>
      <c r="AD1176" s="45"/>
      <c r="AE1176" s="45"/>
      <c r="AF1176" s="45"/>
      <c r="AG1176" s="45"/>
      <c r="AH1176" s="45"/>
      <c r="AI1176" s="45"/>
      <c r="AJ1176" s="45"/>
      <c r="AK1176" s="45"/>
      <c r="AL1176" s="45"/>
      <c r="AM1176" s="45"/>
      <c r="AN1176" s="45"/>
      <c r="AO1176" s="45"/>
      <c r="AP1176" s="45"/>
      <c r="AQ1176" s="45"/>
      <c r="AR1176" s="45"/>
      <c r="AS1176" s="45"/>
      <c r="AT1176" s="45"/>
      <c r="AU1176" s="45"/>
      <c r="AV1176" s="45"/>
      <c r="AW1176" s="45"/>
      <c r="AX1176" s="45"/>
      <c r="AY1176" s="45"/>
      <c r="AZ1176" s="45"/>
      <c r="BA1176" s="45"/>
      <c r="BB1176" s="45"/>
      <c r="BC1176" s="45"/>
      <c r="BD1176" s="45"/>
      <c r="BE1176" s="45"/>
      <c r="BF1176" s="45"/>
      <c r="BG1176" s="45"/>
      <c r="BH1176" s="45"/>
      <c r="BI1176" s="45"/>
      <c r="BJ1176" s="45"/>
      <c r="BK1176" s="12"/>
    </row>
    <row r="1177" spans="1:63" s="44" customFormat="1" x14ac:dyDescent="0.25">
      <c r="A1177" s="52"/>
      <c r="B1177" s="45"/>
      <c r="C1177" s="45"/>
      <c r="D1177" s="45"/>
      <c r="E1177" s="45"/>
      <c r="F1177" s="45"/>
      <c r="G1177" s="45"/>
      <c r="H1177" s="46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  <c r="AA1177" s="45"/>
      <c r="AB1177" s="45"/>
      <c r="AC1177" s="45"/>
      <c r="AD1177" s="45"/>
      <c r="AE1177" s="45"/>
      <c r="AF1177" s="45"/>
      <c r="AG1177" s="45"/>
      <c r="AH1177" s="45"/>
      <c r="AI1177" s="45"/>
      <c r="AJ1177" s="45"/>
      <c r="AK1177" s="45"/>
      <c r="AL1177" s="45"/>
      <c r="AM1177" s="45"/>
      <c r="AN1177" s="45"/>
      <c r="AO1177" s="45"/>
      <c r="AP1177" s="45"/>
      <c r="AQ1177" s="45"/>
      <c r="AR1177" s="45"/>
      <c r="AS1177" s="45"/>
      <c r="AT1177" s="45"/>
      <c r="AU1177" s="45"/>
      <c r="AV1177" s="45"/>
      <c r="AW1177" s="45"/>
      <c r="AX1177" s="45"/>
      <c r="AY1177" s="45"/>
      <c r="AZ1177" s="45"/>
      <c r="BA1177" s="45"/>
      <c r="BB1177" s="45"/>
      <c r="BC1177" s="45"/>
      <c r="BD1177" s="45"/>
      <c r="BE1177" s="45"/>
      <c r="BF1177" s="45"/>
      <c r="BG1177" s="45"/>
      <c r="BH1177" s="45"/>
      <c r="BI1177" s="45"/>
      <c r="BJ1177" s="45"/>
      <c r="BK1177" s="12"/>
    </row>
    <row r="1178" spans="1:63" s="44" customFormat="1" x14ac:dyDescent="0.25">
      <c r="A1178" s="52"/>
      <c r="B1178" s="45"/>
      <c r="C1178" s="45"/>
      <c r="D1178" s="45"/>
      <c r="E1178" s="45"/>
      <c r="F1178" s="45"/>
      <c r="G1178" s="45"/>
      <c r="H1178" s="46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  <c r="AA1178" s="45"/>
      <c r="AB1178" s="45"/>
      <c r="AC1178" s="45"/>
      <c r="AD1178" s="45"/>
      <c r="AE1178" s="45"/>
      <c r="AF1178" s="45"/>
      <c r="AG1178" s="45"/>
      <c r="AH1178" s="45"/>
      <c r="AI1178" s="45"/>
      <c r="AJ1178" s="45"/>
      <c r="AK1178" s="45"/>
      <c r="AL1178" s="45"/>
      <c r="AM1178" s="45"/>
      <c r="AN1178" s="45"/>
      <c r="AO1178" s="45"/>
      <c r="AP1178" s="45"/>
      <c r="AQ1178" s="45"/>
      <c r="AR1178" s="45"/>
      <c r="AS1178" s="45"/>
      <c r="AT1178" s="45"/>
      <c r="AU1178" s="45"/>
      <c r="AV1178" s="45"/>
      <c r="AW1178" s="45"/>
      <c r="AX1178" s="45"/>
      <c r="AY1178" s="45"/>
      <c r="AZ1178" s="45"/>
      <c r="BA1178" s="45"/>
      <c r="BB1178" s="45"/>
      <c r="BC1178" s="45"/>
      <c r="BD1178" s="45"/>
      <c r="BE1178" s="45"/>
      <c r="BF1178" s="45"/>
      <c r="BG1178" s="45"/>
      <c r="BH1178" s="45"/>
      <c r="BI1178" s="45"/>
      <c r="BJ1178" s="45"/>
      <c r="BK1178" s="12"/>
    </row>
    <row r="1179" spans="1:63" s="44" customFormat="1" x14ac:dyDescent="0.25">
      <c r="A1179" s="52"/>
      <c r="B1179" s="45"/>
      <c r="C1179" s="45"/>
      <c r="D1179" s="45"/>
      <c r="E1179" s="45"/>
      <c r="F1179" s="45"/>
      <c r="G1179" s="45"/>
      <c r="H1179" s="46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  <c r="AA1179" s="45"/>
      <c r="AB1179" s="45"/>
      <c r="AC1179" s="45"/>
      <c r="AD1179" s="45"/>
      <c r="AE1179" s="45"/>
      <c r="AF1179" s="45"/>
      <c r="AG1179" s="45"/>
      <c r="AH1179" s="45"/>
      <c r="AI1179" s="45"/>
      <c r="AJ1179" s="45"/>
      <c r="AK1179" s="45"/>
      <c r="AL1179" s="45"/>
      <c r="AM1179" s="45"/>
      <c r="AN1179" s="45"/>
      <c r="AO1179" s="45"/>
      <c r="AP1179" s="45"/>
      <c r="AQ1179" s="45"/>
      <c r="AR1179" s="45"/>
      <c r="AS1179" s="45"/>
      <c r="AT1179" s="45"/>
      <c r="AU1179" s="45"/>
      <c r="AV1179" s="45"/>
      <c r="AW1179" s="45"/>
      <c r="AX1179" s="45"/>
      <c r="AY1179" s="45"/>
      <c r="AZ1179" s="45"/>
      <c r="BA1179" s="45"/>
      <c r="BB1179" s="45"/>
      <c r="BC1179" s="45"/>
      <c r="BD1179" s="45"/>
      <c r="BE1179" s="45"/>
      <c r="BF1179" s="45"/>
      <c r="BG1179" s="45"/>
      <c r="BH1179" s="45"/>
      <c r="BI1179" s="45"/>
      <c r="BJ1179" s="45"/>
      <c r="BK1179" s="12"/>
    </row>
    <row r="1180" spans="1:63" s="44" customFormat="1" x14ac:dyDescent="0.25">
      <c r="A1180" s="52"/>
      <c r="B1180" s="45"/>
      <c r="C1180" s="45"/>
      <c r="D1180" s="45"/>
      <c r="E1180" s="45"/>
      <c r="F1180" s="45"/>
      <c r="G1180" s="45"/>
      <c r="H1180" s="46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  <c r="AA1180" s="45"/>
      <c r="AB1180" s="45"/>
      <c r="AC1180" s="45"/>
      <c r="AD1180" s="45"/>
      <c r="AE1180" s="45"/>
      <c r="AF1180" s="45"/>
      <c r="AG1180" s="45"/>
      <c r="AH1180" s="45"/>
      <c r="AI1180" s="45"/>
      <c r="AJ1180" s="45"/>
      <c r="AK1180" s="45"/>
      <c r="AL1180" s="45"/>
      <c r="AM1180" s="45"/>
      <c r="AN1180" s="45"/>
      <c r="AO1180" s="45"/>
      <c r="AP1180" s="45"/>
      <c r="AQ1180" s="45"/>
      <c r="AR1180" s="45"/>
      <c r="AS1180" s="45"/>
      <c r="AT1180" s="45"/>
      <c r="AU1180" s="45"/>
      <c r="AV1180" s="45"/>
      <c r="AW1180" s="45"/>
      <c r="AX1180" s="45"/>
      <c r="AY1180" s="45"/>
      <c r="AZ1180" s="45"/>
      <c r="BA1180" s="45"/>
      <c r="BB1180" s="45"/>
      <c r="BC1180" s="45"/>
      <c r="BD1180" s="45"/>
      <c r="BE1180" s="45"/>
      <c r="BF1180" s="45"/>
      <c r="BG1180" s="45"/>
      <c r="BH1180" s="45"/>
      <c r="BI1180" s="45"/>
      <c r="BJ1180" s="45"/>
      <c r="BK1180" s="12"/>
    </row>
    <row r="1181" spans="1:63" s="44" customFormat="1" x14ac:dyDescent="0.25">
      <c r="A1181" s="52"/>
      <c r="B1181" s="45"/>
      <c r="C1181" s="45"/>
      <c r="D1181" s="45"/>
      <c r="E1181" s="45"/>
      <c r="F1181" s="45"/>
      <c r="G1181" s="45"/>
      <c r="H1181" s="46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  <c r="AH1181" s="45"/>
      <c r="AI1181" s="45"/>
      <c r="AJ1181" s="45"/>
      <c r="AK1181" s="45"/>
      <c r="AL1181" s="45"/>
      <c r="AM1181" s="45"/>
      <c r="AN1181" s="45"/>
      <c r="AO1181" s="45"/>
      <c r="AP1181" s="45"/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  <c r="BF1181" s="45"/>
      <c r="BG1181" s="45"/>
      <c r="BH1181" s="45"/>
      <c r="BI1181" s="45"/>
      <c r="BJ1181" s="45"/>
      <c r="BK1181" s="12"/>
    </row>
    <row r="1182" spans="1:63" s="44" customFormat="1" x14ac:dyDescent="0.25">
      <c r="A1182" s="52"/>
      <c r="B1182" s="45"/>
      <c r="C1182" s="45"/>
      <c r="D1182" s="45"/>
      <c r="E1182" s="45"/>
      <c r="F1182" s="45"/>
      <c r="G1182" s="45"/>
      <c r="H1182" s="46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  <c r="AA1182" s="45"/>
      <c r="AB1182" s="45"/>
      <c r="AC1182" s="45"/>
      <c r="AD1182" s="45"/>
      <c r="AE1182" s="45"/>
      <c r="AF1182" s="45"/>
      <c r="AG1182" s="45"/>
      <c r="AH1182" s="45"/>
      <c r="AI1182" s="45"/>
      <c r="AJ1182" s="45"/>
      <c r="AK1182" s="45"/>
      <c r="AL1182" s="45"/>
      <c r="AM1182" s="45"/>
      <c r="AN1182" s="45"/>
      <c r="AO1182" s="45"/>
      <c r="AP1182" s="45"/>
      <c r="AQ1182" s="45"/>
      <c r="AR1182" s="45"/>
      <c r="AS1182" s="45"/>
      <c r="AT1182" s="45"/>
      <c r="AU1182" s="45"/>
      <c r="AV1182" s="45"/>
      <c r="AW1182" s="45"/>
      <c r="AX1182" s="45"/>
      <c r="AY1182" s="45"/>
      <c r="AZ1182" s="45"/>
      <c r="BA1182" s="45"/>
      <c r="BB1182" s="45"/>
      <c r="BC1182" s="45"/>
      <c r="BD1182" s="45"/>
      <c r="BE1182" s="45"/>
      <c r="BF1182" s="45"/>
      <c r="BG1182" s="45"/>
      <c r="BH1182" s="45"/>
      <c r="BI1182" s="45"/>
      <c r="BJ1182" s="45"/>
      <c r="BK1182" s="12"/>
    </row>
    <row r="1183" spans="1:63" s="44" customFormat="1" x14ac:dyDescent="0.25">
      <c r="A1183" s="52"/>
      <c r="B1183" s="45"/>
      <c r="C1183" s="45"/>
      <c r="D1183" s="45"/>
      <c r="E1183" s="45"/>
      <c r="F1183" s="45"/>
      <c r="G1183" s="45"/>
      <c r="H1183" s="46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  <c r="AA1183" s="45"/>
      <c r="AB1183" s="45"/>
      <c r="AC1183" s="45"/>
      <c r="AD1183" s="45"/>
      <c r="AE1183" s="45"/>
      <c r="AF1183" s="45"/>
      <c r="AG1183" s="45"/>
      <c r="AH1183" s="45"/>
      <c r="AI1183" s="45"/>
      <c r="AJ1183" s="45"/>
      <c r="AK1183" s="45"/>
      <c r="AL1183" s="45"/>
      <c r="AM1183" s="45"/>
      <c r="AN1183" s="45"/>
      <c r="AO1183" s="45"/>
      <c r="AP1183" s="45"/>
      <c r="AQ1183" s="45"/>
      <c r="AR1183" s="45"/>
      <c r="AS1183" s="45"/>
      <c r="AT1183" s="45"/>
      <c r="AU1183" s="45"/>
      <c r="AV1183" s="45"/>
      <c r="AW1183" s="45"/>
      <c r="AX1183" s="45"/>
      <c r="AY1183" s="45"/>
      <c r="AZ1183" s="45"/>
      <c r="BA1183" s="45"/>
      <c r="BB1183" s="45"/>
      <c r="BC1183" s="45"/>
      <c r="BD1183" s="45"/>
      <c r="BE1183" s="45"/>
      <c r="BF1183" s="45"/>
      <c r="BG1183" s="45"/>
      <c r="BH1183" s="45"/>
      <c r="BI1183" s="45"/>
      <c r="BJ1183" s="45"/>
      <c r="BK1183" s="12"/>
    </row>
    <row r="1184" spans="1:63" s="44" customFormat="1" x14ac:dyDescent="0.25">
      <c r="A1184" s="52"/>
      <c r="B1184" s="45"/>
      <c r="C1184" s="45"/>
      <c r="D1184" s="45"/>
      <c r="E1184" s="45"/>
      <c r="F1184" s="45"/>
      <c r="G1184" s="45"/>
      <c r="H1184" s="46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  <c r="AA1184" s="45"/>
      <c r="AB1184" s="45"/>
      <c r="AC1184" s="45"/>
      <c r="AD1184" s="45"/>
      <c r="AE1184" s="45"/>
      <c r="AF1184" s="45"/>
      <c r="AG1184" s="45"/>
      <c r="AH1184" s="45"/>
      <c r="AI1184" s="45"/>
      <c r="AJ1184" s="45"/>
      <c r="AK1184" s="45"/>
      <c r="AL1184" s="45"/>
      <c r="AM1184" s="45"/>
      <c r="AN1184" s="45"/>
      <c r="AO1184" s="45"/>
      <c r="AP1184" s="45"/>
      <c r="AQ1184" s="45"/>
      <c r="AR1184" s="45"/>
      <c r="AS1184" s="45"/>
      <c r="AT1184" s="45"/>
      <c r="AU1184" s="45"/>
      <c r="AV1184" s="45"/>
      <c r="AW1184" s="45"/>
      <c r="AX1184" s="45"/>
      <c r="AY1184" s="45"/>
      <c r="AZ1184" s="45"/>
      <c r="BA1184" s="45"/>
      <c r="BB1184" s="45"/>
      <c r="BC1184" s="45"/>
      <c r="BD1184" s="45"/>
      <c r="BE1184" s="45"/>
      <c r="BF1184" s="45"/>
      <c r="BG1184" s="45"/>
      <c r="BH1184" s="45"/>
      <c r="BI1184" s="45"/>
      <c r="BJ1184" s="45"/>
      <c r="BK1184" s="12"/>
    </row>
    <row r="1185" spans="1:63" s="44" customFormat="1" x14ac:dyDescent="0.25">
      <c r="A1185" s="52"/>
      <c r="B1185" s="45"/>
      <c r="C1185" s="45"/>
      <c r="D1185" s="45"/>
      <c r="E1185" s="45"/>
      <c r="F1185" s="45"/>
      <c r="G1185" s="45"/>
      <c r="H1185" s="46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  <c r="AA1185" s="45"/>
      <c r="AB1185" s="45"/>
      <c r="AC1185" s="45"/>
      <c r="AD1185" s="45"/>
      <c r="AE1185" s="45"/>
      <c r="AF1185" s="45"/>
      <c r="AG1185" s="45"/>
      <c r="AH1185" s="45"/>
      <c r="AI1185" s="45"/>
      <c r="AJ1185" s="45"/>
      <c r="AK1185" s="45"/>
      <c r="AL1185" s="45"/>
      <c r="AM1185" s="45"/>
      <c r="AN1185" s="45"/>
      <c r="AO1185" s="45"/>
      <c r="AP1185" s="45"/>
      <c r="AQ1185" s="45"/>
      <c r="AR1185" s="45"/>
      <c r="AS1185" s="45"/>
      <c r="AT1185" s="45"/>
      <c r="AU1185" s="45"/>
      <c r="AV1185" s="45"/>
      <c r="AW1185" s="45"/>
      <c r="AX1185" s="45"/>
      <c r="AY1185" s="45"/>
      <c r="AZ1185" s="45"/>
      <c r="BA1185" s="45"/>
      <c r="BB1185" s="45"/>
      <c r="BC1185" s="45"/>
      <c r="BD1185" s="45"/>
      <c r="BE1185" s="45"/>
      <c r="BF1185" s="45"/>
      <c r="BG1185" s="45"/>
      <c r="BH1185" s="45"/>
      <c r="BI1185" s="45"/>
      <c r="BJ1185" s="45"/>
      <c r="BK1185" s="12"/>
    </row>
    <row r="1186" spans="1:63" s="44" customFormat="1" x14ac:dyDescent="0.25">
      <c r="A1186" s="52"/>
      <c r="B1186" s="45"/>
      <c r="C1186" s="45"/>
      <c r="D1186" s="45"/>
      <c r="E1186" s="45"/>
      <c r="F1186" s="45"/>
      <c r="G1186" s="45"/>
      <c r="H1186" s="46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  <c r="AA1186" s="45"/>
      <c r="AB1186" s="45"/>
      <c r="AC1186" s="45"/>
      <c r="AD1186" s="45"/>
      <c r="AE1186" s="45"/>
      <c r="AF1186" s="45"/>
      <c r="AG1186" s="45"/>
      <c r="AH1186" s="45"/>
      <c r="AI1186" s="45"/>
      <c r="AJ1186" s="45"/>
      <c r="AK1186" s="45"/>
      <c r="AL1186" s="45"/>
      <c r="AM1186" s="45"/>
      <c r="AN1186" s="45"/>
      <c r="AO1186" s="45"/>
      <c r="AP1186" s="45"/>
      <c r="AQ1186" s="45"/>
      <c r="AR1186" s="45"/>
      <c r="AS1186" s="45"/>
      <c r="AT1186" s="45"/>
      <c r="AU1186" s="45"/>
      <c r="AV1186" s="45"/>
      <c r="AW1186" s="45"/>
      <c r="AX1186" s="45"/>
      <c r="AY1186" s="45"/>
      <c r="AZ1186" s="45"/>
      <c r="BA1186" s="45"/>
      <c r="BB1186" s="45"/>
      <c r="BC1186" s="45"/>
      <c r="BD1186" s="45"/>
      <c r="BE1186" s="45"/>
      <c r="BF1186" s="45"/>
      <c r="BG1186" s="45"/>
      <c r="BH1186" s="45"/>
      <c r="BI1186" s="45"/>
      <c r="BJ1186" s="45"/>
      <c r="BK1186" s="12"/>
    </row>
    <row r="1187" spans="1:63" s="44" customFormat="1" x14ac:dyDescent="0.25">
      <c r="A1187" s="52"/>
      <c r="B1187" s="45"/>
      <c r="C1187" s="45"/>
      <c r="D1187" s="45"/>
      <c r="E1187" s="45"/>
      <c r="F1187" s="45"/>
      <c r="G1187" s="45"/>
      <c r="H1187" s="46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  <c r="AA1187" s="45"/>
      <c r="AB1187" s="45"/>
      <c r="AC1187" s="45"/>
      <c r="AD1187" s="45"/>
      <c r="AE1187" s="45"/>
      <c r="AF1187" s="45"/>
      <c r="AG1187" s="45"/>
      <c r="AH1187" s="45"/>
      <c r="AI1187" s="45"/>
      <c r="AJ1187" s="45"/>
      <c r="AK1187" s="45"/>
      <c r="AL1187" s="45"/>
      <c r="AM1187" s="45"/>
      <c r="AN1187" s="45"/>
      <c r="AO1187" s="45"/>
      <c r="AP1187" s="45"/>
      <c r="AQ1187" s="45"/>
      <c r="AR1187" s="45"/>
      <c r="AS1187" s="45"/>
      <c r="AT1187" s="45"/>
      <c r="AU1187" s="45"/>
      <c r="AV1187" s="45"/>
      <c r="AW1187" s="45"/>
      <c r="AX1187" s="45"/>
      <c r="AY1187" s="45"/>
      <c r="AZ1187" s="45"/>
      <c r="BA1187" s="45"/>
      <c r="BB1187" s="45"/>
      <c r="BC1187" s="45"/>
      <c r="BD1187" s="45"/>
      <c r="BE1187" s="45"/>
      <c r="BF1187" s="45"/>
      <c r="BG1187" s="45"/>
      <c r="BH1187" s="45"/>
      <c r="BI1187" s="45"/>
      <c r="BJ1187" s="45"/>
      <c r="BK1187" s="12"/>
    </row>
    <row r="1188" spans="1:63" s="44" customFormat="1" x14ac:dyDescent="0.25">
      <c r="A1188" s="52"/>
      <c r="B1188" s="45"/>
      <c r="C1188" s="45"/>
      <c r="D1188" s="45"/>
      <c r="E1188" s="45"/>
      <c r="F1188" s="45"/>
      <c r="G1188" s="45"/>
      <c r="H1188" s="46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  <c r="AA1188" s="45"/>
      <c r="AB1188" s="45"/>
      <c r="AC1188" s="45"/>
      <c r="AD1188" s="45"/>
      <c r="AE1188" s="45"/>
      <c r="AF1188" s="45"/>
      <c r="AG1188" s="45"/>
      <c r="AH1188" s="45"/>
      <c r="AI1188" s="45"/>
      <c r="AJ1188" s="45"/>
      <c r="AK1188" s="45"/>
      <c r="AL1188" s="45"/>
      <c r="AM1188" s="45"/>
      <c r="AN1188" s="45"/>
      <c r="AO1188" s="45"/>
      <c r="AP1188" s="45"/>
      <c r="AQ1188" s="45"/>
      <c r="AR1188" s="45"/>
      <c r="AS1188" s="45"/>
      <c r="AT1188" s="45"/>
      <c r="AU1188" s="45"/>
      <c r="AV1188" s="45"/>
      <c r="AW1188" s="45"/>
      <c r="AX1188" s="45"/>
      <c r="AY1188" s="45"/>
      <c r="AZ1188" s="45"/>
      <c r="BA1188" s="45"/>
      <c r="BB1188" s="45"/>
      <c r="BC1188" s="45"/>
      <c r="BD1188" s="45"/>
      <c r="BE1188" s="45"/>
      <c r="BF1188" s="45"/>
      <c r="BG1188" s="45"/>
      <c r="BH1188" s="45"/>
      <c r="BI1188" s="45"/>
      <c r="BJ1188" s="45"/>
      <c r="BK1188" s="12"/>
    </row>
    <row r="1189" spans="1:63" s="44" customFormat="1" x14ac:dyDescent="0.25">
      <c r="A1189" s="52"/>
      <c r="B1189" s="45"/>
      <c r="C1189" s="45"/>
      <c r="D1189" s="45"/>
      <c r="E1189" s="45"/>
      <c r="F1189" s="45"/>
      <c r="G1189" s="45"/>
      <c r="H1189" s="46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  <c r="AA1189" s="45"/>
      <c r="AB1189" s="45"/>
      <c r="AC1189" s="45"/>
      <c r="AD1189" s="45"/>
      <c r="AE1189" s="45"/>
      <c r="AF1189" s="45"/>
      <c r="AG1189" s="45"/>
      <c r="AH1189" s="45"/>
      <c r="AI1189" s="45"/>
      <c r="AJ1189" s="45"/>
      <c r="AK1189" s="45"/>
      <c r="AL1189" s="45"/>
      <c r="AM1189" s="45"/>
      <c r="AN1189" s="45"/>
      <c r="AO1189" s="45"/>
      <c r="AP1189" s="45"/>
      <c r="AQ1189" s="45"/>
      <c r="AR1189" s="45"/>
      <c r="AS1189" s="45"/>
      <c r="AT1189" s="45"/>
      <c r="AU1189" s="45"/>
      <c r="AV1189" s="45"/>
      <c r="AW1189" s="45"/>
      <c r="AX1189" s="45"/>
      <c r="AY1189" s="45"/>
      <c r="AZ1189" s="45"/>
      <c r="BA1189" s="45"/>
      <c r="BB1189" s="45"/>
      <c r="BC1189" s="45"/>
      <c r="BD1189" s="45"/>
      <c r="BE1189" s="45"/>
      <c r="BF1189" s="45"/>
      <c r="BG1189" s="45"/>
      <c r="BH1189" s="45"/>
      <c r="BI1189" s="45"/>
      <c r="BJ1189" s="45"/>
      <c r="BK1189" s="12"/>
    </row>
    <row r="1190" spans="1:63" s="44" customFormat="1" x14ac:dyDescent="0.25">
      <c r="A1190" s="52"/>
      <c r="B1190" s="45"/>
      <c r="C1190" s="45"/>
      <c r="D1190" s="45"/>
      <c r="E1190" s="45"/>
      <c r="F1190" s="45"/>
      <c r="G1190" s="45"/>
      <c r="H1190" s="46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  <c r="AA1190" s="45"/>
      <c r="AB1190" s="45"/>
      <c r="AC1190" s="45"/>
      <c r="AD1190" s="45"/>
      <c r="AE1190" s="45"/>
      <c r="AF1190" s="45"/>
      <c r="AG1190" s="45"/>
      <c r="AH1190" s="45"/>
      <c r="AI1190" s="45"/>
      <c r="AJ1190" s="45"/>
      <c r="AK1190" s="45"/>
      <c r="AL1190" s="45"/>
      <c r="AM1190" s="45"/>
      <c r="AN1190" s="45"/>
      <c r="AO1190" s="45"/>
      <c r="AP1190" s="45"/>
      <c r="AQ1190" s="45"/>
      <c r="AR1190" s="45"/>
      <c r="AS1190" s="45"/>
      <c r="AT1190" s="45"/>
      <c r="AU1190" s="45"/>
      <c r="AV1190" s="45"/>
      <c r="AW1190" s="45"/>
      <c r="AX1190" s="45"/>
      <c r="AY1190" s="45"/>
      <c r="AZ1190" s="45"/>
      <c r="BA1190" s="45"/>
      <c r="BB1190" s="45"/>
      <c r="BC1190" s="45"/>
      <c r="BD1190" s="45"/>
      <c r="BE1190" s="45"/>
      <c r="BF1190" s="45"/>
      <c r="BG1190" s="45"/>
      <c r="BH1190" s="45"/>
      <c r="BI1190" s="45"/>
      <c r="BJ1190" s="45"/>
      <c r="BK1190" s="12"/>
    </row>
    <row r="1191" spans="1:63" s="44" customFormat="1" x14ac:dyDescent="0.25">
      <c r="A1191" s="52"/>
      <c r="B1191" s="45"/>
      <c r="C1191" s="45"/>
      <c r="D1191" s="45"/>
      <c r="E1191" s="45"/>
      <c r="F1191" s="45"/>
      <c r="G1191" s="45"/>
      <c r="H1191" s="46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  <c r="AA1191" s="45"/>
      <c r="AB1191" s="45"/>
      <c r="AC1191" s="45"/>
      <c r="AD1191" s="45"/>
      <c r="AE1191" s="45"/>
      <c r="AF1191" s="45"/>
      <c r="AG1191" s="45"/>
      <c r="AH1191" s="45"/>
      <c r="AI1191" s="45"/>
      <c r="AJ1191" s="45"/>
      <c r="AK1191" s="45"/>
      <c r="AL1191" s="45"/>
      <c r="AM1191" s="45"/>
      <c r="AN1191" s="45"/>
      <c r="AO1191" s="45"/>
      <c r="AP1191" s="45"/>
      <c r="AQ1191" s="45"/>
      <c r="AR1191" s="45"/>
      <c r="AS1191" s="45"/>
      <c r="AT1191" s="45"/>
      <c r="AU1191" s="45"/>
      <c r="AV1191" s="45"/>
      <c r="AW1191" s="45"/>
      <c r="AX1191" s="45"/>
      <c r="AY1191" s="45"/>
      <c r="AZ1191" s="45"/>
      <c r="BA1191" s="45"/>
      <c r="BB1191" s="45"/>
      <c r="BC1191" s="45"/>
      <c r="BD1191" s="45"/>
      <c r="BE1191" s="45"/>
      <c r="BF1191" s="45"/>
      <c r="BG1191" s="45"/>
      <c r="BH1191" s="45"/>
      <c r="BI1191" s="45"/>
      <c r="BJ1191" s="45"/>
      <c r="BK1191" s="12"/>
    </row>
    <row r="1192" spans="1:63" s="44" customFormat="1" x14ac:dyDescent="0.25">
      <c r="A1192" s="52"/>
      <c r="B1192" s="45"/>
      <c r="C1192" s="45"/>
      <c r="D1192" s="45"/>
      <c r="E1192" s="45"/>
      <c r="F1192" s="45"/>
      <c r="G1192" s="45"/>
      <c r="H1192" s="46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  <c r="AA1192" s="45"/>
      <c r="AB1192" s="45"/>
      <c r="AC1192" s="45"/>
      <c r="AD1192" s="45"/>
      <c r="AE1192" s="45"/>
      <c r="AF1192" s="45"/>
      <c r="AG1192" s="45"/>
      <c r="AH1192" s="45"/>
      <c r="AI1192" s="45"/>
      <c r="AJ1192" s="45"/>
      <c r="AK1192" s="45"/>
      <c r="AL1192" s="45"/>
      <c r="AM1192" s="45"/>
      <c r="AN1192" s="45"/>
      <c r="AO1192" s="45"/>
      <c r="AP1192" s="45"/>
      <c r="AQ1192" s="45"/>
      <c r="AR1192" s="45"/>
      <c r="AS1192" s="45"/>
      <c r="AT1192" s="45"/>
      <c r="AU1192" s="45"/>
      <c r="AV1192" s="45"/>
      <c r="AW1192" s="45"/>
      <c r="AX1192" s="45"/>
      <c r="AY1192" s="45"/>
      <c r="AZ1192" s="45"/>
      <c r="BA1192" s="45"/>
      <c r="BB1192" s="45"/>
      <c r="BC1192" s="45"/>
      <c r="BD1192" s="45"/>
      <c r="BE1192" s="45"/>
      <c r="BF1192" s="45"/>
      <c r="BG1192" s="45"/>
      <c r="BH1192" s="45"/>
      <c r="BI1192" s="45"/>
      <c r="BJ1192" s="45"/>
      <c r="BK1192" s="12"/>
    </row>
    <row r="1193" spans="1:63" s="44" customFormat="1" x14ac:dyDescent="0.25">
      <c r="A1193" s="52"/>
      <c r="B1193" s="45"/>
      <c r="C1193" s="45"/>
      <c r="D1193" s="45"/>
      <c r="E1193" s="45"/>
      <c r="F1193" s="45"/>
      <c r="G1193" s="45"/>
      <c r="H1193" s="46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  <c r="BF1193" s="45"/>
      <c r="BG1193" s="45"/>
      <c r="BH1193" s="45"/>
      <c r="BI1193" s="45"/>
      <c r="BJ1193" s="45"/>
      <c r="BK1193" s="12"/>
    </row>
    <row r="1194" spans="1:63" s="44" customFormat="1" x14ac:dyDescent="0.25">
      <c r="A1194" s="52"/>
      <c r="B1194" s="45"/>
      <c r="C1194" s="45"/>
      <c r="D1194" s="45"/>
      <c r="E1194" s="45"/>
      <c r="F1194" s="45"/>
      <c r="G1194" s="45"/>
      <c r="H1194" s="46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  <c r="AA1194" s="45"/>
      <c r="AB1194" s="45"/>
      <c r="AC1194" s="45"/>
      <c r="AD1194" s="45"/>
      <c r="AE1194" s="45"/>
      <c r="AF1194" s="45"/>
      <c r="AG1194" s="45"/>
      <c r="AH1194" s="45"/>
      <c r="AI1194" s="45"/>
      <c r="AJ1194" s="45"/>
      <c r="AK1194" s="45"/>
      <c r="AL1194" s="45"/>
      <c r="AM1194" s="45"/>
      <c r="AN1194" s="45"/>
      <c r="AO1194" s="45"/>
      <c r="AP1194" s="45"/>
      <c r="AQ1194" s="45"/>
      <c r="AR1194" s="45"/>
      <c r="AS1194" s="45"/>
      <c r="AT1194" s="45"/>
      <c r="AU1194" s="45"/>
      <c r="AV1194" s="45"/>
      <c r="AW1194" s="45"/>
      <c r="AX1194" s="45"/>
      <c r="AY1194" s="45"/>
      <c r="AZ1194" s="45"/>
      <c r="BA1194" s="45"/>
      <c r="BB1194" s="45"/>
      <c r="BC1194" s="45"/>
      <c r="BD1194" s="45"/>
      <c r="BE1194" s="45"/>
      <c r="BF1194" s="45"/>
      <c r="BG1194" s="45"/>
      <c r="BH1194" s="45"/>
      <c r="BI1194" s="45"/>
      <c r="BJ1194" s="45"/>
      <c r="BK1194" s="12"/>
    </row>
    <row r="1195" spans="1:63" s="44" customFormat="1" x14ac:dyDescent="0.25">
      <c r="A1195" s="52"/>
      <c r="B1195" s="45"/>
      <c r="C1195" s="45"/>
      <c r="D1195" s="45"/>
      <c r="E1195" s="45"/>
      <c r="F1195" s="45"/>
      <c r="G1195" s="45"/>
      <c r="H1195" s="46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  <c r="AA1195" s="45"/>
      <c r="AB1195" s="45"/>
      <c r="AC1195" s="45"/>
      <c r="AD1195" s="45"/>
      <c r="AE1195" s="45"/>
      <c r="AF1195" s="45"/>
      <c r="AG1195" s="45"/>
      <c r="AH1195" s="45"/>
      <c r="AI1195" s="45"/>
      <c r="AJ1195" s="45"/>
      <c r="AK1195" s="45"/>
      <c r="AL1195" s="45"/>
      <c r="AM1195" s="45"/>
      <c r="AN1195" s="45"/>
      <c r="AO1195" s="45"/>
      <c r="AP1195" s="45"/>
      <c r="AQ1195" s="45"/>
      <c r="AR1195" s="45"/>
      <c r="AS1195" s="45"/>
      <c r="AT1195" s="45"/>
      <c r="AU1195" s="45"/>
      <c r="AV1195" s="45"/>
      <c r="AW1195" s="45"/>
      <c r="AX1195" s="45"/>
      <c r="AY1195" s="45"/>
      <c r="AZ1195" s="45"/>
      <c r="BA1195" s="45"/>
      <c r="BB1195" s="45"/>
      <c r="BC1195" s="45"/>
      <c r="BD1195" s="45"/>
      <c r="BE1195" s="45"/>
      <c r="BF1195" s="45"/>
      <c r="BG1195" s="45"/>
      <c r="BH1195" s="45"/>
      <c r="BI1195" s="45"/>
      <c r="BJ1195" s="45"/>
      <c r="BK1195" s="12"/>
    </row>
    <row r="1196" spans="1:63" s="44" customFormat="1" x14ac:dyDescent="0.25">
      <c r="A1196" s="52"/>
      <c r="B1196" s="45"/>
      <c r="C1196" s="45"/>
      <c r="D1196" s="45"/>
      <c r="E1196" s="45"/>
      <c r="F1196" s="45"/>
      <c r="G1196" s="45"/>
      <c r="H1196" s="46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  <c r="AA1196" s="45"/>
      <c r="AB1196" s="45"/>
      <c r="AC1196" s="45"/>
      <c r="AD1196" s="45"/>
      <c r="AE1196" s="45"/>
      <c r="AF1196" s="45"/>
      <c r="AG1196" s="45"/>
      <c r="AH1196" s="45"/>
      <c r="AI1196" s="45"/>
      <c r="AJ1196" s="45"/>
      <c r="AK1196" s="45"/>
      <c r="AL1196" s="45"/>
      <c r="AM1196" s="45"/>
      <c r="AN1196" s="45"/>
      <c r="AO1196" s="45"/>
      <c r="AP1196" s="45"/>
      <c r="AQ1196" s="45"/>
      <c r="AR1196" s="45"/>
      <c r="AS1196" s="45"/>
      <c r="AT1196" s="45"/>
      <c r="AU1196" s="45"/>
      <c r="AV1196" s="45"/>
      <c r="AW1196" s="45"/>
      <c r="AX1196" s="45"/>
      <c r="AY1196" s="45"/>
      <c r="AZ1196" s="45"/>
      <c r="BA1196" s="45"/>
      <c r="BB1196" s="45"/>
      <c r="BC1196" s="45"/>
      <c r="BD1196" s="45"/>
      <c r="BE1196" s="45"/>
      <c r="BF1196" s="45"/>
      <c r="BG1196" s="45"/>
      <c r="BH1196" s="45"/>
      <c r="BI1196" s="45"/>
      <c r="BJ1196" s="45"/>
      <c r="BK1196" s="12"/>
    </row>
    <row r="1197" spans="1:63" s="44" customFormat="1" x14ac:dyDescent="0.25">
      <c r="A1197" s="52"/>
      <c r="B1197" s="45"/>
      <c r="C1197" s="45"/>
      <c r="D1197" s="45"/>
      <c r="E1197" s="45"/>
      <c r="F1197" s="45"/>
      <c r="G1197" s="45"/>
      <c r="H1197" s="46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  <c r="AA1197" s="45"/>
      <c r="AB1197" s="45"/>
      <c r="AC1197" s="45"/>
      <c r="AD1197" s="45"/>
      <c r="AE1197" s="45"/>
      <c r="AF1197" s="45"/>
      <c r="AG1197" s="45"/>
      <c r="AH1197" s="45"/>
      <c r="AI1197" s="45"/>
      <c r="AJ1197" s="45"/>
      <c r="AK1197" s="45"/>
      <c r="AL1197" s="45"/>
      <c r="AM1197" s="45"/>
      <c r="AN1197" s="45"/>
      <c r="AO1197" s="45"/>
      <c r="AP1197" s="45"/>
      <c r="AQ1197" s="45"/>
      <c r="AR1197" s="45"/>
      <c r="AS1197" s="45"/>
      <c r="AT1197" s="45"/>
      <c r="AU1197" s="45"/>
      <c r="AV1197" s="45"/>
      <c r="AW1197" s="45"/>
      <c r="AX1197" s="45"/>
      <c r="AY1197" s="45"/>
      <c r="AZ1197" s="45"/>
      <c r="BA1197" s="45"/>
      <c r="BB1197" s="45"/>
      <c r="BC1197" s="45"/>
      <c r="BD1197" s="45"/>
      <c r="BE1197" s="45"/>
      <c r="BF1197" s="45"/>
      <c r="BG1197" s="45"/>
      <c r="BH1197" s="45"/>
      <c r="BI1197" s="45"/>
      <c r="BJ1197" s="45"/>
      <c r="BK1197" s="12"/>
    </row>
    <row r="1198" spans="1:63" s="44" customFormat="1" x14ac:dyDescent="0.25">
      <c r="A1198" s="52"/>
      <c r="B1198" s="45"/>
      <c r="C1198" s="45"/>
      <c r="D1198" s="45"/>
      <c r="E1198" s="45"/>
      <c r="F1198" s="45"/>
      <c r="G1198" s="45"/>
      <c r="H1198" s="46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  <c r="AA1198" s="45"/>
      <c r="AB1198" s="45"/>
      <c r="AC1198" s="45"/>
      <c r="AD1198" s="45"/>
      <c r="AE1198" s="45"/>
      <c r="AF1198" s="45"/>
      <c r="AG1198" s="45"/>
      <c r="AH1198" s="45"/>
      <c r="AI1198" s="45"/>
      <c r="AJ1198" s="45"/>
      <c r="AK1198" s="45"/>
      <c r="AL1198" s="45"/>
      <c r="AM1198" s="45"/>
      <c r="AN1198" s="45"/>
      <c r="AO1198" s="45"/>
      <c r="AP1198" s="45"/>
      <c r="AQ1198" s="45"/>
      <c r="AR1198" s="45"/>
      <c r="AS1198" s="45"/>
      <c r="AT1198" s="45"/>
      <c r="AU1198" s="45"/>
      <c r="AV1198" s="45"/>
      <c r="AW1198" s="45"/>
      <c r="AX1198" s="45"/>
      <c r="AY1198" s="45"/>
      <c r="AZ1198" s="45"/>
      <c r="BA1198" s="45"/>
      <c r="BB1198" s="45"/>
      <c r="BC1198" s="45"/>
      <c r="BD1198" s="45"/>
      <c r="BE1198" s="45"/>
      <c r="BF1198" s="45"/>
      <c r="BG1198" s="45"/>
      <c r="BH1198" s="45"/>
      <c r="BI1198" s="45"/>
      <c r="BJ1198" s="45"/>
      <c r="BK1198" s="12"/>
    </row>
    <row r="1199" spans="1:63" s="44" customFormat="1" x14ac:dyDescent="0.25">
      <c r="A1199" s="52"/>
      <c r="B1199" s="45"/>
      <c r="C1199" s="45"/>
      <c r="D1199" s="45"/>
      <c r="E1199" s="45"/>
      <c r="F1199" s="45"/>
      <c r="G1199" s="45"/>
      <c r="H1199" s="46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  <c r="AA1199" s="45"/>
      <c r="AB1199" s="45"/>
      <c r="AC1199" s="45"/>
      <c r="AD1199" s="45"/>
      <c r="AE1199" s="45"/>
      <c r="AF1199" s="45"/>
      <c r="AG1199" s="45"/>
      <c r="AH1199" s="45"/>
      <c r="AI1199" s="45"/>
      <c r="AJ1199" s="45"/>
      <c r="AK1199" s="45"/>
      <c r="AL1199" s="45"/>
      <c r="AM1199" s="45"/>
      <c r="AN1199" s="45"/>
      <c r="AO1199" s="45"/>
      <c r="AP1199" s="45"/>
      <c r="AQ1199" s="45"/>
      <c r="AR1199" s="45"/>
      <c r="AS1199" s="45"/>
      <c r="AT1199" s="45"/>
      <c r="AU1199" s="45"/>
      <c r="AV1199" s="45"/>
      <c r="AW1199" s="45"/>
      <c r="AX1199" s="45"/>
      <c r="AY1199" s="45"/>
      <c r="AZ1199" s="45"/>
      <c r="BA1199" s="45"/>
      <c r="BB1199" s="45"/>
      <c r="BC1199" s="45"/>
      <c r="BD1199" s="45"/>
      <c r="BE1199" s="45"/>
      <c r="BF1199" s="45"/>
      <c r="BG1199" s="45"/>
      <c r="BH1199" s="45"/>
      <c r="BI1199" s="45"/>
      <c r="BJ1199" s="45"/>
      <c r="BK1199" s="12"/>
    </row>
    <row r="1200" spans="1:63" s="44" customFormat="1" x14ac:dyDescent="0.25">
      <c r="A1200" s="52"/>
      <c r="B1200" s="45"/>
      <c r="C1200" s="45"/>
      <c r="D1200" s="45"/>
      <c r="E1200" s="45"/>
      <c r="F1200" s="45"/>
      <c r="G1200" s="45"/>
      <c r="H1200" s="46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  <c r="AA1200" s="45"/>
      <c r="AB1200" s="45"/>
      <c r="AC1200" s="45"/>
      <c r="AD1200" s="45"/>
      <c r="AE1200" s="45"/>
      <c r="AF1200" s="45"/>
      <c r="AG1200" s="45"/>
      <c r="AH1200" s="45"/>
      <c r="AI1200" s="45"/>
      <c r="AJ1200" s="45"/>
      <c r="AK1200" s="45"/>
      <c r="AL1200" s="45"/>
      <c r="AM1200" s="45"/>
      <c r="AN1200" s="45"/>
      <c r="AO1200" s="45"/>
      <c r="AP1200" s="45"/>
      <c r="AQ1200" s="45"/>
      <c r="AR1200" s="45"/>
      <c r="AS1200" s="45"/>
      <c r="AT1200" s="45"/>
      <c r="AU1200" s="45"/>
      <c r="AV1200" s="45"/>
      <c r="AW1200" s="45"/>
      <c r="AX1200" s="45"/>
      <c r="AY1200" s="45"/>
      <c r="AZ1200" s="45"/>
      <c r="BA1200" s="45"/>
      <c r="BB1200" s="45"/>
      <c r="BC1200" s="45"/>
      <c r="BD1200" s="45"/>
      <c r="BE1200" s="45"/>
      <c r="BF1200" s="45"/>
      <c r="BG1200" s="45"/>
      <c r="BH1200" s="45"/>
      <c r="BI1200" s="45"/>
      <c r="BJ1200" s="45"/>
      <c r="BK1200" s="12"/>
    </row>
    <row r="1201" spans="1:63" s="44" customFormat="1" x14ac:dyDescent="0.25">
      <c r="A1201" s="52"/>
      <c r="B1201" s="45"/>
      <c r="C1201" s="45"/>
      <c r="D1201" s="45"/>
      <c r="E1201" s="45"/>
      <c r="F1201" s="45"/>
      <c r="G1201" s="45"/>
      <c r="H1201" s="46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  <c r="AA1201" s="45"/>
      <c r="AB1201" s="45"/>
      <c r="AC1201" s="45"/>
      <c r="AD1201" s="45"/>
      <c r="AE1201" s="45"/>
      <c r="AF1201" s="45"/>
      <c r="AG1201" s="45"/>
      <c r="AH1201" s="45"/>
      <c r="AI1201" s="45"/>
      <c r="AJ1201" s="45"/>
      <c r="AK1201" s="45"/>
      <c r="AL1201" s="45"/>
      <c r="AM1201" s="45"/>
      <c r="AN1201" s="45"/>
      <c r="AO1201" s="45"/>
      <c r="AP1201" s="45"/>
      <c r="AQ1201" s="45"/>
      <c r="AR1201" s="45"/>
      <c r="AS1201" s="45"/>
      <c r="AT1201" s="45"/>
      <c r="AU1201" s="45"/>
      <c r="AV1201" s="45"/>
      <c r="AW1201" s="45"/>
      <c r="AX1201" s="45"/>
      <c r="AY1201" s="45"/>
      <c r="AZ1201" s="45"/>
      <c r="BA1201" s="45"/>
      <c r="BB1201" s="45"/>
      <c r="BC1201" s="45"/>
      <c r="BD1201" s="45"/>
      <c r="BE1201" s="45"/>
      <c r="BF1201" s="45"/>
      <c r="BG1201" s="45"/>
      <c r="BH1201" s="45"/>
      <c r="BI1201" s="45"/>
      <c r="BJ1201" s="45"/>
      <c r="BK1201" s="12"/>
    </row>
    <row r="1202" spans="1:63" s="44" customFormat="1" x14ac:dyDescent="0.25">
      <c r="A1202" s="52"/>
      <c r="B1202" s="45"/>
      <c r="C1202" s="45"/>
      <c r="D1202" s="45"/>
      <c r="E1202" s="45"/>
      <c r="F1202" s="45"/>
      <c r="G1202" s="45"/>
      <c r="H1202" s="46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  <c r="AA1202" s="45"/>
      <c r="AB1202" s="45"/>
      <c r="AC1202" s="45"/>
      <c r="AD1202" s="45"/>
      <c r="AE1202" s="45"/>
      <c r="AF1202" s="45"/>
      <c r="AG1202" s="45"/>
      <c r="AH1202" s="45"/>
      <c r="AI1202" s="45"/>
      <c r="AJ1202" s="45"/>
      <c r="AK1202" s="45"/>
      <c r="AL1202" s="45"/>
      <c r="AM1202" s="45"/>
      <c r="AN1202" s="45"/>
      <c r="AO1202" s="45"/>
      <c r="AP1202" s="45"/>
      <c r="AQ1202" s="45"/>
      <c r="AR1202" s="45"/>
      <c r="AS1202" s="45"/>
      <c r="AT1202" s="45"/>
      <c r="AU1202" s="45"/>
      <c r="AV1202" s="45"/>
      <c r="AW1202" s="45"/>
      <c r="AX1202" s="45"/>
      <c r="AY1202" s="45"/>
      <c r="AZ1202" s="45"/>
      <c r="BA1202" s="45"/>
      <c r="BB1202" s="45"/>
      <c r="BC1202" s="45"/>
      <c r="BD1202" s="45"/>
      <c r="BE1202" s="45"/>
      <c r="BF1202" s="45"/>
      <c r="BG1202" s="45"/>
      <c r="BH1202" s="45"/>
      <c r="BI1202" s="45"/>
      <c r="BJ1202" s="45"/>
      <c r="BK1202" s="12"/>
    </row>
    <row r="1203" spans="1:63" s="44" customFormat="1" x14ac:dyDescent="0.25">
      <c r="A1203" s="52"/>
      <c r="B1203" s="45"/>
      <c r="C1203" s="45"/>
      <c r="D1203" s="45"/>
      <c r="E1203" s="45"/>
      <c r="F1203" s="45"/>
      <c r="G1203" s="45"/>
      <c r="H1203" s="46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  <c r="AA1203" s="45"/>
      <c r="AB1203" s="45"/>
      <c r="AC1203" s="45"/>
      <c r="AD1203" s="45"/>
      <c r="AE1203" s="45"/>
      <c r="AF1203" s="45"/>
      <c r="AG1203" s="45"/>
      <c r="AH1203" s="45"/>
      <c r="AI1203" s="45"/>
      <c r="AJ1203" s="45"/>
      <c r="AK1203" s="45"/>
      <c r="AL1203" s="45"/>
      <c r="AM1203" s="45"/>
      <c r="AN1203" s="45"/>
      <c r="AO1203" s="45"/>
      <c r="AP1203" s="45"/>
      <c r="AQ1203" s="45"/>
      <c r="AR1203" s="45"/>
      <c r="AS1203" s="45"/>
      <c r="AT1203" s="45"/>
      <c r="AU1203" s="45"/>
      <c r="AV1203" s="45"/>
      <c r="AW1203" s="45"/>
      <c r="AX1203" s="45"/>
      <c r="AY1203" s="45"/>
      <c r="AZ1203" s="45"/>
      <c r="BA1203" s="45"/>
      <c r="BB1203" s="45"/>
      <c r="BC1203" s="45"/>
      <c r="BD1203" s="45"/>
      <c r="BE1203" s="45"/>
      <c r="BF1203" s="45"/>
      <c r="BG1203" s="45"/>
      <c r="BH1203" s="45"/>
      <c r="BI1203" s="45"/>
      <c r="BJ1203" s="45"/>
      <c r="BK1203" s="12"/>
    </row>
    <row r="1204" spans="1:63" s="44" customFormat="1" x14ac:dyDescent="0.25">
      <c r="A1204" s="52"/>
      <c r="B1204" s="45"/>
      <c r="C1204" s="45"/>
      <c r="D1204" s="45"/>
      <c r="E1204" s="45"/>
      <c r="F1204" s="45"/>
      <c r="G1204" s="45"/>
      <c r="H1204" s="46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  <c r="AA1204" s="45"/>
      <c r="AB1204" s="45"/>
      <c r="AC1204" s="45"/>
      <c r="AD1204" s="45"/>
      <c r="AE1204" s="45"/>
      <c r="AF1204" s="45"/>
      <c r="AG1204" s="45"/>
      <c r="AH1204" s="45"/>
      <c r="AI1204" s="45"/>
      <c r="AJ1204" s="45"/>
      <c r="AK1204" s="45"/>
      <c r="AL1204" s="45"/>
      <c r="AM1204" s="45"/>
      <c r="AN1204" s="45"/>
      <c r="AO1204" s="45"/>
      <c r="AP1204" s="45"/>
      <c r="AQ1204" s="45"/>
      <c r="AR1204" s="45"/>
      <c r="AS1204" s="45"/>
      <c r="AT1204" s="45"/>
      <c r="AU1204" s="45"/>
      <c r="AV1204" s="45"/>
      <c r="AW1204" s="45"/>
      <c r="AX1204" s="45"/>
      <c r="AY1204" s="45"/>
      <c r="AZ1204" s="45"/>
      <c r="BA1204" s="45"/>
      <c r="BB1204" s="45"/>
      <c r="BC1204" s="45"/>
      <c r="BD1204" s="45"/>
      <c r="BE1204" s="45"/>
      <c r="BF1204" s="45"/>
      <c r="BG1204" s="45"/>
      <c r="BH1204" s="45"/>
      <c r="BI1204" s="45"/>
      <c r="BJ1204" s="45"/>
      <c r="BK1204" s="12"/>
    </row>
    <row r="1205" spans="1:63" s="44" customFormat="1" x14ac:dyDescent="0.25">
      <c r="A1205" s="52"/>
      <c r="B1205" s="45"/>
      <c r="C1205" s="45"/>
      <c r="D1205" s="45"/>
      <c r="E1205" s="45"/>
      <c r="F1205" s="45"/>
      <c r="G1205" s="45"/>
      <c r="H1205" s="46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45"/>
      <c r="AJ1205" s="45"/>
      <c r="AK1205" s="45"/>
      <c r="AL1205" s="45"/>
      <c r="AM1205" s="45"/>
      <c r="AN1205" s="45"/>
      <c r="AO1205" s="45"/>
      <c r="AP1205" s="45"/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  <c r="BF1205" s="45"/>
      <c r="BG1205" s="45"/>
      <c r="BH1205" s="45"/>
      <c r="BI1205" s="45"/>
      <c r="BJ1205" s="45"/>
      <c r="BK1205" s="12"/>
    </row>
    <row r="1206" spans="1:63" s="44" customFormat="1" x14ac:dyDescent="0.25">
      <c r="A1206" s="52"/>
      <c r="B1206" s="45"/>
      <c r="C1206" s="45"/>
      <c r="D1206" s="45"/>
      <c r="E1206" s="45"/>
      <c r="F1206" s="45"/>
      <c r="G1206" s="45"/>
      <c r="H1206" s="46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  <c r="AA1206" s="45"/>
      <c r="AB1206" s="45"/>
      <c r="AC1206" s="45"/>
      <c r="AD1206" s="45"/>
      <c r="AE1206" s="45"/>
      <c r="AF1206" s="45"/>
      <c r="AG1206" s="45"/>
      <c r="AH1206" s="45"/>
      <c r="AI1206" s="45"/>
      <c r="AJ1206" s="45"/>
      <c r="AK1206" s="45"/>
      <c r="AL1206" s="45"/>
      <c r="AM1206" s="45"/>
      <c r="AN1206" s="45"/>
      <c r="AO1206" s="45"/>
      <c r="AP1206" s="45"/>
      <c r="AQ1206" s="45"/>
      <c r="AR1206" s="45"/>
      <c r="AS1206" s="45"/>
      <c r="AT1206" s="45"/>
      <c r="AU1206" s="45"/>
      <c r="AV1206" s="45"/>
      <c r="AW1206" s="45"/>
      <c r="AX1206" s="45"/>
      <c r="AY1206" s="45"/>
      <c r="AZ1206" s="45"/>
      <c r="BA1206" s="45"/>
      <c r="BB1206" s="45"/>
      <c r="BC1206" s="45"/>
      <c r="BD1206" s="45"/>
      <c r="BE1206" s="45"/>
      <c r="BF1206" s="45"/>
      <c r="BG1206" s="45"/>
      <c r="BH1206" s="45"/>
      <c r="BI1206" s="45"/>
      <c r="BJ1206" s="45"/>
      <c r="BK1206" s="12"/>
    </row>
    <row r="1207" spans="1:63" s="44" customFormat="1" x14ac:dyDescent="0.25">
      <c r="A1207" s="52"/>
      <c r="B1207" s="45"/>
      <c r="C1207" s="45"/>
      <c r="D1207" s="45"/>
      <c r="E1207" s="45"/>
      <c r="F1207" s="45"/>
      <c r="G1207" s="45"/>
      <c r="H1207" s="46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  <c r="AA1207" s="45"/>
      <c r="AB1207" s="45"/>
      <c r="AC1207" s="45"/>
      <c r="AD1207" s="45"/>
      <c r="AE1207" s="45"/>
      <c r="AF1207" s="45"/>
      <c r="AG1207" s="45"/>
      <c r="AH1207" s="45"/>
      <c r="AI1207" s="45"/>
      <c r="AJ1207" s="45"/>
      <c r="AK1207" s="45"/>
      <c r="AL1207" s="45"/>
      <c r="AM1207" s="45"/>
      <c r="AN1207" s="45"/>
      <c r="AO1207" s="45"/>
      <c r="AP1207" s="45"/>
      <c r="AQ1207" s="45"/>
      <c r="AR1207" s="45"/>
      <c r="AS1207" s="45"/>
      <c r="AT1207" s="45"/>
      <c r="AU1207" s="45"/>
      <c r="AV1207" s="45"/>
      <c r="AW1207" s="45"/>
      <c r="AX1207" s="45"/>
      <c r="AY1207" s="45"/>
      <c r="AZ1207" s="45"/>
      <c r="BA1207" s="45"/>
      <c r="BB1207" s="45"/>
      <c r="BC1207" s="45"/>
      <c r="BD1207" s="45"/>
      <c r="BE1207" s="45"/>
      <c r="BF1207" s="45"/>
      <c r="BG1207" s="45"/>
      <c r="BH1207" s="45"/>
      <c r="BI1207" s="45"/>
      <c r="BJ1207" s="45"/>
      <c r="BK1207" s="12"/>
    </row>
    <row r="1208" spans="1:63" s="44" customFormat="1" x14ac:dyDescent="0.25">
      <c r="A1208" s="52"/>
      <c r="B1208" s="45"/>
      <c r="C1208" s="45"/>
      <c r="D1208" s="45"/>
      <c r="E1208" s="45"/>
      <c r="F1208" s="45"/>
      <c r="G1208" s="45"/>
      <c r="H1208" s="46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  <c r="AA1208" s="45"/>
      <c r="AB1208" s="45"/>
      <c r="AC1208" s="45"/>
      <c r="AD1208" s="45"/>
      <c r="AE1208" s="45"/>
      <c r="AF1208" s="45"/>
      <c r="AG1208" s="45"/>
      <c r="AH1208" s="45"/>
      <c r="AI1208" s="45"/>
      <c r="AJ1208" s="45"/>
      <c r="AK1208" s="45"/>
      <c r="AL1208" s="45"/>
      <c r="AM1208" s="45"/>
      <c r="AN1208" s="45"/>
      <c r="AO1208" s="45"/>
      <c r="AP1208" s="45"/>
      <c r="AQ1208" s="45"/>
      <c r="AR1208" s="45"/>
      <c r="AS1208" s="45"/>
      <c r="AT1208" s="45"/>
      <c r="AU1208" s="45"/>
      <c r="AV1208" s="45"/>
      <c r="AW1208" s="45"/>
      <c r="AX1208" s="45"/>
      <c r="AY1208" s="45"/>
      <c r="AZ1208" s="45"/>
      <c r="BA1208" s="45"/>
      <c r="BB1208" s="45"/>
      <c r="BC1208" s="45"/>
      <c r="BD1208" s="45"/>
      <c r="BE1208" s="45"/>
      <c r="BF1208" s="45"/>
      <c r="BG1208" s="45"/>
      <c r="BH1208" s="45"/>
      <c r="BI1208" s="45"/>
      <c r="BJ1208" s="45"/>
      <c r="BK1208" s="12"/>
    </row>
    <row r="1209" spans="1:63" s="44" customFormat="1" x14ac:dyDescent="0.25">
      <c r="A1209" s="52"/>
      <c r="B1209" s="45"/>
      <c r="C1209" s="45"/>
      <c r="D1209" s="45"/>
      <c r="E1209" s="45"/>
      <c r="F1209" s="45"/>
      <c r="G1209" s="45"/>
      <c r="H1209" s="46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  <c r="AA1209" s="45"/>
      <c r="AB1209" s="45"/>
      <c r="AC1209" s="45"/>
      <c r="AD1209" s="45"/>
      <c r="AE1209" s="45"/>
      <c r="AF1209" s="45"/>
      <c r="AG1209" s="45"/>
      <c r="AH1209" s="45"/>
      <c r="AI1209" s="45"/>
      <c r="AJ1209" s="45"/>
      <c r="AK1209" s="45"/>
      <c r="AL1209" s="45"/>
      <c r="AM1209" s="45"/>
      <c r="AN1209" s="45"/>
      <c r="AO1209" s="45"/>
      <c r="AP1209" s="45"/>
      <c r="AQ1209" s="45"/>
      <c r="AR1209" s="45"/>
      <c r="AS1209" s="45"/>
      <c r="AT1209" s="45"/>
      <c r="AU1209" s="45"/>
      <c r="AV1209" s="45"/>
      <c r="AW1209" s="45"/>
      <c r="AX1209" s="45"/>
      <c r="AY1209" s="45"/>
      <c r="AZ1209" s="45"/>
      <c r="BA1209" s="45"/>
      <c r="BB1209" s="45"/>
      <c r="BC1209" s="45"/>
      <c r="BD1209" s="45"/>
      <c r="BE1209" s="45"/>
      <c r="BF1209" s="45"/>
      <c r="BG1209" s="45"/>
      <c r="BH1209" s="45"/>
      <c r="BI1209" s="45"/>
      <c r="BJ1209" s="45"/>
      <c r="BK1209" s="12"/>
    </row>
    <row r="1210" spans="1:63" s="44" customFormat="1" x14ac:dyDescent="0.25">
      <c r="A1210" s="52"/>
      <c r="B1210" s="45"/>
      <c r="C1210" s="45"/>
      <c r="D1210" s="45"/>
      <c r="E1210" s="45"/>
      <c r="F1210" s="45"/>
      <c r="G1210" s="45"/>
      <c r="H1210" s="46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  <c r="AA1210" s="45"/>
      <c r="AB1210" s="45"/>
      <c r="AC1210" s="45"/>
      <c r="AD1210" s="45"/>
      <c r="AE1210" s="45"/>
      <c r="AF1210" s="45"/>
      <c r="AG1210" s="45"/>
      <c r="AH1210" s="45"/>
      <c r="AI1210" s="45"/>
      <c r="AJ1210" s="45"/>
      <c r="AK1210" s="45"/>
      <c r="AL1210" s="45"/>
      <c r="AM1210" s="45"/>
      <c r="AN1210" s="45"/>
      <c r="AO1210" s="45"/>
      <c r="AP1210" s="45"/>
      <c r="AQ1210" s="45"/>
      <c r="AR1210" s="45"/>
      <c r="AS1210" s="45"/>
      <c r="AT1210" s="45"/>
      <c r="AU1210" s="45"/>
      <c r="AV1210" s="45"/>
      <c r="AW1210" s="45"/>
      <c r="AX1210" s="45"/>
      <c r="AY1210" s="45"/>
      <c r="AZ1210" s="45"/>
      <c r="BA1210" s="45"/>
      <c r="BB1210" s="45"/>
      <c r="BC1210" s="45"/>
      <c r="BD1210" s="45"/>
      <c r="BE1210" s="45"/>
      <c r="BF1210" s="45"/>
      <c r="BG1210" s="45"/>
      <c r="BH1210" s="45"/>
      <c r="BI1210" s="45"/>
      <c r="BJ1210" s="45"/>
      <c r="BK1210" s="12"/>
    </row>
    <row r="1211" spans="1:63" s="44" customFormat="1" x14ac:dyDescent="0.25">
      <c r="A1211" s="52"/>
      <c r="B1211" s="45"/>
      <c r="C1211" s="45"/>
      <c r="D1211" s="45"/>
      <c r="E1211" s="45"/>
      <c r="F1211" s="45"/>
      <c r="G1211" s="45"/>
      <c r="H1211" s="46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  <c r="AA1211" s="45"/>
      <c r="AB1211" s="45"/>
      <c r="AC1211" s="45"/>
      <c r="AD1211" s="45"/>
      <c r="AE1211" s="45"/>
      <c r="AF1211" s="45"/>
      <c r="AG1211" s="45"/>
      <c r="AH1211" s="45"/>
      <c r="AI1211" s="45"/>
      <c r="AJ1211" s="45"/>
      <c r="AK1211" s="45"/>
      <c r="AL1211" s="45"/>
      <c r="AM1211" s="45"/>
      <c r="AN1211" s="45"/>
      <c r="AO1211" s="45"/>
      <c r="AP1211" s="45"/>
      <c r="AQ1211" s="45"/>
      <c r="AR1211" s="45"/>
      <c r="AS1211" s="45"/>
      <c r="AT1211" s="45"/>
      <c r="AU1211" s="45"/>
      <c r="AV1211" s="45"/>
      <c r="AW1211" s="45"/>
      <c r="AX1211" s="45"/>
      <c r="AY1211" s="45"/>
      <c r="AZ1211" s="45"/>
      <c r="BA1211" s="45"/>
      <c r="BB1211" s="45"/>
      <c r="BC1211" s="45"/>
      <c r="BD1211" s="45"/>
      <c r="BE1211" s="45"/>
      <c r="BF1211" s="45"/>
      <c r="BG1211" s="45"/>
      <c r="BH1211" s="45"/>
      <c r="BI1211" s="45"/>
      <c r="BJ1211" s="45"/>
      <c r="BK1211" s="12"/>
    </row>
    <row r="1212" spans="1:63" s="44" customFormat="1" x14ac:dyDescent="0.25">
      <c r="A1212" s="52"/>
      <c r="B1212" s="45"/>
      <c r="C1212" s="45"/>
      <c r="D1212" s="45"/>
      <c r="E1212" s="45"/>
      <c r="F1212" s="45"/>
      <c r="G1212" s="45"/>
      <c r="H1212" s="46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  <c r="AA1212" s="45"/>
      <c r="AB1212" s="45"/>
      <c r="AC1212" s="45"/>
      <c r="AD1212" s="45"/>
      <c r="AE1212" s="45"/>
      <c r="AF1212" s="45"/>
      <c r="AG1212" s="45"/>
      <c r="AH1212" s="45"/>
      <c r="AI1212" s="45"/>
      <c r="AJ1212" s="45"/>
      <c r="AK1212" s="45"/>
      <c r="AL1212" s="45"/>
      <c r="AM1212" s="45"/>
      <c r="AN1212" s="45"/>
      <c r="AO1212" s="45"/>
      <c r="AP1212" s="45"/>
      <c r="AQ1212" s="45"/>
      <c r="AR1212" s="45"/>
      <c r="AS1212" s="45"/>
      <c r="AT1212" s="45"/>
      <c r="AU1212" s="45"/>
      <c r="AV1212" s="45"/>
      <c r="AW1212" s="45"/>
      <c r="AX1212" s="45"/>
      <c r="AY1212" s="45"/>
      <c r="AZ1212" s="45"/>
      <c r="BA1212" s="45"/>
      <c r="BB1212" s="45"/>
      <c r="BC1212" s="45"/>
      <c r="BD1212" s="45"/>
      <c r="BE1212" s="45"/>
      <c r="BF1212" s="45"/>
      <c r="BG1212" s="45"/>
      <c r="BH1212" s="45"/>
      <c r="BI1212" s="45"/>
      <c r="BJ1212" s="45"/>
      <c r="BK1212" s="12"/>
    </row>
    <row r="1213" spans="1:63" s="44" customFormat="1" x14ac:dyDescent="0.25">
      <c r="A1213" s="52"/>
      <c r="B1213" s="45"/>
      <c r="C1213" s="45"/>
      <c r="D1213" s="45"/>
      <c r="E1213" s="45"/>
      <c r="F1213" s="45"/>
      <c r="G1213" s="45"/>
      <c r="H1213" s="46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  <c r="AA1213" s="45"/>
      <c r="AB1213" s="45"/>
      <c r="AC1213" s="45"/>
      <c r="AD1213" s="45"/>
      <c r="AE1213" s="45"/>
      <c r="AF1213" s="45"/>
      <c r="AG1213" s="45"/>
      <c r="AH1213" s="45"/>
      <c r="AI1213" s="45"/>
      <c r="AJ1213" s="45"/>
      <c r="AK1213" s="45"/>
      <c r="AL1213" s="45"/>
      <c r="AM1213" s="45"/>
      <c r="AN1213" s="45"/>
      <c r="AO1213" s="45"/>
      <c r="AP1213" s="45"/>
      <c r="AQ1213" s="45"/>
      <c r="AR1213" s="45"/>
      <c r="AS1213" s="45"/>
      <c r="AT1213" s="45"/>
      <c r="AU1213" s="45"/>
      <c r="AV1213" s="45"/>
      <c r="AW1213" s="45"/>
      <c r="AX1213" s="45"/>
      <c r="AY1213" s="45"/>
      <c r="AZ1213" s="45"/>
      <c r="BA1213" s="45"/>
      <c r="BB1213" s="45"/>
      <c r="BC1213" s="45"/>
      <c r="BD1213" s="45"/>
      <c r="BE1213" s="45"/>
      <c r="BF1213" s="45"/>
      <c r="BG1213" s="45"/>
      <c r="BH1213" s="45"/>
      <c r="BI1213" s="45"/>
      <c r="BJ1213" s="45"/>
      <c r="BK1213" s="12"/>
    </row>
    <row r="1214" spans="1:63" s="44" customFormat="1" x14ac:dyDescent="0.25">
      <c r="A1214" s="52"/>
      <c r="B1214" s="45"/>
      <c r="C1214" s="45"/>
      <c r="D1214" s="45"/>
      <c r="E1214" s="45"/>
      <c r="F1214" s="45"/>
      <c r="G1214" s="45"/>
      <c r="H1214" s="46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  <c r="AA1214" s="45"/>
      <c r="AB1214" s="45"/>
      <c r="AC1214" s="45"/>
      <c r="AD1214" s="45"/>
      <c r="AE1214" s="45"/>
      <c r="AF1214" s="45"/>
      <c r="AG1214" s="45"/>
      <c r="AH1214" s="45"/>
      <c r="AI1214" s="45"/>
      <c r="AJ1214" s="45"/>
      <c r="AK1214" s="45"/>
      <c r="AL1214" s="45"/>
      <c r="AM1214" s="45"/>
      <c r="AN1214" s="45"/>
      <c r="AO1214" s="45"/>
      <c r="AP1214" s="45"/>
      <c r="AQ1214" s="45"/>
      <c r="AR1214" s="45"/>
      <c r="AS1214" s="45"/>
      <c r="AT1214" s="45"/>
      <c r="AU1214" s="45"/>
      <c r="AV1214" s="45"/>
      <c r="AW1214" s="45"/>
      <c r="AX1214" s="45"/>
      <c r="AY1214" s="45"/>
      <c r="AZ1214" s="45"/>
      <c r="BA1214" s="45"/>
      <c r="BB1214" s="45"/>
      <c r="BC1214" s="45"/>
      <c r="BD1214" s="45"/>
      <c r="BE1214" s="45"/>
      <c r="BF1214" s="45"/>
      <c r="BG1214" s="45"/>
      <c r="BH1214" s="45"/>
      <c r="BI1214" s="45"/>
      <c r="BJ1214" s="45"/>
      <c r="BK1214" s="12"/>
    </row>
    <row r="1215" spans="1:63" s="44" customFormat="1" x14ac:dyDescent="0.25">
      <c r="A1215" s="52"/>
      <c r="B1215" s="45"/>
      <c r="C1215" s="45"/>
      <c r="D1215" s="45"/>
      <c r="E1215" s="45"/>
      <c r="F1215" s="45"/>
      <c r="G1215" s="45"/>
      <c r="H1215" s="46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  <c r="AA1215" s="45"/>
      <c r="AB1215" s="45"/>
      <c r="AC1215" s="45"/>
      <c r="AD1215" s="45"/>
      <c r="AE1215" s="45"/>
      <c r="AF1215" s="45"/>
      <c r="AG1215" s="45"/>
      <c r="AH1215" s="45"/>
      <c r="AI1215" s="45"/>
      <c r="AJ1215" s="45"/>
      <c r="AK1215" s="45"/>
      <c r="AL1215" s="45"/>
      <c r="AM1215" s="45"/>
      <c r="AN1215" s="45"/>
      <c r="AO1215" s="45"/>
      <c r="AP1215" s="45"/>
      <c r="AQ1215" s="45"/>
      <c r="AR1215" s="45"/>
      <c r="AS1215" s="45"/>
      <c r="AT1215" s="45"/>
      <c r="AU1215" s="45"/>
      <c r="AV1215" s="45"/>
      <c r="AW1215" s="45"/>
      <c r="AX1215" s="45"/>
      <c r="AY1215" s="45"/>
      <c r="AZ1215" s="45"/>
      <c r="BA1215" s="45"/>
      <c r="BB1215" s="45"/>
      <c r="BC1215" s="45"/>
      <c r="BD1215" s="45"/>
      <c r="BE1215" s="45"/>
      <c r="BF1215" s="45"/>
      <c r="BG1215" s="45"/>
      <c r="BH1215" s="45"/>
      <c r="BI1215" s="45"/>
      <c r="BJ1215" s="45"/>
      <c r="BK1215" s="12"/>
    </row>
    <row r="1216" spans="1:63" s="44" customFormat="1" x14ac:dyDescent="0.25">
      <c r="A1216" s="52"/>
      <c r="B1216" s="45"/>
      <c r="C1216" s="45"/>
      <c r="D1216" s="45"/>
      <c r="E1216" s="45"/>
      <c r="F1216" s="45"/>
      <c r="G1216" s="45"/>
      <c r="H1216" s="46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  <c r="AA1216" s="45"/>
      <c r="AB1216" s="45"/>
      <c r="AC1216" s="45"/>
      <c r="AD1216" s="45"/>
      <c r="AE1216" s="45"/>
      <c r="AF1216" s="45"/>
      <c r="AG1216" s="45"/>
      <c r="AH1216" s="45"/>
      <c r="AI1216" s="45"/>
      <c r="AJ1216" s="45"/>
      <c r="AK1216" s="45"/>
      <c r="AL1216" s="45"/>
      <c r="AM1216" s="45"/>
      <c r="AN1216" s="45"/>
      <c r="AO1216" s="45"/>
      <c r="AP1216" s="45"/>
      <c r="AQ1216" s="45"/>
      <c r="AR1216" s="45"/>
      <c r="AS1216" s="45"/>
      <c r="AT1216" s="45"/>
      <c r="AU1216" s="45"/>
      <c r="AV1216" s="45"/>
      <c r="AW1216" s="45"/>
      <c r="AX1216" s="45"/>
      <c r="AY1216" s="45"/>
      <c r="AZ1216" s="45"/>
      <c r="BA1216" s="45"/>
      <c r="BB1216" s="45"/>
      <c r="BC1216" s="45"/>
      <c r="BD1216" s="45"/>
      <c r="BE1216" s="45"/>
      <c r="BF1216" s="45"/>
      <c r="BG1216" s="45"/>
      <c r="BH1216" s="45"/>
      <c r="BI1216" s="45"/>
      <c r="BJ1216" s="45"/>
      <c r="BK1216" s="12"/>
    </row>
    <row r="1217" spans="1:63" s="44" customFormat="1" x14ac:dyDescent="0.25">
      <c r="A1217" s="52"/>
      <c r="B1217" s="45"/>
      <c r="C1217" s="45"/>
      <c r="D1217" s="45"/>
      <c r="E1217" s="45"/>
      <c r="F1217" s="45"/>
      <c r="G1217" s="45"/>
      <c r="H1217" s="46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  <c r="AA1217" s="45"/>
      <c r="AB1217" s="45"/>
      <c r="AC1217" s="45"/>
      <c r="AD1217" s="45"/>
      <c r="AE1217" s="45"/>
      <c r="AF1217" s="45"/>
      <c r="AG1217" s="45"/>
      <c r="AH1217" s="45"/>
      <c r="AI1217" s="45"/>
      <c r="AJ1217" s="45"/>
      <c r="AK1217" s="45"/>
      <c r="AL1217" s="45"/>
      <c r="AM1217" s="45"/>
      <c r="AN1217" s="45"/>
      <c r="AO1217" s="45"/>
      <c r="AP1217" s="45"/>
      <c r="AQ1217" s="45"/>
      <c r="AR1217" s="45"/>
      <c r="AS1217" s="45"/>
      <c r="AT1217" s="45"/>
      <c r="AU1217" s="45"/>
      <c r="AV1217" s="45"/>
      <c r="AW1217" s="45"/>
      <c r="AX1217" s="45"/>
      <c r="AY1217" s="45"/>
      <c r="AZ1217" s="45"/>
      <c r="BA1217" s="45"/>
      <c r="BB1217" s="45"/>
      <c r="BC1217" s="45"/>
      <c r="BD1217" s="45"/>
      <c r="BE1217" s="45"/>
      <c r="BF1217" s="45"/>
      <c r="BG1217" s="45"/>
      <c r="BH1217" s="45"/>
      <c r="BI1217" s="45"/>
      <c r="BJ1217" s="45"/>
      <c r="BK1217" s="12"/>
    </row>
    <row r="1218" spans="1:63" s="44" customFormat="1" x14ac:dyDescent="0.25">
      <c r="A1218" s="52"/>
      <c r="B1218" s="45"/>
      <c r="C1218" s="45"/>
      <c r="D1218" s="45"/>
      <c r="E1218" s="45"/>
      <c r="F1218" s="45"/>
      <c r="G1218" s="45"/>
      <c r="H1218" s="46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  <c r="AH1218" s="45"/>
      <c r="AI1218" s="45"/>
      <c r="AJ1218" s="45"/>
      <c r="AK1218" s="45"/>
      <c r="AL1218" s="45"/>
      <c r="AM1218" s="45"/>
      <c r="AN1218" s="45"/>
      <c r="AO1218" s="45"/>
      <c r="AP1218" s="45"/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  <c r="BF1218" s="45"/>
      <c r="BG1218" s="45"/>
      <c r="BH1218" s="45"/>
      <c r="BI1218" s="45"/>
      <c r="BJ1218" s="45"/>
      <c r="BK1218" s="12"/>
    </row>
    <row r="1219" spans="1:63" s="44" customFormat="1" x14ac:dyDescent="0.25">
      <c r="A1219" s="52"/>
      <c r="B1219" s="45"/>
      <c r="C1219" s="45"/>
      <c r="D1219" s="45"/>
      <c r="E1219" s="45"/>
      <c r="F1219" s="45"/>
      <c r="G1219" s="45"/>
      <c r="H1219" s="46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  <c r="AA1219" s="45"/>
      <c r="AB1219" s="45"/>
      <c r="AC1219" s="45"/>
      <c r="AD1219" s="45"/>
      <c r="AE1219" s="45"/>
      <c r="AF1219" s="45"/>
      <c r="AG1219" s="45"/>
      <c r="AH1219" s="45"/>
      <c r="AI1219" s="45"/>
      <c r="AJ1219" s="45"/>
      <c r="AK1219" s="45"/>
      <c r="AL1219" s="45"/>
      <c r="AM1219" s="45"/>
      <c r="AN1219" s="45"/>
      <c r="AO1219" s="45"/>
      <c r="AP1219" s="45"/>
      <c r="AQ1219" s="45"/>
      <c r="AR1219" s="45"/>
      <c r="AS1219" s="45"/>
      <c r="AT1219" s="45"/>
      <c r="AU1219" s="45"/>
      <c r="AV1219" s="45"/>
      <c r="AW1219" s="45"/>
      <c r="AX1219" s="45"/>
      <c r="AY1219" s="45"/>
      <c r="AZ1219" s="45"/>
      <c r="BA1219" s="45"/>
      <c r="BB1219" s="45"/>
      <c r="BC1219" s="45"/>
      <c r="BD1219" s="45"/>
      <c r="BE1219" s="45"/>
      <c r="BF1219" s="45"/>
      <c r="BG1219" s="45"/>
      <c r="BH1219" s="45"/>
      <c r="BI1219" s="45"/>
      <c r="BJ1219" s="45"/>
      <c r="BK1219" s="12"/>
    </row>
    <row r="1220" spans="1:63" s="44" customFormat="1" x14ac:dyDescent="0.25">
      <c r="A1220" s="52"/>
      <c r="B1220" s="45"/>
      <c r="C1220" s="45"/>
      <c r="D1220" s="45"/>
      <c r="E1220" s="45"/>
      <c r="F1220" s="45"/>
      <c r="G1220" s="45"/>
      <c r="H1220" s="46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45"/>
      <c r="AH1220" s="45"/>
      <c r="AI1220" s="45"/>
      <c r="AJ1220" s="45"/>
      <c r="AK1220" s="45"/>
      <c r="AL1220" s="45"/>
      <c r="AM1220" s="45"/>
      <c r="AN1220" s="45"/>
      <c r="AO1220" s="45"/>
      <c r="AP1220" s="45"/>
      <c r="AQ1220" s="45"/>
      <c r="AR1220" s="45"/>
      <c r="AS1220" s="45"/>
      <c r="AT1220" s="45"/>
      <c r="AU1220" s="45"/>
      <c r="AV1220" s="45"/>
      <c r="AW1220" s="45"/>
      <c r="AX1220" s="45"/>
      <c r="AY1220" s="45"/>
      <c r="AZ1220" s="45"/>
      <c r="BA1220" s="45"/>
      <c r="BB1220" s="45"/>
      <c r="BC1220" s="45"/>
      <c r="BD1220" s="45"/>
      <c r="BE1220" s="45"/>
      <c r="BF1220" s="45"/>
      <c r="BG1220" s="45"/>
      <c r="BH1220" s="45"/>
      <c r="BI1220" s="45"/>
      <c r="BJ1220" s="45"/>
      <c r="BK1220" s="12"/>
    </row>
    <row r="1221" spans="1:63" s="44" customFormat="1" x14ac:dyDescent="0.25">
      <c r="A1221" s="52"/>
      <c r="B1221" s="45"/>
      <c r="C1221" s="45"/>
      <c r="D1221" s="45"/>
      <c r="E1221" s="45"/>
      <c r="F1221" s="45"/>
      <c r="G1221" s="45"/>
      <c r="H1221" s="46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  <c r="AA1221" s="45"/>
      <c r="AB1221" s="45"/>
      <c r="AC1221" s="45"/>
      <c r="AD1221" s="45"/>
      <c r="AE1221" s="45"/>
      <c r="AF1221" s="45"/>
      <c r="AG1221" s="45"/>
      <c r="AH1221" s="45"/>
      <c r="AI1221" s="45"/>
      <c r="AJ1221" s="45"/>
      <c r="AK1221" s="45"/>
      <c r="AL1221" s="45"/>
      <c r="AM1221" s="45"/>
      <c r="AN1221" s="45"/>
      <c r="AO1221" s="45"/>
      <c r="AP1221" s="45"/>
      <c r="AQ1221" s="45"/>
      <c r="AR1221" s="45"/>
      <c r="AS1221" s="45"/>
      <c r="AT1221" s="45"/>
      <c r="AU1221" s="45"/>
      <c r="AV1221" s="45"/>
      <c r="AW1221" s="45"/>
      <c r="AX1221" s="45"/>
      <c r="AY1221" s="45"/>
      <c r="AZ1221" s="45"/>
      <c r="BA1221" s="45"/>
      <c r="BB1221" s="45"/>
      <c r="BC1221" s="45"/>
      <c r="BD1221" s="45"/>
      <c r="BE1221" s="45"/>
      <c r="BF1221" s="45"/>
      <c r="BG1221" s="45"/>
      <c r="BH1221" s="45"/>
      <c r="BI1221" s="45"/>
      <c r="BJ1221" s="45"/>
      <c r="BK1221" s="12"/>
    </row>
    <row r="1222" spans="1:63" s="44" customFormat="1" x14ac:dyDescent="0.25">
      <c r="A1222" s="52"/>
      <c r="B1222" s="45"/>
      <c r="C1222" s="45"/>
      <c r="D1222" s="45"/>
      <c r="E1222" s="45"/>
      <c r="F1222" s="45"/>
      <c r="G1222" s="45"/>
      <c r="H1222" s="46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  <c r="AA1222" s="45"/>
      <c r="AB1222" s="45"/>
      <c r="AC1222" s="45"/>
      <c r="AD1222" s="45"/>
      <c r="AE1222" s="45"/>
      <c r="AF1222" s="45"/>
      <c r="AG1222" s="45"/>
      <c r="AH1222" s="45"/>
      <c r="AI1222" s="45"/>
      <c r="AJ1222" s="45"/>
      <c r="AK1222" s="45"/>
      <c r="AL1222" s="45"/>
      <c r="AM1222" s="45"/>
      <c r="AN1222" s="45"/>
      <c r="AO1222" s="45"/>
      <c r="AP1222" s="45"/>
      <c r="AQ1222" s="45"/>
      <c r="AR1222" s="45"/>
      <c r="AS1222" s="45"/>
      <c r="AT1222" s="45"/>
      <c r="AU1222" s="45"/>
      <c r="AV1222" s="45"/>
      <c r="AW1222" s="45"/>
      <c r="AX1222" s="45"/>
      <c r="AY1222" s="45"/>
      <c r="AZ1222" s="45"/>
      <c r="BA1222" s="45"/>
      <c r="BB1222" s="45"/>
      <c r="BC1222" s="45"/>
      <c r="BD1222" s="45"/>
      <c r="BE1222" s="45"/>
      <c r="BF1222" s="45"/>
      <c r="BG1222" s="45"/>
      <c r="BH1222" s="45"/>
      <c r="BI1222" s="45"/>
      <c r="BJ1222" s="45"/>
      <c r="BK1222" s="12"/>
    </row>
    <row r="1223" spans="1:63" s="44" customFormat="1" x14ac:dyDescent="0.25">
      <c r="A1223" s="52"/>
      <c r="B1223" s="45"/>
      <c r="C1223" s="45"/>
      <c r="D1223" s="45"/>
      <c r="E1223" s="45"/>
      <c r="F1223" s="45"/>
      <c r="G1223" s="45"/>
      <c r="H1223" s="46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  <c r="AA1223" s="45"/>
      <c r="AB1223" s="45"/>
      <c r="AC1223" s="45"/>
      <c r="AD1223" s="45"/>
      <c r="AE1223" s="45"/>
      <c r="AF1223" s="45"/>
      <c r="AG1223" s="45"/>
      <c r="AH1223" s="45"/>
      <c r="AI1223" s="45"/>
      <c r="AJ1223" s="45"/>
      <c r="AK1223" s="45"/>
      <c r="AL1223" s="45"/>
      <c r="AM1223" s="45"/>
      <c r="AN1223" s="45"/>
      <c r="AO1223" s="45"/>
      <c r="AP1223" s="45"/>
      <c r="AQ1223" s="45"/>
      <c r="AR1223" s="45"/>
      <c r="AS1223" s="45"/>
      <c r="AT1223" s="45"/>
      <c r="AU1223" s="45"/>
      <c r="AV1223" s="45"/>
      <c r="AW1223" s="45"/>
      <c r="AX1223" s="45"/>
      <c r="AY1223" s="45"/>
      <c r="AZ1223" s="45"/>
      <c r="BA1223" s="45"/>
      <c r="BB1223" s="45"/>
      <c r="BC1223" s="45"/>
      <c r="BD1223" s="45"/>
      <c r="BE1223" s="45"/>
      <c r="BF1223" s="45"/>
      <c r="BG1223" s="45"/>
      <c r="BH1223" s="45"/>
      <c r="BI1223" s="45"/>
      <c r="BJ1223" s="45"/>
      <c r="BK1223" s="12"/>
    </row>
    <row r="1224" spans="1:63" s="44" customFormat="1" x14ac:dyDescent="0.25">
      <c r="A1224" s="52"/>
      <c r="B1224" s="45"/>
      <c r="C1224" s="45"/>
      <c r="D1224" s="45"/>
      <c r="E1224" s="45"/>
      <c r="F1224" s="45"/>
      <c r="G1224" s="45"/>
      <c r="H1224" s="46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  <c r="AA1224" s="45"/>
      <c r="AB1224" s="45"/>
      <c r="AC1224" s="45"/>
      <c r="AD1224" s="45"/>
      <c r="AE1224" s="45"/>
      <c r="AF1224" s="45"/>
      <c r="AG1224" s="45"/>
      <c r="AH1224" s="45"/>
      <c r="AI1224" s="45"/>
      <c r="AJ1224" s="45"/>
      <c r="AK1224" s="45"/>
      <c r="AL1224" s="45"/>
      <c r="AM1224" s="45"/>
      <c r="AN1224" s="45"/>
      <c r="AO1224" s="45"/>
      <c r="AP1224" s="45"/>
      <c r="AQ1224" s="45"/>
      <c r="AR1224" s="45"/>
      <c r="AS1224" s="45"/>
      <c r="AT1224" s="45"/>
      <c r="AU1224" s="45"/>
      <c r="AV1224" s="45"/>
      <c r="AW1224" s="45"/>
      <c r="AX1224" s="45"/>
      <c r="AY1224" s="45"/>
      <c r="AZ1224" s="45"/>
      <c r="BA1224" s="45"/>
      <c r="BB1224" s="45"/>
      <c r="BC1224" s="45"/>
      <c r="BD1224" s="45"/>
      <c r="BE1224" s="45"/>
      <c r="BF1224" s="45"/>
      <c r="BG1224" s="45"/>
      <c r="BH1224" s="45"/>
      <c r="BI1224" s="45"/>
      <c r="BJ1224" s="45"/>
      <c r="BK1224" s="12"/>
    </row>
    <row r="1225" spans="1:63" s="44" customFormat="1" x14ac:dyDescent="0.25">
      <c r="A1225" s="52"/>
      <c r="B1225" s="45"/>
      <c r="C1225" s="45"/>
      <c r="D1225" s="45"/>
      <c r="E1225" s="45"/>
      <c r="F1225" s="45"/>
      <c r="G1225" s="45"/>
      <c r="H1225" s="46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  <c r="AA1225" s="45"/>
      <c r="AB1225" s="45"/>
      <c r="AC1225" s="45"/>
      <c r="AD1225" s="45"/>
      <c r="AE1225" s="45"/>
      <c r="AF1225" s="45"/>
      <c r="AG1225" s="45"/>
      <c r="AH1225" s="45"/>
      <c r="AI1225" s="45"/>
      <c r="AJ1225" s="45"/>
      <c r="AK1225" s="45"/>
      <c r="AL1225" s="45"/>
      <c r="AM1225" s="45"/>
      <c r="AN1225" s="45"/>
      <c r="AO1225" s="45"/>
      <c r="AP1225" s="45"/>
      <c r="AQ1225" s="45"/>
      <c r="AR1225" s="45"/>
      <c r="AS1225" s="45"/>
      <c r="AT1225" s="45"/>
      <c r="AU1225" s="45"/>
      <c r="AV1225" s="45"/>
      <c r="AW1225" s="45"/>
      <c r="AX1225" s="45"/>
      <c r="AY1225" s="45"/>
      <c r="AZ1225" s="45"/>
      <c r="BA1225" s="45"/>
      <c r="BB1225" s="45"/>
      <c r="BC1225" s="45"/>
      <c r="BD1225" s="45"/>
      <c r="BE1225" s="45"/>
      <c r="BF1225" s="45"/>
      <c r="BG1225" s="45"/>
      <c r="BH1225" s="45"/>
      <c r="BI1225" s="45"/>
      <c r="BJ1225" s="45"/>
      <c r="BK1225" s="12"/>
    </row>
    <row r="1226" spans="1:63" s="44" customFormat="1" x14ac:dyDescent="0.25">
      <c r="A1226" s="52"/>
      <c r="B1226" s="45"/>
      <c r="C1226" s="45"/>
      <c r="D1226" s="45"/>
      <c r="E1226" s="45"/>
      <c r="F1226" s="45"/>
      <c r="G1226" s="45"/>
      <c r="H1226" s="46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  <c r="AA1226" s="45"/>
      <c r="AB1226" s="45"/>
      <c r="AC1226" s="45"/>
      <c r="AD1226" s="45"/>
      <c r="AE1226" s="45"/>
      <c r="AF1226" s="45"/>
      <c r="AG1226" s="45"/>
      <c r="AH1226" s="45"/>
      <c r="AI1226" s="45"/>
      <c r="AJ1226" s="45"/>
      <c r="AK1226" s="45"/>
      <c r="AL1226" s="45"/>
      <c r="AM1226" s="45"/>
      <c r="AN1226" s="45"/>
      <c r="AO1226" s="45"/>
      <c r="AP1226" s="45"/>
      <c r="AQ1226" s="45"/>
      <c r="AR1226" s="45"/>
      <c r="AS1226" s="45"/>
      <c r="AT1226" s="45"/>
      <c r="AU1226" s="45"/>
      <c r="AV1226" s="45"/>
      <c r="AW1226" s="45"/>
      <c r="AX1226" s="45"/>
      <c r="AY1226" s="45"/>
      <c r="AZ1226" s="45"/>
      <c r="BA1226" s="45"/>
      <c r="BB1226" s="45"/>
      <c r="BC1226" s="45"/>
      <c r="BD1226" s="45"/>
      <c r="BE1226" s="45"/>
      <c r="BF1226" s="45"/>
      <c r="BG1226" s="45"/>
      <c r="BH1226" s="45"/>
      <c r="BI1226" s="45"/>
      <c r="BJ1226" s="45"/>
      <c r="BK1226" s="12"/>
    </row>
    <row r="1227" spans="1:63" s="44" customFormat="1" x14ac:dyDescent="0.25">
      <c r="A1227" s="52"/>
      <c r="B1227" s="45"/>
      <c r="C1227" s="45"/>
      <c r="D1227" s="45"/>
      <c r="E1227" s="45"/>
      <c r="F1227" s="45"/>
      <c r="G1227" s="45"/>
      <c r="H1227" s="46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  <c r="AA1227" s="45"/>
      <c r="AB1227" s="45"/>
      <c r="AC1227" s="45"/>
      <c r="AD1227" s="45"/>
      <c r="AE1227" s="45"/>
      <c r="AF1227" s="45"/>
      <c r="AG1227" s="45"/>
      <c r="AH1227" s="45"/>
      <c r="AI1227" s="45"/>
      <c r="AJ1227" s="45"/>
      <c r="AK1227" s="45"/>
      <c r="AL1227" s="45"/>
      <c r="AM1227" s="45"/>
      <c r="AN1227" s="45"/>
      <c r="AO1227" s="45"/>
      <c r="AP1227" s="45"/>
      <c r="AQ1227" s="45"/>
      <c r="AR1227" s="45"/>
      <c r="AS1227" s="45"/>
      <c r="AT1227" s="45"/>
      <c r="AU1227" s="45"/>
      <c r="AV1227" s="45"/>
      <c r="AW1227" s="45"/>
      <c r="AX1227" s="45"/>
      <c r="AY1227" s="45"/>
      <c r="AZ1227" s="45"/>
      <c r="BA1227" s="45"/>
      <c r="BB1227" s="45"/>
      <c r="BC1227" s="45"/>
      <c r="BD1227" s="45"/>
      <c r="BE1227" s="45"/>
      <c r="BF1227" s="45"/>
      <c r="BG1227" s="45"/>
      <c r="BH1227" s="45"/>
      <c r="BI1227" s="45"/>
      <c r="BJ1227" s="45"/>
      <c r="BK1227" s="12"/>
    </row>
    <row r="1228" spans="1:63" s="44" customFormat="1" x14ac:dyDescent="0.25">
      <c r="A1228" s="52"/>
      <c r="B1228" s="45"/>
      <c r="C1228" s="45"/>
      <c r="D1228" s="45"/>
      <c r="E1228" s="45"/>
      <c r="F1228" s="45"/>
      <c r="G1228" s="45"/>
      <c r="H1228" s="46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  <c r="AA1228" s="45"/>
      <c r="AB1228" s="45"/>
      <c r="AC1228" s="45"/>
      <c r="AD1228" s="45"/>
      <c r="AE1228" s="45"/>
      <c r="AF1228" s="45"/>
      <c r="AG1228" s="45"/>
      <c r="AH1228" s="45"/>
      <c r="AI1228" s="45"/>
      <c r="AJ1228" s="45"/>
      <c r="AK1228" s="45"/>
      <c r="AL1228" s="45"/>
      <c r="AM1228" s="45"/>
      <c r="AN1228" s="45"/>
      <c r="AO1228" s="45"/>
      <c r="AP1228" s="45"/>
      <c r="AQ1228" s="45"/>
      <c r="AR1228" s="45"/>
      <c r="AS1228" s="45"/>
      <c r="AT1228" s="45"/>
      <c r="AU1228" s="45"/>
      <c r="AV1228" s="45"/>
      <c r="AW1228" s="45"/>
      <c r="AX1228" s="45"/>
      <c r="AY1228" s="45"/>
      <c r="AZ1228" s="45"/>
      <c r="BA1228" s="45"/>
      <c r="BB1228" s="45"/>
      <c r="BC1228" s="45"/>
      <c r="BD1228" s="45"/>
      <c r="BE1228" s="45"/>
      <c r="BF1228" s="45"/>
      <c r="BG1228" s="45"/>
      <c r="BH1228" s="45"/>
      <c r="BI1228" s="45"/>
      <c r="BJ1228" s="45"/>
      <c r="BK1228" s="12"/>
    </row>
    <row r="1229" spans="1:63" s="44" customFormat="1" x14ac:dyDescent="0.25">
      <c r="A1229" s="52"/>
      <c r="B1229" s="45"/>
      <c r="C1229" s="45"/>
      <c r="D1229" s="45"/>
      <c r="E1229" s="45"/>
      <c r="F1229" s="45"/>
      <c r="G1229" s="45"/>
      <c r="H1229" s="46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  <c r="AA1229" s="45"/>
      <c r="AB1229" s="45"/>
      <c r="AC1229" s="45"/>
      <c r="AD1229" s="45"/>
      <c r="AE1229" s="45"/>
      <c r="AF1229" s="45"/>
      <c r="AG1229" s="45"/>
      <c r="AH1229" s="45"/>
      <c r="AI1229" s="45"/>
      <c r="AJ1229" s="45"/>
      <c r="AK1229" s="45"/>
      <c r="AL1229" s="45"/>
      <c r="AM1229" s="45"/>
      <c r="AN1229" s="45"/>
      <c r="AO1229" s="45"/>
      <c r="AP1229" s="45"/>
      <c r="AQ1229" s="45"/>
      <c r="AR1229" s="45"/>
      <c r="AS1229" s="45"/>
      <c r="AT1229" s="45"/>
      <c r="AU1229" s="45"/>
      <c r="AV1229" s="45"/>
      <c r="AW1229" s="45"/>
      <c r="AX1229" s="45"/>
      <c r="AY1229" s="45"/>
      <c r="AZ1229" s="45"/>
      <c r="BA1229" s="45"/>
      <c r="BB1229" s="45"/>
      <c r="BC1229" s="45"/>
      <c r="BD1229" s="45"/>
      <c r="BE1229" s="45"/>
      <c r="BF1229" s="45"/>
      <c r="BG1229" s="45"/>
      <c r="BH1229" s="45"/>
      <c r="BI1229" s="45"/>
      <c r="BJ1229" s="45"/>
      <c r="BK1229" s="12"/>
    </row>
    <row r="1230" spans="1:63" s="44" customFormat="1" x14ac:dyDescent="0.25">
      <c r="A1230" s="52"/>
      <c r="B1230" s="45"/>
      <c r="C1230" s="45"/>
      <c r="D1230" s="45"/>
      <c r="E1230" s="45"/>
      <c r="F1230" s="45"/>
      <c r="G1230" s="45"/>
      <c r="H1230" s="46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  <c r="AA1230" s="45"/>
      <c r="AB1230" s="45"/>
      <c r="AC1230" s="45"/>
      <c r="AD1230" s="45"/>
      <c r="AE1230" s="45"/>
      <c r="AF1230" s="45"/>
      <c r="AG1230" s="45"/>
      <c r="AH1230" s="45"/>
      <c r="AI1230" s="45"/>
      <c r="AJ1230" s="45"/>
      <c r="AK1230" s="45"/>
      <c r="AL1230" s="45"/>
      <c r="AM1230" s="45"/>
      <c r="AN1230" s="45"/>
      <c r="AO1230" s="45"/>
      <c r="AP1230" s="45"/>
      <c r="AQ1230" s="45"/>
      <c r="AR1230" s="45"/>
      <c r="AS1230" s="45"/>
      <c r="AT1230" s="45"/>
      <c r="AU1230" s="45"/>
      <c r="AV1230" s="45"/>
      <c r="AW1230" s="45"/>
      <c r="AX1230" s="45"/>
      <c r="AY1230" s="45"/>
      <c r="AZ1230" s="45"/>
      <c r="BA1230" s="45"/>
      <c r="BB1230" s="45"/>
      <c r="BC1230" s="45"/>
      <c r="BD1230" s="45"/>
      <c r="BE1230" s="45"/>
      <c r="BF1230" s="45"/>
      <c r="BG1230" s="45"/>
      <c r="BH1230" s="45"/>
      <c r="BI1230" s="45"/>
      <c r="BJ1230" s="45"/>
      <c r="BK1230" s="12"/>
    </row>
    <row r="1231" spans="1:63" s="44" customFormat="1" x14ac:dyDescent="0.25">
      <c r="A1231" s="52"/>
      <c r="B1231" s="45"/>
      <c r="C1231" s="45"/>
      <c r="D1231" s="45"/>
      <c r="E1231" s="45"/>
      <c r="F1231" s="45"/>
      <c r="G1231" s="45"/>
      <c r="H1231" s="46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  <c r="AA1231" s="45"/>
      <c r="AB1231" s="45"/>
      <c r="AC1231" s="45"/>
      <c r="AD1231" s="45"/>
      <c r="AE1231" s="45"/>
      <c r="AF1231" s="45"/>
      <c r="AG1231" s="45"/>
      <c r="AH1231" s="45"/>
      <c r="AI1231" s="45"/>
      <c r="AJ1231" s="45"/>
      <c r="AK1231" s="45"/>
      <c r="AL1231" s="45"/>
      <c r="AM1231" s="45"/>
      <c r="AN1231" s="45"/>
      <c r="AO1231" s="45"/>
      <c r="AP1231" s="45"/>
      <c r="AQ1231" s="45"/>
      <c r="AR1231" s="45"/>
      <c r="AS1231" s="45"/>
      <c r="AT1231" s="45"/>
      <c r="AU1231" s="45"/>
      <c r="AV1231" s="45"/>
      <c r="AW1231" s="45"/>
      <c r="AX1231" s="45"/>
      <c r="AY1231" s="45"/>
      <c r="AZ1231" s="45"/>
      <c r="BA1231" s="45"/>
      <c r="BB1231" s="45"/>
      <c r="BC1231" s="45"/>
      <c r="BD1231" s="45"/>
      <c r="BE1231" s="45"/>
      <c r="BF1231" s="45"/>
      <c r="BG1231" s="45"/>
      <c r="BH1231" s="45"/>
      <c r="BI1231" s="45"/>
      <c r="BJ1231" s="45"/>
      <c r="BK1231" s="12"/>
    </row>
    <row r="1232" spans="1:63" s="44" customFormat="1" x14ac:dyDescent="0.25">
      <c r="A1232" s="52"/>
      <c r="B1232" s="45"/>
      <c r="C1232" s="45"/>
      <c r="D1232" s="45"/>
      <c r="E1232" s="45"/>
      <c r="F1232" s="45"/>
      <c r="G1232" s="45"/>
      <c r="H1232" s="46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  <c r="AA1232" s="45"/>
      <c r="AB1232" s="45"/>
      <c r="AC1232" s="45"/>
      <c r="AD1232" s="45"/>
      <c r="AE1232" s="45"/>
      <c r="AF1232" s="45"/>
      <c r="AG1232" s="45"/>
      <c r="AH1232" s="45"/>
      <c r="AI1232" s="45"/>
      <c r="AJ1232" s="45"/>
      <c r="AK1232" s="45"/>
      <c r="AL1232" s="45"/>
      <c r="AM1232" s="45"/>
      <c r="AN1232" s="45"/>
      <c r="AO1232" s="45"/>
      <c r="AP1232" s="45"/>
      <c r="AQ1232" s="45"/>
      <c r="AR1232" s="45"/>
      <c r="AS1232" s="45"/>
      <c r="AT1232" s="45"/>
      <c r="AU1232" s="45"/>
      <c r="AV1232" s="45"/>
      <c r="AW1232" s="45"/>
      <c r="AX1232" s="45"/>
      <c r="AY1232" s="45"/>
      <c r="AZ1232" s="45"/>
      <c r="BA1232" s="45"/>
      <c r="BB1232" s="45"/>
      <c r="BC1232" s="45"/>
      <c r="BD1232" s="45"/>
      <c r="BE1232" s="45"/>
      <c r="BF1232" s="45"/>
      <c r="BG1232" s="45"/>
      <c r="BH1232" s="45"/>
      <c r="BI1232" s="45"/>
      <c r="BJ1232" s="45"/>
      <c r="BK1232" s="12"/>
    </row>
    <row r="1233" spans="1:63" s="44" customFormat="1" x14ac:dyDescent="0.25">
      <c r="A1233" s="52"/>
      <c r="B1233" s="45"/>
      <c r="C1233" s="45"/>
      <c r="D1233" s="45"/>
      <c r="E1233" s="45"/>
      <c r="F1233" s="45"/>
      <c r="G1233" s="45"/>
      <c r="H1233" s="46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  <c r="AA1233" s="45"/>
      <c r="AB1233" s="45"/>
      <c r="AC1233" s="45"/>
      <c r="AD1233" s="45"/>
      <c r="AE1233" s="45"/>
      <c r="AF1233" s="45"/>
      <c r="AG1233" s="45"/>
      <c r="AH1233" s="45"/>
      <c r="AI1233" s="45"/>
      <c r="AJ1233" s="45"/>
      <c r="AK1233" s="45"/>
      <c r="AL1233" s="45"/>
      <c r="AM1233" s="45"/>
      <c r="AN1233" s="45"/>
      <c r="AO1233" s="45"/>
      <c r="AP1233" s="45"/>
      <c r="AQ1233" s="45"/>
      <c r="AR1233" s="45"/>
      <c r="AS1233" s="45"/>
      <c r="AT1233" s="45"/>
      <c r="AU1233" s="45"/>
      <c r="AV1233" s="45"/>
      <c r="AW1233" s="45"/>
      <c r="AX1233" s="45"/>
      <c r="AY1233" s="45"/>
      <c r="AZ1233" s="45"/>
      <c r="BA1233" s="45"/>
      <c r="BB1233" s="45"/>
      <c r="BC1233" s="45"/>
      <c r="BD1233" s="45"/>
      <c r="BE1233" s="45"/>
      <c r="BF1233" s="45"/>
      <c r="BG1233" s="45"/>
      <c r="BH1233" s="45"/>
      <c r="BI1233" s="45"/>
      <c r="BJ1233" s="45"/>
      <c r="BK1233" s="12"/>
    </row>
    <row r="1234" spans="1:63" s="44" customFormat="1" x14ac:dyDescent="0.25">
      <c r="A1234" s="52"/>
      <c r="B1234" s="45"/>
      <c r="C1234" s="45"/>
      <c r="D1234" s="45"/>
      <c r="E1234" s="45"/>
      <c r="F1234" s="45"/>
      <c r="G1234" s="45"/>
      <c r="H1234" s="46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  <c r="AA1234" s="45"/>
      <c r="AB1234" s="45"/>
      <c r="AC1234" s="45"/>
      <c r="AD1234" s="45"/>
      <c r="AE1234" s="45"/>
      <c r="AF1234" s="45"/>
      <c r="AG1234" s="45"/>
      <c r="AH1234" s="45"/>
      <c r="AI1234" s="45"/>
      <c r="AJ1234" s="45"/>
      <c r="AK1234" s="45"/>
      <c r="AL1234" s="45"/>
      <c r="AM1234" s="45"/>
      <c r="AN1234" s="45"/>
      <c r="AO1234" s="45"/>
      <c r="AP1234" s="45"/>
      <c r="AQ1234" s="45"/>
      <c r="AR1234" s="45"/>
      <c r="AS1234" s="45"/>
      <c r="AT1234" s="45"/>
      <c r="AU1234" s="45"/>
      <c r="AV1234" s="45"/>
      <c r="AW1234" s="45"/>
      <c r="AX1234" s="45"/>
      <c r="AY1234" s="45"/>
      <c r="AZ1234" s="45"/>
      <c r="BA1234" s="45"/>
      <c r="BB1234" s="45"/>
      <c r="BC1234" s="45"/>
      <c r="BD1234" s="45"/>
      <c r="BE1234" s="45"/>
      <c r="BF1234" s="45"/>
      <c r="BG1234" s="45"/>
      <c r="BH1234" s="45"/>
      <c r="BI1234" s="45"/>
      <c r="BJ1234" s="45"/>
      <c r="BK1234" s="12"/>
    </row>
    <row r="1235" spans="1:63" s="44" customFormat="1" x14ac:dyDescent="0.25">
      <c r="A1235" s="52"/>
      <c r="B1235" s="45"/>
      <c r="C1235" s="45"/>
      <c r="D1235" s="45"/>
      <c r="E1235" s="45"/>
      <c r="F1235" s="45"/>
      <c r="G1235" s="45"/>
      <c r="H1235" s="46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  <c r="AA1235" s="45"/>
      <c r="AB1235" s="45"/>
      <c r="AC1235" s="45"/>
      <c r="AD1235" s="45"/>
      <c r="AE1235" s="45"/>
      <c r="AF1235" s="45"/>
      <c r="AG1235" s="45"/>
      <c r="AH1235" s="45"/>
      <c r="AI1235" s="45"/>
      <c r="AJ1235" s="45"/>
      <c r="AK1235" s="45"/>
      <c r="AL1235" s="45"/>
      <c r="AM1235" s="45"/>
      <c r="AN1235" s="45"/>
      <c r="AO1235" s="45"/>
      <c r="AP1235" s="45"/>
      <c r="AQ1235" s="45"/>
      <c r="AR1235" s="45"/>
      <c r="AS1235" s="45"/>
      <c r="AT1235" s="45"/>
      <c r="AU1235" s="45"/>
      <c r="AV1235" s="45"/>
      <c r="AW1235" s="45"/>
      <c r="AX1235" s="45"/>
      <c r="AY1235" s="45"/>
      <c r="AZ1235" s="45"/>
      <c r="BA1235" s="45"/>
      <c r="BB1235" s="45"/>
      <c r="BC1235" s="45"/>
      <c r="BD1235" s="45"/>
      <c r="BE1235" s="45"/>
      <c r="BF1235" s="45"/>
      <c r="BG1235" s="45"/>
      <c r="BH1235" s="45"/>
      <c r="BI1235" s="45"/>
      <c r="BJ1235" s="45"/>
      <c r="BK1235" s="12"/>
    </row>
    <row r="1236" spans="1:63" s="44" customFormat="1" x14ac:dyDescent="0.25">
      <c r="A1236" s="52"/>
      <c r="B1236" s="45"/>
      <c r="C1236" s="45"/>
      <c r="D1236" s="45"/>
      <c r="E1236" s="45"/>
      <c r="F1236" s="45"/>
      <c r="G1236" s="45"/>
      <c r="H1236" s="46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  <c r="AA1236" s="45"/>
      <c r="AB1236" s="45"/>
      <c r="AC1236" s="45"/>
      <c r="AD1236" s="45"/>
      <c r="AE1236" s="45"/>
      <c r="AF1236" s="45"/>
      <c r="AG1236" s="45"/>
      <c r="AH1236" s="45"/>
      <c r="AI1236" s="45"/>
      <c r="AJ1236" s="45"/>
      <c r="AK1236" s="45"/>
      <c r="AL1236" s="45"/>
      <c r="AM1236" s="45"/>
      <c r="AN1236" s="45"/>
      <c r="AO1236" s="45"/>
      <c r="AP1236" s="45"/>
      <c r="AQ1236" s="45"/>
      <c r="AR1236" s="45"/>
      <c r="AS1236" s="45"/>
      <c r="AT1236" s="45"/>
      <c r="AU1236" s="45"/>
      <c r="AV1236" s="45"/>
      <c r="AW1236" s="45"/>
      <c r="AX1236" s="45"/>
      <c r="AY1236" s="45"/>
      <c r="AZ1236" s="45"/>
      <c r="BA1236" s="45"/>
      <c r="BB1236" s="45"/>
      <c r="BC1236" s="45"/>
      <c r="BD1236" s="45"/>
      <c r="BE1236" s="45"/>
      <c r="BF1236" s="45"/>
      <c r="BG1236" s="45"/>
      <c r="BH1236" s="45"/>
      <c r="BI1236" s="45"/>
      <c r="BJ1236" s="45"/>
      <c r="BK1236" s="12"/>
    </row>
    <row r="1237" spans="1:63" s="44" customFormat="1" x14ac:dyDescent="0.25">
      <c r="A1237" s="52"/>
      <c r="B1237" s="45"/>
      <c r="C1237" s="45"/>
      <c r="D1237" s="45"/>
      <c r="E1237" s="45"/>
      <c r="F1237" s="45"/>
      <c r="G1237" s="45"/>
      <c r="H1237" s="46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  <c r="AA1237" s="45"/>
      <c r="AB1237" s="45"/>
      <c r="AC1237" s="45"/>
      <c r="AD1237" s="45"/>
      <c r="AE1237" s="45"/>
      <c r="AF1237" s="45"/>
      <c r="AG1237" s="45"/>
      <c r="AH1237" s="45"/>
      <c r="AI1237" s="45"/>
      <c r="AJ1237" s="45"/>
      <c r="AK1237" s="45"/>
      <c r="AL1237" s="45"/>
      <c r="AM1237" s="45"/>
      <c r="AN1237" s="45"/>
      <c r="AO1237" s="45"/>
      <c r="AP1237" s="45"/>
      <c r="AQ1237" s="45"/>
      <c r="AR1237" s="45"/>
      <c r="AS1237" s="45"/>
      <c r="AT1237" s="45"/>
      <c r="AU1237" s="45"/>
      <c r="AV1237" s="45"/>
      <c r="AW1237" s="45"/>
      <c r="AX1237" s="45"/>
      <c r="AY1237" s="45"/>
      <c r="AZ1237" s="45"/>
      <c r="BA1237" s="45"/>
      <c r="BB1237" s="45"/>
      <c r="BC1237" s="45"/>
      <c r="BD1237" s="45"/>
      <c r="BE1237" s="45"/>
      <c r="BF1237" s="45"/>
      <c r="BG1237" s="45"/>
      <c r="BH1237" s="45"/>
      <c r="BI1237" s="45"/>
      <c r="BJ1237" s="45"/>
      <c r="BK1237" s="12"/>
    </row>
    <row r="1238" spans="1:63" s="44" customFormat="1" x14ac:dyDescent="0.25">
      <c r="A1238" s="52"/>
      <c r="B1238" s="45"/>
      <c r="C1238" s="45"/>
      <c r="D1238" s="45"/>
      <c r="E1238" s="45"/>
      <c r="F1238" s="45"/>
      <c r="G1238" s="45"/>
      <c r="H1238" s="46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45"/>
      <c r="AH1238" s="45"/>
      <c r="AI1238" s="45"/>
      <c r="AJ1238" s="45"/>
      <c r="AK1238" s="45"/>
      <c r="AL1238" s="45"/>
      <c r="AM1238" s="45"/>
      <c r="AN1238" s="45"/>
      <c r="AO1238" s="45"/>
      <c r="AP1238" s="45"/>
      <c r="AQ1238" s="45"/>
      <c r="AR1238" s="45"/>
      <c r="AS1238" s="45"/>
      <c r="AT1238" s="45"/>
      <c r="AU1238" s="45"/>
      <c r="AV1238" s="45"/>
      <c r="AW1238" s="45"/>
      <c r="AX1238" s="45"/>
      <c r="AY1238" s="45"/>
      <c r="AZ1238" s="45"/>
      <c r="BA1238" s="45"/>
      <c r="BB1238" s="45"/>
      <c r="BC1238" s="45"/>
      <c r="BD1238" s="45"/>
      <c r="BE1238" s="45"/>
      <c r="BF1238" s="45"/>
      <c r="BG1238" s="45"/>
      <c r="BH1238" s="45"/>
      <c r="BI1238" s="45"/>
      <c r="BJ1238" s="45"/>
      <c r="BK1238" s="12"/>
    </row>
    <row r="1239" spans="1:63" s="44" customFormat="1" x14ac:dyDescent="0.25">
      <c r="A1239" s="52"/>
      <c r="B1239" s="45"/>
      <c r="C1239" s="45"/>
      <c r="D1239" s="45"/>
      <c r="E1239" s="45"/>
      <c r="F1239" s="45"/>
      <c r="G1239" s="45"/>
      <c r="H1239" s="46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  <c r="AA1239" s="45"/>
      <c r="AB1239" s="45"/>
      <c r="AC1239" s="45"/>
      <c r="AD1239" s="45"/>
      <c r="AE1239" s="45"/>
      <c r="AF1239" s="45"/>
      <c r="AG1239" s="45"/>
      <c r="AH1239" s="45"/>
      <c r="AI1239" s="45"/>
      <c r="AJ1239" s="45"/>
      <c r="AK1239" s="45"/>
      <c r="AL1239" s="45"/>
      <c r="AM1239" s="45"/>
      <c r="AN1239" s="45"/>
      <c r="AO1239" s="45"/>
      <c r="AP1239" s="45"/>
      <c r="AQ1239" s="45"/>
      <c r="AR1239" s="45"/>
      <c r="AS1239" s="45"/>
      <c r="AT1239" s="45"/>
      <c r="AU1239" s="45"/>
      <c r="AV1239" s="45"/>
      <c r="AW1239" s="45"/>
      <c r="AX1239" s="45"/>
      <c r="AY1239" s="45"/>
      <c r="AZ1239" s="45"/>
      <c r="BA1239" s="45"/>
      <c r="BB1239" s="45"/>
      <c r="BC1239" s="45"/>
      <c r="BD1239" s="45"/>
      <c r="BE1239" s="45"/>
      <c r="BF1239" s="45"/>
      <c r="BG1239" s="45"/>
      <c r="BH1239" s="45"/>
      <c r="BI1239" s="45"/>
      <c r="BJ1239" s="45"/>
      <c r="BK1239" s="12"/>
    </row>
    <row r="1240" spans="1:63" s="44" customFormat="1" x14ac:dyDescent="0.25">
      <c r="A1240" s="52"/>
      <c r="B1240" s="45"/>
      <c r="C1240" s="45"/>
      <c r="D1240" s="45"/>
      <c r="E1240" s="45"/>
      <c r="F1240" s="45"/>
      <c r="G1240" s="45"/>
      <c r="H1240" s="46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  <c r="AA1240" s="45"/>
      <c r="AB1240" s="45"/>
      <c r="AC1240" s="45"/>
      <c r="AD1240" s="45"/>
      <c r="AE1240" s="45"/>
      <c r="AF1240" s="45"/>
      <c r="AG1240" s="45"/>
      <c r="AH1240" s="45"/>
      <c r="AI1240" s="45"/>
      <c r="AJ1240" s="45"/>
      <c r="AK1240" s="45"/>
      <c r="AL1240" s="45"/>
      <c r="AM1240" s="45"/>
      <c r="AN1240" s="45"/>
      <c r="AO1240" s="45"/>
      <c r="AP1240" s="45"/>
      <c r="AQ1240" s="45"/>
      <c r="AR1240" s="45"/>
      <c r="AS1240" s="45"/>
      <c r="AT1240" s="45"/>
      <c r="AU1240" s="45"/>
      <c r="AV1240" s="45"/>
      <c r="AW1240" s="45"/>
      <c r="AX1240" s="45"/>
      <c r="AY1240" s="45"/>
      <c r="AZ1240" s="45"/>
      <c r="BA1240" s="45"/>
      <c r="BB1240" s="45"/>
      <c r="BC1240" s="45"/>
      <c r="BD1240" s="45"/>
      <c r="BE1240" s="45"/>
      <c r="BF1240" s="45"/>
      <c r="BG1240" s="45"/>
      <c r="BH1240" s="45"/>
      <c r="BI1240" s="45"/>
      <c r="BJ1240" s="45"/>
      <c r="BK1240" s="12"/>
    </row>
    <row r="1241" spans="1:63" s="44" customFormat="1" x14ac:dyDescent="0.25">
      <c r="A1241" s="52"/>
      <c r="B1241" s="45"/>
      <c r="C1241" s="45"/>
      <c r="D1241" s="45"/>
      <c r="E1241" s="45"/>
      <c r="F1241" s="45"/>
      <c r="G1241" s="45"/>
      <c r="H1241" s="46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  <c r="AA1241" s="45"/>
      <c r="AB1241" s="45"/>
      <c r="AC1241" s="45"/>
      <c r="AD1241" s="45"/>
      <c r="AE1241" s="45"/>
      <c r="AF1241" s="45"/>
      <c r="AG1241" s="45"/>
      <c r="AH1241" s="45"/>
      <c r="AI1241" s="45"/>
      <c r="AJ1241" s="45"/>
      <c r="AK1241" s="45"/>
      <c r="AL1241" s="45"/>
      <c r="AM1241" s="45"/>
      <c r="AN1241" s="45"/>
      <c r="AO1241" s="45"/>
      <c r="AP1241" s="45"/>
      <c r="AQ1241" s="45"/>
      <c r="AR1241" s="45"/>
      <c r="AS1241" s="45"/>
      <c r="AT1241" s="45"/>
      <c r="AU1241" s="45"/>
      <c r="AV1241" s="45"/>
      <c r="AW1241" s="45"/>
      <c r="AX1241" s="45"/>
      <c r="AY1241" s="45"/>
      <c r="AZ1241" s="45"/>
      <c r="BA1241" s="45"/>
      <c r="BB1241" s="45"/>
      <c r="BC1241" s="45"/>
      <c r="BD1241" s="45"/>
      <c r="BE1241" s="45"/>
      <c r="BF1241" s="45"/>
      <c r="BG1241" s="45"/>
      <c r="BH1241" s="45"/>
      <c r="BI1241" s="45"/>
      <c r="BJ1241" s="45"/>
      <c r="BK1241" s="12"/>
    </row>
    <row r="1242" spans="1:63" s="44" customFormat="1" x14ac:dyDescent="0.25">
      <c r="A1242" s="52"/>
      <c r="B1242" s="45"/>
      <c r="C1242" s="45"/>
      <c r="D1242" s="45"/>
      <c r="E1242" s="45"/>
      <c r="F1242" s="45"/>
      <c r="G1242" s="45"/>
      <c r="H1242" s="46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  <c r="AA1242" s="45"/>
      <c r="AB1242" s="45"/>
      <c r="AC1242" s="45"/>
      <c r="AD1242" s="45"/>
      <c r="AE1242" s="45"/>
      <c r="AF1242" s="45"/>
      <c r="AG1242" s="45"/>
      <c r="AH1242" s="45"/>
      <c r="AI1242" s="45"/>
      <c r="AJ1242" s="45"/>
      <c r="AK1242" s="45"/>
      <c r="AL1242" s="45"/>
      <c r="AM1242" s="45"/>
      <c r="AN1242" s="45"/>
      <c r="AO1242" s="45"/>
      <c r="AP1242" s="45"/>
      <c r="AQ1242" s="45"/>
      <c r="AR1242" s="45"/>
      <c r="AS1242" s="45"/>
      <c r="AT1242" s="45"/>
      <c r="AU1242" s="45"/>
      <c r="AV1242" s="45"/>
      <c r="AW1242" s="45"/>
      <c r="AX1242" s="45"/>
      <c r="AY1242" s="45"/>
      <c r="AZ1242" s="45"/>
      <c r="BA1242" s="45"/>
      <c r="BB1242" s="45"/>
      <c r="BC1242" s="45"/>
      <c r="BD1242" s="45"/>
      <c r="BE1242" s="45"/>
      <c r="BF1242" s="45"/>
      <c r="BG1242" s="45"/>
      <c r="BH1242" s="45"/>
      <c r="BI1242" s="45"/>
      <c r="BJ1242" s="45"/>
      <c r="BK1242" s="12"/>
    </row>
    <row r="1243" spans="1:63" s="44" customFormat="1" x14ac:dyDescent="0.25">
      <c r="A1243" s="52"/>
      <c r="B1243" s="45"/>
      <c r="C1243" s="45"/>
      <c r="D1243" s="45"/>
      <c r="E1243" s="45"/>
      <c r="F1243" s="45"/>
      <c r="G1243" s="45"/>
      <c r="H1243" s="46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  <c r="AA1243" s="45"/>
      <c r="AB1243" s="45"/>
      <c r="AC1243" s="45"/>
      <c r="AD1243" s="45"/>
      <c r="AE1243" s="45"/>
      <c r="AF1243" s="45"/>
      <c r="AG1243" s="45"/>
      <c r="AH1243" s="45"/>
      <c r="AI1243" s="45"/>
      <c r="AJ1243" s="45"/>
      <c r="AK1243" s="45"/>
      <c r="AL1243" s="45"/>
      <c r="AM1243" s="45"/>
      <c r="AN1243" s="45"/>
      <c r="AO1243" s="45"/>
      <c r="AP1243" s="45"/>
      <c r="AQ1243" s="45"/>
      <c r="AR1243" s="45"/>
      <c r="AS1243" s="45"/>
      <c r="AT1243" s="45"/>
      <c r="AU1243" s="45"/>
      <c r="AV1243" s="45"/>
      <c r="AW1243" s="45"/>
      <c r="AX1243" s="45"/>
      <c r="AY1243" s="45"/>
      <c r="AZ1243" s="45"/>
      <c r="BA1243" s="45"/>
      <c r="BB1243" s="45"/>
      <c r="BC1243" s="45"/>
      <c r="BD1243" s="45"/>
      <c r="BE1243" s="45"/>
      <c r="BF1243" s="45"/>
      <c r="BG1243" s="45"/>
      <c r="BH1243" s="45"/>
      <c r="BI1243" s="45"/>
      <c r="BJ1243" s="45"/>
      <c r="BK1243" s="12"/>
    </row>
    <row r="1244" spans="1:63" s="44" customFormat="1" x14ac:dyDescent="0.25">
      <c r="A1244" s="52"/>
      <c r="B1244" s="45"/>
      <c r="C1244" s="45"/>
      <c r="D1244" s="45"/>
      <c r="E1244" s="45"/>
      <c r="F1244" s="45"/>
      <c r="G1244" s="45"/>
      <c r="H1244" s="46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  <c r="AA1244" s="45"/>
      <c r="AB1244" s="45"/>
      <c r="AC1244" s="45"/>
      <c r="AD1244" s="45"/>
      <c r="AE1244" s="45"/>
      <c r="AF1244" s="45"/>
      <c r="AG1244" s="45"/>
      <c r="AH1244" s="45"/>
      <c r="AI1244" s="45"/>
      <c r="AJ1244" s="45"/>
      <c r="AK1244" s="45"/>
      <c r="AL1244" s="45"/>
      <c r="AM1244" s="45"/>
      <c r="AN1244" s="45"/>
      <c r="AO1244" s="45"/>
      <c r="AP1244" s="45"/>
      <c r="AQ1244" s="45"/>
      <c r="AR1244" s="45"/>
      <c r="AS1244" s="45"/>
      <c r="AT1244" s="45"/>
      <c r="AU1244" s="45"/>
      <c r="AV1244" s="45"/>
      <c r="AW1244" s="45"/>
      <c r="AX1244" s="45"/>
      <c r="AY1244" s="45"/>
      <c r="AZ1244" s="45"/>
      <c r="BA1244" s="45"/>
      <c r="BB1244" s="45"/>
      <c r="BC1244" s="45"/>
      <c r="BD1244" s="45"/>
      <c r="BE1244" s="45"/>
      <c r="BF1244" s="45"/>
      <c r="BG1244" s="45"/>
      <c r="BH1244" s="45"/>
      <c r="BI1244" s="45"/>
      <c r="BJ1244" s="45"/>
      <c r="BK1244" s="12"/>
    </row>
    <row r="1245" spans="1:63" s="44" customFormat="1" x14ac:dyDescent="0.25">
      <c r="A1245" s="52"/>
      <c r="B1245" s="45"/>
      <c r="C1245" s="45"/>
      <c r="D1245" s="45"/>
      <c r="E1245" s="45"/>
      <c r="F1245" s="45"/>
      <c r="G1245" s="45"/>
      <c r="H1245" s="46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  <c r="AA1245" s="45"/>
      <c r="AB1245" s="45"/>
      <c r="AC1245" s="45"/>
      <c r="AD1245" s="45"/>
      <c r="AE1245" s="45"/>
      <c r="AF1245" s="45"/>
      <c r="AG1245" s="45"/>
      <c r="AH1245" s="45"/>
      <c r="AI1245" s="45"/>
      <c r="AJ1245" s="45"/>
      <c r="AK1245" s="45"/>
      <c r="AL1245" s="45"/>
      <c r="AM1245" s="45"/>
      <c r="AN1245" s="45"/>
      <c r="AO1245" s="45"/>
      <c r="AP1245" s="45"/>
      <c r="AQ1245" s="45"/>
      <c r="AR1245" s="45"/>
      <c r="AS1245" s="45"/>
      <c r="AT1245" s="45"/>
      <c r="AU1245" s="45"/>
      <c r="AV1245" s="45"/>
      <c r="AW1245" s="45"/>
      <c r="AX1245" s="45"/>
      <c r="AY1245" s="45"/>
      <c r="AZ1245" s="45"/>
      <c r="BA1245" s="45"/>
      <c r="BB1245" s="45"/>
      <c r="BC1245" s="45"/>
      <c r="BD1245" s="45"/>
      <c r="BE1245" s="45"/>
      <c r="BF1245" s="45"/>
      <c r="BG1245" s="45"/>
      <c r="BH1245" s="45"/>
      <c r="BI1245" s="45"/>
      <c r="BJ1245" s="45"/>
      <c r="BK1245" s="12"/>
    </row>
    <row r="1246" spans="1:63" s="44" customFormat="1" x14ac:dyDescent="0.25">
      <c r="A1246" s="52"/>
      <c r="B1246" s="45"/>
      <c r="C1246" s="45"/>
      <c r="D1246" s="45"/>
      <c r="E1246" s="45"/>
      <c r="F1246" s="45"/>
      <c r="G1246" s="45"/>
      <c r="H1246" s="46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  <c r="AA1246" s="45"/>
      <c r="AB1246" s="45"/>
      <c r="AC1246" s="45"/>
      <c r="AD1246" s="45"/>
      <c r="AE1246" s="45"/>
      <c r="AF1246" s="45"/>
      <c r="AG1246" s="45"/>
      <c r="AH1246" s="45"/>
      <c r="AI1246" s="45"/>
      <c r="AJ1246" s="45"/>
      <c r="AK1246" s="45"/>
      <c r="AL1246" s="45"/>
      <c r="AM1246" s="45"/>
      <c r="AN1246" s="45"/>
      <c r="AO1246" s="45"/>
      <c r="AP1246" s="45"/>
      <c r="AQ1246" s="45"/>
      <c r="AR1246" s="45"/>
      <c r="AS1246" s="45"/>
      <c r="AT1246" s="45"/>
      <c r="AU1246" s="45"/>
      <c r="AV1246" s="45"/>
      <c r="AW1246" s="45"/>
      <c r="AX1246" s="45"/>
      <c r="AY1246" s="45"/>
      <c r="AZ1246" s="45"/>
      <c r="BA1246" s="45"/>
      <c r="BB1246" s="45"/>
      <c r="BC1246" s="45"/>
      <c r="BD1246" s="45"/>
      <c r="BE1246" s="45"/>
      <c r="BF1246" s="45"/>
      <c r="BG1246" s="45"/>
      <c r="BH1246" s="45"/>
      <c r="BI1246" s="45"/>
      <c r="BJ1246" s="45"/>
      <c r="BK1246" s="12"/>
    </row>
    <row r="1247" spans="1:63" s="44" customFormat="1" x14ac:dyDescent="0.25">
      <c r="A1247" s="52"/>
      <c r="B1247" s="45"/>
      <c r="C1247" s="45"/>
      <c r="D1247" s="45"/>
      <c r="E1247" s="45"/>
      <c r="F1247" s="45"/>
      <c r="G1247" s="45"/>
      <c r="H1247" s="46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  <c r="AA1247" s="45"/>
      <c r="AB1247" s="45"/>
      <c r="AC1247" s="45"/>
      <c r="AD1247" s="45"/>
      <c r="AE1247" s="45"/>
      <c r="AF1247" s="45"/>
      <c r="AG1247" s="45"/>
      <c r="AH1247" s="45"/>
      <c r="AI1247" s="45"/>
      <c r="AJ1247" s="45"/>
      <c r="AK1247" s="45"/>
      <c r="AL1247" s="45"/>
      <c r="AM1247" s="45"/>
      <c r="AN1247" s="45"/>
      <c r="AO1247" s="45"/>
      <c r="AP1247" s="45"/>
      <c r="AQ1247" s="45"/>
      <c r="AR1247" s="45"/>
      <c r="AS1247" s="45"/>
      <c r="AT1247" s="45"/>
      <c r="AU1247" s="45"/>
      <c r="AV1247" s="45"/>
      <c r="AW1247" s="45"/>
      <c r="AX1247" s="45"/>
      <c r="AY1247" s="45"/>
      <c r="AZ1247" s="45"/>
      <c r="BA1247" s="45"/>
      <c r="BB1247" s="45"/>
      <c r="BC1247" s="45"/>
      <c r="BD1247" s="45"/>
      <c r="BE1247" s="45"/>
      <c r="BF1247" s="45"/>
      <c r="BG1247" s="45"/>
      <c r="BH1247" s="45"/>
      <c r="BI1247" s="45"/>
      <c r="BJ1247" s="45"/>
      <c r="BK1247" s="12"/>
    </row>
    <row r="1248" spans="1:63" s="44" customFormat="1" x14ac:dyDescent="0.25">
      <c r="A1248" s="52"/>
      <c r="B1248" s="45"/>
      <c r="C1248" s="45"/>
      <c r="D1248" s="45"/>
      <c r="E1248" s="45"/>
      <c r="F1248" s="45"/>
      <c r="G1248" s="45"/>
      <c r="H1248" s="46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  <c r="AA1248" s="45"/>
      <c r="AB1248" s="45"/>
      <c r="AC1248" s="45"/>
      <c r="AD1248" s="45"/>
      <c r="AE1248" s="45"/>
      <c r="AF1248" s="45"/>
      <c r="AG1248" s="45"/>
      <c r="AH1248" s="45"/>
      <c r="AI1248" s="45"/>
      <c r="AJ1248" s="45"/>
      <c r="AK1248" s="45"/>
      <c r="AL1248" s="45"/>
      <c r="AM1248" s="45"/>
      <c r="AN1248" s="45"/>
      <c r="AO1248" s="45"/>
      <c r="AP1248" s="45"/>
      <c r="AQ1248" s="45"/>
      <c r="AR1248" s="45"/>
      <c r="AS1248" s="45"/>
      <c r="AT1248" s="45"/>
      <c r="AU1248" s="45"/>
      <c r="AV1248" s="45"/>
      <c r="AW1248" s="45"/>
      <c r="AX1248" s="45"/>
      <c r="AY1248" s="45"/>
      <c r="AZ1248" s="45"/>
      <c r="BA1248" s="45"/>
      <c r="BB1248" s="45"/>
      <c r="BC1248" s="45"/>
      <c r="BD1248" s="45"/>
      <c r="BE1248" s="45"/>
      <c r="BF1248" s="45"/>
      <c r="BG1248" s="45"/>
      <c r="BH1248" s="45"/>
      <c r="BI1248" s="45"/>
      <c r="BJ1248" s="45"/>
      <c r="BK1248" s="12"/>
    </row>
    <row r="1249" spans="1:63" s="44" customFormat="1" x14ac:dyDescent="0.25">
      <c r="A1249" s="52"/>
      <c r="B1249" s="45"/>
      <c r="C1249" s="45"/>
      <c r="D1249" s="45"/>
      <c r="E1249" s="45"/>
      <c r="F1249" s="45"/>
      <c r="G1249" s="45"/>
      <c r="H1249" s="46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  <c r="AV1249" s="45"/>
      <c r="AW1249" s="45"/>
      <c r="AX1249" s="45"/>
      <c r="AY1249" s="45"/>
      <c r="AZ1249" s="45"/>
      <c r="BA1249" s="45"/>
      <c r="BB1249" s="45"/>
      <c r="BC1249" s="45"/>
      <c r="BD1249" s="45"/>
      <c r="BE1249" s="45"/>
      <c r="BF1249" s="45"/>
      <c r="BG1249" s="45"/>
      <c r="BH1249" s="45"/>
      <c r="BI1249" s="45"/>
      <c r="BJ1249" s="45"/>
      <c r="BK1249" s="12"/>
    </row>
    <row r="1250" spans="1:63" s="44" customFormat="1" x14ac:dyDescent="0.25">
      <c r="A1250" s="52"/>
      <c r="B1250" s="45"/>
      <c r="C1250" s="45"/>
      <c r="D1250" s="45"/>
      <c r="E1250" s="45"/>
      <c r="F1250" s="45"/>
      <c r="G1250" s="45"/>
      <c r="H1250" s="46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  <c r="AA1250" s="45"/>
      <c r="AB1250" s="45"/>
      <c r="AC1250" s="45"/>
      <c r="AD1250" s="45"/>
      <c r="AE1250" s="45"/>
      <c r="AF1250" s="45"/>
      <c r="AG1250" s="45"/>
      <c r="AH1250" s="45"/>
      <c r="AI1250" s="45"/>
      <c r="AJ1250" s="45"/>
      <c r="AK1250" s="45"/>
      <c r="AL1250" s="45"/>
      <c r="AM1250" s="45"/>
      <c r="AN1250" s="45"/>
      <c r="AO1250" s="45"/>
      <c r="AP1250" s="45"/>
      <c r="AQ1250" s="45"/>
      <c r="AR1250" s="45"/>
      <c r="AS1250" s="45"/>
      <c r="AT1250" s="45"/>
      <c r="AU1250" s="45"/>
      <c r="AV1250" s="45"/>
      <c r="AW1250" s="45"/>
      <c r="AX1250" s="45"/>
      <c r="AY1250" s="45"/>
      <c r="AZ1250" s="45"/>
      <c r="BA1250" s="45"/>
      <c r="BB1250" s="45"/>
      <c r="BC1250" s="45"/>
      <c r="BD1250" s="45"/>
      <c r="BE1250" s="45"/>
      <c r="BF1250" s="45"/>
      <c r="BG1250" s="45"/>
      <c r="BH1250" s="45"/>
      <c r="BI1250" s="45"/>
      <c r="BJ1250" s="45"/>
      <c r="BK1250" s="12"/>
    </row>
    <row r="1251" spans="1:63" s="44" customFormat="1" x14ac:dyDescent="0.25">
      <c r="A1251" s="52"/>
      <c r="B1251" s="45"/>
      <c r="C1251" s="45"/>
      <c r="D1251" s="45"/>
      <c r="E1251" s="45"/>
      <c r="F1251" s="45"/>
      <c r="G1251" s="45"/>
      <c r="H1251" s="46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  <c r="AA1251" s="45"/>
      <c r="AB1251" s="45"/>
      <c r="AC1251" s="45"/>
      <c r="AD1251" s="45"/>
      <c r="AE1251" s="45"/>
      <c r="AF1251" s="45"/>
      <c r="AG1251" s="45"/>
      <c r="AH1251" s="45"/>
      <c r="AI1251" s="45"/>
      <c r="AJ1251" s="45"/>
      <c r="AK1251" s="45"/>
      <c r="AL1251" s="45"/>
      <c r="AM1251" s="45"/>
      <c r="AN1251" s="45"/>
      <c r="AO1251" s="45"/>
      <c r="AP1251" s="45"/>
      <c r="AQ1251" s="45"/>
      <c r="AR1251" s="45"/>
      <c r="AS1251" s="45"/>
      <c r="AT1251" s="45"/>
      <c r="AU1251" s="45"/>
      <c r="AV1251" s="45"/>
      <c r="AW1251" s="45"/>
      <c r="AX1251" s="45"/>
      <c r="AY1251" s="45"/>
      <c r="AZ1251" s="45"/>
      <c r="BA1251" s="45"/>
      <c r="BB1251" s="45"/>
      <c r="BC1251" s="45"/>
      <c r="BD1251" s="45"/>
      <c r="BE1251" s="45"/>
      <c r="BF1251" s="45"/>
      <c r="BG1251" s="45"/>
      <c r="BH1251" s="45"/>
      <c r="BI1251" s="45"/>
      <c r="BJ1251" s="45"/>
      <c r="BK1251" s="12"/>
    </row>
    <row r="1252" spans="1:63" s="44" customFormat="1" x14ac:dyDescent="0.25">
      <c r="A1252" s="52"/>
      <c r="B1252" s="45"/>
      <c r="C1252" s="45"/>
      <c r="D1252" s="45"/>
      <c r="E1252" s="45"/>
      <c r="F1252" s="45"/>
      <c r="G1252" s="45"/>
      <c r="H1252" s="46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  <c r="AA1252" s="45"/>
      <c r="AB1252" s="45"/>
      <c r="AC1252" s="45"/>
      <c r="AD1252" s="45"/>
      <c r="AE1252" s="45"/>
      <c r="AF1252" s="45"/>
      <c r="AG1252" s="45"/>
      <c r="AH1252" s="45"/>
      <c r="AI1252" s="45"/>
      <c r="AJ1252" s="45"/>
      <c r="AK1252" s="45"/>
      <c r="AL1252" s="45"/>
      <c r="AM1252" s="45"/>
      <c r="AN1252" s="45"/>
      <c r="AO1252" s="45"/>
      <c r="AP1252" s="45"/>
      <c r="AQ1252" s="45"/>
      <c r="AR1252" s="45"/>
      <c r="AS1252" s="45"/>
      <c r="AT1252" s="45"/>
      <c r="AU1252" s="45"/>
      <c r="AV1252" s="45"/>
      <c r="AW1252" s="45"/>
      <c r="AX1252" s="45"/>
      <c r="AY1252" s="45"/>
      <c r="AZ1252" s="45"/>
      <c r="BA1252" s="45"/>
      <c r="BB1252" s="45"/>
      <c r="BC1252" s="45"/>
      <c r="BD1252" s="45"/>
      <c r="BE1252" s="45"/>
      <c r="BF1252" s="45"/>
      <c r="BG1252" s="45"/>
      <c r="BH1252" s="45"/>
      <c r="BI1252" s="45"/>
      <c r="BJ1252" s="45"/>
      <c r="BK1252" s="12"/>
    </row>
    <row r="1253" spans="1:63" s="44" customFormat="1" x14ac:dyDescent="0.25">
      <c r="A1253" s="52"/>
      <c r="B1253" s="45"/>
      <c r="C1253" s="45"/>
      <c r="D1253" s="45"/>
      <c r="E1253" s="45"/>
      <c r="F1253" s="45"/>
      <c r="G1253" s="45"/>
      <c r="H1253" s="46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  <c r="AA1253" s="45"/>
      <c r="AB1253" s="45"/>
      <c r="AC1253" s="45"/>
      <c r="AD1253" s="45"/>
      <c r="AE1253" s="45"/>
      <c r="AF1253" s="45"/>
      <c r="AG1253" s="45"/>
      <c r="AH1253" s="45"/>
      <c r="AI1253" s="45"/>
      <c r="AJ1253" s="45"/>
      <c r="AK1253" s="45"/>
      <c r="AL1253" s="45"/>
      <c r="AM1253" s="45"/>
      <c r="AN1253" s="45"/>
      <c r="AO1253" s="45"/>
      <c r="AP1253" s="45"/>
      <c r="AQ1253" s="45"/>
      <c r="AR1253" s="45"/>
      <c r="AS1253" s="45"/>
      <c r="AT1253" s="45"/>
      <c r="AU1253" s="45"/>
      <c r="AV1253" s="45"/>
      <c r="AW1253" s="45"/>
      <c r="AX1253" s="45"/>
      <c r="AY1253" s="45"/>
      <c r="AZ1253" s="45"/>
      <c r="BA1253" s="45"/>
      <c r="BB1253" s="45"/>
      <c r="BC1253" s="45"/>
      <c r="BD1253" s="45"/>
      <c r="BE1253" s="45"/>
      <c r="BF1253" s="45"/>
      <c r="BG1253" s="45"/>
      <c r="BH1253" s="45"/>
      <c r="BI1253" s="45"/>
      <c r="BJ1253" s="45"/>
      <c r="BK1253" s="12"/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8195" r:id="rId3" name="CheckBox1">
          <controlPr defaultSize="0" autoLine="0" autoPict="0" r:id="rId4">
            <anchor moveWithCells="1">
              <from>
                <xdr:col>1</xdr:col>
                <xdr:colOff>99060</xdr:colOff>
                <xdr:row>0</xdr:row>
                <xdr:rowOff>45720</xdr:rowOff>
              </from>
              <to>
                <xdr:col>3</xdr:col>
                <xdr:colOff>213360</xdr:colOff>
                <xdr:row>1</xdr:row>
                <xdr:rowOff>121920</xdr:rowOff>
              </to>
            </anchor>
          </controlPr>
        </control>
      </mc:Choice>
      <mc:Fallback>
        <control shapeId="8195" r:id="rId3" name="CheckBox1"/>
      </mc:Fallback>
    </mc:AlternateContent>
    <mc:AlternateContent xmlns:mc="http://schemas.openxmlformats.org/markup-compatibility/2006">
      <mc:Choice Requires="x14">
        <control shapeId="8193" r:id="rId5" name="Button 1">
          <controlPr defaultSize="0" print="0" autoFill="0" autoPict="0" macro="[0]!setFormula">
            <anchor moveWithCells="1" sizeWithCells="1">
              <from>
                <xdr:col>0</xdr:col>
                <xdr:colOff>7620</xdr:colOff>
                <xdr:row>0</xdr:row>
                <xdr:rowOff>22860</xdr:rowOff>
              </from>
              <to>
                <xdr:col>0</xdr:col>
                <xdr:colOff>1165860</xdr:colOff>
                <xdr:row>1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" name="Button 4">
          <controlPr defaultSize="0" print="0" autoFill="0" autoPict="0" macro="[0]!getDiscountFactor">
            <anchor moveWithCells="1" sizeWithCells="1">
              <from>
                <xdr:col>3</xdr:col>
                <xdr:colOff>685800</xdr:colOff>
                <xdr:row>0</xdr:row>
                <xdr:rowOff>30480</xdr:rowOff>
              </from>
              <to>
                <xdr:col>6</xdr:col>
                <xdr:colOff>76200</xdr:colOff>
                <xdr:row>1</xdr:row>
                <xdr:rowOff>137160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8"/>
  <sheetViews>
    <sheetView workbookViewId="0">
      <selection activeCell="E21" sqref="E21"/>
    </sheetView>
  </sheetViews>
  <sheetFormatPr defaultRowHeight="13.2" x14ac:dyDescent="0.25"/>
  <cols>
    <col min="1" max="1" width="20.109375" bestFit="1" customWidth="1"/>
  </cols>
  <sheetData>
    <row r="1" spans="1:2" ht="13.8" thickBot="1" x14ac:dyDescent="0.3"/>
    <row r="2" spans="1:2" ht="18.600000000000001" thickBot="1" x14ac:dyDescent="0.4">
      <c r="A2" s="215" t="s">
        <v>168</v>
      </c>
      <c r="B2" s="216"/>
    </row>
    <row r="3" spans="1:2" ht="13.8" thickBot="1" x14ac:dyDescent="0.3">
      <c r="A3" s="134" t="s">
        <v>33</v>
      </c>
      <c r="B3" s="84">
        <v>0.02</v>
      </c>
    </row>
    <row r="4" spans="1:2" ht="13.8" thickBot="1" x14ac:dyDescent="0.3">
      <c r="A4" s="134" t="s">
        <v>47</v>
      </c>
      <c r="B4" s="85">
        <v>-0.02</v>
      </c>
    </row>
    <row r="5" spans="1:2" ht="13.8" thickBot="1" x14ac:dyDescent="0.3">
      <c r="A5" s="130" t="s">
        <v>58</v>
      </c>
      <c r="B5" s="85">
        <v>0.08</v>
      </c>
    </row>
    <row r="6" spans="1:2" ht="13.8" thickBot="1" x14ac:dyDescent="0.3">
      <c r="A6" s="134" t="s">
        <v>50</v>
      </c>
      <c r="B6" s="85">
        <v>-0.15</v>
      </c>
    </row>
    <row r="7" spans="1:2" ht="13.8" thickBot="1" x14ac:dyDescent="0.3">
      <c r="A7" s="134" t="s">
        <v>51</v>
      </c>
      <c r="B7" s="85">
        <v>0.04</v>
      </c>
    </row>
    <row r="8" spans="1:2" ht="13.8" thickBot="1" x14ac:dyDescent="0.3">
      <c r="A8" s="134" t="s">
        <v>53</v>
      </c>
      <c r="B8" s="85">
        <v>0.2</v>
      </c>
    </row>
    <row r="9" spans="1:2" ht="13.8" thickBot="1" x14ac:dyDescent="0.3">
      <c r="A9" s="130" t="s">
        <v>56</v>
      </c>
      <c r="B9" s="85">
        <v>0.06</v>
      </c>
    </row>
    <row r="10" spans="1:2" ht="13.8" thickBot="1" x14ac:dyDescent="0.3">
      <c r="A10" s="130" t="s">
        <v>59</v>
      </c>
      <c r="B10" s="85">
        <v>0.01</v>
      </c>
    </row>
    <row r="11" spans="1:2" ht="13.8" thickBot="1" x14ac:dyDescent="0.3">
      <c r="A11" s="130" t="s">
        <v>62</v>
      </c>
      <c r="B11" s="85">
        <v>0.06</v>
      </c>
    </row>
    <row r="12" spans="1:2" ht="13.8" thickBot="1" x14ac:dyDescent="0.3">
      <c r="A12" s="134" t="s">
        <v>63</v>
      </c>
      <c r="B12" s="85">
        <v>0.1</v>
      </c>
    </row>
    <row r="13" spans="1:2" ht="13.8" thickBot="1" x14ac:dyDescent="0.3">
      <c r="A13" s="134" t="s">
        <v>65</v>
      </c>
      <c r="B13" s="85">
        <v>-0.05</v>
      </c>
    </row>
    <row r="14" spans="1:2" ht="13.8" thickBot="1" x14ac:dyDescent="0.3">
      <c r="A14" s="134" t="s">
        <v>56</v>
      </c>
      <c r="B14" s="85">
        <v>0.06</v>
      </c>
    </row>
    <row r="15" spans="1:2" ht="13.8" thickBot="1" x14ac:dyDescent="0.3">
      <c r="A15" s="134" t="s">
        <v>67</v>
      </c>
      <c r="B15" s="85">
        <v>-0.33</v>
      </c>
    </row>
    <row r="16" spans="1:2" ht="13.8" thickBot="1" x14ac:dyDescent="0.3">
      <c r="A16" s="134" t="s">
        <v>48</v>
      </c>
      <c r="B16" s="85">
        <v>0.1</v>
      </c>
    </row>
    <row r="17" spans="1:2" ht="13.8" thickBot="1" x14ac:dyDescent="0.3">
      <c r="A17" s="134" t="s">
        <v>142</v>
      </c>
      <c r="B17" s="85">
        <v>-0.02</v>
      </c>
    </row>
    <row r="18" spans="1:2" ht="13.8" thickBot="1" x14ac:dyDescent="0.3">
      <c r="A18" s="135" t="s">
        <v>40</v>
      </c>
      <c r="B18" s="133">
        <v>-0.02</v>
      </c>
    </row>
  </sheetData>
  <mergeCells count="1">
    <mergeCell ref="A2:B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44"/>
  <sheetViews>
    <sheetView topLeftCell="A14" workbookViewId="0">
      <selection activeCell="F41" sqref="F41"/>
    </sheetView>
  </sheetViews>
  <sheetFormatPr defaultRowHeight="13.2" x14ac:dyDescent="0.25"/>
  <cols>
    <col min="1" max="1" width="18.6640625" bestFit="1" customWidth="1"/>
    <col min="4" max="4" width="22.5546875" customWidth="1"/>
  </cols>
  <sheetData>
    <row r="1" spans="1:40" x14ac:dyDescent="0.25">
      <c r="D1" s="15" t="s">
        <v>8</v>
      </c>
      <c r="E1" s="54" t="s">
        <v>211</v>
      </c>
      <c r="F1" s="54" t="s">
        <v>207</v>
      </c>
      <c r="G1" s="54" t="s">
        <v>205</v>
      </c>
      <c r="H1" s="54" t="s">
        <v>206</v>
      </c>
      <c r="I1" s="54" t="s">
        <v>212</v>
      </c>
      <c r="J1" s="54" t="s">
        <v>210</v>
      </c>
      <c r="K1" s="54" t="s">
        <v>209</v>
      </c>
      <c r="L1" s="54" t="s">
        <v>208</v>
      </c>
      <c r="M1" s="54" t="s">
        <v>213</v>
      </c>
      <c r="N1" s="54" t="s">
        <v>84</v>
      </c>
      <c r="O1" s="54" t="s">
        <v>35</v>
      </c>
      <c r="P1" s="54" t="s">
        <v>76</v>
      </c>
      <c r="Q1" s="54" t="s">
        <v>77</v>
      </c>
      <c r="R1" s="139" t="s">
        <v>80</v>
      </c>
      <c r="S1" s="54" t="s">
        <v>78</v>
      </c>
      <c r="T1" s="139" t="s">
        <v>81</v>
      </c>
      <c r="U1" s="139" t="s">
        <v>170</v>
      </c>
      <c r="V1" s="139" t="s">
        <v>82</v>
      </c>
      <c r="W1" s="54" t="s">
        <v>171</v>
      </c>
      <c r="X1" s="54" t="s">
        <v>172</v>
      </c>
      <c r="Y1" s="54" t="s">
        <v>173</v>
      </c>
      <c r="Z1" s="54" t="s">
        <v>174</v>
      </c>
      <c r="AA1" s="79" t="s">
        <v>214</v>
      </c>
      <c r="AB1" s="79" t="s">
        <v>36</v>
      </c>
      <c r="AC1" s="79" t="s">
        <v>215</v>
      </c>
      <c r="AD1" s="79" t="s">
        <v>39</v>
      </c>
      <c r="AE1" s="79" t="s">
        <v>216</v>
      </c>
      <c r="AF1" s="79" t="s">
        <v>38</v>
      </c>
      <c r="AG1" s="79" t="s">
        <v>217</v>
      </c>
      <c r="AH1" s="79" t="s">
        <v>175</v>
      </c>
      <c r="AI1" s="79" t="s">
        <v>162</v>
      </c>
      <c r="AJ1" s="79" t="s">
        <v>163</v>
      </c>
      <c r="AK1" s="79" t="s">
        <v>164</v>
      </c>
      <c r="AL1" s="79" t="s">
        <v>165</v>
      </c>
      <c r="AM1" s="53" t="s">
        <v>166</v>
      </c>
      <c r="AN1" s="53" t="s">
        <v>79</v>
      </c>
    </row>
    <row r="2" spans="1:40" ht="13.8" thickBot="1" x14ac:dyDescent="0.3"/>
    <row r="3" spans="1:40" ht="18" thickBot="1" x14ac:dyDescent="0.35">
      <c r="A3" s="217" t="s">
        <v>178</v>
      </c>
      <c r="B3" s="218"/>
      <c r="D3" s="15" t="s">
        <v>8</v>
      </c>
      <c r="E3" s="16" t="s">
        <v>7</v>
      </c>
      <c r="F3" s="80">
        <v>37257</v>
      </c>
    </row>
    <row r="4" spans="1:40" x14ac:dyDescent="0.25">
      <c r="A4" s="144" t="s">
        <v>124</v>
      </c>
      <c r="B4" s="140">
        <v>0</v>
      </c>
      <c r="C4">
        <v>4</v>
      </c>
      <c r="D4" s="54" t="s">
        <v>211</v>
      </c>
      <c r="E4" s="54" t="s">
        <v>218</v>
      </c>
      <c r="F4">
        <v>0</v>
      </c>
    </row>
    <row r="5" spans="1:40" x14ac:dyDescent="0.25">
      <c r="A5" s="145" t="s">
        <v>125</v>
      </c>
      <c r="B5" s="141">
        <v>0</v>
      </c>
      <c r="C5">
        <f>C4+1</f>
        <v>5</v>
      </c>
      <c r="D5" s="54" t="s">
        <v>207</v>
      </c>
      <c r="E5" s="54" t="s">
        <v>218</v>
      </c>
      <c r="F5">
        <v>1.4999999999999999E-2</v>
      </c>
    </row>
    <row r="6" spans="1:40" x14ac:dyDescent="0.25">
      <c r="A6" s="145" t="s">
        <v>126</v>
      </c>
      <c r="B6" s="141">
        <v>0</v>
      </c>
      <c r="C6">
        <f t="shared" ref="C6:C39" si="0">C5+1</f>
        <v>6</v>
      </c>
      <c r="D6" s="54" t="s">
        <v>205</v>
      </c>
      <c r="E6" s="54" t="s">
        <v>218</v>
      </c>
      <c r="F6">
        <v>-1.4999999999999999E-2</v>
      </c>
    </row>
    <row r="7" spans="1:40" x14ac:dyDescent="0.25">
      <c r="A7" s="145" t="s">
        <v>127</v>
      </c>
      <c r="B7" s="141">
        <v>0</v>
      </c>
      <c r="C7">
        <f t="shared" si="0"/>
        <v>7</v>
      </c>
      <c r="D7" s="54" t="s">
        <v>206</v>
      </c>
      <c r="E7" s="54" t="s">
        <v>218</v>
      </c>
      <c r="F7">
        <v>0.01</v>
      </c>
    </row>
    <row r="8" spans="1:40" x14ac:dyDescent="0.25">
      <c r="A8" s="145" t="s">
        <v>30</v>
      </c>
      <c r="B8" s="141">
        <v>0</v>
      </c>
      <c r="C8">
        <f t="shared" si="0"/>
        <v>8</v>
      </c>
      <c r="D8" s="54" t="s">
        <v>212</v>
      </c>
      <c r="E8" s="54" t="s">
        <v>218</v>
      </c>
      <c r="F8">
        <v>0.03</v>
      </c>
    </row>
    <row r="9" spans="1:40" x14ac:dyDescent="0.25">
      <c r="A9" s="146" t="s">
        <v>128</v>
      </c>
      <c r="B9" s="141">
        <v>0</v>
      </c>
      <c r="C9">
        <f t="shared" si="0"/>
        <v>9</v>
      </c>
      <c r="D9" s="54" t="s">
        <v>210</v>
      </c>
      <c r="E9" s="54" t="s">
        <v>218</v>
      </c>
      <c r="F9">
        <v>0</v>
      </c>
    </row>
    <row r="10" spans="1:40" x14ac:dyDescent="0.25">
      <c r="A10" s="146" t="s">
        <v>137</v>
      </c>
      <c r="B10" s="141">
        <v>0</v>
      </c>
      <c r="C10">
        <f t="shared" si="0"/>
        <v>10</v>
      </c>
      <c r="D10" s="54" t="s">
        <v>209</v>
      </c>
      <c r="E10" s="54" t="s">
        <v>218</v>
      </c>
      <c r="F10">
        <v>0</v>
      </c>
    </row>
    <row r="11" spans="1:40" x14ac:dyDescent="0.25">
      <c r="A11" s="146" t="s">
        <v>130</v>
      </c>
      <c r="B11" s="141">
        <v>0</v>
      </c>
      <c r="C11">
        <f t="shared" si="0"/>
        <v>11</v>
      </c>
      <c r="D11" s="54" t="s">
        <v>208</v>
      </c>
      <c r="E11" s="54" t="s">
        <v>218</v>
      </c>
      <c r="F11">
        <v>0.01</v>
      </c>
    </row>
    <row r="12" spans="1:40" x14ac:dyDescent="0.25">
      <c r="A12" s="146" t="s">
        <v>131</v>
      </c>
      <c r="B12" s="141">
        <v>0</v>
      </c>
      <c r="C12">
        <f t="shared" si="0"/>
        <v>12</v>
      </c>
      <c r="D12" s="54" t="s">
        <v>213</v>
      </c>
      <c r="E12" s="54" t="s">
        <v>218</v>
      </c>
      <c r="F12">
        <v>0.01</v>
      </c>
    </row>
    <row r="13" spans="1:40" x14ac:dyDescent="0.25">
      <c r="A13" s="146" t="s">
        <v>138</v>
      </c>
      <c r="B13" s="141">
        <v>0</v>
      </c>
      <c r="C13">
        <f t="shared" si="0"/>
        <v>13</v>
      </c>
      <c r="D13" s="54" t="s">
        <v>84</v>
      </c>
      <c r="E13" s="54" t="s">
        <v>218</v>
      </c>
      <c r="F13">
        <v>0</v>
      </c>
    </row>
    <row r="14" spans="1:40" x14ac:dyDescent="0.25">
      <c r="A14" s="146" t="s">
        <v>133</v>
      </c>
      <c r="B14" s="141">
        <v>0</v>
      </c>
      <c r="C14">
        <f t="shared" si="0"/>
        <v>14</v>
      </c>
      <c r="D14" s="54" t="s">
        <v>35</v>
      </c>
      <c r="E14" s="54" t="s">
        <v>218</v>
      </c>
      <c r="F14">
        <v>1.4999999999999999E-2</v>
      </c>
    </row>
    <row r="15" spans="1:40" x14ac:dyDescent="0.25">
      <c r="A15" s="145" t="s">
        <v>42</v>
      </c>
      <c r="B15" s="141">
        <v>0</v>
      </c>
      <c r="C15">
        <f t="shared" si="0"/>
        <v>15</v>
      </c>
      <c r="D15" s="54" t="s">
        <v>76</v>
      </c>
      <c r="E15" s="54" t="s">
        <v>218</v>
      </c>
      <c r="F15">
        <v>-1.4999999999999999E-2</v>
      </c>
    </row>
    <row r="16" spans="1:40" x14ac:dyDescent="0.25">
      <c r="A16" s="145" t="s">
        <v>139</v>
      </c>
      <c r="B16" s="141">
        <v>0</v>
      </c>
      <c r="C16">
        <f t="shared" si="0"/>
        <v>16</v>
      </c>
      <c r="D16" s="54" t="s">
        <v>77</v>
      </c>
      <c r="E16" s="54" t="s">
        <v>218</v>
      </c>
      <c r="F16">
        <v>0.01</v>
      </c>
    </row>
    <row r="17" spans="1:6" x14ac:dyDescent="0.25">
      <c r="A17" s="145" t="s">
        <v>44</v>
      </c>
      <c r="B17" s="141">
        <v>0</v>
      </c>
      <c r="C17">
        <f t="shared" si="0"/>
        <v>17</v>
      </c>
      <c r="D17" s="54" t="s">
        <v>80</v>
      </c>
      <c r="E17" s="54" t="s">
        <v>218</v>
      </c>
      <c r="F17">
        <v>0.03</v>
      </c>
    </row>
    <row r="18" spans="1:6" x14ac:dyDescent="0.25">
      <c r="A18" s="145" t="s">
        <v>45</v>
      </c>
      <c r="B18" s="141">
        <v>0</v>
      </c>
      <c r="C18">
        <f t="shared" si="0"/>
        <v>18</v>
      </c>
      <c r="D18" s="54" t="s">
        <v>78</v>
      </c>
      <c r="E18" s="54" t="s">
        <v>218</v>
      </c>
      <c r="F18">
        <v>0</v>
      </c>
    </row>
    <row r="19" spans="1:6" x14ac:dyDescent="0.25">
      <c r="A19" s="145" t="s">
        <v>132</v>
      </c>
      <c r="B19" s="141">
        <v>0</v>
      </c>
      <c r="C19">
        <f t="shared" si="0"/>
        <v>19</v>
      </c>
      <c r="D19" s="54" t="s">
        <v>81</v>
      </c>
      <c r="E19" s="54" t="s">
        <v>218</v>
      </c>
      <c r="F19">
        <v>0</v>
      </c>
    </row>
    <row r="20" spans="1:6" x14ac:dyDescent="0.25">
      <c r="A20" s="145" t="s">
        <v>140</v>
      </c>
      <c r="B20" s="141">
        <v>0</v>
      </c>
      <c r="C20">
        <f t="shared" si="0"/>
        <v>20</v>
      </c>
      <c r="D20" s="54" t="s">
        <v>170</v>
      </c>
      <c r="E20" s="54" t="s">
        <v>218</v>
      </c>
      <c r="F20">
        <v>0.01</v>
      </c>
    </row>
    <row r="21" spans="1:6" x14ac:dyDescent="0.25">
      <c r="A21" s="145" t="s">
        <v>48</v>
      </c>
      <c r="B21" s="141">
        <v>0</v>
      </c>
      <c r="C21">
        <f t="shared" si="0"/>
        <v>21</v>
      </c>
      <c r="D21" s="54" t="s">
        <v>82</v>
      </c>
      <c r="E21" s="54" t="s">
        <v>218</v>
      </c>
      <c r="F21">
        <v>0.01</v>
      </c>
    </row>
    <row r="22" spans="1:6" x14ac:dyDescent="0.25">
      <c r="A22" s="145" t="s">
        <v>134</v>
      </c>
      <c r="B22" s="141">
        <v>0</v>
      </c>
      <c r="C22">
        <f t="shared" si="0"/>
        <v>22</v>
      </c>
      <c r="D22" s="54" t="s">
        <v>171</v>
      </c>
      <c r="E22" s="54" t="s">
        <v>218</v>
      </c>
      <c r="F22">
        <v>-1.4999999999999999E-2</v>
      </c>
    </row>
    <row r="23" spans="1:6" x14ac:dyDescent="0.25">
      <c r="A23" s="145" t="s">
        <v>52</v>
      </c>
      <c r="B23" s="141">
        <v>0.05</v>
      </c>
      <c r="C23">
        <f t="shared" si="0"/>
        <v>23</v>
      </c>
      <c r="D23" s="54" t="s">
        <v>172</v>
      </c>
      <c r="E23" s="54" t="s">
        <v>218</v>
      </c>
      <c r="F23">
        <v>0.01</v>
      </c>
    </row>
    <row r="24" spans="1:6" x14ac:dyDescent="0.25">
      <c r="A24" s="145" t="s">
        <v>55</v>
      </c>
      <c r="B24" s="141">
        <v>0</v>
      </c>
      <c r="C24">
        <f t="shared" si="0"/>
        <v>24</v>
      </c>
      <c r="D24" s="54" t="s">
        <v>173</v>
      </c>
      <c r="E24" s="54" t="s">
        <v>218</v>
      </c>
      <c r="F24">
        <v>-1.4999999999999999E-2</v>
      </c>
    </row>
    <row r="25" spans="1:6" x14ac:dyDescent="0.25">
      <c r="A25" s="147" t="s">
        <v>145</v>
      </c>
      <c r="B25" s="141">
        <v>0</v>
      </c>
      <c r="C25">
        <f t="shared" si="0"/>
        <v>25</v>
      </c>
      <c r="D25" s="54" t="s">
        <v>174</v>
      </c>
      <c r="E25" s="54" t="s">
        <v>218</v>
      </c>
      <c r="F25">
        <v>0.01</v>
      </c>
    </row>
    <row r="26" spans="1:6" x14ac:dyDescent="0.25">
      <c r="A26" s="147" t="s">
        <v>141</v>
      </c>
      <c r="B26" s="141">
        <v>0</v>
      </c>
      <c r="C26">
        <f t="shared" si="0"/>
        <v>26</v>
      </c>
      <c r="D26" s="79" t="s">
        <v>214</v>
      </c>
      <c r="E26" s="54" t="s">
        <v>218</v>
      </c>
      <c r="F26">
        <v>0.01</v>
      </c>
    </row>
    <row r="27" spans="1:6" x14ac:dyDescent="0.25">
      <c r="A27" s="147" t="s">
        <v>57</v>
      </c>
      <c r="B27" s="141">
        <v>0</v>
      </c>
      <c r="C27">
        <f t="shared" si="0"/>
        <v>27</v>
      </c>
      <c r="D27" s="79" t="s">
        <v>36</v>
      </c>
      <c r="E27" s="54" t="s">
        <v>218</v>
      </c>
      <c r="F27">
        <v>0.01</v>
      </c>
    </row>
    <row r="28" spans="1:6" x14ac:dyDescent="0.25">
      <c r="A28" s="147" t="s">
        <v>146</v>
      </c>
      <c r="B28" s="141">
        <v>0</v>
      </c>
      <c r="C28">
        <f t="shared" si="0"/>
        <v>28</v>
      </c>
      <c r="D28" s="79" t="s">
        <v>215</v>
      </c>
      <c r="E28" s="54" t="s">
        <v>218</v>
      </c>
      <c r="F28">
        <v>0</v>
      </c>
    </row>
    <row r="29" spans="1:6" x14ac:dyDescent="0.25">
      <c r="A29" s="147" t="s">
        <v>147</v>
      </c>
      <c r="B29" s="141">
        <v>0</v>
      </c>
      <c r="C29">
        <f t="shared" si="0"/>
        <v>29</v>
      </c>
      <c r="D29" s="79" t="s">
        <v>39</v>
      </c>
      <c r="E29" s="54" t="s">
        <v>218</v>
      </c>
      <c r="F29">
        <v>0</v>
      </c>
    </row>
    <row r="30" spans="1:6" x14ac:dyDescent="0.25">
      <c r="A30" s="147" t="s">
        <v>61</v>
      </c>
      <c r="B30" s="141">
        <v>0</v>
      </c>
      <c r="C30">
        <f t="shared" si="0"/>
        <v>30</v>
      </c>
      <c r="D30" s="79" t="s">
        <v>216</v>
      </c>
      <c r="E30" s="54" t="s">
        <v>218</v>
      </c>
      <c r="F30">
        <v>0.01</v>
      </c>
    </row>
    <row r="31" spans="1:6" x14ac:dyDescent="0.25">
      <c r="A31" s="147" t="s">
        <v>148</v>
      </c>
      <c r="B31" s="141">
        <v>0</v>
      </c>
      <c r="C31">
        <f t="shared" si="0"/>
        <v>31</v>
      </c>
      <c r="D31" s="79" t="s">
        <v>38</v>
      </c>
      <c r="E31" s="54" t="s">
        <v>218</v>
      </c>
      <c r="F31">
        <v>0.01</v>
      </c>
    </row>
    <row r="32" spans="1:6" x14ac:dyDescent="0.25">
      <c r="A32" s="147" t="s">
        <v>64</v>
      </c>
      <c r="B32" s="141">
        <v>0</v>
      </c>
      <c r="C32">
        <f t="shared" si="0"/>
        <v>32</v>
      </c>
      <c r="D32" s="79" t="s">
        <v>217</v>
      </c>
      <c r="E32" s="54" t="s">
        <v>218</v>
      </c>
      <c r="F32">
        <v>0</v>
      </c>
    </row>
    <row r="33" spans="1:6" x14ac:dyDescent="0.25">
      <c r="A33" s="147" t="s">
        <v>66</v>
      </c>
      <c r="B33" s="141">
        <v>0</v>
      </c>
      <c r="C33">
        <f t="shared" si="0"/>
        <v>33</v>
      </c>
      <c r="D33" s="79" t="s">
        <v>175</v>
      </c>
      <c r="E33" s="54" t="s">
        <v>218</v>
      </c>
      <c r="F33">
        <v>0</v>
      </c>
    </row>
    <row r="34" spans="1:6" x14ac:dyDescent="0.25">
      <c r="A34" s="147" t="s">
        <v>68</v>
      </c>
      <c r="B34" s="141">
        <v>0</v>
      </c>
      <c r="C34">
        <f t="shared" si="0"/>
        <v>34</v>
      </c>
      <c r="D34" s="79" t="s">
        <v>162</v>
      </c>
      <c r="E34" s="54" t="s">
        <v>218</v>
      </c>
      <c r="F34">
        <v>0</v>
      </c>
    </row>
    <row r="35" spans="1:6" x14ac:dyDescent="0.25">
      <c r="A35" s="147" t="s">
        <v>142</v>
      </c>
      <c r="B35" s="141">
        <v>0</v>
      </c>
      <c r="C35">
        <f t="shared" si="0"/>
        <v>35</v>
      </c>
      <c r="D35" s="79" t="s">
        <v>163</v>
      </c>
      <c r="E35" s="54" t="s">
        <v>218</v>
      </c>
      <c r="F35">
        <v>0</v>
      </c>
    </row>
    <row r="36" spans="1:6" x14ac:dyDescent="0.25">
      <c r="A36" s="147" t="s">
        <v>159</v>
      </c>
      <c r="B36" s="141">
        <v>0</v>
      </c>
      <c r="C36">
        <f t="shared" si="0"/>
        <v>36</v>
      </c>
      <c r="D36" s="79" t="s">
        <v>164</v>
      </c>
      <c r="E36" s="54" t="s">
        <v>218</v>
      </c>
      <c r="F36">
        <v>0</v>
      </c>
    </row>
    <row r="37" spans="1:6" x14ac:dyDescent="0.25">
      <c r="A37" s="147" t="s">
        <v>71</v>
      </c>
      <c r="B37" s="141">
        <v>0</v>
      </c>
      <c r="C37">
        <f t="shared" si="0"/>
        <v>37</v>
      </c>
      <c r="D37" s="79" t="s">
        <v>165</v>
      </c>
      <c r="E37" s="54" t="s">
        <v>218</v>
      </c>
      <c r="F37">
        <v>0</v>
      </c>
    </row>
    <row r="38" spans="1:6" x14ac:dyDescent="0.25">
      <c r="A38" s="147" t="s">
        <v>149</v>
      </c>
      <c r="B38" s="141">
        <v>0</v>
      </c>
      <c r="C38">
        <f t="shared" si="0"/>
        <v>38</v>
      </c>
      <c r="D38" s="53" t="s">
        <v>166</v>
      </c>
      <c r="E38" s="54" t="s">
        <v>218</v>
      </c>
      <c r="F38">
        <v>0</v>
      </c>
    </row>
    <row r="39" spans="1:6" x14ac:dyDescent="0.25">
      <c r="A39" s="147" t="s">
        <v>150</v>
      </c>
      <c r="B39" s="141">
        <v>0</v>
      </c>
      <c r="C39">
        <f t="shared" si="0"/>
        <v>39</v>
      </c>
      <c r="D39" s="53" t="s">
        <v>79</v>
      </c>
      <c r="E39" s="54" t="s">
        <v>218</v>
      </c>
      <c r="F39">
        <v>0.01</v>
      </c>
    </row>
    <row r="40" spans="1:6" x14ac:dyDescent="0.25">
      <c r="A40" s="147" t="s">
        <v>151</v>
      </c>
      <c r="B40" s="141">
        <v>0</v>
      </c>
      <c r="C40">
        <v>40</v>
      </c>
      <c r="D40" s="79" t="s">
        <v>233</v>
      </c>
      <c r="E40" s="54" t="s">
        <v>218</v>
      </c>
      <c r="F40">
        <v>0</v>
      </c>
    </row>
    <row r="41" spans="1:6" x14ac:dyDescent="0.25">
      <c r="A41" s="147" t="s">
        <v>152</v>
      </c>
      <c r="B41" s="141">
        <v>0</v>
      </c>
    </row>
    <row r="42" spans="1:6" x14ac:dyDescent="0.25">
      <c r="A42" s="147" t="s">
        <v>155</v>
      </c>
      <c r="B42" s="141">
        <v>0</v>
      </c>
    </row>
    <row r="43" spans="1:6" x14ac:dyDescent="0.25">
      <c r="A43" s="147" t="s">
        <v>156</v>
      </c>
      <c r="B43" s="141">
        <v>0</v>
      </c>
    </row>
    <row r="44" spans="1:6" ht="13.8" thickBot="1" x14ac:dyDescent="0.3">
      <c r="A44" s="148" t="s">
        <v>157</v>
      </c>
      <c r="B44" s="142">
        <v>0</v>
      </c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4"/>
  <sheetViews>
    <sheetView topLeftCell="A16" workbookViewId="0">
      <selection activeCell="B22" sqref="B22"/>
    </sheetView>
  </sheetViews>
  <sheetFormatPr defaultRowHeight="13.2" x14ac:dyDescent="0.25"/>
  <cols>
    <col min="1" max="2" width="19" customWidth="1"/>
    <col min="3" max="3" width="19.109375" customWidth="1"/>
  </cols>
  <sheetData>
    <row r="1" spans="1:4" ht="33" customHeight="1" thickBot="1" x14ac:dyDescent="0.3">
      <c r="A1" s="219" t="s">
        <v>179</v>
      </c>
      <c r="B1" s="219"/>
      <c r="C1" s="219"/>
    </row>
    <row r="2" spans="1:4" ht="18.75" customHeight="1" x14ac:dyDescent="0.3">
      <c r="A2" s="172" t="s">
        <v>0</v>
      </c>
      <c r="B2" s="173">
        <f ca="1">TODAY()+1</f>
        <v>37271</v>
      </c>
      <c r="C2" s="173">
        <f ca="1">TODAY()+2</f>
        <v>37272</v>
      </c>
    </row>
    <row r="3" spans="1:4" ht="24.75" customHeight="1" thickBot="1" x14ac:dyDescent="0.35">
      <c r="A3" s="174"/>
      <c r="B3" s="175" t="s">
        <v>180</v>
      </c>
      <c r="C3" s="176" t="s">
        <v>181</v>
      </c>
      <c r="D3" s="177"/>
    </row>
    <row r="4" spans="1:4" ht="24.9" customHeight="1" thickTop="1" x14ac:dyDescent="0.3">
      <c r="A4" s="178" t="s">
        <v>182</v>
      </c>
      <c r="B4" s="179">
        <f>CurveFetch!L16</f>
        <v>2.1</v>
      </c>
      <c r="C4" s="180">
        <f>+[2]Curves!$D20</f>
        <v>2.21</v>
      </c>
      <c r="D4" s="181"/>
    </row>
    <row r="5" spans="1:4" ht="24.9" customHeight="1" x14ac:dyDescent="0.3">
      <c r="A5" s="182" t="s">
        <v>183</v>
      </c>
      <c r="B5" s="183">
        <f>CurveFetch!K16</f>
        <v>2.0649999999999999</v>
      </c>
      <c r="C5" s="184">
        <f>+[2]Curves!$D22</f>
        <v>2.0099999999999998</v>
      </c>
      <c r="D5" s="181"/>
    </row>
    <row r="6" spans="1:4" ht="24.9" customHeight="1" x14ac:dyDescent="0.3">
      <c r="A6" s="182" t="s">
        <v>228</v>
      </c>
      <c r="B6" s="183">
        <f>CurveFetch!S16</f>
        <v>2.0249999999999999</v>
      </c>
      <c r="C6" s="184"/>
      <c r="D6" s="181"/>
    </row>
    <row r="7" spans="1:4" ht="24.9" customHeight="1" x14ac:dyDescent="0.3">
      <c r="A7" s="182" t="s">
        <v>231</v>
      </c>
      <c r="B7" s="183">
        <f>CurveFetch!X16</f>
        <v>0</v>
      </c>
      <c r="C7" s="184"/>
      <c r="D7" s="181"/>
    </row>
    <row r="8" spans="1:4" ht="24.9" customHeight="1" x14ac:dyDescent="0.3">
      <c r="A8" s="182" t="s">
        <v>184</v>
      </c>
      <c r="B8" s="183">
        <f>CurveFetch!M16</f>
        <v>2.2000000000000002</v>
      </c>
      <c r="C8" s="184">
        <f>+[2]Curves!$D31</f>
        <v>2.4099999999999997</v>
      </c>
      <c r="D8" s="181"/>
    </row>
    <row r="9" spans="1:4" ht="24.9" customHeight="1" x14ac:dyDescent="0.3">
      <c r="A9" s="182" t="s">
        <v>185</v>
      </c>
      <c r="B9" s="183">
        <f>CurveFetch!N16</f>
        <v>1.96</v>
      </c>
      <c r="C9" s="184">
        <f>+[2]Curves!$D13</f>
        <v>1.9599999999999997</v>
      </c>
      <c r="D9" s="181"/>
    </row>
    <row r="10" spans="1:4" ht="24.9" customHeight="1" x14ac:dyDescent="0.3">
      <c r="A10" s="182" t="s">
        <v>186</v>
      </c>
      <c r="B10" s="183">
        <f>CurveFetch!O16</f>
        <v>1.97</v>
      </c>
      <c r="C10" s="184">
        <f>+[2]Curves!$D17</f>
        <v>1.9099999999999997</v>
      </c>
      <c r="D10" s="181"/>
    </row>
    <row r="11" spans="1:4" ht="24.9" customHeight="1" x14ac:dyDescent="0.3">
      <c r="A11" s="182" t="s">
        <v>227</v>
      </c>
      <c r="B11" s="183">
        <f>CurveFetch!I16</f>
        <v>0</v>
      </c>
      <c r="C11" s="184"/>
      <c r="D11" s="181"/>
    </row>
    <row r="12" spans="1:4" ht="24.9" customHeight="1" x14ac:dyDescent="0.3">
      <c r="A12" s="182" t="s">
        <v>225</v>
      </c>
      <c r="B12" s="183">
        <f>CurveFetch!P16</f>
        <v>2.0449999999999999</v>
      </c>
      <c r="C12" s="184" t="s">
        <v>224</v>
      </c>
      <c r="D12" s="181"/>
    </row>
    <row r="13" spans="1:4" ht="24.9" customHeight="1" x14ac:dyDescent="0.3">
      <c r="A13" s="182" t="s">
        <v>187</v>
      </c>
      <c r="B13" s="183">
        <f>CurveFetch!Q16</f>
        <v>1.96</v>
      </c>
      <c r="C13" s="184">
        <f>+[2]Curves!$D16</f>
        <v>1.9099999999999997</v>
      </c>
      <c r="D13" s="181"/>
    </row>
    <row r="14" spans="1:4" ht="24.9" customHeight="1" x14ac:dyDescent="0.3">
      <c r="A14" s="182" t="s">
        <v>188</v>
      </c>
      <c r="B14" s="183">
        <f>CurveFetch!R16</f>
        <v>1.915</v>
      </c>
      <c r="C14" s="184">
        <f>+[2]Curves!$D18</f>
        <v>2.2899999999999996</v>
      </c>
      <c r="D14" s="181"/>
    </row>
    <row r="15" spans="1:4" ht="24.9" customHeight="1" x14ac:dyDescent="0.3">
      <c r="A15" s="182" t="s">
        <v>189</v>
      </c>
      <c r="B15" s="183">
        <f>CurveFetch!T16</f>
        <v>2.1349999999999998</v>
      </c>
      <c r="C15" s="184">
        <f>+[2]Curves!$D27</f>
        <v>2.4099999999999997</v>
      </c>
      <c r="D15" s="181"/>
    </row>
    <row r="16" spans="1:4" ht="24.9" customHeight="1" x14ac:dyDescent="0.3">
      <c r="A16" s="182" t="s">
        <v>190</v>
      </c>
      <c r="B16" s="183">
        <f>CurveFetch!U16</f>
        <v>2.0699999999999998</v>
      </c>
      <c r="C16" s="184">
        <f>+[2]Curves!$D19</f>
        <v>2.34</v>
      </c>
      <c r="D16" s="181"/>
    </row>
    <row r="17" spans="1:5" ht="24.9" customHeight="1" x14ac:dyDescent="0.3">
      <c r="A17" s="182" t="s">
        <v>191</v>
      </c>
      <c r="B17" s="185">
        <f>CurveFetch!AA16</f>
        <v>0</v>
      </c>
      <c r="C17" s="184">
        <f>+[2]Curves!$D10</f>
        <v>2.0199999999999996</v>
      </c>
      <c r="D17" s="181">
        <v>1.637</v>
      </c>
      <c r="E17" s="181"/>
    </row>
    <row r="18" spans="1:5" ht="24.9" customHeight="1" x14ac:dyDescent="0.3">
      <c r="A18" s="182" t="s">
        <v>192</v>
      </c>
      <c r="B18" s="183">
        <f>CurveFetch!V16</f>
        <v>2.23</v>
      </c>
      <c r="C18" s="184">
        <f>+[2]Curves!$D28</f>
        <v>2.5599999999999996</v>
      </c>
      <c r="D18" s="181"/>
    </row>
    <row r="19" spans="1:5" ht="24.9" customHeight="1" x14ac:dyDescent="0.3">
      <c r="A19" s="182" t="s">
        <v>226</v>
      </c>
      <c r="B19" s="183">
        <f>CurveFetch!G16</f>
        <v>0</v>
      </c>
      <c r="C19" s="184"/>
      <c r="D19" s="181"/>
    </row>
    <row r="20" spans="1:5" ht="24.9" customHeight="1" x14ac:dyDescent="0.3">
      <c r="A20" s="182" t="s">
        <v>193</v>
      </c>
      <c r="B20" s="183">
        <f>CurveFetch!Z16</f>
        <v>2.0750000000000002</v>
      </c>
      <c r="C20" s="184">
        <f>+[2]Curves!$D14</f>
        <v>2.0099999999999998</v>
      </c>
      <c r="D20" s="181"/>
    </row>
    <row r="21" spans="1:5" ht="24.9" customHeight="1" x14ac:dyDescent="0.3">
      <c r="A21" s="182" t="s">
        <v>194</v>
      </c>
      <c r="B21" s="185">
        <f>CurveFetch!Y16</f>
        <v>1.9450000000000001</v>
      </c>
      <c r="C21" s="184">
        <f>+[2]Curves!$D15</f>
        <v>1.9599999999999997</v>
      </c>
      <c r="D21" s="181"/>
    </row>
    <row r="22" spans="1:5" ht="23.25" customHeight="1" x14ac:dyDescent="0.3">
      <c r="A22" s="182" t="s">
        <v>229</v>
      </c>
      <c r="B22" s="185">
        <f>CurveFetch!L16</f>
        <v>2.1</v>
      </c>
      <c r="C22" s="184">
        <f>[2]Curves!$D$29</f>
        <v>2.61</v>
      </c>
    </row>
    <row r="23" spans="1:5" ht="23.25" customHeight="1" x14ac:dyDescent="0.3">
      <c r="A23" s="182" t="s">
        <v>230</v>
      </c>
      <c r="B23" s="185">
        <f>CurveFetch!W16</f>
        <v>2.145</v>
      </c>
      <c r="C23" s="184">
        <f>[2]Curves!$D$30</f>
        <v>2.46</v>
      </c>
    </row>
    <row r="24" spans="1:5" ht="21" customHeight="1" x14ac:dyDescent="0.3">
      <c r="A24" s="186" t="s">
        <v>195</v>
      </c>
      <c r="B24" s="211">
        <f>CurveFetch!H16</f>
        <v>0</v>
      </c>
      <c r="C24" s="211">
        <f>[1]West!$C$26</f>
        <v>0</v>
      </c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Y73"/>
  <sheetViews>
    <sheetView workbookViewId="0">
      <pane xSplit="3" ySplit="9" topLeftCell="D10" activePane="bottomRight" state="frozen"/>
      <selection activeCell="B1" sqref="B1"/>
      <selection pane="topRight" activeCell="D1" sqref="D1"/>
      <selection pane="bottomLeft" activeCell="B10" sqref="B10"/>
      <selection pane="bottomRight" activeCell="D20" sqref="D20"/>
    </sheetView>
  </sheetViews>
  <sheetFormatPr defaultRowHeight="13.2" x14ac:dyDescent="0.25"/>
  <cols>
    <col min="1" max="1" width="9.109375" hidden="1" customWidth="1"/>
    <col min="2" max="2" width="12.5546875" bestFit="1" customWidth="1"/>
    <col min="3" max="3" width="10.109375" bestFit="1" customWidth="1"/>
    <col min="4" max="4" width="17.5546875" style="124" bestFit="1" customWidth="1"/>
    <col min="5" max="5" width="17.5546875" style="124" customWidth="1"/>
    <col min="6" max="6" width="18" style="124" bestFit="1" customWidth="1"/>
    <col min="7" max="7" width="18" style="158" customWidth="1"/>
    <col min="8" max="8" width="17.5546875" style="158" bestFit="1" customWidth="1"/>
    <col min="9" max="9" width="11.109375" style="158" bestFit="1" customWidth="1"/>
    <col min="10" max="10" width="15.44140625" style="158" bestFit="1" customWidth="1"/>
    <col min="11" max="11" width="11.33203125" style="158" bestFit="1" customWidth="1"/>
    <col min="12" max="12" width="15" style="158" bestFit="1" customWidth="1"/>
    <col min="13" max="13" width="12.5546875" style="158" bestFit="1" customWidth="1"/>
    <col min="14" max="14" width="15.88671875" style="158" bestFit="1" customWidth="1"/>
    <col min="15" max="15" width="17.33203125" style="158" bestFit="1" customWidth="1"/>
    <col min="16" max="16" width="10.6640625" style="158" bestFit="1" customWidth="1"/>
    <col min="17" max="17" width="9.44140625" style="158" bestFit="1" customWidth="1"/>
    <col min="18" max="18" width="15.109375" style="158" bestFit="1" customWidth="1"/>
    <col min="19" max="19" width="17.33203125" style="158" bestFit="1" customWidth="1"/>
    <col min="20" max="20" width="12" style="158" bestFit="1" customWidth="1"/>
    <col min="21" max="21" width="9.5546875" style="158" bestFit="1" customWidth="1"/>
    <col min="22" max="22" width="17.44140625" style="158" bestFit="1" customWidth="1"/>
    <col min="23" max="23" width="15.88671875" customWidth="1"/>
    <col min="24" max="24" width="19" customWidth="1"/>
  </cols>
  <sheetData>
    <row r="4" spans="1:25" x14ac:dyDescent="0.25">
      <c r="B4" s="125" t="s">
        <v>29</v>
      </c>
      <c r="C4" s="126">
        <f>Currentmonth</f>
        <v>37257</v>
      </c>
    </row>
    <row r="5" spans="1:25" s="82" customFormat="1" x14ac:dyDescent="0.25">
      <c r="A5"/>
      <c r="B5"/>
      <c r="C5"/>
      <c r="D5" s="163"/>
      <c r="E5" s="163"/>
      <c r="F5" s="164"/>
      <c r="G5" s="160"/>
      <c r="H5" s="159"/>
      <c r="I5" s="159"/>
      <c r="J5" s="159"/>
      <c r="K5" s="159"/>
      <c r="L5" s="159"/>
      <c r="M5" s="161"/>
      <c r="N5" s="161"/>
      <c r="O5" s="161"/>
      <c r="P5" s="161"/>
      <c r="Q5" s="161"/>
      <c r="R5" s="159"/>
      <c r="S5" s="159"/>
      <c r="T5" s="159"/>
      <c r="U5" s="159"/>
      <c r="V5" s="160"/>
      <c r="W5" s="143"/>
      <c r="X5" s="143"/>
      <c r="Y5" s="143"/>
    </row>
    <row r="7" spans="1:25" x14ac:dyDescent="0.25">
      <c r="B7">
        <f>EOMONTH($C$4,1)-EOMONTH($C$4,-1)</f>
        <v>59</v>
      </c>
      <c r="C7" s="127" t="s">
        <v>160</v>
      </c>
      <c r="D7" s="212">
        <v>2.27</v>
      </c>
    </row>
    <row r="8" spans="1:25" x14ac:dyDescent="0.25">
      <c r="C8" s="127" t="s">
        <v>161</v>
      </c>
    </row>
    <row r="9" spans="1:25" x14ac:dyDescent="0.25">
      <c r="D9" s="163" t="s">
        <v>45</v>
      </c>
      <c r="E9" s="163" t="s">
        <v>177</v>
      </c>
      <c r="F9" s="164" t="s">
        <v>157</v>
      </c>
      <c r="G9" s="160" t="s">
        <v>177</v>
      </c>
      <c r="H9" s="159" t="s">
        <v>124</v>
      </c>
      <c r="I9" s="159" t="s">
        <v>125</v>
      </c>
      <c r="J9" s="159" t="s">
        <v>126</v>
      </c>
      <c r="K9" s="159" t="s">
        <v>127</v>
      </c>
      <c r="L9" s="159" t="s">
        <v>30</v>
      </c>
      <c r="M9" s="161" t="s">
        <v>128</v>
      </c>
      <c r="N9" s="161" t="s">
        <v>137</v>
      </c>
      <c r="O9" s="161" t="s">
        <v>130</v>
      </c>
      <c r="P9" s="161" t="s">
        <v>131</v>
      </c>
      <c r="Q9" s="161" t="s">
        <v>133</v>
      </c>
      <c r="R9" s="159" t="s">
        <v>139</v>
      </c>
      <c r="S9" s="159" t="s">
        <v>132</v>
      </c>
      <c r="T9" s="159" t="s">
        <v>134</v>
      </c>
      <c r="U9" s="160" t="s">
        <v>232</v>
      </c>
      <c r="V9" s="160" t="s">
        <v>156</v>
      </c>
      <c r="W9" s="160" t="s">
        <v>159</v>
      </c>
      <c r="X9" s="160" t="s">
        <v>155</v>
      </c>
    </row>
    <row r="10" spans="1:25" s="82" customFormat="1" x14ac:dyDescent="0.25">
      <c r="A10"/>
      <c r="B10">
        <v>1</v>
      </c>
      <c r="C10" s="128">
        <v>37257</v>
      </c>
      <c r="D10" s="207">
        <f>NYMEX+CGPRAECOBASIS</f>
        <v>2.33928237504698</v>
      </c>
      <c r="E10" s="165">
        <f t="shared" ref="E10:E41" si="0">IF(C10="","",IF(D10="",E9,D10))</f>
        <v>2.33928237504698</v>
      </c>
      <c r="F10" s="83">
        <f>NYMEX+CGPRKingsgate</f>
        <v>2.4250000000000003</v>
      </c>
      <c r="G10" s="162">
        <f>IF(AND(G$9,CurveFetch!H8&lt;&gt;""),CurveFetch!H8,IF($C10="","",IF(F10="",G9,F10)))</f>
        <v>2.4900000000000002</v>
      </c>
      <c r="H10" s="159">
        <f>Fin!D10+PhysPrem!$B$4</f>
        <v>2.4849999999999999</v>
      </c>
      <c r="I10" s="159">
        <f>Fin!F10+PhysPrem!$B$5</f>
        <v>2.48</v>
      </c>
      <c r="J10" s="159">
        <f>Fin!H10+PhysPrem!$B$6</f>
        <v>2.5299999999999998</v>
      </c>
      <c r="K10" s="159">
        <f>Fin!J10+PhysPrem!$B$7</f>
        <v>2.61</v>
      </c>
      <c r="L10" s="159">
        <f>Fin!L10+PhysPrem!$B$8</f>
        <v>2.35</v>
      </c>
      <c r="M10" s="159">
        <f>Fin!N10+PhysPrem!$B$9</f>
        <v>2.355</v>
      </c>
      <c r="N10" s="159">
        <f>Fin!P10+PhysPrem!$B$10</f>
        <v>2.4</v>
      </c>
      <c r="O10" s="159">
        <f>PhysPrem!$B$11+Fin!AP10</f>
        <v>2.1699999999999995</v>
      </c>
      <c r="P10" s="159">
        <f>Fin!T10+PhysPrem!$B$12</f>
        <v>2.2650000000000001</v>
      </c>
      <c r="Q10" s="159">
        <f>Fin!V10+PhysPrem!$B$14</f>
        <v>2.5649999999999999</v>
      </c>
      <c r="R10" s="159">
        <f>Fin!X10+PhysPrem!$B$16</f>
        <v>2.4649999999999999</v>
      </c>
      <c r="S10" s="159">
        <f>Fin!Z10+PhysPrem!$B$19</f>
        <v>2.5499999999999998</v>
      </c>
      <c r="T10" s="159">
        <f>Fin!AB10+PhysPrem!$B$22</f>
        <v>2.66</v>
      </c>
      <c r="U10" s="159">
        <f>Fin!AF10+PhysPrem!$B$27</f>
        <v>2.5499999999999998</v>
      </c>
      <c r="V10" s="159">
        <f>Fin!AD10+PhysPrem!$B$43</f>
        <v>2.57</v>
      </c>
      <c r="W10" s="159">
        <f>Fin!AJ10</f>
        <v>2.395</v>
      </c>
      <c r="X10" s="159">
        <f>Fin!J10+PhysPrem!$B$42</f>
        <v>2.61</v>
      </c>
    </row>
    <row r="11" spans="1:25" x14ac:dyDescent="0.25">
      <c r="B11">
        <v>2</v>
      </c>
      <c r="C11" s="128">
        <f>IF(B11&lt;=$B$7,C10+1,"")</f>
        <v>37258</v>
      </c>
      <c r="D11" s="124">
        <v>2.3066</v>
      </c>
      <c r="E11" s="165">
        <f t="shared" si="0"/>
        <v>2.3066</v>
      </c>
      <c r="F11" s="83" t="str">
        <f t="shared" ref="F11:F42" ca="1" si="1">IF(C11&lt;TODAY+2,"",HeHub+GDP_MALIN-0.12)</f>
        <v/>
      </c>
      <c r="G11" s="162">
        <f>IF(AND(G$9,CurveFetch!H9&lt;&gt;""),CurveFetch!H9,IF($C11="","",IF(F11="",G10,F11)))</f>
        <v>2.4900000000000002</v>
      </c>
      <c r="H11" s="159">
        <f>Fin!D11+PhysPrem!$B$4</f>
        <v>2.4849999999999999</v>
      </c>
      <c r="I11" s="159">
        <f>Fin!F11+PhysPrem!$B$5</f>
        <v>2.48</v>
      </c>
      <c r="J11" s="159">
        <f>Fin!H11+PhysPrem!$B$6</f>
        <v>2.5299999999999998</v>
      </c>
      <c r="K11" s="159">
        <f>Fin!J11+PhysPrem!$B$7</f>
        <v>2.61</v>
      </c>
      <c r="L11" s="159">
        <f>Fin!L11+PhysPrem!$B$8</f>
        <v>2.35</v>
      </c>
      <c r="M11" s="159">
        <f>Fin!N11+PhysPrem!$B$9</f>
        <v>2.355</v>
      </c>
      <c r="N11" s="159">
        <f>Fin!P11+PhysPrem!$B$10</f>
        <v>2.4</v>
      </c>
      <c r="O11" s="159">
        <f>PhysPrem!$B$11+Fin!AP11</f>
        <v>2.57</v>
      </c>
      <c r="P11" s="159">
        <f>Fin!T11+PhysPrem!$B$12</f>
        <v>2.2650000000000001</v>
      </c>
      <c r="Q11" s="159">
        <f>Fin!V11+PhysPrem!$B$14</f>
        <v>2.5649999999999999</v>
      </c>
      <c r="R11" s="159">
        <f>Fin!X11+PhysPrem!$B$16</f>
        <v>2.4649999999999999</v>
      </c>
      <c r="S11" s="159">
        <f>Fin!Z11+PhysPrem!$B$19</f>
        <v>2.5499999999999998</v>
      </c>
      <c r="T11" s="159">
        <f>Fin!AB11+PhysPrem!$B$22</f>
        <v>2.66</v>
      </c>
      <c r="U11" s="159">
        <f>Fin!AF11+PhysPrem!$B$27</f>
        <v>2.5499999999999998</v>
      </c>
      <c r="V11" s="159">
        <f>Fin!AD11+PhysPrem!$B$43</f>
        <v>2.57</v>
      </c>
      <c r="W11" s="159">
        <f>Fin!AJ11</f>
        <v>2.395</v>
      </c>
      <c r="X11" s="159">
        <f>Fin!J11+PhysPrem!$B$42</f>
        <v>2.61</v>
      </c>
    </row>
    <row r="12" spans="1:25" x14ac:dyDescent="0.25">
      <c r="B12">
        <v>3</v>
      </c>
      <c r="C12" s="128">
        <f t="shared" ref="C12:C71" si="2">IF(B12&lt;=$B$7,C11+1,"")</f>
        <v>37259</v>
      </c>
      <c r="D12" s="124">
        <v>2.0975000000000001</v>
      </c>
      <c r="E12" s="165">
        <f t="shared" si="0"/>
        <v>2.0975000000000001</v>
      </c>
      <c r="F12" s="83" t="str">
        <f t="shared" ca="1" si="1"/>
        <v/>
      </c>
      <c r="G12" s="162">
        <f>IF(AND(G$9,CurveFetch!H10&lt;&gt;""),CurveFetch!H10,IF($C12="","",IF(F12="",G11,F12)))</f>
        <v>2.17</v>
      </c>
      <c r="H12" s="159">
        <f>Fin!D12+PhysPrem!$B$4</f>
        <v>2.2799999999999998</v>
      </c>
      <c r="I12" s="159">
        <f>Fin!F12+PhysPrem!$B$5</f>
        <v>2.25</v>
      </c>
      <c r="J12" s="159">
        <f>Fin!H12+PhysPrem!$B$6</f>
        <v>2.2949999999999999</v>
      </c>
      <c r="K12" s="159">
        <f>Fin!J12+PhysPrem!$B$7</f>
        <v>2.3849999999999998</v>
      </c>
      <c r="L12" s="159">
        <f>Fin!L12+PhysPrem!$B$8</f>
        <v>2.0649999999999999</v>
      </c>
      <c r="M12" s="159">
        <f>Fin!N12+PhysPrem!$B$9</f>
        <v>2.0699999999999998</v>
      </c>
      <c r="N12" s="159">
        <f>Fin!P12+PhysPrem!$B$10</f>
        <v>2.17</v>
      </c>
      <c r="O12" s="159">
        <f>PhysPrem!$B$11+Fin!AP12</f>
        <v>2.33</v>
      </c>
      <c r="P12" s="159">
        <f>Fin!T12+PhysPrem!$B$12</f>
        <v>2.08</v>
      </c>
      <c r="Q12" s="159">
        <f>Fin!V12+PhysPrem!$B$14</f>
        <v>2.3149999999999999</v>
      </c>
      <c r="R12" s="159">
        <f>Fin!X12+PhysPrem!$B$16</f>
        <v>2.2050000000000001</v>
      </c>
      <c r="S12" s="159">
        <f>Fin!Z12+PhysPrem!$B$19</f>
        <v>2.2400000000000002</v>
      </c>
      <c r="T12" s="159">
        <f>Fin!AB12+PhysPrem!$B$22</f>
        <v>2.4249999999999998</v>
      </c>
      <c r="U12" s="159">
        <f>Fin!AF12+PhysPrem!$B$27</f>
        <v>2</v>
      </c>
      <c r="V12" s="159">
        <f>Fin!AD12+PhysPrem!$B$43</f>
        <v>2.33</v>
      </c>
      <c r="W12" s="159">
        <f>Fin!AJ12</f>
        <v>2.105</v>
      </c>
      <c r="X12" s="159">
        <f>Fin!J12+PhysPrem!$B$42</f>
        <v>2.3849999999999998</v>
      </c>
    </row>
    <row r="13" spans="1:25" x14ac:dyDescent="0.25">
      <c r="B13">
        <v>4</v>
      </c>
      <c r="C13" s="128">
        <f t="shared" si="2"/>
        <v>37260</v>
      </c>
      <c r="D13" s="124">
        <v>2.0232999999999999</v>
      </c>
      <c r="E13" s="165">
        <f t="shared" si="0"/>
        <v>2.0232999999999999</v>
      </c>
      <c r="F13" s="83" t="str">
        <f t="shared" ca="1" si="1"/>
        <v/>
      </c>
      <c r="G13" s="162">
        <f>IF(AND(G$9,CurveFetch!H11&lt;&gt;""),CurveFetch!H11,IF($C13="","",IF(F13="",G12,F13)))</f>
        <v>2.1</v>
      </c>
      <c r="H13" s="159">
        <f>Fin!D13+PhysPrem!$B$4</f>
        <v>2.2599999999999998</v>
      </c>
      <c r="I13" s="159">
        <f>Fin!F13+PhysPrem!$B$5</f>
        <v>2.1850000000000001</v>
      </c>
      <c r="J13" s="159">
        <f>Fin!H13+PhysPrem!$B$6</f>
        <v>2.27</v>
      </c>
      <c r="K13" s="159">
        <f>Fin!J13+PhysPrem!$B$7</f>
        <v>2.35</v>
      </c>
      <c r="L13" s="159">
        <f>Fin!L13+PhysPrem!$B$8</f>
        <v>2.06</v>
      </c>
      <c r="M13" s="159">
        <f>Fin!N13+PhysPrem!$B$9</f>
        <v>2.0550000000000002</v>
      </c>
      <c r="N13" s="159">
        <f>Fin!P13+PhysPrem!$B$10</f>
        <v>2.1150000000000002</v>
      </c>
      <c r="O13" s="159">
        <f>PhysPrem!$B$11+Fin!AP13</f>
        <v>2.29</v>
      </c>
      <c r="P13" s="159">
        <f>Fin!T13+PhysPrem!$B$12</f>
        <v>2.06</v>
      </c>
      <c r="Q13" s="159">
        <f>Fin!V13+PhysPrem!$B$14</f>
        <v>2.25</v>
      </c>
      <c r="R13" s="159">
        <f>Fin!X13+PhysPrem!$B$16</f>
        <v>2.15</v>
      </c>
      <c r="S13" s="159">
        <f>Fin!Z13+PhysPrem!$B$19</f>
        <v>2.2000000000000002</v>
      </c>
      <c r="T13" s="159">
        <f>Fin!AB13+PhysPrem!$B$22</f>
        <v>2.37</v>
      </c>
      <c r="U13" s="159">
        <f>Fin!AF13+PhysPrem!$B$27</f>
        <v>2.0099999999999998</v>
      </c>
      <c r="V13" s="159">
        <f>Fin!AD13+PhysPrem!$B$43</f>
        <v>2.29</v>
      </c>
      <c r="W13" s="159">
        <f>Fin!AJ13</f>
        <v>2.145</v>
      </c>
      <c r="X13" s="159">
        <f>Fin!J13+PhysPrem!$B$42</f>
        <v>2.35</v>
      </c>
    </row>
    <row r="14" spans="1:25" x14ac:dyDescent="0.25">
      <c r="B14">
        <v>5</v>
      </c>
      <c r="C14" s="128">
        <f t="shared" si="2"/>
        <v>37261</v>
      </c>
      <c r="D14" s="124">
        <v>1.9359999999999999</v>
      </c>
      <c r="E14" s="165">
        <f t="shared" si="0"/>
        <v>1.9359999999999999</v>
      </c>
      <c r="F14" s="83" t="str">
        <f t="shared" ca="1" si="1"/>
        <v/>
      </c>
      <c r="G14" s="162">
        <f>IF(AND(G$9,CurveFetch!H12&lt;&gt;""),CurveFetch!H12,IF($C14="","",IF(F14="",G13,F14)))</f>
        <v>1.88</v>
      </c>
      <c r="H14" s="159">
        <f>Fin!D14+PhysPrem!$B$4</f>
        <v>2.125</v>
      </c>
      <c r="I14" s="159">
        <f>Fin!F14+PhysPrem!$B$5</f>
        <v>2.0449999999999999</v>
      </c>
      <c r="J14" s="159">
        <f>Fin!H14+PhysPrem!$B$6</f>
        <v>2.2149999999999999</v>
      </c>
      <c r="K14" s="159">
        <f>Fin!J14+PhysPrem!$B$7</f>
        <v>2.2400000000000002</v>
      </c>
      <c r="L14" s="159">
        <f>Fin!L14+PhysPrem!$B$8</f>
        <v>1.9750000000000001</v>
      </c>
      <c r="M14" s="159">
        <f>Fin!N14+PhysPrem!$B$9</f>
        <v>1.98</v>
      </c>
      <c r="N14" s="159">
        <f>Fin!P14+PhysPrem!$B$10</f>
        <v>1.9750000000000001</v>
      </c>
      <c r="O14" s="159">
        <f>PhysPrem!$B$11+Fin!AP14</f>
        <v>2.15</v>
      </c>
      <c r="P14" s="159">
        <f>Fin!T14+PhysPrem!$B$12</f>
        <v>1.9850000000000001</v>
      </c>
      <c r="Q14" s="159">
        <f>Fin!V14+PhysPrem!$B$14</f>
        <v>2.12</v>
      </c>
      <c r="R14" s="159">
        <f>Fin!X14+PhysPrem!$B$16</f>
        <v>2.0099999999999998</v>
      </c>
      <c r="S14" s="159">
        <f>Fin!Z14+PhysPrem!$B$19</f>
        <v>2.0350000000000001</v>
      </c>
      <c r="T14" s="159">
        <f>Fin!AB14+PhysPrem!$B$22</f>
        <v>2.2149999999999999</v>
      </c>
      <c r="U14" s="159">
        <f>Fin!AF14+PhysPrem!$B$27</f>
        <v>2.0449999999999999</v>
      </c>
      <c r="V14" s="159">
        <f>Fin!AD14+PhysPrem!$B$43</f>
        <v>2.15</v>
      </c>
      <c r="W14" s="159">
        <f>Fin!AJ14</f>
        <v>2.125</v>
      </c>
      <c r="X14" s="159">
        <f>Fin!J14+PhysPrem!$B$42</f>
        <v>2.2400000000000002</v>
      </c>
    </row>
    <row r="15" spans="1:25" x14ac:dyDescent="0.25">
      <c r="B15">
        <v>6</v>
      </c>
      <c r="C15" s="128">
        <f t="shared" si="2"/>
        <v>37262</v>
      </c>
      <c r="D15" s="83"/>
      <c r="E15" s="165">
        <f t="shared" si="0"/>
        <v>1.9359999999999999</v>
      </c>
      <c r="F15" s="83" t="str">
        <f t="shared" ca="1" si="1"/>
        <v/>
      </c>
      <c r="G15" s="162">
        <f>IF(AND(G$9,CurveFetch!H13&lt;&gt;""),CurveFetch!H13,IF($C15="","",IF(F15="",G14,F15)))</f>
        <v>2.0699999999999998</v>
      </c>
      <c r="H15" s="159">
        <f>Fin!D15+PhysPrem!$B$4</f>
        <v>2.125</v>
      </c>
      <c r="I15" s="159">
        <f>Fin!F15+PhysPrem!$B$5</f>
        <v>2.0449999999999999</v>
      </c>
      <c r="J15" s="159">
        <f>Fin!H15+PhysPrem!$B$6</f>
        <v>2.2149999999999999</v>
      </c>
      <c r="K15" s="159">
        <f>Fin!J15+PhysPrem!$B$7</f>
        <v>2.2400000000000002</v>
      </c>
      <c r="L15" s="159">
        <f>Fin!L15+PhysPrem!$B$8</f>
        <v>1.9750000000000001</v>
      </c>
      <c r="M15" s="159">
        <f>Fin!N15+PhysPrem!$B$9</f>
        <v>1.98</v>
      </c>
      <c r="N15" s="159">
        <f>Fin!P15+PhysPrem!$B$10</f>
        <v>1.9750000000000001</v>
      </c>
      <c r="O15" s="159">
        <f>PhysPrem!$B$11+Fin!AP15</f>
        <v>2.15</v>
      </c>
      <c r="P15" s="159">
        <f>Fin!T15+PhysPrem!$B$12</f>
        <v>1.9850000000000001</v>
      </c>
      <c r="Q15" s="159">
        <f>Fin!V15+PhysPrem!$B$14</f>
        <v>2.12</v>
      </c>
      <c r="R15" s="159">
        <f>Fin!X15+PhysPrem!$B$16</f>
        <v>2.0099999999999998</v>
      </c>
      <c r="S15" s="159">
        <f>Fin!Z15+PhysPrem!$B$19</f>
        <v>2.0350000000000001</v>
      </c>
      <c r="T15" s="159">
        <f>Fin!AB15+PhysPrem!$B$22</f>
        <v>2.2149999999999999</v>
      </c>
      <c r="U15" s="159">
        <f>Fin!AF15+PhysPrem!$B$27</f>
        <v>2.0449999999999999</v>
      </c>
      <c r="V15" s="159">
        <f>Fin!AD15+PhysPrem!$B$43</f>
        <v>2.15</v>
      </c>
      <c r="W15" s="159">
        <f>Fin!AJ15</f>
        <v>2.125</v>
      </c>
      <c r="X15" s="159">
        <f>Fin!J15+PhysPrem!$B$42</f>
        <v>2.2400000000000002</v>
      </c>
    </row>
    <row r="16" spans="1:25" x14ac:dyDescent="0.25">
      <c r="B16">
        <v>7</v>
      </c>
      <c r="C16" s="128">
        <f t="shared" si="2"/>
        <v>37263</v>
      </c>
      <c r="D16" s="83">
        <v>1.9168000000000001</v>
      </c>
      <c r="E16" s="165">
        <f t="shared" si="0"/>
        <v>1.9168000000000001</v>
      </c>
      <c r="F16" s="83" t="str">
        <f t="shared" ca="1" si="1"/>
        <v/>
      </c>
      <c r="G16" s="162">
        <f>IF(AND(G$9,CurveFetch!H14&lt;&gt;""),CurveFetch!H14,IF($C16="","",IF(F16="",G15,F16)))</f>
        <v>1.9950000000000001</v>
      </c>
      <c r="H16" s="159">
        <f>Fin!D16+PhysPrem!$B$4</f>
        <v>2.125</v>
      </c>
      <c r="I16" s="159">
        <f>Fin!F16+PhysPrem!$B$5</f>
        <v>2.0449999999999999</v>
      </c>
      <c r="J16" s="159">
        <f>Fin!H16+PhysPrem!$B$6</f>
        <v>2.2149999999999999</v>
      </c>
      <c r="K16" s="159">
        <f>Fin!J16+PhysPrem!$B$7</f>
        <v>2.2400000000000002</v>
      </c>
      <c r="L16" s="159">
        <f>Fin!L16+PhysPrem!$B$8</f>
        <v>1.9750000000000001</v>
      </c>
      <c r="M16" s="159">
        <f>Fin!N16+PhysPrem!$B$9</f>
        <v>1.98</v>
      </c>
      <c r="N16" s="159">
        <f>Fin!P16+PhysPrem!$B$10</f>
        <v>1.9750000000000001</v>
      </c>
      <c r="O16" s="159">
        <f>PhysPrem!$B$11+Fin!AP16</f>
        <v>2.15</v>
      </c>
      <c r="P16" s="159">
        <f>Fin!T16+PhysPrem!$B$12</f>
        <v>1.9850000000000001</v>
      </c>
      <c r="Q16" s="159">
        <f>Fin!V16+PhysPrem!$B$14</f>
        <v>2.12</v>
      </c>
      <c r="R16" s="159">
        <f>Fin!X16+PhysPrem!$B$16</f>
        <v>2.0099999999999998</v>
      </c>
      <c r="S16" s="159">
        <f>Fin!Z16+PhysPrem!$B$19</f>
        <v>2.0350000000000001</v>
      </c>
      <c r="T16" s="159">
        <f>Fin!AB16+PhysPrem!$B$22</f>
        <v>2.2149999999999999</v>
      </c>
      <c r="U16" s="159">
        <f>Fin!AF16+PhysPrem!$B$27</f>
        <v>2.0449999999999999</v>
      </c>
      <c r="V16" s="159">
        <f>Fin!AD16+PhysPrem!$B$43</f>
        <v>2.15</v>
      </c>
      <c r="W16" s="159">
        <f>Fin!AJ16</f>
        <v>2.125</v>
      </c>
      <c r="X16" s="159">
        <f>Fin!J16+PhysPrem!$B$42</f>
        <v>2.2400000000000002</v>
      </c>
    </row>
    <row r="17" spans="2:24" x14ac:dyDescent="0.25">
      <c r="B17">
        <v>8</v>
      </c>
      <c r="C17" s="128">
        <f t="shared" si="2"/>
        <v>37264</v>
      </c>
      <c r="D17" s="83">
        <v>1.9168000000000001</v>
      </c>
      <c r="E17" s="165">
        <f t="shared" si="0"/>
        <v>1.9168000000000001</v>
      </c>
      <c r="F17" s="83" t="str">
        <f t="shared" ca="1" si="1"/>
        <v/>
      </c>
      <c r="G17" s="162">
        <f>IF(AND(G$9,CurveFetch!H15&lt;&gt;""),CurveFetch!H15,IF($C17="","",IF(F17="",G16,F17)))</f>
        <v>1.9650000000000001</v>
      </c>
      <c r="H17" s="159">
        <f>Fin!D17+PhysPrem!$B$4</f>
        <v>2.0350000000000001</v>
      </c>
      <c r="I17" s="159">
        <f>Fin!F17+PhysPrem!$B$5</f>
        <v>1.98</v>
      </c>
      <c r="J17" s="159">
        <f>Fin!H17+PhysPrem!$B$6</f>
        <v>2.0049999999999999</v>
      </c>
      <c r="K17" s="159">
        <f>Fin!J17+PhysPrem!$B$7</f>
        <v>2.13</v>
      </c>
      <c r="L17" s="159">
        <f>Fin!L17+PhysPrem!$B$8</f>
        <v>1.875</v>
      </c>
      <c r="M17" s="159">
        <f>Fin!N17+PhysPrem!$B$9</f>
        <v>1.88</v>
      </c>
      <c r="N17" s="159">
        <f>Fin!P17+PhysPrem!$B$10</f>
        <v>1.84</v>
      </c>
      <c r="O17" s="159">
        <f>PhysPrem!$B$11+Fin!AP17</f>
        <v>2.0699999999999998</v>
      </c>
      <c r="P17" s="159">
        <f>Fin!T17+PhysPrem!$B$12</f>
        <v>1.86</v>
      </c>
      <c r="Q17" s="159">
        <f>Fin!V17+PhysPrem!$B$14</f>
        <v>1.9950000000000001</v>
      </c>
      <c r="R17" s="159">
        <f>Fin!X17+PhysPrem!$B$16</f>
        <v>1.87</v>
      </c>
      <c r="S17" s="159">
        <f>Fin!Z17+PhysPrem!$B$19</f>
        <v>1.9850000000000001</v>
      </c>
      <c r="T17" s="159">
        <f>Fin!AB17+PhysPrem!$B$22</f>
        <v>2.125</v>
      </c>
      <c r="U17" s="159">
        <f>Fin!AF17+PhysPrem!$B$27</f>
        <v>1.98</v>
      </c>
      <c r="V17" s="159">
        <f>Fin!AD17+PhysPrem!$B$43</f>
        <v>2.0699999999999998</v>
      </c>
      <c r="W17" s="159">
        <f>Fin!AJ17</f>
        <v>1.9750000000000001</v>
      </c>
      <c r="X17" s="159">
        <f>Fin!J17+PhysPrem!$B$42</f>
        <v>2.13</v>
      </c>
    </row>
    <row r="18" spans="2:24" x14ac:dyDescent="0.25">
      <c r="B18">
        <v>9</v>
      </c>
      <c r="C18" s="128">
        <f t="shared" si="2"/>
        <v>37265</v>
      </c>
      <c r="D18" s="83">
        <v>1.986</v>
      </c>
      <c r="E18" s="165">
        <f t="shared" si="0"/>
        <v>1.986</v>
      </c>
      <c r="F18" s="83" t="str">
        <f t="shared" ca="1" si="1"/>
        <v/>
      </c>
      <c r="G18" s="162">
        <f ca="1">IF(AND(G$9,CurveFetch!H16&lt;&gt;""),CurveFetch!H16,IF($C18="","",IF(F18="",G17,F18)))</f>
        <v>1.9650000000000001</v>
      </c>
      <c r="H18" s="159">
        <f>Fin!D18+PhysPrem!$B$4</f>
        <v>2.1150000000000002</v>
      </c>
      <c r="I18" s="159">
        <f>Fin!F18+PhysPrem!$B$5</f>
        <v>2.0649999999999999</v>
      </c>
      <c r="J18" s="159">
        <f>Fin!H18+PhysPrem!$B$6</f>
        <v>2.1</v>
      </c>
      <c r="K18" s="159">
        <f>Fin!J18+PhysPrem!$B$7</f>
        <v>2.2000000000000002</v>
      </c>
      <c r="L18" s="159">
        <f>Fin!L18+PhysPrem!$B$8</f>
        <v>1.96</v>
      </c>
      <c r="M18" s="159">
        <f>Fin!N18+PhysPrem!$B$9</f>
        <v>1.97</v>
      </c>
      <c r="N18" s="159">
        <f>Fin!P18+PhysPrem!$B$10</f>
        <v>2.0449999999999999</v>
      </c>
      <c r="O18" s="159">
        <f>PhysPrem!$B$11+Fin!AP18</f>
        <v>2.145</v>
      </c>
      <c r="P18" s="159">
        <f>Fin!T18+PhysPrem!$B$12</f>
        <v>1.915</v>
      </c>
      <c r="Q18" s="159">
        <f>Fin!V18+PhysPrem!$B$14</f>
        <v>2.1349999999999998</v>
      </c>
      <c r="R18" s="159">
        <f>Fin!X18+PhysPrem!$B$16</f>
        <v>2.0699999999999998</v>
      </c>
      <c r="S18" s="159">
        <f>Fin!Z18+PhysPrem!$B$19</f>
        <v>2.0249999999999999</v>
      </c>
      <c r="T18" s="159">
        <f>Fin!AB18+PhysPrem!$B$22</f>
        <v>2.23</v>
      </c>
      <c r="U18" s="159">
        <f>Fin!AF18+PhysPrem!$B$27</f>
        <v>2.0649999999999999</v>
      </c>
      <c r="V18" s="159">
        <f>Fin!AD18+PhysPrem!$B$43</f>
        <v>2.145</v>
      </c>
      <c r="W18" s="159">
        <f>Fin!AJ18</f>
        <v>2.0750000000000002</v>
      </c>
      <c r="X18" s="159">
        <f>Fin!J18+PhysPrem!$B$42</f>
        <v>2.2000000000000002</v>
      </c>
    </row>
    <row r="19" spans="2:24" x14ac:dyDescent="0.25">
      <c r="B19">
        <v>10</v>
      </c>
      <c r="C19" s="128">
        <f t="shared" si="2"/>
        <v>37266</v>
      </c>
      <c r="D19" s="83">
        <v>1.915</v>
      </c>
      <c r="E19" s="165">
        <f t="shared" si="0"/>
        <v>1.915</v>
      </c>
      <c r="F19" s="83" t="str">
        <f t="shared" ca="1" si="1"/>
        <v/>
      </c>
      <c r="G19" s="162">
        <f ca="1">IF(AND(G$9,CurveFetch!H17&lt;&gt;""),CurveFetch!H17,IF($C19="","",IF(F19="",G18,F19)))</f>
        <v>1.9650000000000001</v>
      </c>
      <c r="H19" s="159">
        <f>Fin!D19+PhysPrem!$B$4</f>
        <v>2.0350000000000001</v>
      </c>
      <c r="I19" s="159">
        <f>Fin!F19+PhysPrem!$B$5</f>
        <v>2.0049999999999999</v>
      </c>
      <c r="J19" s="159">
        <f>Fin!H19+PhysPrem!$B$6</f>
        <v>2.0150000000000001</v>
      </c>
      <c r="K19" s="159">
        <f>Fin!J19+PhysPrem!$B$7</f>
        <v>2.145</v>
      </c>
      <c r="L19" s="159">
        <f>Fin!L19+PhysPrem!$B$8</f>
        <v>1.93</v>
      </c>
      <c r="M19" s="159">
        <f>Fin!N19+PhysPrem!$B$9</f>
        <v>1.9350000000000001</v>
      </c>
      <c r="N19" s="159">
        <f>Fin!P19+PhysPrem!$B$10</f>
        <v>2.0049999999999999</v>
      </c>
      <c r="O19" s="159">
        <f>PhysPrem!$B$11+Fin!AP19</f>
        <v>2.0950000000000002</v>
      </c>
      <c r="P19" s="159">
        <f>Fin!T19+PhysPrem!$B$12</f>
        <v>1.91</v>
      </c>
      <c r="Q19" s="159">
        <f>Fin!V19+PhysPrem!$B$14</f>
        <v>2.1</v>
      </c>
      <c r="R19" s="159">
        <f>Fin!X19+PhysPrem!$B$16</f>
        <v>2.0299999999999998</v>
      </c>
      <c r="S19" s="159">
        <f>Fin!Z19+PhysPrem!$B$19</f>
        <v>1.9950000000000001</v>
      </c>
      <c r="T19" s="159">
        <f>Fin!AB19+PhysPrem!$B$22</f>
        <v>2.1749999999999998</v>
      </c>
      <c r="U19" s="159">
        <f>Fin!AF19+PhysPrem!$B$27</f>
        <v>2.0049999999999999</v>
      </c>
      <c r="V19" s="159">
        <f>Fin!AD19+PhysPrem!$B$43</f>
        <v>2.0950000000000002</v>
      </c>
      <c r="W19" s="159">
        <f>Fin!AJ19</f>
        <v>1.97</v>
      </c>
      <c r="X19" s="159">
        <f>Fin!J19+PhysPrem!$B$42</f>
        <v>2.145</v>
      </c>
    </row>
    <row r="20" spans="2:24" x14ac:dyDescent="0.25">
      <c r="B20">
        <v>11</v>
      </c>
      <c r="C20" s="128">
        <f t="shared" si="2"/>
        <v>37267</v>
      </c>
      <c r="D20" s="83">
        <v>1.8979999999999999</v>
      </c>
      <c r="E20" s="165">
        <f t="shared" si="0"/>
        <v>1.8979999999999999</v>
      </c>
      <c r="F20" s="83" t="str">
        <f t="shared" ca="1" si="1"/>
        <v/>
      </c>
      <c r="G20" s="162">
        <f ca="1">IF(AND(G$9,CurveFetch!H18&lt;&gt;""),CurveFetch!H18,IF($C20="","",IF(F20="",G19,F20)))</f>
        <v>1.9650000000000001</v>
      </c>
      <c r="H20" s="159">
        <f>Fin!D20+PhysPrem!$B$4</f>
        <v>2.0499999999999998</v>
      </c>
      <c r="I20" s="159">
        <f>Fin!F20+PhysPrem!$B$5</f>
        <v>2.0249999999999999</v>
      </c>
      <c r="J20" s="159">
        <f>Fin!H20+PhysPrem!$B$6</f>
        <v>2.04</v>
      </c>
      <c r="K20" s="159">
        <f>Fin!J20+PhysPrem!$B$7</f>
        <v>2.1349999999999998</v>
      </c>
      <c r="L20" s="159">
        <f>Fin!L20+PhysPrem!$B$8</f>
        <v>1.93</v>
      </c>
      <c r="M20" s="159">
        <f>Fin!N20+PhysPrem!$B$9</f>
        <v>1.93</v>
      </c>
      <c r="N20" s="159">
        <f>Fin!P20+PhysPrem!$B$10</f>
        <v>1.9750000000000001</v>
      </c>
      <c r="O20" s="159">
        <f>PhysPrem!$B$11+Fin!AP20</f>
        <v>2.09</v>
      </c>
      <c r="P20" s="159">
        <f>Fin!T20+PhysPrem!$B$12</f>
        <v>1.85</v>
      </c>
      <c r="Q20" s="159">
        <f>Fin!V20+PhysPrem!$B$14</f>
        <v>2.06</v>
      </c>
      <c r="R20" s="159">
        <f>Fin!X20+PhysPrem!$B$16</f>
        <v>1.9850000000000001</v>
      </c>
      <c r="S20" s="159">
        <f>Fin!Z20+PhysPrem!$B$19</f>
        <v>2.04</v>
      </c>
      <c r="T20" s="159">
        <f>Fin!AB20+PhysPrem!$B$22</f>
        <v>2.1349999999999998</v>
      </c>
      <c r="U20" s="159">
        <f>Fin!AF20+PhysPrem!$B$27</f>
        <v>2.0249999999999999</v>
      </c>
      <c r="V20" s="159">
        <f>Fin!AD20+PhysPrem!$B$43</f>
        <v>2.09</v>
      </c>
      <c r="W20" s="159">
        <f>Fin!AJ20</f>
        <v>1.9750000000000001</v>
      </c>
      <c r="X20" s="159">
        <f>Fin!J20+PhysPrem!$B$42</f>
        <v>2.1349999999999998</v>
      </c>
    </row>
    <row r="21" spans="2:24" x14ac:dyDescent="0.25">
      <c r="B21">
        <v>12</v>
      </c>
      <c r="C21" s="128">
        <f t="shared" si="2"/>
        <v>37268</v>
      </c>
      <c r="D21" s="83"/>
      <c r="E21" s="165">
        <f t="shared" si="0"/>
        <v>1.8979999999999999</v>
      </c>
      <c r="F21" s="83" t="str">
        <f t="shared" ca="1" si="1"/>
        <v/>
      </c>
      <c r="G21" s="162">
        <f ca="1">IF(AND(G$9,CurveFetch!H19&lt;&gt;""),CurveFetch!H19,IF($C21="","",IF(F21="",G20,F21)))</f>
        <v>1.9650000000000001</v>
      </c>
      <c r="H21" s="159">
        <f>Fin!D21+PhysPrem!$B$4</f>
        <v>2.1</v>
      </c>
      <c r="I21" s="159">
        <f>Fin!F21+PhysPrem!$B$5</f>
        <v>2.0649999999999999</v>
      </c>
      <c r="J21" s="159">
        <f>Fin!H21+PhysPrem!$B$6</f>
        <v>2.2799999999999998</v>
      </c>
      <c r="K21" s="159">
        <f>Fin!J21+PhysPrem!$B$7</f>
        <v>2.2000000000000002</v>
      </c>
      <c r="L21" s="159">
        <f>Fin!L21+PhysPrem!$B$8</f>
        <v>1.97</v>
      </c>
      <c r="M21" s="159">
        <f>Fin!N21+PhysPrem!$B$9</f>
        <v>1.97</v>
      </c>
      <c r="N21" s="159">
        <f>Fin!P21+PhysPrem!$B$10</f>
        <v>2.0449999999999999</v>
      </c>
      <c r="O21" s="159">
        <f>PhysPrem!$B$11+Fin!AP21</f>
        <v>2.09</v>
      </c>
      <c r="P21" s="159">
        <f>Fin!T21+PhysPrem!$B$12</f>
        <v>1.915</v>
      </c>
      <c r="Q21" s="159">
        <f>Fin!V21+PhysPrem!$B$14</f>
        <v>2.1349999999999998</v>
      </c>
      <c r="R21" s="159">
        <f>Fin!X21+PhysPrem!$B$16</f>
        <v>2.0699999999999998</v>
      </c>
      <c r="S21" s="159">
        <f>Fin!Z21+PhysPrem!$B$19</f>
        <v>1.9850000000000001</v>
      </c>
      <c r="T21" s="159">
        <f>Fin!AB21+PhysPrem!$B$22</f>
        <v>2.23</v>
      </c>
      <c r="U21" s="159">
        <f>Fin!AF21+PhysPrem!$B$27</f>
        <v>2.0649999999999999</v>
      </c>
      <c r="V21" s="159">
        <f>Fin!AD21+PhysPrem!$B$43</f>
        <v>2.09</v>
      </c>
      <c r="W21" s="159">
        <f>Fin!AJ21</f>
        <v>2.0750000000000002</v>
      </c>
      <c r="X21" s="159">
        <f>Fin!J21+PhysPrem!$B$42</f>
        <v>2.2000000000000002</v>
      </c>
    </row>
    <row r="22" spans="2:24" x14ac:dyDescent="0.25">
      <c r="B22">
        <v>13</v>
      </c>
      <c r="C22" s="128">
        <f t="shared" si="2"/>
        <v>37269</v>
      </c>
      <c r="D22" s="83"/>
      <c r="E22" s="165">
        <f t="shared" si="0"/>
        <v>1.8979999999999999</v>
      </c>
      <c r="F22" s="83" t="str">
        <f t="shared" ca="1" si="1"/>
        <v/>
      </c>
      <c r="G22" s="162">
        <f ca="1">IF(AND(G$9,CurveFetch!H20&lt;&gt;""),CurveFetch!H20,IF($C22="","",IF(F22="",G21,F22)))</f>
        <v>1.9650000000000001</v>
      </c>
      <c r="H22" s="159">
        <f>Fin!D22+PhysPrem!$B$4</f>
        <v>2.1</v>
      </c>
      <c r="I22" s="159">
        <f>Fin!F22+PhysPrem!$B$5</f>
        <v>2.0649999999999999</v>
      </c>
      <c r="J22" s="159">
        <f>Fin!H22+PhysPrem!$B$6</f>
        <v>2.12</v>
      </c>
      <c r="K22" s="159">
        <f>Fin!J22+PhysPrem!$B$7</f>
        <v>2.2000000000000002</v>
      </c>
      <c r="L22" s="159">
        <f>Fin!L22+PhysPrem!$B$8</f>
        <v>1.97</v>
      </c>
      <c r="M22" s="159">
        <f>Fin!N22+PhysPrem!$B$9</f>
        <v>1.97</v>
      </c>
      <c r="N22" s="159">
        <f>Fin!P22+PhysPrem!$B$10</f>
        <v>2.0449999999999999</v>
      </c>
      <c r="O22" s="159">
        <f>PhysPrem!$B$11+Fin!AP22</f>
        <v>2.09</v>
      </c>
      <c r="P22" s="159">
        <f>Fin!T22+PhysPrem!$B$12</f>
        <v>1.915</v>
      </c>
      <c r="Q22" s="159">
        <f>Fin!V22+PhysPrem!$B$14</f>
        <v>2.1349999999999998</v>
      </c>
      <c r="R22" s="159">
        <f>Fin!X22+PhysPrem!$B$16</f>
        <v>2.0699999999999998</v>
      </c>
      <c r="S22" s="159">
        <f>Fin!Z22+PhysPrem!$B$19</f>
        <v>1.9850000000000001</v>
      </c>
      <c r="T22" s="159">
        <f>Fin!AB22+PhysPrem!$B$22</f>
        <v>2.23</v>
      </c>
      <c r="U22" s="159">
        <f>Fin!AF22+PhysPrem!$B$27</f>
        <v>2.0649999999999999</v>
      </c>
      <c r="V22" s="159">
        <f>Fin!AD22+PhysPrem!$B$43</f>
        <v>2.09</v>
      </c>
      <c r="W22" s="159">
        <f>Fin!AJ22</f>
        <v>2.0750000000000002</v>
      </c>
      <c r="X22" s="159">
        <f>Fin!J22+PhysPrem!$B$42</f>
        <v>2.2000000000000002</v>
      </c>
    </row>
    <row r="23" spans="2:24" x14ac:dyDescent="0.25">
      <c r="B23">
        <v>14</v>
      </c>
      <c r="C23" s="128">
        <f t="shared" si="2"/>
        <v>37270</v>
      </c>
      <c r="D23" s="83"/>
      <c r="E23" s="165">
        <f t="shared" si="0"/>
        <v>1.8979999999999999</v>
      </c>
      <c r="F23" s="83" t="str">
        <f t="shared" ca="1" si="1"/>
        <v/>
      </c>
      <c r="G23" s="162">
        <f ca="1">IF(AND(G$9,CurveFetch!H21&lt;&gt;""),CurveFetch!H21,IF($C23="","",IF(F23="",G22,F23)))</f>
        <v>1.9650000000000001</v>
      </c>
      <c r="H23" s="159">
        <f>Fin!D23+PhysPrem!$B$4</f>
        <v>2.1</v>
      </c>
      <c r="I23" s="159">
        <f>Fin!F23+PhysPrem!$B$5</f>
        <v>2.0649999999999999</v>
      </c>
      <c r="J23" s="159">
        <f>Fin!H23+PhysPrem!$B$6</f>
        <v>2.12</v>
      </c>
      <c r="K23" s="159">
        <f>Fin!J23+PhysPrem!$B$7</f>
        <v>2.2000000000000002</v>
      </c>
      <c r="L23" s="159">
        <f>Fin!L23+PhysPrem!$B$8</f>
        <v>1.97</v>
      </c>
      <c r="M23" s="159">
        <f>Fin!N23+PhysPrem!$B$9</f>
        <v>1.97</v>
      </c>
      <c r="N23" s="159">
        <f>Fin!P23+PhysPrem!$B$10</f>
        <v>2.0449999999999999</v>
      </c>
      <c r="O23" s="159">
        <f>PhysPrem!$B$11+Fin!AP23</f>
        <v>2.09</v>
      </c>
      <c r="P23" s="159">
        <f>Fin!T23+PhysPrem!$B$12</f>
        <v>1.915</v>
      </c>
      <c r="Q23" s="159">
        <f>Fin!V23+PhysPrem!$B$14</f>
        <v>2.1349999999999998</v>
      </c>
      <c r="R23" s="159">
        <f>Fin!X23+PhysPrem!$B$16</f>
        <v>2.0699999999999998</v>
      </c>
      <c r="S23" s="159">
        <f>Fin!Z23+PhysPrem!$B$19</f>
        <v>1.9850000000000001</v>
      </c>
      <c r="T23" s="159">
        <f>Fin!AB23+PhysPrem!$B$22</f>
        <v>2.23</v>
      </c>
      <c r="U23" s="159">
        <f>Fin!AF23+PhysPrem!$B$27</f>
        <v>2.0649999999999999</v>
      </c>
      <c r="V23" s="159">
        <f>Fin!AD23+PhysPrem!$B$43</f>
        <v>2.09</v>
      </c>
      <c r="W23" s="159">
        <f>Fin!AJ23</f>
        <v>2.0750000000000002</v>
      </c>
      <c r="X23" s="159">
        <f>Fin!J23+PhysPrem!$B$42</f>
        <v>2.2000000000000002</v>
      </c>
    </row>
    <row r="24" spans="2:24" x14ac:dyDescent="0.25">
      <c r="B24" s="82">
        <v>15</v>
      </c>
      <c r="C24" s="128">
        <f t="shared" si="2"/>
        <v>37271</v>
      </c>
      <c r="D24" s="83"/>
      <c r="E24" s="165">
        <f t="shared" si="0"/>
        <v>1.8979999999999999</v>
      </c>
      <c r="F24" s="83" t="str">
        <f t="shared" ca="1" si="1"/>
        <v/>
      </c>
      <c r="G24" s="162">
        <f ca="1">IF(AND(G$9,CurveFetch!H22&lt;&gt;""),CurveFetch!H22,IF($C24="","",IF(F24="",G23,F24)))</f>
        <v>1.9650000000000001</v>
      </c>
      <c r="H24" s="159">
        <f>Fin!D24+PhysPrem!$B$4</f>
        <v>2.2200000000000002</v>
      </c>
      <c r="I24" s="159">
        <f>Fin!F24+PhysPrem!$B$5</f>
        <v>2.0099999999999998</v>
      </c>
      <c r="J24" s="159">
        <f>Fin!H24+PhysPrem!$B$6</f>
        <v>2.2400000000000002</v>
      </c>
      <c r="K24" s="159">
        <f>Fin!J24+PhysPrem!$B$7</f>
        <v>2.2000000000000002</v>
      </c>
      <c r="L24" s="159">
        <f>Fin!L24+PhysPrem!$B$8</f>
        <v>1.97</v>
      </c>
      <c r="M24" s="159">
        <f>Fin!N24+PhysPrem!$B$9</f>
        <v>1.97</v>
      </c>
      <c r="N24" s="159">
        <f>Fin!P24+PhysPrem!$B$10</f>
        <v>2.0449999999999999</v>
      </c>
      <c r="O24" s="159">
        <f>PhysPrem!$B$11+Fin!AP24</f>
        <v>2.09</v>
      </c>
      <c r="P24" s="159">
        <f>Fin!T24+PhysPrem!$B$12</f>
        <v>1.915</v>
      </c>
      <c r="Q24" s="159">
        <f>Fin!V24+PhysPrem!$B$14</f>
        <v>2.1349999999999998</v>
      </c>
      <c r="R24" s="159">
        <f>Fin!X24+PhysPrem!$B$16</f>
        <v>2.0699999999999998</v>
      </c>
      <c r="S24" s="159">
        <f>Fin!Z24+PhysPrem!$B$19</f>
        <v>1.9850000000000001</v>
      </c>
      <c r="T24" s="159">
        <f>Fin!AB24+PhysPrem!$B$22</f>
        <v>2.23</v>
      </c>
      <c r="U24" s="159">
        <f>Fin!AF24+PhysPrem!$B$27</f>
        <v>2.0099999999999998</v>
      </c>
      <c r="V24" s="159">
        <f>Fin!AD24+PhysPrem!$B$43</f>
        <v>2.09</v>
      </c>
      <c r="W24" s="159">
        <f>Fin!AJ24</f>
        <v>2.0099999999999998</v>
      </c>
      <c r="X24" s="159">
        <f>Fin!J24+PhysPrem!$B$42</f>
        <v>2.2000000000000002</v>
      </c>
    </row>
    <row r="25" spans="2:24" x14ac:dyDescent="0.25">
      <c r="B25" s="82">
        <v>16</v>
      </c>
      <c r="C25" s="128">
        <f t="shared" si="2"/>
        <v>37272</v>
      </c>
      <c r="D25" s="83"/>
      <c r="E25" s="165">
        <f t="shared" si="0"/>
        <v>1.8979999999999999</v>
      </c>
      <c r="F25" s="83">
        <f t="shared" ca="1" si="1"/>
        <v>2.2899999999999996</v>
      </c>
      <c r="G25" s="162">
        <f ca="1">IF(AND(G$9,CurveFetch!H23&lt;&gt;""),CurveFetch!H23,IF($C25="","",IF(F25="",G24,F25)))</f>
        <v>2.2899999999999996</v>
      </c>
      <c r="H25" s="159">
        <f>Fin!D25+PhysPrem!$B$4</f>
        <v>2.2200000000000002</v>
      </c>
      <c r="I25" s="159">
        <f>Fin!F25+PhysPrem!$B$5</f>
        <v>2.0099999999999998</v>
      </c>
      <c r="J25" s="159">
        <f>Fin!H25+PhysPrem!$B$6</f>
        <v>2.2400000000000002</v>
      </c>
      <c r="K25" s="159">
        <f>Fin!J25+PhysPrem!$B$7</f>
        <v>2.2000000000000002</v>
      </c>
      <c r="L25" s="159">
        <f>Fin!L25+PhysPrem!$B$8</f>
        <v>1.97</v>
      </c>
      <c r="M25" s="159">
        <f>Fin!N25+PhysPrem!$B$9</f>
        <v>1.97</v>
      </c>
      <c r="N25" s="159">
        <f>Fin!P25+PhysPrem!$B$10</f>
        <v>2.0449999999999999</v>
      </c>
      <c r="O25" s="159">
        <f>PhysPrem!$B$11+Fin!AP25</f>
        <v>2.09</v>
      </c>
      <c r="P25" s="159">
        <f>Fin!T25+PhysPrem!$B$12</f>
        <v>1.915</v>
      </c>
      <c r="Q25" s="159">
        <f>Fin!V25+PhysPrem!$B$14</f>
        <v>2.1349999999999998</v>
      </c>
      <c r="R25" s="159">
        <f>Fin!X25+PhysPrem!$B$16</f>
        <v>2.0699999999999998</v>
      </c>
      <c r="S25" s="159">
        <f>Fin!Z25+PhysPrem!$B$19</f>
        <v>1.9850000000000001</v>
      </c>
      <c r="T25" s="159">
        <f>Fin!AB25+PhysPrem!$B$22</f>
        <v>2.23</v>
      </c>
      <c r="U25" s="159">
        <f>Fin!AF25+PhysPrem!$B$27</f>
        <v>2.0099999999999998</v>
      </c>
      <c r="V25" s="159">
        <f>Fin!AD25+PhysPrem!$B$43</f>
        <v>2.09</v>
      </c>
      <c r="W25" s="159">
        <f>Fin!AJ25</f>
        <v>2.0099999999999998</v>
      </c>
      <c r="X25" s="159">
        <f>Fin!J25+PhysPrem!$B$42</f>
        <v>2.2000000000000002</v>
      </c>
    </row>
    <row r="26" spans="2:24" x14ac:dyDescent="0.25">
      <c r="B26">
        <v>17</v>
      </c>
      <c r="C26" s="128">
        <f t="shared" si="2"/>
        <v>37273</v>
      </c>
      <c r="D26" s="83"/>
      <c r="E26" s="165">
        <f t="shared" si="0"/>
        <v>1.8979999999999999</v>
      </c>
      <c r="F26" s="83">
        <f t="shared" ca="1" si="1"/>
        <v>2.2899999999999996</v>
      </c>
      <c r="G26" s="162">
        <f ca="1">IF(AND(G$9,CurveFetch!H24&lt;&gt;""),CurveFetch!H24,IF($C26="","",IF(F26="",G25,F26)))</f>
        <v>2.2899999999999996</v>
      </c>
      <c r="H26" s="159">
        <f>Fin!D26+PhysPrem!$B$4</f>
        <v>2.2200000000000002</v>
      </c>
      <c r="I26" s="159">
        <f>Fin!F26+PhysPrem!$B$5</f>
        <v>2.0099999999999998</v>
      </c>
      <c r="J26" s="159">
        <f>Fin!H26+PhysPrem!$B$6</f>
        <v>2.2400000000000002</v>
      </c>
      <c r="K26" s="159">
        <f>Fin!J26+PhysPrem!$B$7</f>
        <v>2.2000000000000002</v>
      </c>
      <c r="L26" s="159">
        <f>Fin!L26+PhysPrem!$B$8</f>
        <v>1.97</v>
      </c>
      <c r="M26" s="159">
        <f>Fin!N26+PhysPrem!$B$9</f>
        <v>1.97</v>
      </c>
      <c r="N26" s="159">
        <f>Fin!P26+PhysPrem!$B$10</f>
        <v>2.0449999999999999</v>
      </c>
      <c r="O26" s="159">
        <f>PhysPrem!$B$11+Fin!AP26</f>
        <v>2.09</v>
      </c>
      <c r="P26" s="159">
        <f>Fin!T26+PhysPrem!$B$12</f>
        <v>1.915</v>
      </c>
      <c r="Q26" s="159">
        <f>Fin!V26+PhysPrem!$B$14</f>
        <v>2.1349999999999998</v>
      </c>
      <c r="R26" s="159">
        <f>Fin!X26+PhysPrem!$B$16</f>
        <v>2.0699999999999998</v>
      </c>
      <c r="S26" s="159">
        <f>Fin!Z26+PhysPrem!$B$19</f>
        <v>1.9850000000000001</v>
      </c>
      <c r="T26" s="159">
        <f>Fin!AB26+PhysPrem!$B$22</f>
        <v>2.23</v>
      </c>
      <c r="U26" s="159">
        <f>Fin!AF26+PhysPrem!$B$27</f>
        <v>2.0099999999999998</v>
      </c>
      <c r="V26" s="159">
        <f>Fin!AD26+PhysPrem!$B$43</f>
        <v>2.09</v>
      </c>
      <c r="W26" s="159">
        <f>Fin!AJ26</f>
        <v>2.0099999999999998</v>
      </c>
      <c r="X26" s="159">
        <f>Fin!J26+PhysPrem!$B$42</f>
        <v>2.2000000000000002</v>
      </c>
    </row>
    <row r="27" spans="2:24" x14ac:dyDescent="0.25">
      <c r="B27">
        <v>18</v>
      </c>
      <c r="C27" s="128">
        <f t="shared" si="2"/>
        <v>37274</v>
      </c>
      <c r="D27" s="83"/>
      <c r="E27" s="165">
        <f t="shared" si="0"/>
        <v>1.8979999999999999</v>
      </c>
      <c r="F27" s="83">
        <f t="shared" ca="1" si="1"/>
        <v>2.2899999999999996</v>
      </c>
      <c r="G27" s="162">
        <f ca="1">IF(AND(G$9,CurveFetch!H25&lt;&gt;""),CurveFetch!H25,IF($C27="","",IF(F27="",G26,F27)))</f>
        <v>2.2899999999999996</v>
      </c>
      <c r="H27" s="159">
        <f>Fin!D27+PhysPrem!$B$4</f>
        <v>2.2200000000000002</v>
      </c>
      <c r="I27" s="159">
        <f>Fin!F27+PhysPrem!$B$5</f>
        <v>2.0099999999999998</v>
      </c>
      <c r="J27" s="159">
        <f>Fin!H27+PhysPrem!$B$6</f>
        <v>2.2400000000000002</v>
      </c>
      <c r="K27" s="159">
        <f>Fin!J27+PhysPrem!$B$7</f>
        <v>2.2000000000000002</v>
      </c>
      <c r="L27" s="159">
        <f>Fin!L27+PhysPrem!$B$8</f>
        <v>1.97</v>
      </c>
      <c r="M27" s="159">
        <f>Fin!N27+PhysPrem!$B$9</f>
        <v>1.97</v>
      </c>
      <c r="N27" s="159">
        <f>Fin!P27+PhysPrem!$B$10</f>
        <v>2.0449999999999999</v>
      </c>
      <c r="O27" s="159">
        <f>PhysPrem!$B$11+Fin!AP27</f>
        <v>2.09</v>
      </c>
      <c r="P27" s="159">
        <f>Fin!T27+PhysPrem!$B$12</f>
        <v>1.915</v>
      </c>
      <c r="Q27" s="159">
        <f>Fin!V27+PhysPrem!$B$14</f>
        <v>2.1349999999999998</v>
      </c>
      <c r="R27" s="159">
        <f>Fin!X27+PhysPrem!$B$16</f>
        <v>2.0699999999999998</v>
      </c>
      <c r="S27" s="159">
        <f>Fin!Z27+PhysPrem!$B$19</f>
        <v>1.9850000000000001</v>
      </c>
      <c r="T27" s="159">
        <f>Fin!AB27+PhysPrem!$B$22</f>
        <v>2.23</v>
      </c>
      <c r="U27" s="159">
        <f>Fin!AF27+PhysPrem!$B$27</f>
        <v>2.0099999999999998</v>
      </c>
      <c r="V27" s="159">
        <f>Fin!AD27+PhysPrem!$B$43</f>
        <v>2.09</v>
      </c>
      <c r="W27" s="159">
        <f>Fin!AJ27</f>
        <v>2.0099999999999998</v>
      </c>
      <c r="X27" s="159">
        <f>Fin!J27+PhysPrem!$B$42</f>
        <v>2.2000000000000002</v>
      </c>
    </row>
    <row r="28" spans="2:24" x14ac:dyDescent="0.25">
      <c r="B28">
        <v>19</v>
      </c>
      <c r="C28" s="128">
        <f t="shared" si="2"/>
        <v>37275</v>
      </c>
      <c r="D28" s="83"/>
      <c r="E28" s="165">
        <f t="shared" si="0"/>
        <v>1.8979999999999999</v>
      </c>
      <c r="F28" s="83">
        <f t="shared" ca="1" si="1"/>
        <v>2.2899999999999996</v>
      </c>
      <c r="G28" s="162">
        <f ca="1">IF(AND(G$9,CurveFetch!H26&lt;&gt;""),CurveFetch!H26,IF($C28="","",IF(F28="",G27,F28)))</f>
        <v>2.2899999999999996</v>
      </c>
      <c r="H28" s="159">
        <f>Fin!D28+PhysPrem!$B$4</f>
        <v>2.2200000000000002</v>
      </c>
      <c r="I28" s="159">
        <f>Fin!F28+PhysPrem!$B$5</f>
        <v>2.0099999999999998</v>
      </c>
      <c r="J28" s="159">
        <f>Fin!H28+PhysPrem!$B$6</f>
        <v>2.2400000000000002</v>
      </c>
      <c r="K28" s="159">
        <f>Fin!J28+PhysPrem!$B$7</f>
        <v>2.2000000000000002</v>
      </c>
      <c r="L28" s="159">
        <f>Fin!L28+PhysPrem!$B$8</f>
        <v>1.97</v>
      </c>
      <c r="M28" s="159">
        <f>Fin!N28+PhysPrem!$B$9</f>
        <v>1.97</v>
      </c>
      <c r="N28" s="159">
        <f>Fin!P28+PhysPrem!$B$10</f>
        <v>2.0449999999999999</v>
      </c>
      <c r="O28" s="159">
        <f>PhysPrem!$B$11+Fin!AP28</f>
        <v>2.09</v>
      </c>
      <c r="P28" s="159">
        <f>Fin!T28+PhysPrem!$B$12</f>
        <v>1.915</v>
      </c>
      <c r="Q28" s="159">
        <f>Fin!V28+PhysPrem!$B$14</f>
        <v>2.1349999999999998</v>
      </c>
      <c r="R28" s="159">
        <f>Fin!X28+PhysPrem!$B$16</f>
        <v>2.0699999999999998</v>
      </c>
      <c r="S28" s="159">
        <f>Fin!Z28+PhysPrem!$B$19</f>
        <v>1.9850000000000001</v>
      </c>
      <c r="T28" s="159">
        <f>Fin!AB28+PhysPrem!$B$22</f>
        <v>2.23</v>
      </c>
      <c r="U28" s="159">
        <f>Fin!AF28+PhysPrem!$B$27</f>
        <v>2.0099999999999998</v>
      </c>
      <c r="V28" s="159">
        <f>Fin!AD28+PhysPrem!$B$43</f>
        <v>2.09</v>
      </c>
      <c r="W28" s="159">
        <f>Fin!AJ28</f>
        <v>2.0099999999999998</v>
      </c>
      <c r="X28" s="159">
        <f>Fin!J28+PhysPrem!$B$42</f>
        <v>2.2000000000000002</v>
      </c>
    </row>
    <row r="29" spans="2:24" x14ac:dyDescent="0.25">
      <c r="B29">
        <v>20</v>
      </c>
      <c r="C29" s="128">
        <f t="shared" si="2"/>
        <v>37276</v>
      </c>
      <c r="D29" s="83"/>
      <c r="E29" s="165">
        <f t="shared" si="0"/>
        <v>1.8979999999999999</v>
      </c>
      <c r="F29" s="83">
        <f t="shared" ca="1" si="1"/>
        <v>2.2899999999999996</v>
      </c>
      <c r="G29" s="162">
        <f ca="1">IF(AND(G$9,CurveFetch!H27&lt;&gt;""),CurveFetch!H27,IF($C29="","",IF(F29="",G28,F29)))</f>
        <v>2.2899999999999996</v>
      </c>
      <c r="H29" s="159">
        <f>Fin!D29+PhysPrem!$B$4</f>
        <v>2.2200000000000002</v>
      </c>
      <c r="I29" s="159">
        <f>Fin!F29+PhysPrem!$B$5</f>
        <v>2.0099999999999998</v>
      </c>
      <c r="J29" s="159">
        <f>Fin!H29+PhysPrem!$B$6</f>
        <v>2.2400000000000002</v>
      </c>
      <c r="K29" s="159">
        <f>Fin!J29+PhysPrem!$B$7</f>
        <v>2.2000000000000002</v>
      </c>
      <c r="L29" s="159">
        <f>Fin!L29+PhysPrem!$B$8</f>
        <v>1.97</v>
      </c>
      <c r="M29" s="159">
        <f>Fin!N29+PhysPrem!$B$9</f>
        <v>1.97</v>
      </c>
      <c r="N29" s="159">
        <f>Fin!P29+PhysPrem!$B$10</f>
        <v>2.0449999999999999</v>
      </c>
      <c r="O29" s="159">
        <f>PhysPrem!$B$11+Fin!AP29</f>
        <v>2.09</v>
      </c>
      <c r="P29" s="159">
        <f>Fin!T29+PhysPrem!$B$12</f>
        <v>1.915</v>
      </c>
      <c r="Q29" s="159">
        <f>Fin!V29+PhysPrem!$B$14</f>
        <v>2.1349999999999998</v>
      </c>
      <c r="R29" s="159">
        <f>Fin!X29+PhysPrem!$B$16</f>
        <v>2.0699999999999998</v>
      </c>
      <c r="S29" s="159">
        <f>Fin!Z29+PhysPrem!$B$19</f>
        <v>1.9850000000000001</v>
      </c>
      <c r="T29" s="159">
        <f>Fin!AB29+PhysPrem!$B$22</f>
        <v>2.23</v>
      </c>
      <c r="U29" s="159">
        <f>Fin!AF29+PhysPrem!$B$27</f>
        <v>2.0099999999999998</v>
      </c>
      <c r="V29" s="159">
        <f>Fin!AD29+PhysPrem!$B$43</f>
        <v>2.09</v>
      </c>
      <c r="W29" s="159">
        <f>Fin!AJ29</f>
        <v>2.0099999999999998</v>
      </c>
      <c r="X29" s="159">
        <f>Fin!J29+PhysPrem!$B$42</f>
        <v>2.2000000000000002</v>
      </c>
    </row>
    <row r="30" spans="2:24" x14ac:dyDescent="0.25">
      <c r="B30">
        <v>21</v>
      </c>
      <c r="C30" s="128">
        <f t="shared" si="2"/>
        <v>37277</v>
      </c>
      <c r="D30" s="83"/>
      <c r="E30" s="165">
        <f t="shared" si="0"/>
        <v>1.8979999999999999</v>
      </c>
      <c r="F30" s="83">
        <f t="shared" ca="1" si="1"/>
        <v>2.2899999999999996</v>
      </c>
      <c r="G30" s="162">
        <f ca="1">IF(AND(G$9,CurveFetch!H28&lt;&gt;""),CurveFetch!H28,IF($C30="","",IF(F30="",G29,F30)))</f>
        <v>2.2899999999999996</v>
      </c>
      <c r="H30" s="159">
        <f>Fin!D30+PhysPrem!$B$4</f>
        <v>2.2200000000000002</v>
      </c>
      <c r="I30" s="159">
        <f>Fin!F30+PhysPrem!$B$5</f>
        <v>2.0099999999999998</v>
      </c>
      <c r="J30" s="159">
        <f>Fin!H30+PhysPrem!$B$6</f>
        <v>2.2400000000000002</v>
      </c>
      <c r="K30" s="159">
        <f>Fin!J30+PhysPrem!$B$7</f>
        <v>2.2000000000000002</v>
      </c>
      <c r="L30" s="159">
        <f>Fin!L30+PhysPrem!$B$8</f>
        <v>1.97</v>
      </c>
      <c r="M30" s="159">
        <f>Fin!N30+PhysPrem!$B$9</f>
        <v>1.97</v>
      </c>
      <c r="N30" s="159">
        <f>Fin!P30+PhysPrem!$B$10</f>
        <v>2.0449999999999999</v>
      </c>
      <c r="O30" s="159">
        <f>PhysPrem!$B$11+Fin!AP30</f>
        <v>2.09</v>
      </c>
      <c r="P30" s="159">
        <f>Fin!T30+PhysPrem!$B$12</f>
        <v>1.915</v>
      </c>
      <c r="Q30" s="159">
        <f>Fin!V30+PhysPrem!$B$14</f>
        <v>2.1349999999999998</v>
      </c>
      <c r="R30" s="159">
        <f>Fin!X30+PhysPrem!$B$16</f>
        <v>2.0699999999999998</v>
      </c>
      <c r="S30" s="159">
        <f>Fin!Z30+PhysPrem!$B$19</f>
        <v>1.9850000000000001</v>
      </c>
      <c r="T30" s="159">
        <f>Fin!AB30+PhysPrem!$B$22</f>
        <v>2.23</v>
      </c>
      <c r="U30" s="159">
        <f>Fin!AF30+PhysPrem!$B$27</f>
        <v>2.0099999999999998</v>
      </c>
      <c r="V30" s="159">
        <f>Fin!AD30+PhysPrem!$B$43</f>
        <v>2.09</v>
      </c>
      <c r="W30" s="159">
        <f>Fin!AJ30</f>
        <v>2.0099999999999998</v>
      </c>
      <c r="X30" s="159">
        <f>Fin!J30+PhysPrem!$B$42</f>
        <v>2.2000000000000002</v>
      </c>
    </row>
    <row r="31" spans="2:24" x14ac:dyDescent="0.25">
      <c r="B31">
        <v>22</v>
      </c>
      <c r="C31" s="128">
        <f t="shared" si="2"/>
        <v>37278</v>
      </c>
      <c r="D31" s="83"/>
      <c r="E31" s="165">
        <f t="shared" si="0"/>
        <v>1.8979999999999999</v>
      </c>
      <c r="F31" s="83">
        <f t="shared" ca="1" si="1"/>
        <v>2.2899999999999996</v>
      </c>
      <c r="G31" s="162">
        <f ca="1">IF(AND(G$9,CurveFetch!H29&lt;&gt;""),CurveFetch!H29,IF($C31="","",IF(F31="",G30,F31)))</f>
        <v>2.2899999999999996</v>
      </c>
      <c r="H31" s="159">
        <f>Fin!D31+PhysPrem!$B$4</f>
        <v>2.2200000000000002</v>
      </c>
      <c r="I31" s="159">
        <f>Fin!F31+PhysPrem!$B$5</f>
        <v>2.0099999999999998</v>
      </c>
      <c r="J31" s="159">
        <f>Fin!H31+PhysPrem!$B$6</f>
        <v>2.2400000000000002</v>
      </c>
      <c r="K31" s="159">
        <f>Fin!J31+PhysPrem!$B$7</f>
        <v>2.2000000000000002</v>
      </c>
      <c r="L31" s="159">
        <f>Fin!L31+PhysPrem!$B$8</f>
        <v>1.97</v>
      </c>
      <c r="M31" s="159">
        <f>Fin!N31+PhysPrem!$B$9</f>
        <v>1.97</v>
      </c>
      <c r="N31" s="159">
        <f>Fin!P31+PhysPrem!$B$10</f>
        <v>2.0449999999999999</v>
      </c>
      <c r="O31" s="159">
        <f>PhysPrem!$B$11+Fin!AP31</f>
        <v>2.09</v>
      </c>
      <c r="P31" s="159">
        <f>Fin!T31+PhysPrem!$B$12</f>
        <v>1.915</v>
      </c>
      <c r="Q31" s="159">
        <f>Fin!V31+PhysPrem!$B$14</f>
        <v>2.1349999999999998</v>
      </c>
      <c r="R31" s="159">
        <f>Fin!X31+PhysPrem!$B$16</f>
        <v>2.0699999999999998</v>
      </c>
      <c r="S31" s="159">
        <f>Fin!Z31+PhysPrem!$B$19</f>
        <v>1.9850000000000001</v>
      </c>
      <c r="T31" s="159">
        <f>Fin!AB31+PhysPrem!$B$22</f>
        <v>2.23</v>
      </c>
      <c r="U31" s="159">
        <f>Fin!AF31+PhysPrem!$B$27</f>
        <v>2.0099999999999998</v>
      </c>
      <c r="V31" s="159">
        <f>Fin!AD31+PhysPrem!$B$43</f>
        <v>2.09</v>
      </c>
      <c r="W31" s="159">
        <f>Fin!AJ31</f>
        <v>2.0099999999999998</v>
      </c>
      <c r="X31" s="159">
        <f>Fin!J31+PhysPrem!$B$42</f>
        <v>2.2000000000000002</v>
      </c>
    </row>
    <row r="32" spans="2:24" x14ac:dyDescent="0.25">
      <c r="B32">
        <v>23</v>
      </c>
      <c r="C32" s="128">
        <f t="shared" si="2"/>
        <v>37279</v>
      </c>
      <c r="D32" s="83"/>
      <c r="E32" s="165">
        <f t="shared" si="0"/>
        <v>1.8979999999999999</v>
      </c>
      <c r="F32" s="83">
        <f t="shared" ca="1" si="1"/>
        <v>2.2899999999999996</v>
      </c>
      <c r="G32" s="162">
        <f ca="1">IF(AND(G$9,CurveFetch!H30&lt;&gt;""),CurveFetch!H30,IF($C32="","",IF(F32="",G31,F32)))</f>
        <v>2.2899999999999996</v>
      </c>
      <c r="H32" s="159">
        <f>Fin!D32+PhysPrem!$B$4</f>
        <v>2.2200000000000002</v>
      </c>
      <c r="I32" s="159">
        <f>Fin!F32+PhysPrem!$B$5</f>
        <v>2.0099999999999998</v>
      </c>
      <c r="J32" s="159">
        <f>Fin!H32+PhysPrem!$B$6</f>
        <v>2.2400000000000002</v>
      </c>
      <c r="K32" s="159">
        <f>Fin!J32+PhysPrem!$B$7</f>
        <v>2.2000000000000002</v>
      </c>
      <c r="L32" s="159">
        <f>Fin!L32+PhysPrem!$B$8</f>
        <v>1.97</v>
      </c>
      <c r="M32" s="159">
        <f>Fin!N32+PhysPrem!$B$9</f>
        <v>1.97</v>
      </c>
      <c r="N32" s="159">
        <f>Fin!P32+PhysPrem!$B$10</f>
        <v>2.0449999999999999</v>
      </c>
      <c r="O32" s="159">
        <f>PhysPrem!$B$11+Fin!AP32</f>
        <v>2.09</v>
      </c>
      <c r="P32" s="159">
        <f>Fin!T32+PhysPrem!$B$12</f>
        <v>1.915</v>
      </c>
      <c r="Q32" s="159">
        <f>Fin!V32+PhysPrem!$B$14</f>
        <v>2.1349999999999998</v>
      </c>
      <c r="R32" s="159">
        <f>Fin!X32+PhysPrem!$B$16</f>
        <v>2.0699999999999998</v>
      </c>
      <c r="S32" s="159">
        <f>Fin!Z32+PhysPrem!$B$19</f>
        <v>1.9850000000000001</v>
      </c>
      <c r="T32" s="159">
        <f>Fin!AB32+PhysPrem!$B$22</f>
        <v>2.23</v>
      </c>
      <c r="U32" s="159">
        <f>Fin!AF32+PhysPrem!$B$27</f>
        <v>2.0099999999999998</v>
      </c>
      <c r="V32" s="159">
        <f>Fin!AD32+PhysPrem!$B$43</f>
        <v>2.09</v>
      </c>
      <c r="W32" s="159">
        <f>Fin!AJ32</f>
        <v>2.0099999999999998</v>
      </c>
      <c r="X32" s="159">
        <f>Fin!J32+PhysPrem!$B$42</f>
        <v>2.2000000000000002</v>
      </c>
    </row>
    <row r="33" spans="2:24" x14ac:dyDescent="0.25">
      <c r="B33">
        <v>24</v>
      </c>
      <c r="C33" s="128">
        <f t="shared" si="2"/>
        <v>37280</v>
      </c>
      <c r="E33" s="165">
        <f t="shared" si="0"/>
        <v>1.8979999999999999</v>
      </c>
      <c r="F33" s="83">
        <f t="shared" ca="1" si="1"/>
        <v>2.2899999999999996</v>
      </c>
      <c r="G33" s="162">
        <f ca="1">IF(AND(G$9,CurveFetch!H31&lt;&gt;""),CurveFetch!H31,IF($C33="","",IF(F33="",G32,F33)))</f>
        <v>2.2899999999999996</v>
      </c>
      <c r="H33" s="159">
        <f>Fin!D33+PhysPrem!$B$4</f>
        <v>2.2200000000000002</v>
      </c>
      <c r="I33" s="159">
        <f>Fin!F33+PhysPrem!$B$5</f>
        <v>2.0099999999999998</v>
      </c>
      <c r="J33" s="159">
        <f>Fin!H33+PhysPrem!$B$6</f>
        <v>2.2400000000000002</v>
      </c>
      <c r="K33" s="159">
        <f>Fin!J33+PhysPrem!$B$7</f>
        <v>2.2000000000000002</v>
      </c>
      <c r="L33" s="159">
        <f>Fin!L33+PhysPrem!$B$8</f>
        <v>1.97</v>
      </c>
      <c r="M33" s="159">
        <f>Fin!N33+PhysPrem!$B$9</f>
        <v>1.97</v>
      </c>
      <c r="N33" s="159">
        <f>Fin!P33+PhysPrem!$B$10</f>
        <v>2.0449999999999999</v>
      </c>
      <c r="O33" s="159">
        <f>PhysPrem!$B$11+Fin!AP33</f>
        <v>2.09</v>
      </c>
      <c r="P33" s="159">
        <f>Fin!T33+PhysPrem!$B$12</f>
        <v>1.915</v>
      </c>
      <c r="Q33" s="159">
        <f>Fin!V33+PhysPrem!$B$14</f>
        <v>2.1349999999999998</v>
      </c>
      <c r="R33" s="159">
        <f>Fin!X33+PhysPrem!$B$16</f>
        <v>2.0699999999999998</v>
      </c>
      <c r="S33" s="159">
        <f>Fin!Z33+PhysPrem!$B$19</f>
        <v>1.9850000000000001</v>
      </c>
      <c r="T33" s="159">
        <f>Fin!AB33+PhysPrem!$B$22</f>
        <v>2.23</v>
      </c>
      <c r="U33" s="159">
        <f>Fin!AF33+PhysPrem!$B$27</f>
        <v>2.0099999999999998</v>
      </c>
      <c r="V33" s="159">
        <f>Fin!AD33+PhysPrem!$B$43</f>
        <v>2.09</v>
      </c>
      <c r="W33" s="159">
        <f>Fin!AJ33</f>
        <v>2.0099999999999998</v>
      </c>
      <c r="X33" s="159">
        <f>Fin!J33+PhysPrem!$B$42</f>
        <v>2.2000000000000002</v>
      </c>
    </row>
    <row r="34" spans="2:24" x14ac:dyDescent="0.25">
      <c r="B34">
        <v>25</v>
      </c>
      <c r="C34" s="128">
        <f t="shared" si="2"/>
        <v>37281</v>
      </c>
      <c r="E34" s="165">
        <f t="shared" si="0"/>
        <v>1.8979999999999999</v>
      </c>
      <c r="F34" s="83">
        <f t="shared" ca="1" si="1"/>
        <v>2.2899999999999996</v>
      </c>
      <c r="G34" s="162">
        <f ca="1">IF(AND(G$9,CurveFetch!H32&lt;&gt;""),CurveFetch!H32,IF($C34="","",IF(F34="",G33,F34)))</f>
        <v>2.2899999999999996</v>
      </c>
      <c r="H34" s="159">
        <f>Fin!D34+PhysPrem!$B$4</f>
        <v>2.2200000000000002</v>
      </c>
      <c r="I34" s="159">
        <f>Fin!F34+PhysPrem!$B$5</f>
        <v>2.0099999999999998</v>
      </c>
      <c r="J34" s="159">
        <f>Fin!H34+PhysPrem!$B$6</f>
        <v>2.2400000000000002</v>
      </c>
      <c r="K34" s="159">
        <f>Fin!J34+PhysPrem!$B$7</f>
        <v>2.2000000000000002</v>
      </c>
      <c r="L34" s="159">
        <f>Fin!L34+PhysPrem!$B$8</f>
        <v>1.97</v>
      </c>
      <c r="M34" s="159">
        <f>Fin!N34+PhysPrem!$B$9</f>
        <v>1.97</v>
      </c>
      <c r="N34" s="159">
        <f>Fin!P34+PhysPrem!$B$10</f>
        <v>2.0449999999999999</v>
      </c>
      <c r="O34" s="159">
        <f>PhysPrem!$B$11+Fin!AP34</f>
        <v>2.09</v>
      </c>
      <c r="P34" s="159">
        <f>Fin!T34+PhysPrem!$B$12</f>
        <v>1.915</v>
      </c>
      <c r="Q34" s="159">
        <f>Fin!V34+PhysPrem!$B$14</f>
        <v>2.1349999999999998</v>
      </c>
      <c r="R34" s="159">
        <f>Fin!X34+PhysPrem!$B$16</f>
        <v>2.0699999999999998</v>
      </c>
      <c r="S34" s="159">
        <f>Fin!Z34+PhysPrem!$B$19</f>
        <v>1.9850000000000001</v>
      </c>
      <c r="T34" s="159">
        <f>Fin!AB34+PhysPrem!$B$22</f>
        <v>2.23</v>
      </c>
      <c r="U34" s="159">
        <f>Fin!AF34+PhysPrem!$B$27</f>
        <v>2.0099999999999998</v>
      </c>
      <c r="V34" s="159">
        <f>Fin!AD34+PhysPrem!$B$43</f>
        <v>2.09</v>
      </c>
      <c r="W34" s="159">
        <f>Fin!AJ34</f>
        <v>2.0099999999999998</v>
      </c>
      <c r="X34" s="159">
        <f>Fin!J34+PhysPrem!$B$42</f>
        <v>2.2000000000000002</v>
      </c>
    </row>
    <row r="35" spans="2:24" x14ac:dyDescent="0.25">
      <c r="B35">
        <v>26</v>
      </c>
      <c r="C35" s="128">
        <f t="shared" si="2"/>
        <v>37282</v>
      </c>
      <c r="E35" s="165">
        <f t="shared" si="0"/>
        <v>1.8979999999999999</v>
      </c>
      <c r="F35" s="83">
        <f t="shared" ca="1" si="1"/>
        <v>2.2899999999999996</v>
      </c>
      <c r="G35" s="162">
        <f ca="1">IF(AND(G$9,CurveFetch!H33&lt;&gt;""),CurveFetch!H33,IF($C35="","",IF(F35="",G34,F35)))</f>
        <v>2.2899999999999996</v>
      </c>
      <c r="H35" s="159">
        <f>Fin!D35+PhysPrem!$B$4</f>
        <v>2.2200000000000002</v>
      </c>
      <c r="I35" s="159">
        <f>Fin!F35+PhysPrem!$B$5</f>
        <v>2.0099999999999998</v>
      </c>
      <c r="J35" s="159">
        <f>Fin!H35+PhysPrem!$B$6</f>
        <v>2.2400000000000002</v>
      </c>
      <c r="K35" s="159">
        <f>Fin!J35+PhysPrem!$B$7</f>
        <v>2.2000000000000002</v>
      </c>
      <c r="L35" s="159">
        <f>Fin!L35+PhysPrem!$B$8</f>
        <v>1.97</v>
      </c>
      <c r="M35" s="159">
        <f>Fin!N35+PhysPrem!$B$9</f>
        <v>1.97</v>
      </c>
      <c r="N35" s="159">
        <f>Fin!P35+PhysPrem!$B$10</f>
        <v>2.0449999999999999</v>
      </c>
      <c r="O35" s="159">
        <f>PhysPrem!$B$11+Fin!AP35</f>
        <v>2.09</v>
      </c>
      <c r="P35" s="159">
        <f>Fin!T35+PhysPrem!$B$12</f>
        <v>1.915</v>
      </c>
      <c r="Q35" s="159">
        <f>Fin!V35+PhysPrem!$B$14</f>
        <v>2.1349999999999998</v>
      </c>
      <c r="R35" s="159">
        <f>Fin!X35+PhysPrem!$B$16</f>
        <v>2.0699999999999998</v>
      </c>
      <c r="S35" s="159">
        <f>Fin!Z35+PhysPrem!$B$19</f>
        <v>1.9850000000000001</v>
      </c>
      <c r="T35" s="159">
        <f>Fin!AB35+PhysPrem!$B$22</f>
        <v>2.23</v>
      </c>
      <c r="U35" s="159">
        <f>Fin!AF35+PhysPrem!$B$27</f>
        <v>2.0099999999999998</v>
      </c>
      <c r="V35" s="159">
        <f>Fin!AD35+PhysPrem!$B$43</f>
        <v>2.09</v>
      </c>
      <c r="W35" s="159">
        <f>Fin!AJ35</f>
        <v>2.0099999999999998</v>
      </c>
      <c r="X35" s="159">
        <f>Fin!J35+PhysPrem!$B$42</f>
        <v>2.2000000000000002</v>
      </c>
    </row>
    <row r="36" spans="2:24" x14ac:dyDescent="0.25">
      <c r="B36">
        <v>27</v>
      </c>
      <c r="C36" s="128">
        <f t="shared" si="2"/>
        <v>37283</v>
      </c>
      <c r="E36" s="165">
        <f t="shared" si="0"/>
        <v>1.8979999999999999</v>
      </c>
      <c r="F36" s="83">
        <f t="shared" ca="1" si="1"/>
        <v>2.2899999999999996</v>
      </c>
      <c r="G36" s="162">
        <f ca="1">IF(AND(G$9,CurveFetch!H34&lt;&gt;""),CurveFetch!H34,IF($C36="","",IF(F36="",G35,F36)))</f>
        <v>2.2899999999999996</v>
      </c>
      <c r="H36" s="159">
        <f>Fin!D36+PhysPrem!$B$4</f>
        <v>2.2200000000000002</v>
      </c>
      <c r="I36" s="159">
        <f>Fin!F36+PhysPrem!$B$5</f>
        <v>2.0099999999999998</v>
      </c>
      <c r="J36" s="159">
        <f>Fin!H36+PhysPrem!$B$6</f>
        <v>2.2400000000000002</v>
      </c>
      <c r="K36" s="159">
        <f>Fin!J36+PhysPrem!$B$7</f>
        <v>2.2000000000000002</v>
      </c>
      <c r="L36" s="159">
        <f>Fin!L36+PhysPrem!$B$8</f>
        <v>1.97</v>
      </c>
      <c r="M36" s="159">
        <f>Fin!N36+PhysPrem!$B$9</f>
        <v>1.97</v>
      </c>
      <c r="N36" s="159">
        <f>Fin!P36+PhysPrem!$B$10</f>
        <v>2.0449999999999999</v>
      </c>
      <c r="O36" s="159">
        <f>PhysPrem!$B$11+Fin!AP36</f>
        <v>2.09</v>
      </c>
      <c r="P36" s="159">
        <f>Fin!T36+PhysPrem!$B$12</f>
        <v>1.915</v>
      </c>
      <c r="Q36" s="159">
        <f>Fin!V36+PhysPrem!$B$14</f>
        <v>2.1349999999999998</v>
      </c>
      <c r="R36" s="159">
        <f>Fin!X36+PhysPrem!$B$16</f>
        <v>2.0699999999999998</v>
      </c>
      <c r="S36" s="159">
        <f>Fin!Z36+PhysPrem!$B$19</f>
        <v>1.9850000000000001</v>
      </c>
      <c r="T36" s="159">
        <f>Fin!AB36+PhysPrem!$B$22</f>
        <v>2.23</v>
      </c>
      <c r="U36" s="159">
        <f>Fin!AF36+PhysPrem!$B$27</f>
        <v>2.0099999999999998</v>
      </c>
      <c r="V36" s="159">
        <f>Fin!AD36+PhysPrem!$B$43</f>
        <v>2.09</v>
      </c>
      <c r="W36" s="159">
        <f>Fin!AJ36</f>
        <v>2.0099999999999998</v>
      </c>
      <c r="X36" s="159">
        <f>Fin!J36+PhysPrem!$B$42</f>
        <v>2.2000000000000002</v>
      </c>
    </row>
    <row r="37" spans="2:24" x14ac:dyDescent="0.25">
      <c r="B37">
        <v>28</v>
      </c>
      <c r="C37" s="128">
        <f t="shared" si="2"/>
        <v>37284</v>
      </c>
      <c r="E37" s="165">
        <f t="shared" si="0"/>
        <v>1.8979999999999999</v>
      </c>
      <c r="F37" s="83">
        <f t="shared" ca="1" si="1"/>
        <v>2.2899999999999996</v>
      </c>
      <c r="G37" s="162">
        <f ca="1">IF(AND(G$9,CurveFetch!H35&lt;&gt;""),CurveFetch!H35,IF($C37="","",IF(F37="",G36,F37)))</f>
        <v>2.2899999999999996</v>
      </c>
      <c r="H37" s="159">
        <f>Fin!D37+PhysPrem!$B$4</f>
        <v>2.2200000000000002</v>
      </c>
      <c r="I37" s="159">
        <f>Fin!F37+PhysPrem!$B$5</f>
        <v>2.0099999999999998</v>
      </c>
      <c r="J37" s="159">
        <f>Fin!H37+PhysPrem!$B$6</f>
        <v>2.2400000000000002</v>
      </c>
      <c r="K37" s="159">
        <f>Fin!J37+PhysPrem!$B$7</f>
        <v>2.2000000000000002</v>
      </c>
      <c r="L37" s="159">
        <f>Fin!L37+PhysPrem!$B$8</f>
        <v>1.97</v>
      </c>
      <c r="M37" s="159">
        <f>Fin!N37+PhysPrem!$B$9</f>
        <v>1.97</v>
      </c>
      <c r="N37" s="159">
        <f>Fin!P37+PhysPrem!$B$10</f>
        <v>2.0449999999999999</v>
      </c>
      <c r="O37" s="159">
        <f>PhysPrem!$B$11+Fin!AP37</f>
        <v>2.09</v>
      </c>
      <c r="P37" s="159">
        <f>Fin!T37+PhysPrem!$B$12</f>
        <v>1.915</v>
      </c>
      <c r="Q37" s="159">
        <f>Fin!V37+PhysPrem!$B$14</f>
        <v>2.1349999999999998</v>
      </c>
      <c r="R37" s="159">
        <f>Fin!X37+PhysPrem!$B$16</f>
        <v>2.0699999999999998</v>
      </c>
      <c r="S37" s="159">
        <f>Fin!Z37+PhysPrem!$B$19</f>
        <v>1.9850000000000001</v>
      </c>
      <c r="T37" s="159">
        <f>Fin!AB37+PhysPrem!$B$22</f>
        <v>2.23</v>
      </c>
      <c r="U37" s="159">
        <f>Fin!AF37+PhysPrem!$B$27</f>
        <v>2.0099999999999998</v>
      </c>
      <c r="V37" s="159">
        <f>Fin!AD37+PhysPrem!$B$43</f>
        <v>2.09</v>
      </c>
      <c r="W37" s="159">
        <f>Fin!AJ37</f>
        <v>2.0099999999999998</v>
      </c>
      <c r="X37" s="159">
        <f>Fin!J37+PhysPrem!$B$42</f>
        <v>2.2000000000000002</v>
      </c>
    </row>
    <row r="38" spans="2:24" x14ac:dyDescent="0.25">
      <c r="B38">
        <v>29</v>
      </c>
      <c r="C38" s="128">
        <f t="shared" si="2"/>
        <v>37285</v>
      </c>
      <c r="E38" s="165">
        <f t="shared" si="0"/>
        <v>1.8979999999999999</v>
      </c>
      <c r="F38" s="83">
        <f t="shared" ca="1" si="1"/>
        <v>2.2899999999999996</v>
      </c>
      <c r="G38" s="162">
        <f ca="1">IF(AND(G$9,CurveFetch!H36&lt;&gt;""),CurveFetch!H36,IF($C38="","",IF(F38="",G37,F38)))</f>
        <v>2.2899999999999996</v>
      </c>
      <c r="H38" s="159">
        <f>Fin!D38+PhysPrem!$B$4</f>
        <v>2.2200000000000002</v>
      </c>
      <c r="I38" s="159">
        <f>Fin!F38+PhysPrem!$B$5</f>
        <v>2.0099999999999998</v>
      </c>
      <c r="J38" s="159">
        <f>Fin!H38+PhysPrem!$B$6</f>
        <v>2.2400000000000002</v>
      </c>
      <c r="K38" s="159">
        <f>Fin!J38+PhysPrem!$B$7</f>
        <v>2.2000000000000002</v>
      </c>
      <c r="L38" s="159">
        <f>Fin!L38+PhysPrem!$B$8</f>
        <v>1.97</v>
      </c>
      <c r="M38" s="159">
        <f>Fin!N38+PhysPrem!$B$9</f>
        <v>1.97</v>
      </c>
      <c r="N38" s="159">
        <f>Fin!P38+PhysPrem!$B$10</f>
        <v>2.0449999999999999</v>
      </c>
      <c r="O38" s="159">
        <f>PhysPrem!$B$11+Fin!AP38</f>
        <v>2.09</v>
      </c>
      <c r="P38" s="159">
        <f>Fin!T38+PhysPrem!$B$12</f>
        <v>1.915</v>
      </c>
      <c r="Q38" s="159">
        <f>Fin!V38+PhysPrem!$B$14</f>
        <v>2.1349999999999998</v>
      </c>
      <c r="R38" s="159">
        <f>Fin!X38+PhysPrem!$B$16</f>
        <v>2.0699999999999998</v>
      </c>
      <c r="S38" s="159">
        <f>Fin!Z38+PhysPrem!$B$19</f>
        <v>1.9850000000000001</v>
      </c>
      <c r="T38" s="159">
        <f>Fin!AB38+PhysPrem!$B$22</f>
        <v>2.23</v>
      </c>
      <c r="U38" s="159">
        <f>Fin!AF38+PhysPrem!$B$27</f>
        <v>2.0099999999999998</v>
      </c>
      <c r="V38" s="159">
        <f>Fin!AD38+PhysPrem!$B$43</f>
        <v>2.09</v>
      </c>
      <c r="W38" s="159">
        <f>Fin!AJ38</f>
        <v>2.0099999999999998</v>
      </c>
      <c r="X38" s="159">
        <f>Fin!J38+PhysPrem!$B$42</f>
        <v>2.2000000000000002</v>
      </c>
    </row>
    <row r="39" spans="2:24" x14ac:dyDescent="0.25">
      <c r="B39">
        <v>30</v>
      </c>
      <c r="C39" s="128">
        <f t="shared" si="2"/>
        <v>37286</v>
      </c>
      <c r="E39" s="165">
        <f t="shared" si="0"/>
        <v>1.8979999999999999</v>
      </c>
      <c r="F39" s="83">
        <f t="shared" ca="1" si="1"/>
        <v>2.2899999999999996</v>
      </c>
      <c r="G39" s="162">
        <f ca="1">IF(AND(G$9,CurveFetch!H37&lt;&gt;""),CurveFetch!H37,IF($C39="","",IF(F39="",G38,F39)))</f>
        <v>2.2899999999999996</v>
      </c>
      <c r="H39" s="159">
        <f>Fin!D39+PhysPrem!$B$4</f>
        <v>2.2200000000000002</v>
      </c>
      <c r="I39" s="159">
        <f>Fin!F39+PhysPrem!$B$5</f>
        <v>2.0099999999999998</v>
      </c>
      <c r="J39" s="159">
        <f>Fin!H39+PhysPrem!$B$6</f>
        <v>2.2400000000000002</v>
      </c>
      <c r="K39" s="159">
        <f>Fin!J39+PhysPrem!$B$7</f>
        <v>2.2000000000000002</v>
      </c>
      <c r="L39" s="159">
        <f>Fin!L39+PhysPrem!$B$8</f>
        <v>1.97</v>
      </c>
      <c r="M39" s="159">
        <f>Fin!N39+PhysPrem!$B$9</f>
        <v>1.97</v>
      </c>
      <c r="N39" s="159">
        <f>Fin!P39+PhysPrem!$B$10</f>
        <v>2.0449999999999999</v>
      </c>
      <c r="O39" s="159">
        <f>PhysPrem!$B$11+Fin!AP39</f>
        <v>2.09</v>
      </c>
      <c r="P39" s="159">
        <f>Fin!T39+PhysPrem!$B$12</f>
        <v>1.915</v>
      </c>
      <c r="Q39" s="159">
        <f>Fin!V39+PhysPrem!$B$14</f>
        <v>2.1349999999999998</v>
      </c>
      <c r="R39" s="159">
        <f>Fin!X39+PhysPrem!$B$16</f>
        <v>2.0699999999999998</v>
      </c>
      <c r="S39" s="159">
        <f>Fin!Z39+PhysPrem!$B$19</f>
        <v>1.9850000000000001</v>
      </c>
      <c r="T39" s="159">
        <f>Fin!AB39+PhysPrem!$B$22</f>
        <v>2.23</v>
      </c>
      <c r="U39" s="159">
        <f>Fin!AF39+PhysPrem!$B$27</f>
        <v>2.0099999999999998</v>
      </c>
      <c r="V39" s="159">
        <f>Fin!AD39+PhysPrem!$B$43</f>
        <v>2.09</v>
      </c>
      <c r="W39" s="159">
        <f>Fin!AJ39</f>
        <v>2.0099999999999998</v>
      </c>
      <c r="X39" s="159">
        <f>Fin!J39+PhysPrem!$B$42</f>
        <v>2.2000000000000002</v>
      </c>
    </row>
    <row r="40" spans="2:24" x14ac:dyDescent="0.25">
      <c r="B40">
        <v>31</v>
      </c>
      <c r="C40" s="128">
        <f t="shared" si="2"/>
        <v>37287</v>
      </c>
      <c r="E40" s="165">
        <f t="shared" si="0"/>
        <v>1.8979999999999999</v>
      </c>
      <c r="F40" s="83">
        <f t="shared" ca="1" si="1"/>
        <v>2.2899999999999996</v>
      </c>
      <c r="G40" s="162">
        <f ca="1">IF(AND(G$9,CurveFetch!H38&lt;&gt;""),CurveFetch!H38,IF($C40="","",IF(F40="",G39,F40)))</f>
        <v>2.2899999999999996</v>
      </c>
      <c r="H40" s="159">
        <f>Fin!D40+PhysPrem!$B$4</f>
        <v>2.2200000000000002</v>
      </c>
      <c r="I40" s="159">
        <f>Fin!F40+PhysPrem!$B$5</f>
        <v>2.0099999999999998</v>
      </c>
      <c r="J40" s="159">
        <f>Fin!H40+PhysPrem!$B$6</f>
        <v>2.2400000000000002</v>
      </c>
      <c r="K40" s="159">
        <f>Fin!J40+PhysPrem!$B$7</f>
        <v>2.2000000000000002</v>
      </c>
      <c r="L40" s="159">
        <f>Fin!L40+PhysPrem!$B$8</f>
        <v>1.97</v>
      </c>
      <c r="M40" s="159">
        <f>Fin!N40+PhysPrem!$B$9</f>
        <v>1.97</v>
      </c>
      <c r="N40" s="159">
        <f>Fin!P40+PhysPrem!$B$10</f>
        <v>2.0449999999999999</v>
      </c>
      <c r="O40" s="159">
        <f>PhysPrem!$B$11+Fin!AP40</f>
        <v>2.09</v>
      </c>
      <c r="P40" s="159">
        <f>Fin!T40+PhysPrem!$B$12</f>
        <v>1.915</v>
      </c>
      <c r="Q40" s="159">
        <f>Fin!V40+PhysPrem!$B$14</f>
        <v>2.1349999999999998</v>
      </c>
      <c r="R40" s="159">
        <f>Fin!X40+PhysPrem!$B$16</f>
        <v>2.0699999999999998</v>
      </c>
      <c r="S40" s="159">
        <f>Fin!Z40+PhysPrem!$B$19</f>
        <v>1.9850000000000001</v>
      </c>
      <c r="T40" s="159">
        <f>Fin!AB40+PhysPrem!$B$22</f>
        <v>2.23</v>
      </c>
      <c r="U40" s="159">
        <f>Fin!AF40+PhysPrem!$B$27</f>
        <v>2.0099999999999998</v>
      </c>
      <c r="V40" s="159">
        <f>Fin!AD40+PhysPrem!$B$43</f>
        <v>2.09</v>
      </c>
      <c r="W40" s="159">
        <f>Fin!AJ40</f>
        <v>2.0099999999999998</v>
      </c>
      <c r="X40" s="159">
        <f>Fin!J40+PhysPrem!$B$42</f>
        <v>2.2000000000000002</v>
      </c>
    </row>
    <row r="41" spans="2:24" x14ac:dyDescent="0.25">
      <c r="B41">
        <v>32</v>
      </c>
      <c r="C41" s="128">
        <f t="shared" si="2"/>
        <v>37288</v>
      </c>
      <c r="D41" s="207"/>
      <c r="E41" s="165">
        <f t="shared" si="0"/>
        <v>1.8979999999999999</v>
      </c>
      <c r="F41" s="83">
        <f t="shared" ca="1" si="1"/>
        <v>2.2899999999999996</v>
      </c>
      <c r="G41" s="162">
        <f ca="1">IF(AND(G$9,CurveFetch!H39&lt;&gt;""),CurveFetch!H39,IF($C41="","",IF(F41="",G40,F41)))</f>
        <v>2.2899999999999996</v>
      </c>
      <c r="H41" s="159">
        <f>Fin!D41+PhysPrem!$B$4</f>
        <v>2.5699999900000003</v>
      </c>
      <c r="I41" s="159">
        <f>Fin!F41+PhysPrem!$B$5</f>
        <v>2.2850000000000001</v>
      </c>
      <c r="J41" s="159">
        <f>Fin!H41+PhysPrem!$B$6</f>
        <v>2.559999999</v>
      </c>
      <c r="K41" s="159">
        <f>Fin!J41+PhysPrem!$B$7</f>
        <v>2.4250000000000003</v>
      </c>
      <c r="L41" s="159">
        <f>Fin!L41+PhysPrem!$B$8</f>
        <v>2.1350000000000002</v>
      </c>
      <c r="M41" s="159">
        <f>Fin!N41+PhysPrem!$B$9</f>
        <v>2.1900000000000004</v>
      </c>
      <c r="N41" s="159">
        <f>Fin!P41+PhysPrem!$B$10</f>
        <v>2.375</v>
      </c>
      <c r="O41" s="159">
        <f>PhysPrem!$B$11+Fin!AP41</f>
        <v>2.1900000000000004</v>
      </c>
      <c r="P41" s="159">
        <f>Fin!T41+PhysPrem!$B$12</f>
        <v>2.0350000000000001</v>
      </c>
      <c r="Q41" s="159">
        <f>Fin!V41+PhysPrem!$B$14</f>
        <v>2.4250000000000003</v>
      </c>
      <c r="R41" s="159">
        <f>Fin!X41+PhysPrem!$B$16</f>
        <v>2.4250000000000003</v>
      </c>
      <c r="S41" s="159">
        <f>Fin!Z41+PhysPrem!$B$19</f>
        <v>2.2850000000000001</v>
      </c>
      <c r="T41" s="159">
        <f>Fin!AB41+PhysPrem!$B$22</f>
        <v>2.6700000000000004</v>
      </c>
      <c r="U41" s="159">
        <f>Fin!AF41+PhysPrem!$B$27</f>
        <v>2.0099999999999998</v>
      </c>
      <c r="V41" s="159">
        <f>Fin!AD41+PhysPrem!$B$43</f>
        <v>2.6</v>
      </c>
      <c r="W41" s="159">
        <f>Fin!AJ41</f>
        <v>2.1350000000000002</v>
      </c>
      <c r="X41" s="159">
        <f>Fin!J41+PhysPrem!$B$42</f>
        <v>2.4250000000000003</v>
      </c>
    </row>
    <row r="42" spans="2:24" x14ac:dyDescent="0.25">
      <c r="B42">
        <v>33</v>
      </c>
      <c r="C42" s="128">
        <f t="shared" si="2"/>
        <v>37289</v>
      </c>
      <c r="E42" s="165">
        <f t="shared" ref="E42:E71" si="3">IF(C42="","",IF(D42="",E41,D42))</f>
        <v>1.8979999999999999</v>
      </c>
      <c r="F42" s="83">
        <f t="shared" ca="1" si="1"/>
        <v>2.2899999999999996</v>
      </c>
      <c r="G42" s="162">
        <f ca="1">IF(AND(G$9,CurveFetch!H40&lt;&gt;""),CurveFetch!H40,IF($C42="","",IF(F42="",G41,F42)))</f>
        <v>2.2899999999999996</v>
      </c>
      <c r="H42" s="159">
        <f>Fin!D42+PhysPrem!$B$4</f>
        <v>2.5699999900000003</v>
      </c>
      <c r="I42" s="159">
        <f>Fin!F42+PhysPrem!$B$5</f>
        <v>2.2850000000000001</v>
      </c>
      <c r="J42" s="159">
        <f>Fin!H42+PhysPrem!$B$6</f>
        <v>2.559999999</v>
      </c>
      <c r="K42" s="159">
        <f>Fin!J42+PhysPrem!$B$7</f>
        <v>2.4250000000000003</v>
      </c>
      <c r="L42" s="159">
        <f>Fin!L42+PhysPrem!$B$8</f>
        <v>2.1350000000000002</v>
      </c>
      <c r="M42" s="159">
        <f>Fin!N42+PhysPrem!$B$9</f>
        <v>2.1900000000000004</v>
      </c>
      <c r="N42" s="159">
        <f>Fin!P42+PhysPrem!$B$10</f>
        <v>2.375</v>
      </c>
      <c r="O42" s="159">
        <f>PhysPrem!$B$11+Fin!AP42</f>
        <v>2.1900000000000004</v>
      </c>
      <c r="P42" s="159">
        <f>Fin!T42+PhysPrem!$B$12</f>
        <v>2.0350000000000001</v>
      </c>
      <c r="Q42" s="159">
        <f>Fin!V42+PhysPrem!$B$14</f>
        <v>2.4250000000000003</v>
      </c>
      <c r="R42" s="159">
        <f>Fin!X42+PhysPrem!$B$16</f>
        <v>2.4250000000000003</v>
      </c>
      <c r="S42" s="159">
        <f>Fin!Z42+PhysPrem!$B$19</f>
        <v>2.2850000000000001</v>
      </c>
      <c r="T42" s="159">
        <f>Fin!AB42+PhysPrem!$B$22</f>
        <v>2.6700000000000004</v>
      </c>
      <c r="U42" s="159">
        <f>Fin!AF42+PhysPrem!$B$27</f>
        <v>2.0099999999999998</v>
      </c>
      <c r="V42" s="159">
        <f>Fin!AD42+PhysPrem!$B$43</f>
        <v>2.6</v>
      </c>
      <c r="W42" s="159">
        <f>Fin!AJ42</f>
        <v>2.1350000000000002</v>
      </c>
      <c r="X42" s="159">
        <f>Fin!J42+PhysPrem!$B$42</f>
        <v>2.4250000000000003</v>
      </c>
    </row>
    <row r="43" spans="2:24" x14ac:dyDescent="0.25">
      <c r="B43">
        <v>34</v>
      </c>
      <c r="C43" s="128">
        <f t="shared" si="2"/>
        <v>37290</v>
      </c>
      <c r="E43" s="165">
        <f t="shared" si="3"/>
        <v>1.8979999999999999</v>
      </c>
      <c r="F43" s="83">
        <f t="shared" ref="F43:F71" ca="1" si="4">IF(C43&lt;TODAY+2,"",HeHub+GDP_MALIN-0.12)</f>
        <v>2.2899999999999996</v>
      </c>
      <c r="G43" s="162">
        <f ca="1">IF(AND(G$9,CurveFetch!H41&lt;&gt;""),CurveFetch!H41,IF($C43="","",IF(F43="",G42,F43)))</f>
        <v>2.2899999999999996</v>
      </c>
      <c r="H43" s="159">
        <f>Fin!D43+PhysPrem!$B$4</f>
        <v>2.5699999900000003</v>
      </c>
      <c r="I43" s="159">
        <f>Fin!F43+PhysPrem!$B$5</f>
        <v>2.2850000000000001</v>
      </c>
      <c r="J43" s="159">
        <f>Fin!H43+PhysPrem!$B$6</f>
        <v>2.559999999</v>
      </c>
      <c r="K43" s="159">
        <f>Fin!J43+PhysPrem!$B$7</f>
        <v>2.4250000000000003</v>
      </c>
      <c r="L43" s="159">
        <f>Fin!L43+PhysPrem!$B$8</f>
        <v>2.1350000000000002</v>
      </c>
      <c r="M43" s="159">
        <f>Fin!N43+PhysPrem!$B$9</f>
        <v>2.1900000000000004</v>
      </c>
      <c r="N43" s="159">
        <f>Fin!P43+PhysPrem!$B$10</f>
        <v>2.375</v>
      </c>
      <c r="O43" s="159">
        <f>PhysPrem!$B$11+Fin!AP43</f>
        <v>2.1900000000000004</v>
      </c>
      <c r="P43" s="159">
        <f>Fin!T43+PhysPrem!$B$12</f>
        <v>2.0350000000000001</v>
      </c>
      <c r="Q43" s="159">
        <f>Fin!V43+PhysPrem!$B$14</f>
        <v>2.4250000000000003</v>
      </c>
      <c r="R43" s="159">
        <f>Fin!X43+PhysPrem!$B$16</f>
        <v>2.4250000000000003</v>
      </c>
      <c r="S43" s="159">
        <f>Fin!Z43+PhysPrem!$B$19</f>
        <v>2.2850000000000001</v>
      </c>
      <c r="T43" s="159">
        <f>Fin!AB43+PhysPrem!$B$22</f>
        <v>2.6700000000000004</v>
      </c>
      <c r="U43" s="159">
        <f>Fin!AF43+PhysPrem!$B$27</f>
        <v>2.0099999999999998</v>
      </c>
      <c r="V43" s="159">
        <f>Fin!AD43+PhysPrem!$B$43</f>
        <v>2.6</v>
      </c>
      <c r="W43" s="159">
        <f>Fin!AJ43</f>
        <v>2.1350000000000002</v>
      </c>
      <c r="X43" s="159">
        <f>Fin!J43+PhysPrem!$B$42</f>
        <v>2.4250000000000003</v>
      </c>
    </row>
    <row r="44" spans="2:24" x14ac:dyDescent="0.25">
      <c r="B44">
        <v>35</v>
      </c>
      <c r="C44" s="128">
        <f t="shared" si="2"/>
        <v>37291</v>
      </c>
      <c r="E44" s="165">
        <f t="shared" si="3"/>
        <v>1.8979999999999999</v>
      </c>
      <c r="F44" s="83">
        <f t="shared" ca="1" si="4"/>
        <v>2.2899999999999996</v>
      </c>
      <c r="G44" s="162">
        <f ca="1">IF(AND(G$9,CurveFetch!H42&lt;&gt;""),CurveFetch!H42,IF($C44="","",IF(F44="",G43,F44)))</f>
        <v>2.2899999999999996</v>
      </c>
      <c r="H44" s="159">
        <f>Fin!D44+PhysPrem!$B$4</f>
        <v>2.5699999900000003</v>
      </c>
      <c r="I44" s="159">
        <f>Fin!F44+PhysPrem!$B$5</f>
        <v>2.2850000000000001</v>
      </c>
      <c r="J44" s="159">
        <f>Fin!H44+PhysPrem!$B$6</f>
        <v>2.559999999</v>
      </c>
      <c r="K44" s="159">
        <f>Fin!J44+PhysPrem!$B$7</f>
        <v>2.4250000000000003</v>
      </c>
      <c r="L44" s="159">
        <f>Fin!L44+PhysPrem!$B$8</f>
        <v>2.1350000000000002</v>
      </c>
      <c r="M44" s="159">
        <f>Fin!N44+PhysPrem!$B$9</f>
        <v>2.1900000000000004</v>
      </c>
      <c r="N44" s="159">
        <f>Fin!P44+PhysPrem!$B$10</f>
        <v>2.375</v>
      </c>
      <c r="O44" s="159">
        <f>PhysPrem!$B$11+Fin!AP44</f>
        <v>2.1900000000000004</v>
      </c>
      <c r="P44" s="159">
        <f>Fin!T44+PhysPrem!$B$12</f>
        <v>2.0350000000000001</v>
      </c>
      <c r="Q44" s="159">
        <f>Fin!V44+PhysPrem!$B$14</f>
        <v>2.4250000000000003</v>
      </c>
      <c r="R44" s="159">
        <f>Fin!X44+PhysPrem!$B$16</f>
        <v>2.4250000000000003</v>
      </c>
      <c r="S44" s="159">
        <f>Fin!Z44+PhysPrem!$B$19</f>
        <v>2.2850000000000001</v>
      </c>
      <c r="T44" s="159">
        <f>Fin!AB44+PhysPrem!$B$22</f>
        <v>2.6700000000000004</v>
      </c>
      <c r="U44" s="159">
        <f>Fin!AF44+PhysPrem!$B$27</f>
        <v>2.0099999999999998</v>
      </c>
      <c r="V44" s="159">
        <f>Fin!AD44+PhysPrem!$B$43</f>
        <v>2.6</v>
      </c>
      <c r="W44" s="159">
        <f>Fin!AJ44</f>
        <v>2.1350000000000002</v>
      </c>
      <c r="X44" s="159">
        <f>Fin!J44+PhysPrem!$B$42</f>
        <v>2.4250000000000003</v>
      </c>
    </row>
    <row r="45" spans="2:24" x14ac:dyDescent="0.25">
      <c r="B45">
        <v>36</v>
      </c>
      <c r="C45" s="128">
        <f t="shared" si="2"/>
        <v>37292</v>
      </c>
      <c r="E45" s="165">
        <f t="shared" si="3"/>
        <v>1.8979999999999999</v>
      </c>
      <c r="F45" s="83">
        <f t="shared" ca="1" si="4"/>
        <v>2.2899999999999996</v>
      </c>
      <c r="G45" s="162">
        <f ca="1">IF(AND(G$9,CurveFetch!H43&lt;&gt;""),CurveFetch!H43,IF($C45="","",IF(F45="",G44,F45)))</f>
        <v>2.2899999999999996</v>
      </c>
      <c r="H45" s="159">
        <f>Fin!D45+PhysPrem!$B$4</f>
        <v>2.5699999900000003</v>
      </c>
      <c r="I45" s="159">
        <f>Fin!F45+PhysPrem!$B$5</f>
        <v>2.2850000000000001</v>
      </c>
      <c r="J45" s="159">
        <f>Fin!H45+PhysPrem!$B$6</f>
        <v>2.559999999</v>
      </c>
      <c r="K45" s="159">
        <f>Fin!J45+PhysPrem!$B$7</f>
        <v>2.4250000000000003</v>
      </c>
      <c r="L45" s="159">
        <f>Fin!L45+PhysPrem!$B$8</f>
        <v>2.1350000000000002</v>
      </c>
      <c r="M45" s="159">
        <f>Fin!N45+PhysPrem!$B$9</f>
        <v>2.1900000000000004</v>
      </c>
      <c r="N45" s="159">
        <f>Fin!P45+PhysPrem!$B$10</f>
        <v>2.375</v>
      </c>
      <c r="O45" s="159">
        <f>PhysPrem!$B$11+Fin!AP45</f>
        <v>2.1900000000000004</v>
      </c>
      <c r="P45" s="159">
        <f>Fin!T45+PhysPrem!$B$12</f>
        <v>2.0350000000000001</v>
      </c>
      <c r="Q45" s="159">
        <f>Fin!V45+PhysPrem!$B$14</f>
        <v>2.4250000000000003</v>
      </c>
      <c r="R45" s="159">
        <f>Fin!X45+PhysPrem!$B$16</f>
        <v>2.4250000000000003</v>
      </c>
      <c r="S45" s="159">
        <f>Fin!Z45+PhysPrem!$B$19</f>
        <v>2.2850000000000001</v>
      </c>
      <c r="T45" s="159">
        <f>Fin!AB45+PhysPrem!$B$22</f>
        <v>2.6700000000000004</v>
      </c>
      <c r="U45" s="159">
        <f>Fin!AF45+PhysPrem!$B$27</f>
        <v>2.0099999999999998</v>
      </c>
      <c r="V45" s="159">
        <f>Fin!AD45+PhysPrem!$B$43</f>
        <v>2.6</v>
      </c>
      <c r="W45" s="159">
        <f>Fin!AJ45</f>
        <v>2.1350000000000002</v>
      </c>
      <c r="X45" s="159">
        <f>Fin!J45+PhysPrem!$B$42</f>
        <v>2.4250000000000003</v>
      </c>
    </row>
    <row r="46" spans="2:24" x14ac:dyDescent="0.25">
      <c r="B46">
        <v>37</v>
      </c>
      <c r="C46" s="128">
        <f t="shared" si="2"/>
        <v>37293</v>
      </c>
      <c r="E46" s="165">
        <f t="shared" si="3"/>
        <v>1.8979999999999999</v>
      </c>
      <c r="F46" s="83">
        <f t="shared" ca="1" si="4"/>
        <v>2.2899999999999996</v>
      </c>
      <c r="G46" s="162">
        <f ca="1">IF(AND(G$9,CurveFetch!H44&lt;&gt;""),CurveFetch!H44,IF($C46="","",IF(F46="",G45,F46)))</f>
        <v>2.2899999999999996</v>
      </c>
      <c r="H46" s="159">
        <f>Fin!D46+PhysPrem!$B$4</f>
        <v>2.5699999900000003</v>
      </c>
      <c r="I46" s="159">
        <f>Fin!F46+PhysPrem!$B$5</f>
        <v>2.2850000000000001</v>
      </c>
      <c r="J46" s="159">
        <f>Fin!H46+PhysPrem!$B$6</f>
        <v>2.559999999</v>
      </c>
      <c r="K46" s="159">
        <f>Fin!J46+PhysPrem!$B$7</f>
        <v>2.4250000000000003</v>
      </c>
      <c r="L46" s="159">
        <f>Fin!L46+PhysPrem!$B$8</f>
        <v>2.1350000000000002</v>
      </c>
      <c r="M46" s="159">
        <f>Fin!N46+PhysPrem!$B$9</f>
        <v>2.1900000000000004</v>
      </c>
      <c r="N46" s="159">
        <f>Fin!P46+PhysPrem!$B$10</f>
        <v>2.375</v>
      </c>
      <c r="O46" s="159">
        <f>PhysPrem!$B$11+Fin!AP46</f>
        <v>2.1900000000000004</v>
      </c>
      <c r="P46" s="159">
        <f>Fin!T46+PhysPrem!$B$12</f>
        <v>2.0350000000000001</v>
      </c>
      <c r="Q46" s="159">
        <f>Fin!V46+PhysPrem!$B$14</f>
        <v>2.4250000000000003</v>
      </c>
      <c r="R46" s="159">
        <f>Fin!X46+PhysPrem!$B$16</f>
        <v>2.4250000000000003</v>
      </c>
      <c r="S46" s="159">
        <f>Fin!Z46+PhysPrem!$B$19</f>
        <v>2.2850000000000001</v>
      </c>
      <c r="T46" s="159">
        <f>Fin!AB46+PhysPrem!$B$22</f>
        <v>2.6700000000000004</v>
      </c>
      <c r="U46" s="159">
        <f>Fin!AF46+PhysPrem!$B$27</f>
        <v>2.0099999999999998</v>
      </c>
      <c r="V46" s="159">
        <f>Fin!AD46+PhysPrem!$B$43</f>
        <v>2.6</v>
      </c>
      <c r="W46" s="159">
        <f>Fin!AJ46</f>
        <v>2.1350000000000002</v>
      </c>
      <c r="X46" s="159">
        <f>Fin!J46+PhysPrem!$B$42</f>
        <v>2.4250000000000003</v>
      </c>
    </row>
    <row r="47" spans="2:24" x14ac:dyDescent="0.25">
      <c r="B47">
        <v>38</v>
      </c>
      <c r="C47" s="128">
        <f t="shared" si="2"/>
        <v>37294</v>
      </c>
      <c r="E47" s="165">
        <f t="shared" si="3"/>
        <v>1.8979999999999999</v>
      </c>
      <c r="F47" s="83">
        <f t="shared" ca="1" si="4"/>
        <v>2.2899999999999996</v>
      </c>
      <c r="G47" s="162">
        <f ca="1">IF(AND(G$9,CurveFetch!H45&lt;&gt;""),CurveFetch!H45,IF($C47="","",IF(F47="",G46,F47)))</f>
        <v>2.2899999999999996</v>
      </c>
      <c r="H47" s="159">
        <f>Fin!D47+PhysPrem!$B$4</f>
        <v>2.5699999900000003</v>
      </c>
      <c r="I47" s="159">
        <f>Fin!F47+PhysPrem!$B$5</f>
        <v>2.2850000000000001</v>
      </c>
      <c r="J47" s="159">
        <f>Fin!H47+PhysPrem!$B$6</f>
        <v>2.559999999</v>
      </c>
      <c r="K47" s="159">
        <f>Fin!J47+PhysPrem!$B$7</f>
        <v>2.4250000000000003</v>
      </c>
      <c r="L47" s="159">
        <f>Fin!L47+PhysPrem!$B$8</f>
        <v>2.1350000000000002</v>
      </c>
      <c r="M47" s="159">
        <f>Fin!N47+PhysPrem!$B$9</f>
        <v>2.1900000000000004</v>
      </c>
      <c r="N47" s="159">
        <f>Fin!P47+PhysPrem!$B$10</f>
        <v>2.375</v>
      </c>
      <c r="O47" s="159">
        <f>PhysPrem!$B$11+Fin!AP47</f>
        <v>2.1900000000000004</v>
      </c>
      <c r="P47" s="159">
        <f>Fin!T47+PhysPrem!$B$12</f>
        <v>2.0350000000000001</v>
      </c>
      <c r="Q47" s="159">
        <f>Fin!V47+PhysPrem!$B$14</f>
        <v>2.4250000000000003</v>
      </c>
      <c r="R47" s="159">
        <f>Fin!X47+PhysPrem!$B$16</f>
        <v>2.4250000000000003</v>
      </c>
      <c r="S47" s="159">
        <f>Fin!Z47+PhysPrem!$B$19</f>
        <v>2.2850000000000001</v>
      </c>
      <c r="T47" s="159">
        <f>Fin!AB47+PhysPrem!$B$22</f>
        <v>2.6700000000000004</v>
      </c>
      <c r="U47" s="159">
        <f>Fin!AF47+PhysPrem!$B$27</f>
        <v>2.0099999999999998</v>
      </c>
      <c r="V47" s="159">
        <f>Fin!AD47+PhysPrem!$B$43</f>
        <v>2.6</v>
      </c>
      <c r="W47" s="159">
        <f>Fin!AJ47</f>
        <v>2.1350000000000002</v>
      </c>
      <c r="X47" s="159">
        <f>Fin!J47+PhysPrem!$B$42</f>
        <v>2.4250000000000003</v>
      </c>
    </row>
    <row r="48" spans="2:24" x14ac:dyDescent="0.25">
      <c r="B48">
        <v>39</v>
      </c>
      <c r="C48" s="128">
        <f t="shared" si="2"/>
        <v>37295</v>
      </c>
      <c r="E48" s="165">
        <f t="shared" si="3"/>
        <v>1.8979999999999999</v>
      </c>
      <c r="F48" s="83">
        <f t="shared" ca="1" si="4"/>
        <v>2.2899999999999996</v>
      </c>
      <c r="G48" s="162">
        <f ca="1">IF(AND(G$9,CurveFetch!H46&lt;&gt;""),CurveFetch!H46,IF($C48="","",IF(F48="",G47,F48)))</f>
        <v>2.2899999999999996</v>
      </c>
      <c r="H48" s="159">
        <f>Fin!D48+PhysPrem!$B$4</f>
        <v>2.5699999900000003</v>
      </c>
      <c r="I48" s="159">
        <f>Fin!F48+PhysPrem!$B$5</f>
        <v>2.2850000000000001</v>
      </c>
      <c r="J48" s="159">
        <f>Fin!H48+PhysPrem!$B$6</f>
        <v>2.559999999</v>
      </c>
      <c r="K48" s="159">
        <f>Fin!J48+PhysPrem!$B$7</f>
        <v>2.4250000000000003</v>
      </c>
      <c r="L48" s="159">
        <f>Fin!L48+PhysPrem!$B$8</f>
        <v>2.1350000000000002</v>
      </c>
      <c r="M48" s="159">
        <f>Fin!N48+PhysPrem!$B$9</f>
        <v>2.1900000000000004</v>
      </c>
      <c r="N48" s="159">
        <f>Fin!P48+PhysPrem!$B$10</f>
        <v>2.375</v>
      </c>
      <c r="O48" s="159">
        <f>PhysPrem!$B$11+Fin!AP48</f>
        <v>2.1900000000000004</v>
      </c>
      <c r="P48" s="159">
        <f>Fin!T48+PhysPrem!$B$12</f>
        <v>2.0350000000000001</v>
      </c>
      <c r="Q48" s="159">
        <f>Fin!V48+PhysPrem!$B$14</f>
        <v>2.4250000000000003</v>
      </c>
      <c r="R48" s="159">
        <f>Fin!X48+PhysPrem!$B$16</f>
        <v>2.4250000000000003</v>
      </c>
      <c r="S48" s="159">
        <f>Fin!Z48+PhysPrem!$B$19</f>
        <v>2.2850000000000001</v>
      </c>
      <c r="T48" s="159">
        <f>Fin!AB48+PhysPrem!$B$22</f>
        <v>2.6700000000000004</v>
      </c>
      <c r="U48" s="159">
        <f>Fin!AF48+PhysPrem!$B$27</f>
        <v>2.0099999999999998</v>
      </c>
      <c r="V48" s="159">
        <f>Fin!AD48+PhysPrem!$B$43</f>
        <v>2.6</v>
      </c>
      <c r="W48" s="159">
        <f>Fin!AJ48</f>
        <v>2.1350000000000002</v>
      </c>
      <c r="X48" s="159">
        <f>Fin!J48+PhysPrem!$B$42</f>
        <v>2.4250000000000003</v>
      </c>
    </row>
    <row r="49" spans="2:24" x14ac:dyDescent="0.25">
      <c r="B49">
        <v>40</v>
      </c>
      <c r="C49" s="128">
        <f t="shared" si="2"/>
        <v>37296</v>
      </c>
      <c r="E49" s="165">
        <f t="shared" si="3"/>
        <v>1.8979999999999999</v>
      </c>
      <c r="F49" s="83">
        <f t="shared" ca="1" si="4"/>
        <v>2.2899999999999996</v>
      </c>
      <c r="G49" s="162">
        <f ca="1">IF(AND(G$9,CurveFetch!H47&lt;&gt;""),CurveFetch!H47,IF($C49="","",IF(F49="",G48,F49)))</f>
        <v>2.2899999999999996</v>
      </c>
      <c r="H49" s="159">
        <f>Fin!D49+PhysPrem!$B$4</f>
        <v>2.5699999900000003</v>
      </c>
      <c r="I49" s="159">
        <f>Fin!F49+PhysPrem!$B$5</f>
        <v>2.2850000000000001</v>
      </c>
      <c r="J49" s="159">
        <f>Fin!H49+PhysPrem!$B$6</f>
        <v>2.559999999</v>
      </c>
      <c r="K49" s="159">
        <f>Fin!J49+PhysPrem!$B$7</f>
        <v>2.4250000000000003</v>
      </c>
      <c r="L49" s="159">
        <f>Fin!L49+PhysPrem!$B$8</f>
        <v>2.1350000000000002</v>
      </c>
      <c r="M49" s="159">
        <f>Fin!N49+PhysPrem!$B$9</f>
        <v>2.1900000000000004</v>
      </c>
      <c r="N49" s="159">
        <f>Fin!P49+PhysPrem!$B$10</f>
        <v>2.375</v>
      </c>
      <c r="O49" s="159">
        <f>PhysPrem!$B$11+Fin!AP49</f>
        <v>2.1900000000000004</v>
      </c>
      <c r="P49" s="159">
        <f>Fin!T49+PhysPrem!$B$12</f>
        <v>2.0350000000000001</v>
      </c>
      <c r="Q49" s="159">
        <f>Fin!V49+PhysPrem!$B$14</f>
        <v>2.4250000000000003</v>
      </c>
      <c r="R49" s="159">
        <f>Fin!X49+PhysPrem!$B$16</f>
        <v>2.4250000000000003</v>
      </c>
      <c r="S49" s="159">
        <f>Fin!Z49+PhysPrem!$B$19</f>
        <v>2.2850000000000001</v>
      </c>
      <c r="T49" s="159">
        <f>Fin!AB49+PhysPrem!$B$22</f>
        <v>2.6700000000000004</v>
      </c>
      <c r="U49" s="159">
        <f>Fin!AF49+PhysPrem!$B$27</f>
        <v>2.0099999999999998</v>
      </c>
      <c r="V49" s="159">
        <f>Fin!AD49+PhysPrem!$B$43</f>
        <v>2.6</v>
      </c>
      <c r="W49" s="159">
        <f>Fin!AJ49</f>
        <v>2.1350000000000002</v>
      </c>
      <c r="X49" s="159">
        <f>Fin!J49+PhysPrem!$B$42</f>
        <v>2.4250000000000003</v>
      </c>
    </row>
    <row r="50" spans="2:24" x14ac:dyDescent="0.25">
      <c r="B50">
        <v>41</v>
      </c>
      <c r="C50" s="128">
        <f t="shared" si="2"/>
        <v>37297</v>
      </c>
      <c r="E50" s="165">
        <f t="shared" si="3"/>
        <v>1.8979999999999999</v>
      </c>
      <c r="F50" s="83">
        <f t="shared" ca="1" si="4"/>
        <v>2.2899999999999996</v>
      </c>
      <c r="G50" s="162">
        <f ca="1">IF(AND(G$9,CurveFetch!H48&lt;&gt;""),CurveFetch!H48,IF($C50="","",IF(F50="",G49,F50)))</f>
        <v>2.2899999999999996</v>
      </c>
      <c r="H50" s="159">
        <f>Fin!D50+PhysPrem!$B$4</f>
        <v>2.5699999900000003</v>
      </c>
      <c r="I50" s="159">
        <f>Fin!F50+PhysPrem!$B$5</f>
        <v>2.2850000000000001</v>
      </c>
      <c r="J50" s="159">
        <f>Fin!H50+PhysPrem!$B$6</f>
        <v>2.559999999</v>
      </c>
      <c r="K50" s="159">
        <f>Fin!J50+PhysPrem!$B$7</f>
        <v>2.4250000000000003</v>
      </c>
      <c r="L50" s="159">
        <f>Fin!L50+PhysPrem!$B$8</f>
        <v>2.1350000000000002</v>
      </c>
      <c r="M50" s="159">
        <f>Fin!N50+PhysPrem!$B$9</f>
        <v>2.1900000000000004</v>
      </c>
      <c r="N50" s="159">
        <f>Fin!P50+PhysPrem!$B$10</f>
        <v>2.375</v>
      </c>
      <c r="O50" s="159">
        <f>PhysPrem!$B$11+Fin!AP50</f>
        <v>2.1900000000000004</v>
      </c>
      <c r="P50" s="159">
        <f>Fin!T50+PhysPrem!$B$12</f>
        <v>2.0350000000000001</v>
      </c>
      <c r="Q50" s="159">
        <f>Fin!V50+PhysPrem!$B$14</f>
        <v>2.4250000000000003</v>
      </c>
      <c r="R50" s="159">
        <f>Fin!X50+PhysPrem!$B$16</f>
        <v>2.4250000000000003</v>
      </c>
      <c r="S50" s="159">
        <f>Fin!Z50+PhysPrem!$B$19</f>
        <v>2.2850000000000001</v>
      </c>
      <c r="T50" s="159">
        <f>Fin!AB50+PhysPrem!$B$22</f>
        <v>2.6700000000000004</v>
      </c>
      <c r="U50" s="159">
        <f>Fin!AF50+PhysPrem!$B$27</f>
        <v>2.0099999999999998</v>
      </c>
      <c r="V50" s="159">
        <f>Fin!AD50+PhysPrem!$B$43</f>
        <v>2.6</v>
      </c>
      <c r="W50" s="159">
        <f>Fin!AJ50</f>
        <v>2.1350000000000002</v>
      </c>
      <c r="X50" s="159">
        <f>Fin!J50+PhysPrem!$B$42</f>
        <v>2.4250000000000003</v>
      </c>
    </row>
    <row r="51" spans="2:24" x14ac:dyDescent="0.25">
      <c r="B51">
        <v>42</v>
      </c>
      <c r="C51" s="128">
        <f t="shared" si="2"/>
        <v>37298</v>
      </c>
      <c r="E51" s="165">
        <f t="shared" si="3"/>
        <v>1.8979999999999999</v>
      </c>
      <c r="F51" s="83">
        <f t="shared" ca="1" si="4"/>
        <v>2.2899999999999996</v>
      </c>
      <c r="G51" s="162">
        <f ca="1">IF(AND(G$9,CurveFetch!H49&lt;&gt;""),CurveFetch!H49,IF($C51="","",IF(F51="",G50,F51)))</f>
        <v>2.2899999999999996</v>
      </c>
      <c r="H51" s="159">
        <f>Fin!D51+PhysPrem!$B$4</f>
        <v>2.5699999900000003</v>
      </c>
      <c r="I51" s="159">
        <f>Fin!F51+PhysPrem!$B$5</f>
        <v>2.2850000000000001</v>
      </c>
      <c r="J51" s="159">
        <f>Fin!H51+PhysPrem!$B$6</f>
        <v>2.559999999</v>
      </c>
      <c r="K51" s="159">
        <f>Fin!J51+PhysPrem!$B$7</f>
        <v>2.4250000000000003</v>
      </c>
      <c r="L51" s="159">
        <f>Fin!L51+PhysPrem!$B$8</f>
        <v>2.1350000000000002</v>
      </c>
      <c r="M51" s="159">
        <f>Fin!N51+PhysPrem!$B$9</f>
        <v>2.1900000000000004</v>
      </c>
      <c r="N51" s="159">
        <f>Fin!P51+PhysPrem!$B$10</f>
        <v>2.375</v>
      </c>
      <c r="O51" s="159">
        <f>PhysPrem!$B$11+Fin!AP51</f>
        <v>2.1900000000000004</v>
      </c>
      <c r="P51" s="159">
        <f>Fin!T51+PhysPrem!$B$12</f>
        <v>2.0350000000000001</v>
      </c>
      <c r="Q51" s="159">
        <f>Fin!V51+PhysPrem!$B$14</f>
        <v>2.4250000000000003</v>
      </c>
      <c r="R51" s="159">
        <f>Fin!X51+PhysPrem!$B$16</f>
        <v>2.4250000000000003</v>
      </c>
      <c r="S51" s="159">
        <f>Fin!Z51+PhysPrem!$B$19</f>
        <v>2.2850000000000001</v>
      </c>
      <c r="T51" s="159">
        <f>Fin!AB51+PhysPrem!$B$22</f>
        <v>2.6700000000000004</v>
      </c>
      <c r="U51" s="159">
        <f>Fin!AF51+PhysPrem!$B$27</f>
        <v>2.0099999999999998</v>
      </c>
      <c r="V51" s="159">
        <f>Fin!AD51+PhysPrem!$B$43</f>
        <v>2.6</v>
      </c>
      <c r="W51" s="159">
        <f>Fin!AJ51</f>
        <v>2.1350000000000002</v>
      </c>
      <c r="X51" s="159">
        <f>Fin!J51+PhysPrem!$B$42</f>
        <v>2.4250000000000003</v>
      </c>
    </row>
    <row r="52" spans="2:24" x14ac:dyDescent="0.25">
      <c r="B52">
        <v>43</v>
      </c>
      <c r="C52" s="128">
        <f t="shared" si="2"/>
        <v>37299</v>
      </c>
      <c r="E52" s="165">
        <f t="shared" si="3"/>
        <v>1.8979999999999999</v>
      </c>
      <c r="F52" s="83">
        <f t="shared" ca="1" si="4"/>
        <v>2.2899999999999996</v>
      </c>
      <c r="G52" s="162">
        <f ca="1">IF(AND(G$9,CurveFetch!H50&lt;&gt;""),CurveFetch!H50,IF($C52="","",IF(F52="",G51,F52)))</f>
        <v>2.2899999999999996</v>
      </c>
      <c r="H52" s="159">
        <f>Fin!D52+PhysPrem!$B$4</f>
        <v>2.5699999900000003</v>
      </c>
      <c r="I52" s="159">
        <f>Fin!F52+PhysPrem!$B$5</f>
        <v>2.2850000000000001</v>
      </c>
      <c r="J52" s="159">
        <f>Fin!H52+PhysPrem!$B$6</f>
        <v>2.559999999</v>
      </c>
      <c r="K52" s="159">
        <f>Fin!J52+PhysPrem!$B$7</f>
        <v>2.4250000000000003</v>
      </c>
      <c r="L52" s="159">
        <f>Fin!L52+PhysPrem!$B$8</f>
        <v>2.1350000000000002</v>
      </c>
      <c r="M52" s="159">
        <f>Fin!N52+PhysPrem!$B$9</f>
        <v>2.1900000000000004</v>
      </c>
      <c r="N52" s="159">
        <f>Fin!P52+PhysPrem!$B$10</f>
        <v>2.375</v>
      </c>
      <c r="O52" s="159">
        <f>PhysPrem!$B$11+Fin!AP52</f>
        <v>2.1900000000000004</v>
      </c>
      <c r="P52" s="159">
        <f>Fin!T52+PhysPrem!$B$12</f>
        <v>2.0350000000000001</v>
      </c>
      <c r="Q52" s="159">
        <f>Fin!V52+PhysPrem!$B$14</f>
        <v>2.4250000000000003</v>
      </c>
      <c r="R52" s="159">
        <f>Fin!X52+PhysPrem!$B$16</f>
        <v>2.4250000000000003</v>
      </c>
      <c r="S52" s="159">
        <f>Fin!Z52+PhysPrem!$B$19</f>
        <v>2.2850000000000001</v>
      </c>
      <c r="T52" s="159">
        <f>Fin!AB52+PhysPrem!$B$22</f>
        <v>2.6700000000000004</v>
      </c>
      <c r="U52" s="159">
        <f>Fin!AF52+PhysPrem!$B$27</f>
        <v>2.0099999999999998</v>
      </c>
      <c r="V52" s="159">
        <f>Fin!AD52+PhysPrem!$B$43</f>
        <v>2.6</v>
      </c>
      <c r="W52" s="159">
        <f>Fin!AJ52</f>
        <v>2.1350000000000002</v>
      </c>
      <c r="X52" s="159">
        <f>Fin!J52+PhysPrem!$B$42</f>
        <v>2.4250000000000003</v>
      </c>
    </row>
    <row r="53" spans="2:24" x14ac:dyDescent="0.25">
      <c r="B53">
        <v>44</v>
      </c>
      <c r="C53" s="128">
        <f t="shared" si="2"/>
        <v>37300</v>
      </c>
      <c r="E53" s="165">
        <f t="shared" si="3"/>
        <v>1.8979999999999999</v>
      </c>
      <c r="F53" s="83">
        <f t="shared" ca="1" si="4"/>
        <v>2.2899999999999996</v>
      </c>
      <c r="G53" s="162">
        <f ca="1">IF(AND(G$9,CurveFetch!H51&lt;&gt;""),CurveFetch!H51,IF($C53="","",IF(F53="",G52,F53)))</f>
        <v>2.2899999999999996</v>
      </c>
      <c r="H53" s="159">
        <f>Fin!D53+PhysPrem!$B$4</f>
        <v>2.5699999900000003</v>
      </c>
      <c r="I53" s="159">
        <f>Fin!F53+PhysPrem!$B$5</f>
        <v>2.2850000000000001</v>
      </c>
      <c r="J53" s="159">
        <f>Fin!H53+PhysPrem!$B$6</f>
        <v>2.559999999</v>
      </c>
      <c r="K53" s="159">
        <f>Fin!J53+PhysPrem!$B$7</f>
        <v>2.4250000000000003</v>
      </c>
      <c r="L53" s="159">
        <f>Fin!L53+PhysPrem!$B$8</f>
        <v>2.1350000000000002</v>
      </c>
      <c r="M53" s="159">
        <f>Fin!N53+PhysPrem!$B$9</f>
        <v>2.1900000000000004</v>
      </c>
      <c r="N53" s="159">
        <f>Fin!P53+PhysPrem!$B$10</f>
        <v>2.375</v>
      </c>
      <c r="O53" s="159">
        <f>PhysPrem!$B$11+Fin!AP53</f>
        <v>2.1900000000000004</v>
      </c>
      <c r="P53" s="159">
        <f>Fin!T53+PhysPrem!$B$12</f>
        <v>2.0350000000000001</v>
      </c>
      <c r="Q53" s="159">
        <f>Fin!V53+PhysPrem!$B$14</f>
        <v>2.4250000000000003</v>
      </c>
      <c r="R53" s="159">
        <f>Fin!X53+PhysPrem!$B$16</f>
        <v>2.4250000000000003</v>
      </c>
      <c r="S53" s="159">
        <f>Fin!Z53+PhysPrem!$B$19</f>
        <v>2.2850000000000001</v>
      </c>
      <c r="T53" s="159">
        <f>Fin!AB53+PhysPrem!$B$22</f>
        <v>2.6700000000000004</v>
      </c>
      <c r="U53" s="159">
        <f>Fin!AF53+PhysPrem!$B$27</f>
        <v>2.0099999999999998</v>
      </c>
      <c r="V53" s="159">
        <f>Fin!AD53+PhysPrem!$B$43</f>
        <v>2.6</v>
      </c>
      <c r="W53" s="159">
        <f>Fin!AJ53</f>
        <v>2.1350000000000002</v>
      </c>
      <c r="X53" s="159">
        <f>Fin!J53+PhysPrem!$B$42</f>
        <v>2.4250000000000003</v>
      </c>
    </row>
    <row r="54" spans="2:24" x14ac:dyDescent="0.25">
      <c r="B54">
        <v>45</v>
      </c>
      <c r="C54" s="128">
        <f t="shared" si="2"/>
        <v>37301</v>
      </c>
      <c r="E54" s="165">
        <f t="shared" si="3"/>
        <v>1.8979999999999999</v>
      </c>
      <c r="F54" s="83">
        <f t="shared" ca="1" si="4"/>
        <v>2.2899999999999996</v>
      </c>
      <c r="G54" s="162">
        <f ca="1">IF(AND(G$9,CurveFetch!H52&lt;&gt;""),CurveFetch!H52,IF($C54="","",IF(F54="",G53,F54)))</f>
        <v>2.2899999999999996</v>
      </c>
      <c r="H54" s="159">
        <f>Fin!D54+PhysPrem!$B$4</f>
        <v>2.5699999900000003</v>
      </c>
      <c r="I54" s="159">
        <f>Fin!F54+PhysPrem!$B$5</f>
        <v>2.2850000000000001</v>
      </c>
      <c r="J54" s="159">
        <f>Fin!H54+PhysPrem!$B$6</f>
        <v>2.559999999</v>
      </c>
      <c r="K54" s="159">
        <f>Fin!J54+PhysPrem!$B$7</f>
        <v>2.4250000000000003</v>
      </c>
      <c r="L54" s="159">
        <f>Fin!L54+PhysPrem!$B$8</f>
        <v>2.1350000000000002</v>
      </c>
      <c r="M54" s="159">
        <f>Fin!N54+PhysPrem!$B$9</f>
        <v>2.1900000000000004</v>
      </c>
      <c r="N54" s="159">
        <f>Fin!P54+PhysPrem!$B$10</f>
        <v>2.375</v>
      </c>
      <c r="O54" s="159">
        <f>PhysPrem!$B$11+Fin!AP54</f>
        <v>2.1900000000000004</v>
      </c>
      <c r="P54" s="159">
        <f>Fin!T54+PhysPrem!$B$12</f>
        <v>2.0350000000000001</v>
      </c>
      <c r="Q54" s="159">
        <f>Fin!V54+PhysPrem!$B$14</f>
        <v>2.4250000000000003</v>
      </c>
      <c r="R54" s="159">
        <f>Fin!X54+PhysPrem!$B$16</f>
        <v>2.4250000000000003</v>
      </c>
      <c r="S54" s="159">
        <f>Fin!Z54+PhysPrem!$B$19</f>
        <v>2.2850000000000001</v>
      </c>
      <c r="T54" s="159">
        <f>Fin!AB54+PhysPrem!$B$22</f>
        <v>2.6700000000000004</v>
      </c>
      <c r="U54" s="159">
        <f>Fin!AF54+PhysPrem!$B$27</f>
        <v>2.0099999999999998</v>
      </c>
      <c r="V54" s="159">
        <f>Fin!AD54+PhysPrem!$B$43</f>
        <v>2.6</v>
      </c>
      <c r="W54" s="159">
        <f>Fin!AJ54</f>
        <v>2.1350000000000002</v>
      </c>
      <c r="X54" s="159">
        <f>Fin!J54+PhysPrem!$B$42</f>
        <v>2.4250000000000003</v>
      </c>
    </row>
    <row r="55" spans="2:24" x14ac:dyDescent="0.25">
      <c r="B55">
        <v>46</v>
      </c>
      <c r="C55" s="128">
        <f t="shared" si="2"/>
        <v>37302</v>
      </c>
      <c r="E55" s="165">
        <f t="shared" si="3"/>
        <v>1.8979999999999999</v>
      </c>
      <c r="F55" s="83">
        <f t="shared" ca="1" si="4"/>
        <v>2.2899999999999996</v>
      </c>
      <c r="G55" s="162">
        <f ca="1">IF(AND(G$9,CurveFetch!H53&lt;&gt;""),CurveFetch!H53,IF($C55="","",IF(F55="",G54,F55)))</f>
        <v>2.2899999999999996</v>
      </c>
      <c r="H55" s="159">
        <f>Fin!D55+PhysPrem!$B$4</f>
        <v>2.5699999900000003</v>
      </c>
      <c r="I55" s="159">
        <f>Fin!F55+PhysPrem!$B$5</f>
        <v>2.2850000000000001</v>
      </c>
      <c r="J55" s="159">
        <f>Fin!H55+PhysPrem!$B$6</f>
        <v>2.559999999</v>
      </c>
      <c r="K55" s="159">
        <f>Fin!J55+PhysPrem!$B$7</f>
        <v>2.4250000000000003</v>
      </c>
      <c r="L55" s="159">
        <f>Fin!L55+PhysPrem!$B$8</f>
        <v>2.1350000000000002</v>
      </c>
      <c r="M55" s="159">
        <f>Fin!N55+PhysPrem!$B$9</f>
        <v>2.1900000000000004</v>
      </c>
      <c r="N55" s="159">
        <f>Fin!P55+PhysPrem!$B$10</f>
        <v>2.375</v>
      </c>
      <c r="O55" s="159">
        <f>PhysPrem!$B$11+Fin!AP55</f>
        <v>2.1900000000000004</v>
      </c>
      <c r="P55" s="159">
        <f>Fin!T55+PhysPrem!$B$12</f>
        <v>2.0350000000000001</v>
      </c>
      <c r="Q55" s="159">
        <f>Fin!V55+PhysPrem!$B$14</f>
        <v>2.4250000000000003</v>
      </c>
      <c r="R55" s="159">
        <f>Fin!X55+PhysPrem!$B$16</f>
        <v>2.4250000000000003</v>
      </c>
      <c r="S55" s="159">
        <f>Fin!Z55+PhysPrem!$B$19</f>
        <v>2.2850000000000001</v>
      </c>
      <c r="T55" s="159">
        <f>Fin!AB55+PhysPrem!$B$22</f>
        <v>2.6700000000000004</v>
      </c>
      <c r="U55" s="159">
        <f>Fin!AF55+PhysPrem!$B$27</f>
        <v>2.0099999999999998</v>
      </c>
      <c r="V55" s="159">
        <f>Fin!AD55+PhysPrem!$B$43</f>
        <v>2.6</v>
      </c>
      <c r="W55" s="159">
        <f>Fin!AJ55</f>
        <v>2.1350000000000002</v>
      </c>
      <c r="X55" s="159">
        <f>Fin!J55+PhysPrem!$B$42</f>
        <v>2.4250000000000003</v>
      </c>
    </row>
    <row r="56" spans="2:24" x14ac:dyDescent="0.25">
      <c r="B56">
        <v>47</v>
      </c>
      <c r="C56" s="128">
        <f t="shared" si="2"/>
        <v>37303</v>
      </c>
      <c r="E56" s="165">
        <f t="shared" si="3"/>
        <v>1.8979999999999999</v>
      </c>
      <c r="F56" s="83">
        <f t="shared" ca="1" si="4"/>
        <v>2.2899999999999996</v>
      </c>
      <c r="G56" s="162">
        <f ca="1">IF(AND(G$9,CurveFetch!H54&lt;&gt;""),CurveFetch!H54,IF($C56="","",IF(F56="",G55,F56)))</f>
        <v>2.2899999999999996</v>
      </c>
      <c r="H56" s="159">
        <f>Fin!D56+PhysPrem!$B$4</f>
        <v>2.5699999900000003</v>
      </c>
      <c r="I56" s="159">
        <f>Fin!F56+PhysPrem!$B$5</f>
        <v>2.2850000000000001</v>
      </c>
      <c r="J56" s="159">
        <f>Fin!H56+PhysPrem!$B$6</f>
        <v>2.559999999</v>
      </c>
      <c r="K56" s="159">
        <f>Fin!J56+PhysPrem!$B$7</f>
        <v>2.4250000000000003</v>
      </c>
      <c r="L56" s="159">
        <f>Fin!L56+PhysPrem!$B$8</f>
        <v>2.1350000000000002</v>
      </c>
      <c r="M56" s="159">
        <f>Fin!N56+PhysPrem!$B$9</f>
        <v>2.1900000000000004</v>
      </c>
      <c r="N56" s="159">
        <f>Fin!P56+PhysPrem!$B$10</f>
        <v>2.375</v>
      </c>
      <c r="O56" s="159">
        <f>PhysPrem!$B$11+Fin!AP56</f>
        <v>2.1900000000000004</v>
      </c>
      <c r="P56" s="159">
        <f>Fin!T56+PhysPrem!$B$12</f>
        <v>2.0350000000000001</v>
      </c>
      <c r="Q56" s="159">
        <f>Fin!V56+PhysPrem!$B$14</f>
        <v>2.4250000000000003</v>
      </c>
      <c r="R56" s="159">
        <f>Fin!X56+PhysPrem!$B$16</f>
        <v>2.4250000000000003</v>
      </c>
      <c r="S56" s="159">
        <f>Fin!Z56+PhysPrem!$B$19</f>
        <v>2.2850000000000001</v>
      </c>
      <c r="T56" s="159">
        <f>Fin!AB56+PhysPrem!$B$22</f>
        <v>2.6700000000000004</v>
      </c>
      <c r="U56" s="159">
        <f>Fin!AF56+PhysPrem!$B$27</f>
        <v>2.0099999999999998</v>
      </c>
      <c r="V56" s="159">
        <f>Fin!AD56+PhysPrem!$B$43</f>
        <v>2.6</v>
      </c>
      <c r="W56" s="159">
        <f>Fin!AJ56</f>
        <v>2.1350000000000002</v>
      </c>
      <c r="X56" s="159">
        <f>Fin!J56+PhysPrem!$B$42</f>
        <v>2.4250000000000003</v>
      </c>
    </row>
    <row r="57" spans="2:24" x14ac:dyDescent="0.25">
      <c r="B57">
        <v>48</v>
      </c>
      <c r="C57" s="128">
        <f t="shared" si="2"/>
        <v>37304</v>
      </c>
      <c r="E57" s="165">
        <f t="shared" si="3"/>
        <v>1.8979999999999999</v>
      </c>
      <c r="F57" s="83">
        <f t="shared" ca="1" si="4"/>
        <v>2.2899999999999996</v>
      </c>
      <c r="G57" s="162">
        <f ca="1">IF(AND(G$9,CurveFetch!H55&lt;&gt;""),CurveFetch!H55,IF($C57="","",IF(F57="",G56,F57)))</f>
        <v>2.2899999999999996</v>
      </c>
      <c r="H57" s="159">
        <f>Fin!D57+PhysPrem!$B$4</f>
        <v>2.5699999900000003</v>
      </c>
      <c r="I57" s="159">
        <f>Fin!F57+PhysPrem!$B$5</f>
        <v>2.2850000000000001</v>
      </c>
      <c r="J57" s="159">
        <f>Fin!H57+PhysPrem!$B$6</f>
        <v>2.559999999</v>
      </c>
      <c r="K57" s="159">
        <f>Fin!J57+PhysPrem!$B$7</f>
        <v>2.4250000000000003</v>
      </c>
      <c r="L57" s="159">
        <f>Fin!L57+PhysPrem!$B$8</f>
        <v>2.1350000000000002</v>
      </c>
      <c r="M57" s="159">
        <f>Fin!N57+PhysPrem!$B$9</f>
        <v>2.1900000000000004</v>
      </c>
      <c r="N57" s="159">
        <f>Fin!P57+PhysPrem!$B$10</f>
        <v>2.375</v>
      </c>
      <c r="O57" s="159">
        <f>PhysPrem!$B$11+Fin!AP57</f>
        <v>2.1900000000000004</v>
      </c>
      <c r="P57" s="159">
        <f>Fin!T57+PhysPrem!$B$12</f>
        <v>2.0350000000000001</v>
      </c>
      <c r="Q57" s="159">
        <f>Fin!V57+PhysPrem!$B$14</f>
        <v>2.4250000000000003</v>
      </c>
      <c r="R57" s="159">
        <f>Fin!X57+PhysPrem!$B$16</f>
        <v>2.4250000000000003</v>
      </c>
      <c r="S57" s="159">
        <f>Fin!Z57+PhysPrem!$B$19</f>
        <v>2.2850000000000001</v>
      </c>
      <c r="T57" s="159">
        <f>Fin!AB57+PhysPrem!$B$22</f>
        <v>2.6700000000000004</v>
      </c>
      <c r="U57" s="159">
        <f>Fin!AF57+PhysPrem!$B$27</f>
        <v>2.0099999999999998</v>
      </c>
      <c r="V57" s="159">
        <f>Fin!AD57+PhysPrem!$B$43</f>
        <v>2.6</v>
      </c>
      <c r="W57" s="159">
        <f>Fin!AJ57</f>
        <v>2.1350000000000002</v>
      </c>
      <c r="X57" s="159">
        <f>Fin!J57+PhysPrem!$B$42</f>
        <v>2.4250000000000003</v>
      </c>
    </row>
    <row r="58" spans="2:24" x14ac:dyDescent="0.25">
      <c r="B58">
        <v>49</v>
      </c>
      <c r="C58" s="128">
        <f t="shared" si="2"/>
        <v>37305</v>
      </c>
      <c r="E58" s="165">
        <f t="shared" si="3"/>
        <v>1.8979999999999999</v>
      </c>
      <c r="F58" s="83">
        <f t="shared" ca="1" si="4"/>
        <v>2.2899999999999996</v>
      </c>
      <c r="G58" s="162">
        <f ca="1">IF(AND(G$9,CurveFetch!H56&lt;&gt;""),CurveFetch!H56,IF($C58="","",IF(F58="",G57,F58)))</f>
        <v>2.2899999999999996</v>
      </c>
      <c r="H58" s="159">
        <f>Fin!D58+PhysPrem!$B$4</f>
        <v>2.5699999900000003</v>
      </c>
      <c r="I58" s="159">
        <f>Fin!F58+PhysPrem!$B$5</f>
        <v>2.2850000000000001</v>
      </c>
      <c r="J58" s="159">
        <f>Fin!H58+PhysPrem!$B$6</f>
        <v>2.559999999</v>
      </c>
      <c r="K58" s="159">
        <f>Fin!J58+PhysPrem!$B$7</f>
        <v>2.4250000000000003</v>
      </c>
      <c r="L58" s="159">
        <f>Fin!L58+PhysPrem!$B$8</f>
        <v>2.1350000000000002</v>
      </c>
      <c r="M58" s="159">
        <f>Fin!N58+PhysPrem!$B$9</f>
        <v>2.1900000000000004</v>
      </c>
      <c r="N58" s="159">
        <f>Fin!P58+PhysPrem!$B$10</f>
        <v>2.375</v>
      </c>
      <c r="O58" s="159">
        <f>PhysPrem!$B$11+Fin!AP58</f>
        <v>2.1900000000000004</v>
      </c>
      <c r="P58" s="159">
        <f>Fin!T58+PhysPrem!$B$12</f>
        <v>2.0350000000000001</v>
      </c>
      <c r="Q58" s="159">
        <f>Fin!V58+PhysPrem!$B$14</f>
        <v>2.4250000000000003</v>
      </c>
      <c r="R58" s="159">
        <f>Fin!X58+PhysPrem!$B$16</f>
        <v>2.4250000000000003</v>
      </c>
      <c r="S58" s="159">
        <f>Fin!Z58+PhysPrem!$B$19</f>
        <v>2.2850000000000001</v>
      </c>
      <c r="T58" s="159">
        <f>Fin!AB58+PhysPrem!$B$22</f>
        <v>2.6700000000000004</v>
      </c>
      <c r="U58" s="159">
        <f>Fin!AF58+PhysPrem!$B$27</f>
        <v>2.0099999999999998</v>
      </c>
      <c r="V58" s="159">
        <f>Fin!AD58+PhysPrem!$B$43</f>
        <v>2.6</v>
      </c>
      <c r="W58" s="159">
        <f>Fin!AJ58</f>
        <v>2.1350000000000002</v>
      </c>
      <c r="X58" s="159">
        <f>Fin!J58+PhysPrem!$B$42</f>
        <v>2.4250000000000003</v>
      </c>
    </row>
    <row r="59" spans="2:24" x14ac:dyDescent="0.25">
      <c r="B59">
        <v>50</v>
      </c>
      <c r="C59" s="128">
        <f t="shared" si="2"/>
        <v>37306</v>
      </c>
      <c r="E59" s="165">
        <f t="shared" si="3"/>
        <v>1.8979999999999999</v>
      </c>
      <c r="F59" s="83">
        <f t="shared" ca="1" si="4"/>
        <v>2.2899999999999996</v>
      </c>
      <c r="G59" s="162">
        <f ca="1">IF(AND(G$9,CurveFetch!H57&lt;&gt;""),CurveFetch!H57,IF($C59="","",IF(F59="",G58,F59)))</f>
        <v>2.2899999999999996</v>
      </c>
      <c r="H59" s="159">
        <f>Fin!D59+PhysPrem!$B$4</f>
        <v>2.5699999900000003</v>
      </c>
      <c r="I59" s="159">
        <f>Fin!F59+PhysPrem!$B$5</f>
        <v>2.2850000000000001</v>
      </c>
      <c r="J59" s="159">
        <f>Fin!H59+PhysPrem!$B$6</f>
        <v>2.559999999</v>
      </c>
      <c r="K59" s="159">
        <f>Fin!J59+PhysPrem!$B$7</f>
        <v>2.4250000000000003</v>
      </c>
      <c r="L59" s="159">
        <f>Fin!L59+PhysPrem!$B$8</f>
        <v>2.1350000000000002</v>
      </c>
      <c r="M59" s="159">
        <f>Fin!N59+PhysPrem!$B$9</f>
        <v>2.1900000000000004</v>
      </c>
      <c r="N59" s="159">
        <f>Fin!P59+PhysPrem!$B$10</f>
        <v>2.375</v>
      </c>
      <c r="O59" s="159">
        <f>PhysPrem!$B$11+Fin!AP59</f>
        <v>2.1900000000000004</v>
      </c>
      <c r="P59" s="159">
        <f>Fin!T59+PhysPrem!$B$12</f>
        <v>2.0350000000000001</v>
      </c>
      <c r="Q59" s="159">
        <f>Fin!V59+PhysPrem!$B$14</f>
        <v>2.4250000000000003</v>
      </c>
      <c r="R59" s="159">
        <f>Fin!X59+PhysPrem!$B$16</f>
        <v>2.4250000000000003</v>
      </c>
      <c r="S59" s="159">
        <f>Fin!Z59+PhysPrem!$B$19</f>
        <v>2.2850000000000001</v>
      </c>
      <c r="T59" s="159">
        <f>Fin!AB59+PhysPrem!$B$22</f>
        <v>2.6700000000000004</v>
      </c>
      <c r="U59" s="159">
        <f>Fin!AF59+PhysPrem!$B$27</f>
        <v>2.0099999999999998</v>
      </c>
      <c r="V59" s="159">
        <f>Fin!AD59+PhysPrem!$B$43</f>
        <v>2.6</v>
      </c>
      <c r="W59" s="159">
        <f>Fin!AJ59</f>
        <v>2.1350000000000002</v>
      </c>
      <c r="X59" s="159">
        <f>Fin!J59+PhysPrem!$B$42</f>
        <v>2.4250000000000003</v>
      </c>
    </row>
    <row r="60" spans="2:24" x14ac:dyDescent="0.25">
      <c r="B60">
        <v>51</v>
      </c>
      <c r="C60" s="128">
        <f t="shared" si="2"/>
        <v>37307</v>
      </c>
      <c r="E60" s="165">
        <f t="shared" si="3"/>
        <v>1.8979999999999999</v>
      </c>
      <c r="F60" s="83">
        <f t="shared" ca="1" si="4"/>
        <v>2.2899999999999996</v>
      </c>
      <c r="G60" s="162">
        <f ca="1">IF(AND(G$9,CurveFetch!H58&lt;&gt;""),CurveFetch!H58,IF($C60="","",IF(F60="",G59,F60)))</f>
        <v>2.2899999999999996</v>
      </c>
      <c r="H60" s="159">
        <f>Fin!D60+PhysPrem!$B$4</f>
        <v>2.5699999900000003</v>
      </c>
      <c r="I60" s="159">
        <f>Fin!F60+PhysPrem!$B$5</f>
        <v>2.2850000000000001</v>
      </c>
      <c r="J60" s="159">
        <f>Fin!H60+PhysPrem!$B$6</f>
        <v>2.559999999</v>
      </c>
      <c r="K60" s="159">
        <f>Fin!J60+PhysPrem!$B$7</f>
        <v>2.4250000000000003</v>
      </c>
      <c r="L60" s="159">
        <f>Fin!L60+PhysPrem!$B$8</f>
        <v>2.1350000000000002</v>
      </c>
      <c r="M60" s="159">
        <f>Fin!N60+PhysPrem!$B$9</f>
        <v>2.1900000000000004</v>
      </c>
      <c r="N60" s="159">
        <f>Fin!P60+PhysPrem!$B$10</f>
        <v>2.375</v>
      </c>
      <c r="O60" s="159">
        <f>PhysPrem!$B$11+Fin!AP60</f>
        <v>2.1900000000000004</v>
      </c>
      <c r="P60" s="159">
        <f>Fin!T60+PhysPrem!$B$12</f>
        <v>2.0350000000000001</v>
      </c>
      <c r="Q60" s="159">
        <f>Fin!V60+PhysPrem!$B$14</f>
        <v>2.4250000000000003</v>
      </c>
      <c r="R60" s="159">
        <f>Fin!X60+PhysPrem!$B$16</f>
        <v>2.4250000000000003</v>
      </c>
      <c r="S60" s="159">
        <f>Fin!Z60+PhysPrem!$B$19</f>
        <v>2.2850000000000001</v>
      </c>
      <c r="T60" s="159">
        <f>Fin!AB60+PhysPrem!$B$22</f>
        <v>2.6700000000000004</v>
      </c>
      <c r="U60" s="159">
        <f>Fin!AF60+PhysPrem!$B$27</f>
        <v>2.0099999999999998</v>
      </c>
      <c r="V60" s="159">
        <f>Fin!AD60+PhysPrem!$B$43</f>
        <v>2.6</v>
      </c>
      <c r="W60" s="159">
        <f>Fin!AJ60</f>
        <v>2.1350000000000002</v>
      </c>
      <c r="X60" s="159">
        <f>Fin!J60+PhysPrem!$B$42</f>
        <v>2.4250000000000003</v>
      </c>
    </row>
    <row r="61" spans="2:24" x14ac:dyDescent="0.25">
      <c r="B61">
        <v>52</v>
      </c>
      <c r="C61" s="128">
        <f t="shared" si="2"/>
        <v>37308</v>
      </c>
      <c r="E61" s="165">
        <f t="shared" si="3"/>
        <v>1.8979999999999999</v>
      </c>
      <c r="F61" s="83">
        <f t="shared" ca="1" si="4"/>
        <v>2.2899999999999996</v>
      </c>
      <c r="G61" s="162">
        <f ca="1">IF(AND(G$9,CurveFetch!H59&lt;&gt;""),CurveFetch!H59,IF($C61="","",IF(F61="",G60,F61)))</f>
        <v>2.2899999999999996</v>
      </c>
      <c r="H61" s="159">
        <f>Fin!D61+PhysPrem!$B$4</f>
        <v>2.5699999900000003</v>
      </c>
      <c r="I61" s="159">
        <f>Fin!F61+PhysPrem!$B$5</f>
        <v>2.2850000000000001</v>
      </c>
      <c r="J61" s="159">
        <f>Fin!H61+PhysPrem!$B$6</f>
        <v>2.559999999</v>
      </c>
      <c r="K61" s="159">
        <f>Fin!J61+PhysPrem!$B$7</f>
        <v>2.4250000000000003</v>
      </c>
      <c r="L61" s="159">
        <f>Fin!L61+PhysPrem!$B$8</f>
        <v>2.1350000000000002</v>
      </c>
      <c r="M61" s="159">
        <f>Fin!N61+PhysPrem!$B$9</f>
        <v>2.1900000000000004</v>
      </c>
      <c r="N61" s="159">
        <f>Fin!P61+PhysPrem!$B$10</f>
        <v>2.375</v>
      </c>
      <c r="O61" s="159">
        <f>PhysPrem!$B$11+Fin!AP61</f>
        <v>2.1900000000000004</v>
      </c>
      <c r="P61" s="159">
        <f>Fin!T61+PhysPrem!$B$12</f>
        <v>2.0350000000000001</v>
      </c>
      <c r="Q61" s="159">
        <f>Fin!V61+PhysPrem!$B$14</f>
        <v>2.4250000000000003</v>
      </c>
      <c r="R61" s="159">
        <f>Fin!X61+PhysPrem!$B$16</f>
        <v>2.4250000000000003</v>
      </c>
      <c r="S61" s="159">
        <f>Fin!Z61+PhysPrem!$B$19</f>
        <v>2.2850000000000001</v>
      </c>
      <c r="T61" s="159">
        <f>Fin!AB61+PhysPrem!$B$22</f>
        <v>2.6700000000000004</v>
      </c>
      <c r="U61" s="159">
        <f>Fin!AF61+PhysPrem!$B$27</f>
        <v>2.0099999999999998</v>
      </c>
      <c r="V61" s="159">
        <f>Fin!AD61+PhysPrem!$B$43</f>
        <v>2.6</v>
      </c>
      <c r="W61" s="159">
        <f>Fin!AJ61</f>
        <v>2.1350000000000002</v>
      </c>
      <c r="X61" s="159">
        <f>Fin!J61+PhysPrem!$B$42</f>
        <v>2.4250000000000003</v>
      </c>
    </row>
    <row r="62" spans="2:24" x14ac:dyDescent="0.25">
      <c r="B62">
        <v>53</v>
      </c>
      <c r="C62" s="128">
        <f t="shared" si="2"/>
        <v>37309</v>
      </c>
      <c r="E62" s="165">
        <f t="shared" si="3"/>
        <v>1.8979999999999999</v>
      </c>
      <c r="F62" s="83">
        <f t="shared" ca="1" si="4"/>
        <v>2.2899999999999996</v>
      </c>
      <c r="G62" s="162">
        <f ca="1">IF(AND(G$9,CurveFetch!H60&lt;&gt;""),CurveFetch!H60,IF($C62="","",IF(F62="",G61,F62)))</f>
        <v>2.2899999999999996</v>
      </c>
      <c r="H62" s="159">
        <f>Fin!D62+PhysPrem!$B$4</f>
        <v>2.5699999900000003</v>
      </c>
      <c r="I62" s="159">
        <f>Fin!F62+PhysPrem!$B$5</f>
        <v>2.2850000000000001</v>
      </c>
      <c r="J62" s="159">
        <f>Fin!H62+PhysPrem!$B$6</f>
        <v>2.559999999</v>
      </c>
      <c r="K62" s="159">
        <f>Fin!J62+PhysPrem!$B$7</f>
        <v>2.4250000000000003</v>
      </c>
      <c r="L62" s="159">
        <f>Fin!L62+PhysPrem!$B$8</f>
        <v>2.1350000000000002</v>
      </c>
      <c r="M62" s="159">
        <f>Fin!N62+PhysPrem!$B$9</f>
        <v>2.1900000000000004</v>
      </c>
      <c r="N62" s="159">
        <f>Fin!P62+PhysPrem!$B$10</f>
        <v>2.375</v>
      </c>
      <c r="O62" s="159">
        <f>PhysPrem!$B$11+Fin!AP62</f>
        <v>2.1900000000000004</v>
      </c>
      <c r="P62" s="159">
        <f>Fin!T62+PhysPrem!$B$12</f>
        <v>2.0350000000000001</v>
      </c>
      <c r="Q62" s="159">
        <f>Fin!V62+PhysPrem!$B$14</f>
        <v>2.4250000000000003</v>
      </c>
      <c r="R62" s="159">
        <f>Fin!X62+PhysPrem!$B$16</f>
        <v>2.4250000000000003</v>
      </c>
      <c r="S62" s="159">
        <f>Fin!Z62+PhysPrem!$B$19</f>
        <v>2.2850000000000001</v>
      </c>
      <c r="T62" s="159">
        <f>Fin!AB62+PhysPrem!$B$22</f>
        <v>2.6700000000000004</v>
      </c>
      <c r="U62" s="159">
        <f>Fin!AF62+PhysPrem!$B$27</f>
        <v>2.0099999999999998</v>
      </c>
      <c r="V62" s="159">
        <f>Fin!AD62+PhysPrem!$B$43</f>
        <v>2.6</v>
      </c>
      <c r="W62" s="159">
        <f>Fin!AJ62</f>
        <v>2.1350000000000002</v>
      </c>
      <c r="X62" s="159">
        <f>Fin!J62+PhysPrem!$B$42</f>
        <v>2.4250000000000003</v>
      </c>
    </row>
    <row r="63" spans="2:24" x14ac:dyDescent="0.25">
      <c r="B63">
        <v>54</v>
      </c>
      <c r="C63" s="128">
        <f t="shared" si="2"/>
        <v>37310</v>
      </c>
      <c r="E63" s="165">
        <f t="shared" si="3"/>
        <v>1.8979999999999999</v>
      </c>
      <c r="F63" s="83">
        <f t="shared" ca="1" si="4"/>
        <v>2.2899999999999996</v>
      </c>
      <c r="G63" s="162">
        <f ca="1">IF(AND(G$9,CurveFetch!H61&lt;&gt;""),CurveFetch!H61,IF($C63="","",IF(F63="",G62,F63)))</f>
        <v>2.2899999999999996</v>
      </c>
      <c r="H63" s="159">
        <f>Fin!D63+PhysPrem!$B$4</f>
        <v>2.5699999900000003</v>
      </c>
      <c r="I63" s="159">
        <f>Fin!F63+PhysPrem!$B$5</f>
        <v>2.2850000000000001</v>
      </c>
      <c r="J63" s="159">
        <f>Fin!H63+PhysPrem!$B$6</f>
        <v>2.559999999</v>
      </c>
      <c r="K63" s="159">
        <f>Fin!J63+PhysPrem!$B$7</f>
        <v>2.4250000000000003</v>
      </c>
      <c r="L63" s="159">
        <f>Fin!L63+PhysPrem!$B$8</f>
        <v>2.1350000000000002</v>
      </c>
      <c r="M63" s="159">
        <f>Fin!N63+PhysPrem!$B$9</f>
        <v>2.1900000000000004</v>
      </c>
      <c r="N63" s="159">
        <f>Fin!P63+PhysPrem!$B$10</f>
        <v>2.375</v>
      </c>
      <c r="O63" s="159">
        <f>PhysPrem!$B$11+Fin!AP63</f>
        <v>2.1900000000000004</v>
      </c>
      <c r="P63" s="159">
        <f>Fin!T63+PhysPrem!$B$12</f>
        <v>2.0350000000000001</v>
      </c>
      <c r="Q63" s="159">
        <f>Fin!V63+PhysPrem!$B$14</f>
        <v>2.4250000000000003</v>
      </c>
      <c r="R63" s="159">
        <f>Fin!X63+PhysPrem!$B$16</f>
        <v>2.4250000000000003</v>
      </c>
      <c r="S63" s="159">
        <f>Fin!Z63+PhysPrem!$B$19</f>
        <v>2.2850000000000001</v>
      </c>
      <c r="T63" s="159">
        <f>Fin!AB63+PhysPrem!$B$22</f>
        <v>2.6700000000000004</v>
      </c>
      <c r="U63" s="159">
        <f>Fin!AF63+PhysPrem!$B$27</f>
        <v>2.0099999999999998</v>
      </c>
      <c r="V63" s="159">
        <f>Fin!AD63+PhysPrem!$B$43</f>
        <v>2.6</v>
      </c>
      <c r="W63" s="159">
        <f>Fin!AJ63</f>
        <v>2.1350000000000002</v>
      </c>
      <c r="X63" s="159">
        <f>Fin!J63+PhysPrem!$B$42</f>
        <v>2.4250000000000003</v>
      </c>
    </row>
    <row r="64" spans="2:24" x14ac:dyDescent="0.25">
      <c r="B64">
        <v>55</v>
      </c>
      <c r="C64" s="128">
        <f t="shared" si="2"/>
        <v>37311</v>
      </c>
      <c r="E64" s="165">
        <f t="shared" si="3"/>
        <v>1.8979999999999999</v>
      </c>
      <c r="F64" s="83">
        <f t="shared" ca="1" si="4"/>
        <v>2.2899999999999996</v>
      </c>
      <c r="G64" s="162">
        <f ca="1">IF(AND(G$9,CurveFetch!H62&lt;&gt;""),CurveFetch!H62,IF($C64="","",IF(F64="",G63,F64)))</f>
        <v>2.2899999999999996</v>
      </c>
      <c r="H64" s="159">
        <f>Fin!D64+PhysPrem!$B$4</f>
        <v>2.5699999900000003</v>
      </c>
      <c r="I64" s="159">
        <f>Fin!F64+PhysPrem!$B$5</f>
        <v>2.2850000000000001</v>
      </c>
      <c r="J64" s="159">
        <f>Fin!H64+PhysPrem!$B$6</f>
        <v>2.559999999</v>
      </c>
      <c r="K64" s="159">
        <f>Fin!J64+PhysPrem!$B$7</f>
        <v>2.4250000000000003</v>
      </c>
      <c r="L64" s="159">
        <f>Fin!L64+PhysPrem!$B$8</f>
        <v>2.1350000000000002</v>
      </c>
      <c r="M64" s="159">
        <f>Fin!N64+PhysPrem!$B$9</f>
        <v>2.1900000000000004</v>
      </c>
      <c r="N64" s="159">
        <f>Fin!P64+PhysPrem!$B$10</f>
        <v>2.375</v>
      </c>
      <c r="O64" s="159">
        <f>PhysPrem!$B$11+Fin!AP64</f>
        <v>2.1900000000000004</v>
      </c>
      <c r="P64" s="159">
        <f>Fin!T64+PhysPrem!$B$12</f>
        <v>2.0350000000000001</v>
      </c>
      <c r="Q64" s="159">
        <f>Fin!V64+PhysPrem!$B$14</f>
        <v>2.4250000000000003</v>
      </c>
      <c r="R64" s="159">
        <f>Fin!X64+PhysPrem!$B$16</f>
        <v>2.4250000000000003</v>
      </c>
      <c r="S64" s="159">
        <f>Fin!Z64+PhysPrem!$B$19</f>
        <v>2.2850000000000001</v>
      </c>
      <c r="T64" s="159">
        <f>Fin!AB64+PhysPrem!$B$22</f>
        <v>2.6700000000000004</v>
      </c>
      <c r="U64" s="159">
        <f>Fin!AF64+PhysPrem!$B$27</f>
        <v>2.0099999999999998</v>
      </c>
      <c r="V64" s="159">
        <f>Fin!AD64+PhysPrem!$B$43</f>
        <v>2.6</v>
      </c>
      <c r="W64" s="159">
        <f>Fin!AJ64</f>
        <v>2.1350000000000002</v>
      </c>
      <c r="X64" s="159">
        <f>Fin!J64+PhysPrem!$B$42</f>
        <v>2.4250000000000003</v>
      </c>
    </row>
    <row r="65" spans="2:24" x14ac:dyDescent="0.25">
      <c r="B65">
        <v>56</v>
      </c>
      <c r="C65" s="128">
        <f t="shared" si="2"/>
        <v>37312</v>
      </c>
      <c r="E65" s="165">
        <f t="shared" si="3"/>
        <v>1.8979999999999999</v>
      </c>
      <c r="F65" s="83">
        <f t="shared" ca="1" si="4"/>
        <v>2.2899999999999996</v>
      </c>
      <c r="G65" s="162">
        <f ca="1">IF(AND(G$9,CurveFetch!H63&lt;&gt;""),CurveFetch!H63,IF($C65="","",IF(F65="",G64,F65)))</f>
        <v>2.2899999999999996</v>
      </c>
      <c r="H65" s="159">
        <f>Fin!D65+PhysPrem!$B$4</f>
        <v>2.5699999900000003</v>
      </c>
      <c r="I65" s="159">
        <f>Fin!F65+PhysPrem!$B$5</f>
        <v>2.2850000000000001</v>
      </c>
      <c r="J65" s="159">
        <f>Fin!H65+PhysPrem!$B$6</f>
        <v>2.559999999</v>
      </c>
      <c r="K65" s="159">
        <f>Fin!J65+PhysPrem!$B$7</f>
        <v>2.4250000000000003</v>
      </c>
      <c r="L65" s="159">
        <f>Fin!L65+PhysPrem!$B$8</f>
        <v>2.1350000000000002</v>
      </c>
      <c r="M65" s="159">
        <f>Fin!N65+PhysPrem!$B$9</f>
        <v>2.1900000000000004</v>
      </c>
      <c r="N65" s="159">
        <f>Fin!P65+PhysPrem!$B$10</f>
        <v>2.375</v>
      </c>
      <c r="O65" s="159">
        <f>PhysPrem!$B$11+Fin!AP65</f>
        <v>2.1900000000000004</v>
      </c>
      <c r="P65" s="159">
        <f>Fin!T65+PhysPrem!$B$12</f>
        <v>2.0350000000000001</v>
      </c>
      <c r="Q65" s="159">
        <f>Fin!V65+PhysPrem!$B$14</f>
        <v>2.4250000000000003</v>
      </c>
      <c r="R65" s="159">
        <f>Fin!X65+PhysPrem!$B$16</f>
        <v>2.4250000000000003</v>
      </c>
      <c r="S65" s="159">
        <f>Fin!Z65+PhysPrem!$B$19</f>
        <v>2.2850000000000001</v>
      </c>
      <c r="T65" s="159">
        <f>Fin!AB65+PhysPrem!$B$22</f>
        <v>2.6700000000000004</v>
      </c>
      <c r="U65" s="159">
        <f>Fin!AF65+PhysPrem!$B$27</f>
        <v>2.0099999999999998</v>
      </c>
      <c r="V65" s="159">
        <f>Fin!AD65+PhysPrem!$B$43</f>
        <v>2.6</v>
      </c>
      <c r="W65" s="159">
        <f>Fin!AJ65</f>
        <v>2.1350000000000002</v>
      </c>
      <c r="X65" s="159">
        <f>Fin!J65+PhysPrem!$B$42</f>
        <v>2.4250000000000003</v>
      </c>
    </row>
    <row r="66" spans="2:24" x14ac:dyDescent="0.25">
      <c r="B66">
        <v>57</v>
      </c>
      <c r="C66" s="128">
        <f t="shared" si="2"/>
        <v>37313</v>
      </c>
      <c r="E66" s="165">
        <f t="shared" si="3"/>
        <v>1.8979999999999999</v>
      </c>
      <c r="F66" s="83">
        <f t="shared" ca="1" si="4"/>
        <v>2.2899999999999996</v>
      </c>
      <c r="G66" s="162">
        <f ca="1">IF(AND(G$9,CurveFetch!H64&lt;&gt;""),CurveFetch!H64,IF($C66="","",IF(F66="",G65,F66)))</f>
        <v>2.2899999999999996</v>
      </c>
      <c r="H66" s="159">
        <f>Fin!D66+PhysPrem!$B$4</f>
        <v>2.5699999900000003</v>
      </c>
      <c r="I66" s="159">
        <f>Fin!F66+PhysPrem!$B$5</f>
        <v>2.2850000000000001</v>
      </c>
      <c r="J66" s="159">
        <f>Fin!H66+PhysPrem!$B$6</f>
        <v>2.559999999</v>
      </c>
      <c r="K66" s="159">
        <f>Fin!J66+PhysPrem!$B$7</f>
        <v>2.4250000000000003</v>
      </c>
      <c r="L66" s="159">
        <f>Fin!L66+PhysPrem!$B$8</f>
        <v>2.1350000000000002</v>
      </c>
      <c r="M66" s="159">
        <f>Fin!N66+PhysPrem!$B$9</f>
        <v>2.1900000000000004</v>
      </c>
      <c r="N66" s="159">
        <f>Fin!P66+PhysPrem!$B$10</f>
        <v>2.375</v>
      </c>
      <c r="O66" s="159">
        <f>PhysPrem!$B$11+Fin!AP66</f>
        <v>2.1900000000000004</v>
      </c>
      <c r="P66" s="159">
        <f>Fin!T66+PhysPrem!$B$12</f>
        <v>2.0350000000000001</v>
      </c>
      <c r="Q66" s="159">
        <f>Fin!V66+PhysPrem!$B$14</f>
        <v>2.4250000000000003</v>
      </c>
      <c r="R66" s="159">
        <f>Fin!X66+PhysPrem!$B$16</f>
        <v>2.4250000000000003</v>
      </c>
      <c r="S66" s="159">
        <f>Fin!Z66+PhysPrem!$B$19</f>
        <v>2.2850000000000001</v>
      </c>
      <c r="T66" s="159">
        <f>Fin!AB66+PhysPrem!$B$22</f>
        <v>2.6700000000000004</v>
      </c>
      <c r="U66" s="159">
        <f>Fin!AF66+PhysPrem!$B$27</f>
        <v>2.0099999999999998</v>
      </c>
      <c r="V66" s="159">
        <f>Fin!AD66+PhysPrem!$B$43</f>
        <v>2.6</v>
      </c>
      <c r="W66" s="159">
        <f>Fin!AJ66</f>
        <v>2.1350000000000002</v>
      </c>
      <c r="X66" s="159">
        <f>Fin!J66+PhysPrem!$B$42</f>
        <v>2.4250000000000003</v>
      </c>
    </row>
    <row r="67" spans="2:24" x14ac:dyDescent="0.25">
      <c r="B67">
        <v>58</v>
      </c>
      <c r="C67" s="128">
        <f t="shared" si="2"/>
        <v>37314</v>
      </c>
      <c r="E67" s="165">
        <f t="shared" si="3"/>
        <v>1.8979999999999999</v>
      </c>
      <c r="F67" s="83">
        <f t="shared" ca="1" si="4"/>
        <v>2.2899999999999996</v>
      </c>
      <c r="G67" s="162">
        <f ca="1">IF(AND(G$9,CurveFetch!H65&lt;&gt;""),CurveFetch!H65,IF($C67="","",IF(F67="",G66,F67)))</f>
        <v>2.2899999999999996</v>
      </c>
      <c r="H67" s="159">
        <f>Fin!D67+PhysPrem!$B$4</f>
        <v>2.5699999900000003</v>
      </c>
      <c r="I67" s="159">
        <f>Fin!F67+PhysPrem!$B$5</f>
        <v>2.2850000000000001</v>
      </c>
      <c r="J67" s="159">
        <f>Fin!H67+PhysPrem!$B$6</f>
        <v>2.559999999</v>
      </c>
      <c r="K67" s="159">
        <f>Fin!J67+PhysPrem!$B$7</f>
        <v>2.4250000000000003</v>
      </c>
      <c r="L67" s="159">
        <f>Fin!L67+PhysPrem!$B$8</f>
        <v>2.1350000000000002</v>
      </c>
      <c r="M67" s="159">
        <f>Fin!N67+PhysPrem!$B$9</f>
        <v>2.1900000000000004</v>
      </c>
      <c r="N67" s="159">
        <f>Fin!P67+PhysPrem!$B$10</f>
        <v>2.375</v>
      </c>
      <c r="O67" s="159">
        <f>PhysPrem!$B$11+Fin!AP67</f>
        <v>2.1900000000000004</v>
      </c>
      <c r="P67" s="159">
        <f>Fin!T67+PhysPrem!$B$12</f>
        <v>2.0350000000000001</v>
      </c>
      <c r="Q67" s="159">
        <f>Fin!V67+PhysPrem!$B$14</f>
        <v>2.4250000000000003</v>
      </c>
      <c r="R67" s="159">
        <f>Fin!X67+PhysPrem!$B$16</f>
        <v>2.4250000000000003</v>
      </c>
      <c r="S67" s="159">
        <f>Fin!Z67+PhysPrem!$B$19</f>
        <v>2.2850000000000001</v>
      </c>
      <c r="T67" s="159">
        <f>Fin!AB67+PhysPrem!$B$22</f>
        <v>2.6700000000000004</v>
      </c>
      <c r="U67" s="159">
        <f>Fin!AF67+PhysPrem!$B$27</f>
        <v>2.0099999999999998</v>
      </c>
      <c r="V67" s="159">
        <f>Fin!AD67+PhysPrem!$B$43</f>
        <v>2.6</v>
      </c>
      <c r="W67" s="159">
        <f>Fin!AJ67</f>
        <v>2.1350000000000002</v>
      </c>
      <c r="X67" s="159">
        <f>Fin!J67+PhysPrem!$B$42</f>
        <v>2.4250000000000003</v>
      </c>
    </row>
    <row r="68" spans="2:24" x14ac:dyDescent="0.25">
      <c r="B68">
        <v>59</v>
      </c>
      <c r="C68" s="128">
        <f t="shared" si="2"/>
        <v>37315</v>
      </c>
      <c r="E68" s="165">
        <f t="shared" si="3"/>
        <v>1.8979999999999999</v>
      </c>
      <c r="F68" s="83">
        <f t="shared" ca="1" si="4"/>
        <v>2.2899999999999996</v>
      </c>
      <c r="G68" s="162">
        <f ca="1">IF(AND(G$9,CurveFetch!H66&lt;&gt;""),CurveFetch!H66,IF($C68="","",IF(F68="",G67,F68)))</f>
        <v>2.2899999999999996</v>
      </c>
      <c r="H68" s="159">
        <f>Fin!D68+PhysPrem!$B$4</f>
        <v>2.5699999900000003</v>
      </c>
      <c r="I68" s="159">
        <f>Fin!F68+PhysPrem!$B$5</f>
        <v>2.2850000000000001</v>
      </c>
      <c r="J68" s="159">
        <f>Fin!H68+PhysPrem!$B$6</f>
        <v>2.559999999</v>
      </c>
      <c r="K68" s="159">
        <f>Fin!J68+PhysPrem!$B$7</f>
        <v>2.4250000000000003</v>
      </c>
      <c r="L68" s="159">
        <f>Fin!L68+PhysPrem!$B$8</f>
        <v>2.1350000000000002</v>
      </c>
      <c r="M68" s="159">
        <f>Fin!N68+PhysPrem!$B$9</f>
        <v>2.1900000000000004</v>
      </c>
      <c r="N68" s="159">
        <f>Fin!P68+PhysPrem!$B$10</f>
        <v>2.375</v>
      </c>
      <c r="O68" s="159">
        <f>PhysPrem!$B$11+Fin!AP68</f>
        <v>2.1900000000000004</v>
      </c>
      <c r="P68" s="159">
        <f>Fin!T68+PhysPrem!$B$12</f>
        <v>2.0350000000000001</v>
      </c>
      <c r="Q68" s="159">
        <f>Fin!V68+PhysPrem!$B$14</f>
        <v>2.4250000000000003</v>
      </c>
      <c r="R68" s="159">
        <f>Fin!X68+PhysPrem!$B$16</f>
        <v>2.4250000000000003</v>
      </c>
      <c r="S68" s="159">
        <f>Fin!Z68+PhysPrem!$B$19</f>
        <v>2.2850000000000001</v>
      </c>
      <c r="T68" s="159">
        <f>Fin!AB68+PhysPrem!$B$22</f>
        <v>2.6700000000000004</v>
      </c>
      <c r="U68" s="159">
        <f>Fin!AF68+PhysPrem!$B$27</f>
        <v>2.0099999999999998</v>
      </c>
      <c r="V68" s="159">
        <f>Fin!AD68+PhysPrem!$B$43</f>
        <v>2.6</v>
      </c>
      <c r="W68" s="159">
        <f>Fin!AJ68</f>
        <v>2.1350000000000002</v>
      </c>
      <c r="X68" s="159">
        <f>Fin!J68+PhysPrem!$B$42</f>
        <v>2.4250000000000003</v>
      </c>
    </row>
    <row r="69" spans="2:24" x14ac:dyDescent="0.25">
      <c r="B69">
        <v>60</v>
      </c>
      <c r="C69" s="128" t="str">
        <f t="shared" si="2"/>
        <v/>
      </c>
      <c r="E69" s="165" t="str">
        <f t="shared" si="3"/>
        <v/>
      </c>
      <c r="F69" s="83">
        <f t="shared" ca="1" si="4"/>
        <v>2.2899999999999996</v>
      </c>
      <c r="G69" s="162" t="str">
        <f>IF(AND(G$9,CurveFetch!H67&lt;&gt;""),CurveFetch!H67,IF($C69="","",IF(F69="",G68,F69)))</f>
        <v/>
      </c>
      <c r="H69" s="159" t="e">
        <f>Fin!D69+PhysPrem!$B$4</f>
        <v>#VALUE!</v>
      </c>
      <c r="I69" s="159" t="e">
        <f>Fin!F69+PhysPrem!$B$5</f>
        <v>#VALUE!</v>
      </c>
      <c r="J69" s="159" t="e">
        <f>Fin!H69+PhysPrem!$B$6</f>
        <v>#VALUE!</v>
      </c>
      <c r="K69" s="159" t="e">
        <f>Fin!J69+PhysPrem!$B$7</f>
        <v>#VALUE!</v>
      </c>
      <c r="L69" s="159" t="e">
        <f>Fin!L69+PhysPrem!$B$8</f>
        <v>#VALUE!</v>
      </c>
      <c r="M69" s="159" t="e">
        <f>Fin!N69+PhysPrem!$B$9</f>
        <v>#VALUE!</v>
      </c>
      <c r="N69" s="159" t="e">
        <f>Fin!P69+PhysPrem!$B$10</f>
        <v>#VALUE!</v>
      </c>
      <c r="O69" s="159" t="e">
        <f>PhysPrem!$B$11+Fin!R69</f>
        <v>#VALUE!</v>
      </c>
      <c r="P69" s="159" t="e">
        <f>Fin!T69+PhysPrem!$B$12</f>
        <v>#VALUE!</v>
      </c>
      <c r="Q69" s="159" t="e">
        <f>Fin!V69+PhysPrem!$B$14</f>
        <v>#VALUE!</v>
      </c>
      <c r="R69" s="159" t="e">
        <f>Fin!X69+PhysPrem!$B$16</f>
        <v>#VALUE!</v>
      </c>
      <c r="S69" s="159" t="e">
        <f>Fin!Z69+PhysPrem!$B$19</f>
        <v>#VALUE!</v>
      </c>
      <c r="T69" s="159" t="e">
        <f>Fin!AB69+PhysPrem!$B$22</f>
        <v>#VALUE!</v>
      </c>
      <c r="U69" s="159" t="e">
        <f>Fin!AF69+PhysPrem!$B$27</f>
        <v>#VALUE!</v>
      </c>
      <c r="V69" s="159" t="e">
        <f>Fin!AD69+PhysPrem!$B$43</f>
        <v>#VALUE!</v>
      </c>
      <c r="W69" s="159" t="str">
        <f>Fin!AJ69</f>
        <v/>
      </c>
      <c r="X69" s="159" t="e">
        <f>Fin!J69+PhysPrem!$B$42</f>
        <v>#VALUE!</v>
      </c>
    </row>
    <row r="70" spans="2:24" x14ac:dyDescent="0.25">
      <c r="B70">
        <v>61</v>
      </c>
      <c r="C70" s="128" t="str">
        <f t="shared" si="2"/>
        <v/>
      </c>
      <c r="E70" s="165" t="str">
        <f t="shared" si="3"/>
        <v/>
      </c>
      <c r="F70" s="83">
        <f t="shared" ca="1" si="4"/>
        <v>2.2899999999999996</v>
      </c>
      <c r="G70" s="162" t="str">
        <f>IF(AND(G$9,CurveFetch!H68&lt;&gt;""),CurveFetch!H68,IF($C70="","",IF(F70="",G69,F70)))</f>
        <v/>
      </c>
      <c r="H70" s="159" t="e">
        <f>Fin!D70+PhysPrem!$B$4</f>
        <v>#VALUE!</v>
      </c>
      <c r="I70" s="159" t="e">
        <f>Fin!F70+PhysPrem!$B$5</f>
        <v>#VALUE!</v>
      </c>
      <c r="J70" s="159" t="e">
        <f>Fin!H70+PhysPrem!$B$6</f>
        <v>#VALUE!</v>
      </c>
      <c r="K70" s="159" t="e">
        <f>Fin!J70+PhysPrem!$B$7</f>
        <v>#VALUE!</v>
      </c>
      <c r="L70" s="159" t="e">
        <f>Fin!L70+PhysPrem!$B$8</f>
        <v>#VALUE!</v>
      </c>
      <c r="M70" s="159" t="e">
        <f>Fin!N70+PhysPrem!$B$9</f>
        <v>#VALUE!</v>
      </c>
      <c r="N70" s="159" t="e">
        <f>Fin!P70+PhysPrem!$B$10</f>
        <v>#VALUE!</v>
      </c>
      <c r="O70" s="159" t="e">
        <f>PhysPrem!$B$11+Fin!R70</f>
        <v>#VALUE!</v>
      </c>
      <c r="P70" s="159" t="e">
        <f>Fin!T70+PhysPrem!$B$12</f>
        <v>#VALUE!</v>
      </c>
      <c r="Q70" s="159" t="e">
        <f>Fin!V70+PhysPrem!$B$14</f>
        <v>#VALUE!</v>
      </c>
      <c r="R70" s="159" t="e">
        <f>Fin!X70+PhysPrem!$B$16</f>
        <v>#VALUE!</v>
      </c>
      <c r="S70" s="159" t="e">
        <f>Fin!Z70+PhysPrem!$B$19</f>
        <v>#VALUE!</v>
      </c>
      <c r="T70" s="159" t="e">
        <f>Fin!AB70+PhysPrem!$B$22</f>
        <v>#VALUE!</v>
      </c>
      <c r="U70" s="159" t="e">
        <f>Fin!AF70+PhysPrem!$B$27</f>
        <v>#VALUE!</v>
      </c>
      <c r="V70" s="159" t="e">
        <f>Fin!AD70+PhysPrem!$B$43</f>
        <v>#VALUE!</v>
      </c>
      <c r="W70" s="159" t="str">
        <f>Fin!AJ70</f>
        <v/>
      </c>
      <c r="X70" s="159" t="e">
        <f>Fin!J70+PhysPrem!$B$42</f>
        <v>#VALUE!</v>
      </c>
    </row>
    <row r="71" spans="2:24" x14ac:dyDescent="0.25">
      <c r="B71">
        <v>62</v>
      </c>
      <c r="C71" s="128" t="str">
        <f t="shared" si="2"/>
        <v/>
      </c>
      <c r="E71" s="165" t="str">
        <f t="shared" si="3"/>
        <v/>
      </c>
      <c r="F71" s="83">
        <f t="shared" ca="1" si="4"/>
        <v>2.2899999999999996</v>
      </c>
      <c r="G71" s="158" t="str">
        <f>IF(AND(G$9,CurveFetch!H69&lt;&gt;""),CurveFetch!H69,IF($C71="","",IF(F71="",G70,F71)))</f>
        <v/>
      </c>
      <c r="H71" s="159" t="e">
        <f>Fin!D71+PhysPrem!$B$4</f>
        <v>#VALUE!</v>
      </c>
      <c r="I71" s="159" t="e">
        <f>Fin!F71+PhysPrem!$B$5</f>
        <v>#VALUE!</v>
      </c>
      <c r="J71" s="159" t="e">
        <f>Fin!H71+PhysPrem!$B$6</f>
        <v>#VALUE!</v>
      </c>
      <c r="K71" s="159" t="e">
        <f>Fin!J71+PhysPrem!$B$7</f>
        <v>#VALUE!</v>
      </c>
      <c r="L71" s="159" t="e">
        <f>Fin!L71+PhysPrem!$B$8</f>
        <v>#VALUE!</v>
      </c>
      <c r="M71" s="159" t="e">
        <f>Fin!N71+PhysPrem!$B$9</f>
        <v>#VALUE!</v>
      </c>
      <c r="N71" s="159" t="e">
        <f>Fin!P71+PhysPrem!$B$10</f>
        <v>#VALUE!</v>
      </c>
      <c r="O71" s="159" t="e">
        <f>PhysPrem!$B$11+Fin!R71</f>
        <v>#VALUE!</v>
      </c>
      <c r="P71" s="159" t="e">
        <f>Fin!T71+PhysPrem!$B$12</f>
        <v>#VALUE!</v>
      </c>
      <c r="Q71" s="159" t="e">
        <f>Fin!V71+PhysPrem!$B$14</f>
        <v>#VALUE!</v>
      </c>
      <c r="R71" s="159" t="e">
        <f>Fin!X71+PhysPrem!$B$16</f>
        <v>#VALUE!</v>
      </c>
      <c r="S71" s="159" t="e">
        <f>Fin!Z71+PhysPrem!$B$19</f>
        <v>#VALUE!</v>
      </c>
      <c r="T71" s="159" t="e">
        <f>Fin!AB71+PhysPrem!$B$22</f>
        <v>#VALUE!</v>
      </c>
      <c r="U71" s="159" t="e">
        <f>Fin!AF71+PhysPrem!$B$27</f>
        <v>#VALUE!</v>
      </c>
      <c r="V71" s="159" t="e">
        <f>Fin!AD71+PhysPrem!$B$43</f>
        <v>#VALUE!</v>
      </c>
      <c r="W71" s="159" t="str">
        <f>Fin!AJ71</f>
        <v/>
      </c>
      <c r="X71" s="159" t="e">
        <f>Fin!J71+PhysPrem!$B$42</f>
        <v>#VALUE!</v>
      </c>
    </row>
    <row r="72" spans="2:24" x14ac:dyDescent="0.25"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</row>
    <row r="73" spans="2:24" x14ac:dyDescent="0.25"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R1868"/>
  <sheetViews>
    <sheetView tabSelected="1" topLeftCell="A4" workbookViewId="0">
      <pane xSplit="2" ySplit="6" topLeftCell="AL22" activePane="bottomRight" state="frozen"/>
      <selection activeCell="A4" sqref="A4"/>
      <selection pane="topRight" activeCell="C4" sqref="C4"/>
      <selection pane="bottomLeft" activeCell="A10" sqref="A10"/>
      <selection pane="bottomRight" activeCell="AL38" sqref="AL38"/>
    </sheetView>
  </sheetViews>
  <sheetFormatPr defaultColWidth="10.33203125" defaultRowHeight="13.2" x14ac:dyDescent="0.25"/>
  <cols>
    <col min="1" max="1" width="12.5546875" bestFit="1" customWidth="1"/>
    <col min="2" max="2" width="19.6640625" bestFit="1" customWidth="1"/>
    <col min="3" max="3" width="14.44140625" style="124" bestFit="1" customWidth="1"/>
    <col min="4" max="4" width="11.88671875" style="149" customWidth="1"/>
    <col min="5" max="5" width="13.6640625" style="124" bestFit="1" customWidth="1"/>
    <col min="6" max="6" width="10.33203125" style="149" customWidth="1"/>
    <col min="7" max="7" width="10.33203125" style="124" customWidth="1"/>
    <col min="8" max="8" width="10.33203125" style="149" customWidth="1"/>
    <col min="9" max="9" width="10.33203125" style="124" customWidth="1"/>
    <col min="10" max="10" width="10.33203125" style="149" customWidth="1"/>
    <col min="11" max="11" width="10.33203125" style="124" customWidth="1"/>
    <col min="12" max="12" width="10.33203125" style="149" customWidth="1"/>
    <col min="13" max="13" width="10.33203125" style="124" customWidth="1"/>
    <col min="14" max="14" width="10.33203125" style="149" customWidth="1"/>
    <col min="15" max="15" width="10.33203125" style="124" customWidth="1"/>
    <col min="16" max="16" width="10.33203125" style="149" customWidth="1"/>
    <col min="17" max="17" width="10.33203125" style="124" customWidth="1"/>
    <col min="18" max="18" width="10.33203125" style="149" customWidth="1"/>
    <col min="19" max="19" width="10.33203125" style="124" customWidth="1"/>
    <col min="20" max="20" width="10.33203125" style="149" customWidth="1"/>
    <col min="21" max="21" width="10.33203125" style="124" customWidth="1"/>
    <col min="22" max="22" width="10.33203125" style="149" customWidth="1"/>
    <col min="23" max="23" width="10.33203125" style="124" customWidth="1"/>
    <col min="24" max="24" width="10.33203125" style="149" customWidth="1"/>
    <col min="25" max="25" width="10.33203125" style="124" customWidth="1"/>
    <col min="26" max="26" width="10.33203125" style="149" customWidth="1"/>
    <col min="27" max="27" width="10.33203125" style="124" customWidth="1"/>
    <col min="28" max="28" width="10.33203125" style="149" customWidth="1"/>
    <col min="29" max="29" width="10.33203125" style="124" customWidth="1"/>
    <col min="30" max="30" width="10.33203125" style="149" customWidth="1"/>
    <col min="31" max="31" width="10.33203125" style="124" customWidth="1"/>
    <col min="32" max="32" width="10.33203125" style="149" customWidth="1"/>
    <col min="33" max="33" width="14.88671875" style="124" customWidth="1"/>
    <col min="34" max="34" width="8.88671875" style="149" customWidth="1"/>
    <col min="35" max="35" width="10.33203125" style="124" customWidth="1"/>
    <col min="36" max="36" width="10.33203125" style="149" customWidth="1"/>
    <col min="37" max="37" width="10.6640625" style="124" customWidth="1"/>
    <col min="38" max="38" width="13.44140625" style="149" customWidth="1"/>
    <col min="39" max="39" width="10.33203125" style="124" customWidth="1"/>
    <col min="40" max="40" width="13.88671875" style="149" customWidth="1"/>
    <col min="41" max="41" width="13" customWidth="1"/>
  </cols>
  <sheetData>
    <row r="1" spans="1:44" hidden="1" x14ac:dyDescent="0.25"/>
    <row r="2" spans="1:44" hidden="1" x14ac:dyDescent="0.25"/>
    <row r="3" spans="1:44" hidden="1" x14ac:dyDescent="0.25"/>
    <row r="4" spans="1:44" x14ac:dyDescent="0.25">
      <c r="A4" s="187" t="s">
        <v>29</v>
      </c>
      <c r="B4" s="188">
        <v>37257</v>
      </c>
      <c r="C4" s="189">
        <f ca="1">HOUR($B$6)</f>
        <v>14</v>
      </c>
      <c r="D4" s="189">
        <f ca="1">MINUTE($B$6)</f>
        <v>19</v>
      </c>
      <c r="E4" s="124" t="s">
        <v>196</v>
      </c>
      <c r="F4" s="149" t="s">
        <v>204</v>
      </c>
    </row>
    <row r="5" spans="1:44" x14ac:dyDescent="0.25">
      <c r="A5" s="188" t="s">
        <v>196</v>
      </c>
      <c r="B5" s="188">
        <f ca="1">IF($C$4&lt;13,Yesterday,IF($C$4&gt;13,E5,IF($D$4&gt;0,E5,Yesterday)))</f>
        <v>37270</v>
      </c>
      <c r="D5" s="190"/>
      <c r="E5" s="202">
        <f ca="1">TODAY()</f>
        <v>37270</v>
      </c>
      <c r="F5" s="203">
        <f ca="1">TODAY()-1</f>
        <v>37269</v>
      </c>
    </row>
    <row r="6" spans="1:44" x14ac:dyDescent="0.25">
      <c r="A6" s="188" t="s">
        <v>198</v>
      </c>
      <c r="B6" s="193">
        <f ca="1">NOW()</f>
        <v>37270.597073958335</v>
      </c>
      <c r="D6" s="190"/>
      <c r="E6" s="208"/>
      <c r="F6" s="192"/>
    </row>
    <row r="7" spans="1:44" x14ac:dyDescent="0.25">
      <c r="A7">
        <f>EOMONTH($B$4,1)-EOMONTH($B$4,-1)</f>
        <v>59</v>
      </c>
      <c r="B7" s="127" t="s">
        <v>160</v>
      </c>
      <c r="C7" s="209">
        <f ca="1">IF($C$4&lt;13,"",IF($C$4&gt;13,HeHub,IF($D$4&gt;0,HeHub,"")))</f>
        <v>2.2599999999999998</v>
      </c>
      <c r="D7" s="190"/>
      <c r="E7" s="194"/>
    </row>
    <row r="8" spans="1:44" ht="13.8" thickBot="1" x14ac:dyDescent="0.3">
      <c r="B8" s="127" t="s">
        <v>197</v>
      </c>
      <c r="C8" s="124">
        <f>GDP_ELPO_PERMIAN</f>
        <v>-0.05</v>
      </c>
      <c r="E8" s="124">
        <f>GDP_ELPO_SJ</f>
        <v>-0.25</v>
      </c>
      <c r="G8" s="124">
        <f>GDP_TW_PERMIAN</f>
        <v>0.02</v>
      </c>
      <c r="I8" s="124">
        <f>GDP_SOCAL</f>
        <v>0.15</v>
      </c>
      <c r="K8" s="124">
        <f>GDP_CIG_RKYMTN</f>
        <v>-0.3</v>
      </c>
      <c r="M8" s="124">
        <f>GDP_KERN_OPAL</f>
        <v>-0.35</v>
      </c>
      <c r="O8" s="124">
        <f>GDP_NWPL_CNBR_US</f>
        <v>-0.25</v>
      </c>
      <c r="Q8" s="124">
        <f>GDP_WYOMING</f>
        <v>-0.35</v>
      </c>
      <c r="S8" s="124">
        <f>GDP_QUESTAR</f>
        <v>0.03</v>
      </c>
      <c r="U8" s="124">
        <f>GDP_MALIN</f>
        <v>0.15</v>
      </c>
      <c r="W8" s="124">
        <f>GDP_NW_STANFIELD</f>
        <v>7.9999999999999988E-2</v>
      </c>
      <c r="AA8" s="124">
        <f>GDP_PGE_CG</f>
        <v>0.3</v>
      </c>
      <c r="AG8" s="124" t="s">
        <v>224</v>
      </c>
      <c r="AI8" s="124">
        <f>GDP_CIG_CHEYENN</f>
        <v>-0.25</v>
      </c>
      <c r="AK8" s="124">
        <f>GDP_CIG_NW_GR</f>
        <v>-0.3</v>
      </c>
    </row>
    <row r="9" spans="1:44" x14ac:dyDescent="0.25">
      <c r="C9" s="166" t="s">
        <v>76</v>
      </c>
      <c r="D9" s="150"/>
      <c r="E9" s="166" t="s">
        <v>77</v>
      </c>
      <c r="F9" s="150"/>
      <c r="G9" s="134" t="s">
        <v>33</v>
      </c>
      <c r="H9" s="150"/>
      <c r="I9" s="166" t="s">
        <v>84</v>
      </c>
      <c r="J9" s="150"/>
      <c r="K9" s="130" t="s">
        <v>35</v>
      </c>
      <c r="L9" s="150"/>
      <c r="M9" s="130" t="s">
        <v>36</v>
      </c>
      <c r="N9" s="152"/>
      <c r="O9" s="166" t="s">
        <v>78</v>
      </c>
      <c r="P9" s="150"/>
      <c r="Q9" s="166" t="s">
        <v>38</v>
      </c>
      <c r="R9" s="152"/>
      <c r="S9" s="130" t="s">
        <v>39</v>
      </c>
      <c r="T9" s="150"/>
      <c r="U9" s="166" t="s">
        <v>80</v>
      </c>
      <c r="V9" s="150"/>
      <c r="W9" s="130" t="s">
        <v>81</v>
      </c>
      <c r="X9" s="150"/>
      <c r="Y9" s="134" t="s">
        <v>79</v>
      </c>
      <c r="Z9" s="150"/>
      <c r="AA9" s="166" t="s">
        <v>82</v>
      </c>
      <c r="AB9" s="153"/>
      <c r="AC9" s="134" t="s">
        <v>54</v>
      </c>
      <c r="AD9" s="153"/>
      <c r="AE9" s="134" t="s">
        <v>83</v>
      </c>
      <c r="AF9" s="204"/>
      <c r="AG9" s="130" t="s">
        <v>223</v>
      </c>
      <c r="AH9" s="153"/>
      <c r="AI9" s="166" t="s">
        <v>69</v>
      </c>
      <c r="AJ9" s="154"/>
      <c r="AK9" s="166" t="s">
        <v>70</v>
      </c>
      <c r="AL9" s="154"/>
      <c r="AM9" s="130" t="s">
        <v>158</v>
      </c>
      <c r="AN9" s="151"/>
      <c r="AO9" s="130" t="s">
        <v>170</v>
      </c>
      <c r="AP9" s="151"/>
      <c r="AQ9" s="130" t="s">
        <v>175</v>
      </c>
      <c r="AR9" s="151"/>
    </row>
    <row r="10" spans="1:44" x14ac:dyDescent="0.25">
      <c r="A10">
        <v>1</v>
      </c>
      <c r="B10" s="128">
        <v>37257</v>
      </c>
      <c r="C10" s="167">
        <f>BasisCurves!C16+BasisCurves!D16+PhysPrem!F6</f>
        <v>2.3349999999999995</v>
      </c>
      <c r="D10" s="156">
        <f>IF(AND(D$9,CurveFetch!J8&lt;&gt;""),CurveFetch!J8,IF($B10="","",IF(C10="",D9,C10)))</f>
        <v>2.4849999999999999</v>
      </c>
      <c r="E10" s="167">
        <f>BasisCurves!C16+BasisCurves!E16+PhysPrem!F7</f>
        <v>2.0999999999999996</v>
      </c>
      <c r="F10" s="156">
        <f>IF(AND(F$9,CurveFetch!K8&lt;&gt;""),CurveFetch!K8,IF($B10="","",IF(E10="",F9,E10)))</f>
        <v>2.48</v>
      </c>
      <c r="G10" s="167">
        <f>BasisCurves!C16+BasisCurves!F16+PhysPrem!F40</f>
        <v>2.11</v>
      </c>
      <c r="H10" s="156">
        <f>IF(AND(H$9,CurveFetch!L8&lt;&gt;""),CurveFetch!L8,IF($B10="","",IF(G10="",H9,G10)))</f>
        <v>2.5299999999999998</v>
      </c>
      <c r="I10" s="167">
        <f>BasisCurves!C16+BasisCurves!G16+PhysPrem!F4</f>
        <v>2.27</v>
      </c>
      <c r="J10" s="156">
        <f>IF(AND(J$9,CurveFetch!M8&lt;&gt;""),CurveFetch!M8,IF($B10="","",IF(I10="",J9,I10)))</f>
        <v>2.61</v>
      </c>
      <c r="K10" s="167">
        <f>BasisCurves!C16+BasisCurves!H16+PhysPrem!F5</f>
        <v>2.145</v>
      </c>
      <c r="L10" s="156">
        <f>IF(AND(L$9,CurveFetch!N8&lt;&gt;""),CurveFetch!N8,IF($B10="","",IF(K10="",L9,K10)))</f>
        <v>2.35</v>
      </c>
      <c r="M10" s="167">
        <f>BasisCurves!C16+BasisCurves!I16+PhysPrem!F26</f>
        <v>2.1399999999999997</v>
      </c>
      <c r="N10" s="156">
        <f>IF(AND(N$9,CurveFetch!O8&lt;&gt;""),CurveFetch!O8,IF($B10="","",IF(M10="",N9,M10)))</f>
        <v>2.355</v>
      </c>
      <c r="O10" s="167">
        <f>NYMEX+NthWstCanBr+PhysPrem!$F$18</f>
        <v>2.375</v>
      </c>
      <c r="P10" s="156">
        <f>IF(AND(P$9,CurveFetch!P8&lt;&gt;""),CurveFetch!P8,IF($B10="","",IF(O10="",P9,O10)))</f>
        <v>2.4</v>
      </c>
      <c r="Q10" s="167">
        <f>NYMEX+NWPLRocky+PhysPrem!$F$31</f>
        <v>2.2000000000000002</v>
      </c>
      <c r="R10" s="156">
        <f>IF(AND(R$9,CurveFetch!Q8&lt;&gt;""),CurveFetch!Q8,IF($B10="","",IF(Q10="",R9,Q10)))</f>
        <v>2.38</v>
      </c>
      <c r="S10" s="167">
        <f>NYMEX+IFQuestar+PhysPrem!$F$29</f>
        <v>2.0350000000000001</v>
      </c>
      <c r="T10" s="156">
        <f>IF(AND(T$9,CurveFetch!R8&lt;&gt;""),CurveFetch!R8,IF($B10="","",IF(S10="",T9,S10)))</f>
        <v>2.2650000000000001</v>
      </c>
      <c r="U10" s="167">
        <f>NYMEX+NGIMALIN+PhysPrem!$F$17</f>
        <v>2.4550000000000001</v>
      </c>
      <c r="V10" s="156">
        <f>IF(AND(V$9,CurveFetch!T8&lt;&gt;""),CurveFetch!T8,IF($B10="","",IF(U10="",V9,U10)))</f>
        <v>2.5649999999999999</v>
      </c>
      <c r="W10" s="167">
        <f>NYMEX+NWStanfield+PhysPrem!$F$19</f>
        <v>2.4250000000000003</v>
      </c>
      <c r="X10" s="156">
        <f>IF(AND(X$9,CurveFetch!U8&lt;&gt;""),CurveFetch!U8,IF($B10="","",IF(W10="",X9,W10)))</f>
        <v>2.4649999999999999</v>
      </c>
      <c r="Y10" s="168">
        <f>BasisCurves!C16+BasisCurves!M16+PhysPrem!F39</f>
        <v>2.0999999999999996</v>
      </c>
      <c r="Z10" s="156">
        <f>IF(AND(Z$9,CurveFetch!S8&lt;&gt;""),CurveFetch!S8,IF($B10="","",IF(Y10="",Z9,Y10)))</f>
        <v>2.5499999999999998</v>
      </c>
      <c r="AA10" s="167">
        <f>NYMEX+NGIPGECG+PhysPrem!$F$21</f>
        <v>2.68</v>
      </c>
      <c r="AB10" s="156">
        <f>IF(AND(AB$9,CurveFetch!V8&lt;&gt;""),CurveFetch!V8,IF($B10="","",IF(AA10="",AB9,AA10)))</f>
        <v>2.66</v>
      </c>
      <c r="AC10" s="168">
        <f>BasisCurves!C16+BasisCurves!S16</f>
        <v>2.27</v>
      </c>
      <c r="AD10" s="156">
        <f>IF(AND(AD$9,CurveFetch!W8&lt;&gt;""),CurveFetch!W8,IF($B10="","",IF(AC10="",AD9,AC10)))</f>
        <v>2.57</v>
      </c>
      <c r="AE10" s="168">
        <f>F10</f>
        <v>2.48</v>
      </c>
      <c r="AF10" s="156">
        <f>IF(AND(AF$9,CurveFetch!X8&lt;&gt;""),CurveFetch!X8,IF($B10="","",IF(AE10="",AF9,AE10)))</f>
        <v>2.5499999999999998</v>
      </c>
      <c r="AG10" s="168">
        <f>BasisCurves!C16+BasisCurves!P16</f>
        <v>2.3738759999999997</v>
      </c>
      <c r="AH10" s="156">
        <f>IF(AND(AH$9,CurveFetch!AA8&lt;&gt;""),CurveFetch!AA8,IF($B10="","",IF(AG10="",AH9,AG10)))</f>
        <v>2.3738759999999997</v>
      </c>
      <c r="AI10" s="167">
        <f>NYMEX+CIGRkymnt</f>
        <v>2.1350000000000002</v>
      </c>
      <c r="AJ10" s="156">
        <f>IF(AND(AJ$9,CurveFetch!Z8&lt;&gt;""),CurveFetch!Z8,IF($B10="","",IF(AI10="",AJ9,AI10)))</f>
        <v>2.395</v>
      </c>
      <c r="AK10" s="167">
        <f>NYMEX+NWPLRocky</f>
        <v>2.1900000000000004</v>
      </c>
      <c r="AL10" s="156">
        <f>IF(AND(AL$9,CurveFetch!Y8&lt;&gt;""),CurveFetch!Y8,IF($B10="","",IF(AK10="",AL9,AK10)))</f>
        <v>2.2599999999999998</v>
      </c>
      <c r="AM10" s="168">
        <f>BasisCurves!C16+BasisCurves!T16+PhysPrem!F41</f>
        <v>2.6799999999999997</v>
      </c>
      <c r="AN10" s="156">
        <f>IF(AND(AN$9,CurveFetch!H8&lt;&gt;""),CurveFetch!H8,IF($B10="","",IF(AM10="",AN9,AM10)))</f>
        <v>2.4900000000000002</v>
      </c>
      <c r="AO10" s="168">
        <f>BasisCurves!C16+BasisCurves!K16+PhysPrem!F20</f>
        <v>2.1699999999999995</v>
      </c>
      <c r="AP10" s="156">
        <f>IF(AND(AP$9,CurveFetch!G8&lt;&gt;""),CurveFetch!G8,IF($B10="","",IF(AO10="",AP9,AO10)))</f>
        <v>2.1699999999999995</v>
      </c>
      <c r="AQ10" s="168">
        <f>+BasisCurves!C16+PhysPrem!I16+PhysPrem!F33</f>
        <v>2.3159999999999998</v>
      </c>
      <c r="AR10" s="156">
        <f>IF(AND(AR$9,CurveFetch!I8&lt;&gt;""),CurveFetch!I8,IF($B10="","",IF(AQ10="",AR9,AQ10)))</f>
        <v>2.61</v>
      </c>
    </row>
    <row r="11" spans="1:44" x14ac:dyDescent="0.25">
      <c r="A11">
        <v>2</v>
      </c>
      <c r="B11" s="128">
        <f t="shared" ref="B11:B71" si="0">IF(A11&lt;=$A$7,B10+1,"")</f>
        <v>37258</v>
      </c>
      <c r="C11" s="167">
        <v>2.4849999999999999</v>
      </c>
      <c r="D11" s="156">
        <f>IF(AND(D$9,CurveFetch!J9&lt;&gt;""),CurveFetch!J9,IF($B11="","",IF(C11="",D10,C11)))</f>
        <v>2.4849999999999999</v>
      </c>
      <c r="E11" s="167">
        <v>2.48</v>
      </c>
      <c r="F11" s="156">
        <f>IF(AND(F$9,CurveFetch!K9&lt;&gt;""),CurveFetch!K9,IF($B11="","",IF(E11="",F10,E11)))</f>
        <v>2.48</v>
      </c>
      <c r="G11" s="167">
        <f t="shared" ref="G11:G39" si="1">D11+$G$8</f>
        <v>2.5049999999999999</v>
      </c>
      <c r="H11" s="156">
        <f>IF(AND(H$9,CurveFetch!L9&lt;&gt;""),CurveFetch!L9,IF($B11="","",IF(G11="",H10,G11)))</f>
        <v>2.5299999999999998</v>
      </c>
      <c r="I11" s="167">
        <v>2.61</v>
      </c>
      <c r="J11" s="156">
        <f>IF(AND(J$9,CurveFetch!M9&lt;&gt;""),CurveFetch!M9,IF($B11="","",IF(I11="",J10,I11)))</f>
        <v>2.61</v>
      </c>
      <c r="K11" s="167">
        <v>2.35</v>
      </c>
      <c r="L11" s="156">
        <f>IF(AND(L$9,CurveFetch!N9&lt;&gt;""),CurveFetch!N9,IF($B11="","",IF(K11="",L10,K11)))</f>
        <v>2.35</v>
      </c>
      <c r="M11" s="167">
        <v>2.355</v>
      </c>
      <c r="N11" s="156">
        <f>IF(AND(N$9,CurveFetch!O9&lt;&gt;""),CurveFetch!O9,IF($B11="","",IF(M11="",N10,M11)))</f>
        <v>2.355</v>
      </c>
      <c r="O11" s="167">
        <v>2.4</v>
      </c>
      <c r="P11" s="156">
        <f>IF(AND(P$9,CurveFetch!P9&lt;&gt;""),CurveFetch!P9,IF($B11="","",IF(O11="",P10,O11)))</f>
        <v>2.4</v>
      </c>
      <c r="Q11" s="167">
        <v>2.38</v>
      </c>
      <c r="R11" s="156">
        <f>IF(AND(R$9,CurveFetch!Q9&lt;&gt;""),CurveFetch!Q9,IF($B11="","",IF(Q11="",R10,Q11)))</f>
        <v>2.38</v>
      </c>
      <c r="S11" s="167">
        <v>2.0350000000000001</v>
      </c>
      <c r="T11" s="156">
        <f>IF(AND(T$9,CurveFetch!R9&lt;&gt;""),CurveFetch!R9,IF($B11="","",IF(S11="",T10,S11)))</f>
        <v>2.2650000000000001</v>
      </c>
      <c r="U11" s="167">
        <v>2.5649999999999999</v>
      </c>
      <c r="V11" s="156">
        <f>IF(AND(V$9,CurveFetch!T9&lt;&gt;""),CurveFetch!T9,IF($B11="","",IF(U11="",V10,U11)))</f>
        <v>2.5649999999999999</v>
      </c>
      <c r="W11" s="167">
        <v>2.4649999999999999</v>
      </c>
      <c r="X11" s="156">
        <f>IF(AND(X$9,CurveFetch!U9&lt;&gt;""),CurveFetch!U9,IF($B11="","",IF(W11="",X10,W11)))</f>
        <v>2.4649999999999999</v>
      </c>
      <c r="Y11" s="168">
        <v>2.5499999999999998</v>
      </c>
      <c r="Z11" s="156">
        <f>IF(AND(Z$9,CurveFetch!S9&lt;&gt;""),CurveFetch!S9,IF($B11="","",IF(Y11="",Z10,Y11)))</f>
        <v>2.5499999999999998</v>
      </c>
      <c r="AA11" s="167">
        <v>2.66</v>
      </c>
      <c r="AB11" s="156">
        <f>IF(AND(AB$9,CurveFetch!V9&lt;&gt;""),CurveFetch!V9,IF($B11="","",IF(AA11="",AB10,AA11)))</f>
        <v>2.66</v>
      </c>
      <c r="AC11" s="168">
        <v>2.57</v>
      </c>
      <c r="AD11" s="156">
        <f>IF(AND(AD$9,CurveFetch!W9&lt;&gt;""),CurveFetch!W9,IF($B11="","",IF(AC11="",AD10,AC11)))</f>
        <v>2.57</v>
      </c>
      <c r="AE11" s="168">
        <f t="shared" ref="AE11:AE24" si="2">F11</f>
        <v>2.48</v>
      </c>
      <c r="AF11" s="156">
        <f>IF(AND(AF$9,CurveFetch!X9&lt;&gt;""),CurveFetch!X9,IF($B11="","",IF(AE11="",AF10,AE11)))</f>
        <v>2.5499999999999998</v>
      </c>
      <c r="AG11" s="168">
        <v>2.3069999999999999</v>
      </c>
      <c r="AH11" s="156">
        <f>IF(AND(AH$9,CurveFetch!AA9&lt;&gt;""),CurveFetch!AA9,IF($B11="","",IF(AG11="",AH10,AG11)))</f>
        <v>2.3069999999999999</v>
      </c>
      <c r="AI11" s="167">
        <v>2.395</v>
      </c>
      <c r="AJ11" s="156">
        <f>IF(AND(AJ$9,CurveFetch!Z9&lt;&gt;""),CurveFetch!Z9,IF($B11="","",IF(AI11="",AJ10,AI11)))</f>
        <v>2.395</v>
      </c>
      <c r="AK11" s="167">
        <v>2.19</v>
      </c>
      <c r="AL11" s="156">
        <f>IF(AND(AL$9,CurveFetch!Y9&lt;&gt;""),CurveFetch!Y9,IF($B11="","",IF(AK11="",AL10,AK11)))</f>
        <v>2.2599999999999998</v>
      </c>
      <c r="AM11" s="168">
        <v>2.66</v>
      </c>
      <c r="AN11" s="156">
        <f>IF(AND(AN$9,CurveFetch!H9&lt;&gt;""),CurveFetch!H9,IF($B11="","",IF(AM11="",AN10,AM11)))</f>
        <v>2.4900000000000002</v>
      </c>
      <c r="AO11" s="168">
        <v>2.57</v>
      </c>
      <c r="AP11" s="156">
        <f>IF(AND(AP$9,CurveFetch!G9&lt;&gt;""),CurveFetch!G9,IF($B11="","",IF(AO11="",AP10,AO11)))</f>
        <v>2.57</v>
      </c>
      <c r="AQ11" s="168">
        <v>2.5499999999999998</v>
      </c>
      <c r="AR11" s="156">
        <f>IF(AND(AR$9,CurveFetch!I9&lt;&gt;""),CurveFetch!I9,IF($B11="","",IF(AQ11="",AR10,AQ11)))</f>
        <v>2.61</v>
      </c>
    </row>
    <row r="12" spans="1:44" x14ac:dyDescent="0.25">
      <c r="A12">
        <v>3</v>
      </c>
      <c r="B12" s="128">
        <f t="shared" si="0"/>
        <v>37259</v>
      </c>
      <c r="C12" s="167">
        <v>2.2799999999999998</v>
      </c>
      <c r="D12" s="156">
        <f>IF(AND(D$9,CurveFetch!J10&lt;&gt;""),CurveFetch!J10,IF($B12="","",IF(C12="",D11,C12)))</f>
        <v>2.2799999999999998</v>
      </c>
      <c r="E12" s="167">
        <v>2.25</v>
      </c>
      <c r="F12" s="156">
        <f>IF(AND(F$9,CurveFetch!K10&lt;&gt;""),CurveFetch!K10,IF($B12="","",IF(E12="",F11,E12)))</f>
        <v>2.25</v>
      </c>
      <c r="G12" s="167">
        <f t="shared" si="1"/>
        <v>2.2999999999999998</v>
      </c>
      <c r="H12" s="156">
        <f>IF(AND(H$9,CurveFetch!L10&lt;&gt;""),CurveFetch!L10,IF($B12="","",IF(G12="",H11,G12)))</f>
        <v>2.2949999999999999</v>
      </c>
      <c r="I12" s="167">
        <v>2.3849999999999998</v>
      </c>
      <c r="J12" s="156">
        <f>IF(AND(J$9,CurveFetch!M10&lt;&gt;""),CurveFetch!M10,IF($B12="","",IF(I12="",J11,I12)))</f>
        <v>2.3849999999999998</v>
      </c>
      <c r="K12" s="167">
        <v>2.0649999999999999</v>
      </c>
      <c r="L12" s="156">
        <f>IF(AND(L$9,CurveFetch!N10&lt;&gt;""),CurveFetch!N10,IF($B12="","",IF(K12="",L11,K12)))</f>
        <v>2.0649999999999999</v>
      </c>
      <c r="M12" s="167">
        <v>2.0699999999999998</v>
      </c>
      <c r="N12" s="156">
        <f>IF(AND(N$9,CurveFetch!O10&lt;&gt;""),CurveFetch!O10,IF($B12="","",IF(M12="",N11,M12)))</f>
        <v>2.0699999999999998</v>
      </c>
      <c r="O12" s="167">
        <v>2.17</v>
      </c>
      <c r="P12" s="156">
        <f>IF(AND(P$9,CurveFetch!P10&lt;&gt;""),CurveFetch!P10,IF($B12="","",IF(O12="",P11,O12)))</f>
        <v>2.17</v>
      </c>
      <c r="Q12" s="167">
        <v>2.0750000000000002</v>
      </c>
      <c r="R12" s="156">
        <f>IF(AND(R$9,CurveFetch!Q10&lt;&gt;""),CurveFetch!Q10,IF($B12="","",IF(Q12="",R11,Q12)))</f>
        <v>2.0750000000000002</v>
      </c>
      <c r="S12" s="167">
        <v>2.0350000000000001</v>
      </c>
      <c r="T12" s="156">
        <f>IF(AND(T$9,CurveFetch!R10&lt;&gt;""),CurveFetch!R10,IF($B12="","",IF(S12="",T11,S12)))</f>
        <v>2.08</v>
      </c>
      <c r="U12" s="167">
        <v>2.3149999999999999</v>
      </c>
      <c r="V12" s="156">
        <f>IF(AND(V$9,CurveFetch!T10&lt;&gt;""),CurveFetch!T10,IF($B12="","",IF(U12="",V11,U12)))</f>
        <v>2.3149999999999999</v>
      </c>
      <c r="W12" s="167">
        <v>2.2050000000000001</v>
      </c>
      <c r="X12" s="156">
        <f>IF(AND(X$9,CurveFetch!U10&lt;&gt;""),CurveFetch!U10,IF($B12="","",IF(W12="",X11,W12)))</f>
        <v>2.2050000000000001</v>
      </c>
      <c r="Y12" s="168">
        <v>2.2400000000000002</v>
      </c>
      <c r="Z12" s="156">
        <f>IF(AND(Z$9,CurveFetch!S10&lt;&gt;""),CurveFetch!S10,IF($B12="","",IF(Y12="",Z11,Y12)))</f>
        <v>2.2400000000000002</v>
      </c>
      <c r="AA12" s="167">
        <v>2.4249999999999998</v>
      </c>
      <c r="AB12" s="156">
        <f>IF(AND(AB$9,CurveFetch!V10&lt;&gt;""),CurveFetch!V10,IF($B12="","",IF(AA12="",AB11,AA12)))</f>
        <v>2.4249999999999998</v>
      </c>
      <c r="AC12" s="168">
        <v>2.33</v>
      </c>
      <c r="AD12" s="156">
        <f>IF(AND(AD$9,CurveFetch!W10&lt;&gt;""),CurveFetch!W10,IF($B12="","",IF(AC12="",AD11,AC12)))</f>
        <v>2.33</v>
      </c>
      <c r="AE12" s="168">
        <f t="shared" si="2"/>
        <v>2.25</v>
      </c>
      <c r="AF12" s="156">
        <f>IF(AND(AF$9,CurveFetch!X10&lt;&gt;""),CurveFetch!X10,IF($B12="","",IF(AE12="",AF11,AE12)))</f>
        <v>2</v>
      </c>
      <c r="AG12" s="168">
        <v>2.0979999999999999</v>
      </c>
      <c r="AH12" s="156">
        <f>IF(AND(AH$9,CurveFetch!AA10&lt;&gt;""),CurveFetch!AA10,IF($B12="","",IF(AG12="",AH11,AG12)))</f>
        <v>2.0979999999999999</v>
      </c>
      <c r="AI12" s="167">
        <v>2.105</v>
      </c>
      <c r="AJ12" s="156">
        <f>IF(AND(AJ$9,CurveFetch!Z10&lt;&gt;""),CurveFetch!Z10,IF($B12="","",IF(AI12="",AJ11,AI12)))</f>
        <v>2.105</v>
      </c>
      <c r="AK12" s="167">
        <v>2.19</v>
      </c>
      <c r="AL12" s="156">
        <f>IF(AND(AL$9,CurveFetch!Y10&lt;&gt;""),CurveFetch!Y10,IF($B12="","",IF(AK12="",AL11,AK12)))</f>
        <v>2.0699999999999998</v>
      </c>
      <c r="AM12" s="168">
        <v>2.4249999999999998</v>
      </c>
      <c r="AN12" s="156">
        <f>IF(AND(AN$9,CurveFetch!H10&lt;&gt;""),CurveFetch!H10,IF($B12="","",IF(AM12="",AN11,AM12)))</f>
        <v>2.17</v>
      </c>
      <c r="AO12" s="168">
        <v>2.33</v>
      </c>
      <c r="AP12" s="156">
        <f>IF(AND(AP$9,CurveFetch!G10&lt;&gt;""),CurveFetch!G10,IF($B12="","",IF(AO12="",AP11,AO12)))</f>
        <v>2.33</v>
      </c>
      <c r="AQ12" s="168">
        <v>2</v>
      </c>
      <c r="AR12" s="156">
        <f>IF(AND(AR$9,CurveFetch!I10&lt;&gt;""),CurveFetch!I10,IF($B12="","",IF(AQ12="",AR11,AQ12)))</f>
        <v>2.145</v>
      </c>
    </row>
    <row r="13" spans="1:44" x14ac:dyDescent="0.25">
      <c r="A13">
        <v>4</v>
      </c>
      <c r="B13" s="128">
        <f t="shared" si="0"/>
        <v>37260</v>
      </c>
      <c r="C13" s="167">
        <v>2.2599999999999998</v>
      </c>
      <c r="D13" s="156">
        <f>IF(AND(D$9,CurveFetch!J11&lt;&gt;""),CurveFetch!J11,IF($B13="","",IF(C13="",D12,C13)))</f>
        <v>2.2599999999999998</v>
      </c>
      <c r="E13" s="167">
        <v>2.1850000000000001</v>
      </c>
      <c r="F13" s="156">
        <f>IF(AND(F$9,CurveFetch!K11&lt;&gt;""),CurveFetch!K11,IF($B13="","",IF(E13="",F12,E13)))</f>
        <v>2.1850000000000001</v>
      </c>
      <c r="G13" s="167">
        <f t="shared" si="1"/>
        <v>2.2799999999999998</v>
      </c>
      <c r="H13" s="156">
        <f>IF(AND(H$9,CurveFetch!L11&lt;&gt;""),CurveFetch!L11,IF($B13="","",IF(G13="",H12,G13)))</f>
        <v>2.27</v>
      </c>
      <c r="I13" s="167">
        <v>2.35</v>
      </c>
      <c r="J13" s="156">
        <f>IF(AND(J$9,CurveFetch!M11&lt;&gt;""),CurveFetch!M11,IF($B13="","",IF(I13="",J12,I13)))</f>
        <v>2.35</v>
      </c>
      <c r="K13" s="167">
        <v>2.06</v>
      </c>
      <c r="L13" s="156">
        <f>IF(AND(L$9,CurveFetch!N11&lt;&gt;""),CurveFetch!N11,IF($B13="","",IF(K13="",L12,K13)))</f>
        <v>2.06</v>
      </c>
      <c r="M13" s="167">
        <v>2.0550000000000002</v>
      </c>
      <c r="N13" s="156">
        <f>IF(AND(N$9,CurveFetch!O11&lt;&gt;""),CurveFetch!O11,IF($B13="","",IF(M13="",N12,M13)))</f>
        <v>2.0550000000000002</v>
      </c>
      <c r="O13" s="167">
        <v>2.1150000000000002</v>
      </c>
      <c r="P13" s="156">
        <f>IF(AND(P$9,CurveFetch!P11&lt;&gt;""),CurveFetch!P11,IF($B13="","",IF(O13="",P12,O13)))</f>
        <v>2.1150000000000002</v>
      </c>
      <c r="Q13" s="167">
        <v>2.0699999999999998</v>
      </c>
      <c r="R13" s="156">
        <f>IF(AND(R$9,CurveFetch!Q11&lt;&gt;""),CurveFetch!Q11,IF($B13="","",IF(Q13="",R12,Q13)))</f>
        <v>2.0699999999999998</v>
      </c>
      <c r="S13" s="167">
        <v>2.08</v>
      </c>
      <c r="T13" s="156">
        <f>IF(AND(T$9,CurveFetch!R11&lt;&gt;""),CurveFetch!R11,IF($B13="","",IF(S13="",T12,S13)))</f>
        <v>2.06</v>
      </c>
      <c r="U13" s="167">
        <v>2.25</v>
      </c>
      <c r="V13" s="156">
        <f>IF(AND(V$9,CurveFetch!T11&lt;&gt;""),CurveFetch!T11,IF($B13="","",IF(U13="",V12,U13)))</f>
        <v>2.25</v>
      </c>
      <c r="W13" s="167">
        <v>2.15</v>
      </c>
      <c r="X13" s="156">
        <f>IF(AND(X$9,CurveFetch!U11&lt;&gt;""),CurveFetch!U11,IF($B13="","",IF(W13="",X12,W13)))</f>
        <v>2.15</v>
      </c>
      <c r="Y13" s="168">
        <v>2.2000000000000002</v>
      </c>
      <c r="Z13" s="156">
        <f>IF(AND(Z$9,CurveFetch!S11&lt;&gt;""),CurveFetch!S11,IF($B13="","",IF(Y13="",Z12,Y13)))</f>
        <v>2.2000000000000002</v>
      </c>
      <c r="AA13" s="167">
        <v>2.37</v>
      </c>
      <c r="AB13" s="156">
        <f>IF(AND(AB$9,CurveFetch!V11&lt;&gt;""),CurveFetch!V11,IF($B13="","",IF(AA13="",AB12,AA13)))</f>
        <v>2.37</v>
      </c>
      <c r="AC13" s="168">
        <v>2.29</v>
      </c>
      <c r="AD13" s="156">
        <f>IF(AND(AD$9,CurveFetch!W11&lt;&gt;""),CurveFetch!W11,IF($B13="","",IF(AC13="",AD12,AC13)))</f>
        <v>2.29</v>
      </c>
      <c r="AE13" s="168">
        <f t="shared" si="2"/>
        <v>2.1850000000000001</v>
      </c>
      <c r="AF13" s="156">
        <f>IF(AND(AF$9,CurveFetch!X11&lt;&gt;""),CurveFetch!X11,IF($B13="","",IF(AE13="",AF12,AE13)))</f>
        <v>2.0099999999999998</v>
      </c>
      <c r="AG13" s="168">
        <v>2.0230000000000001</v>
      </c>
      <c r="AH13" s="156">
        <f>IF(AND(AH$9,CurveFetch!AA11&lt;&gt;""),CurveFetch!AA11,IF($B13="","",IF(AG13="",AH12,AG13)))</f>
        <v>2.0230000000000001</v>
      </c>
      <c r="AI13" s="167">
        <v>2.145</v>
      </c>
      <c r="AJ13" s="156">
        <f>IF(AND(AJ$9,CurveFetch!Z11&lt;&gt;""),CurveFetch!Z11,IF($B13="","",IF(AI13="",AJ12,AI13)))</f>
        <v>2.145</v>
      </c>
      <c r="AK13" s="167">
        <v>2</v>
      </c>
      <c r="AL13" s="156">
        <f>IF(AND(AL$9,CurveFetch!Y11&lt;&gt;""),CurveFetch!Y11,IF($B13="","",IF(AK13="",AL12,AK13)))</f>
        <v>2.0299999999999998</v>
      </c>
      <c r="AM13" s="168">
        <v>2.37</v>
      </c>
      <c r="AN13" s="156">
        <f>IF(AND(AN$9,CurveFetch!H11&lt;&gt;""),CurveFetch!H11,IF($B13="","",IF(AM13="",AN12,AM13)))</f>
        <v>2.1</v>
      </c>
      <c r="AO13" s="168">
        <v>2.29</v>
      </c>
      <c r="AP13" s="156">
        <f>IF(AND(AP$9,CurveFetch!G11&lt;&gt;""),CurveFetch!G11,IF($B13="","",IF(AO13="",AP12,AO13)))</f>
        <v>2.29</v>
      </c>
      <c r="AQ13" s="168">
        <v>2.0099999999999998</v>
      </c>
      <c r="AR13" s="156">
        <f>IF(AND(AR$9,CurveFetch!I11&lt;&gt;""),CurveFetch!I11,IF($B13="","",IF(AQ13="",AR12,AQ13)))</f>
        <v>2.1349999999999998</v>
      </c>
    </row>
    <row r="14" spans="1:44" x14ac:dyDescent="0.25">
      <c r="A14">
        <v>5</v>
      </c>
      <c r="B14" s="128">
        <f t="shared" si="0"/>
        <v>37261</v>
      </c>
      <c r="C14" s="167">
        <v>2.125</v>
      </c>
      <c r="D14" s="156">
        <f>IF(AND(D$9,CurveFetch!J12&lt;&gt;""),CurveFetch!J12,IF($B14="","",IF(C14="",D13,C14)))</f>
        <v>2.125</v>
      </c>
      <c r="E14" s="167">
        <v>2.0449999999999999</v>
      </c>
      <c r="F14" s="156">
        <f>IF(AND(F$9,CurveFetch!K12&lt;&gt;""),CurveFetch!K12,IF($B14="","",IF(E14="",F13,E14)))</f>
        <v>2.0449999999999999</v>
      </c>
      <c r="G14" s="167">
        <f t="shared" si="1"/>
        <v>2.145</v>
      </c>
      <c r="H14" s="156">
        <f>IF(AND(H$9,CurveFetch!L12&lt;&gt;""),CurveFetch!L12,IF($B14="","",IF(G14="",H13,G14)))</f>
        <v>2.2149999999999999</v>
      </c>
      <c r="I14" s="167">
        <v>2.2400000000000002</v>
      </c>
      <c r="J14" s="156">
        <f>IF(AND(J$9,CurveFetch!M12&lt;&gt;""),CurveFetch!M12,IF($B14="","",IF(I14="",J13,I14)))</f>
        <v>2.2400000000000002</v>
      </c>
      <c r="K14" s="167">
        <v>1.95</v>
      </c>
      <c r="L14" s="156">
        <f>IF(AND(L$9,CurveFetch!N12&lt;&gt;""),CurveFetch!N12,IF($B14="","",IF(K14="",L13,K14)))</f>
        <v>1.9750000000000001</v>
      </c>
      <c r="M14" s="167">
        <v>1.98</v>
      </c>
      <c r="N14" s="156">
        <f>IF(AND(N$9,CurveFetch!O12&lt;&gt;""),CurveFetch!O12,IF($B14="","",IF(M14="",N13,M14)))</f>
        <v>1.98</v>
      </c>
      <c r="O14" s="167">
        <v>1.9750000000000001</v>
      </c>
      <c r="P14" s="156">
        <f>IF(AND(P$9,CurveFetch!P12&lt;&gt;""),CurveFetch!P12,IF($B14="","",IF(O14="",P13,O14)))</f>
        <v>1.9750000000000001</v>
      </c>
      <c r="Q14" s="167">
        <v>1.9950000000000001</v>
      </c>
      <c r="R14" s="156">
        <f>IF(AND(R$9,CurveFetch!Q12&lt;&gt;""),CurveFetch!Q12,IF($B14="","",IF(Q14="",R13,Q14)))</f>
        <v>1.9950000000000001</v>
      </c>
      <c r="S14" s="167">
        <v>2.25</v>
      </c>
      <c r="T14" s="156">
        <f>IF(AND(T$9,CurveFetch!R12&lt;&gt;""),CurveFetch!R12,IF($B14="","",IF(S14="",T13,S14)))</f>
        <v>1.9850000000000001</v>
      </c>
      <c r="U14" s="167">
        <v>2.12</v>
      </c>
      <c r="V14" s="156">
        <f>IF(AND(V$9,CurveFetch!T12&lt;&gt;""),CurveFetch!T12,IF($B14="","",IF(U14="",V13,U14)))</f>
        <v>2.12</v>
      </c>
      <c r="W14" s="167">
        <v>2.0099999999999998</v>
      </c>
      <c r="X14" s="156">
        <f>IF(AND(X$9,CurveFetch!U12&lt;&gt;""),CurveFetch!U12,IF($B14="","",IF(W14="",X13,W14)))</f>
        <v>2.0099999999999998</v>
      </c>
      <c r="Y14" s="168">
        <v>2.0350000000000001</v>
      </c>
      <c r="Z14" s="156">
        <f>IF(AND(Z$9,CurveFetch!S12&lt;&gt;""),CurveFetch!S12,IF($B14="","",IF(Y14="",Z13,Y14)))</f>
        <v>2.0350000000000001</v>
      </c>
      <c r="AA14" s="167">
        <v>2.2149999999999999</v>
      </c>
      <c r="AB14" s="156">
        <f>IF(AND(AB$9,CurveFetch!V12&lt;&gt;""),CurveFetch!V12,IF($B14="","",IF(AA14="",AB13,AA14)))</f>
        <v>2.2149999999999999</v>
      </c>
      <c r="AC14" s="168">
        <v>2.15</v>
      </c>
      <c r="AD14" s="156">
        <f>IF(AND(AD$9,CurveFetch!W12&lt;&gt;""),CurveFetch!W12,IF($B14="","",IF(AC14="",AD13,AC14)))</f>
        <v>2.15</v>
      </c>
      <c r="AE14" s="168">
        <f t="shared" si="2"/>
        <v>2.0449999999999999</v>
      </c>
      <c r="AF14" s="156">
        <f>IF(AND(AF$9,CurveFetch!X12&lt;&gt;""),CurveFetch!X12,IF($B14="","",IF(AE14="",AF13,AE14)))</f>
        <v>2.0449999999999999</v>
      </c>
      <c r="AG14" s="168">
        <v>1.9359999999999999</v>
      </c>
      <c r="AH14" s="156">
        <f>IF(AND(AH$9,CurveFetch!AA12&lt;&gt;""),CurveFetch!AA12,IF($B14="","",IF(AG14="",AH13,AG14)))</f>
        <v>1.9359999999999999</v>
      </c>
      <c r="AI14" s="167">
        <v>2.125</v>
      </c>
      <c r="AJ14" s="156">
        <f>IF(AND(AJ$9,CurveFetch!Z12&lt;&gt;""),CurveFetch!Z12,IF($B14="","",IF(AI14="",AJ13,AI14)))</f>
        <v>2.125</v>
      </c>
      <c r="AK14" s="167">
        <v>1.92</v>
      </c>
      <c r="AL14" s="156">
        <f>IF(AND(AL$9,CurveFetch!Y12&lt;&gt;""),CurveFetch!Y12,IF($B14="","",IF(AK14="",AL13,AK14)))</f>
        <v>1.9350000000000001</v>
      </c>
      <c r="AM14" s="168">
        <v>2.2149999999999999</v>
      </c>
      <c r="AN14" s="156">
        <f>IF(AND(AN$9,CurveFetch!H12&lt;&gt;""),CurveFetch!H12,IF($B14="","",IF(AM14="",AN13,AM14)))</f>
        <v>1.88</v>
      </c>
      <c r="AO14" s="168">
        <v>2.15</v>
      </c>
      <c r="AP14" s="156">
        <f>IF(AND(AP$9,CurveFetch!G12&lt;&gt;""),CurveFetch!G12,IF($B14="","",IF(AO14="",AP13,AO14)))</f>
        <v>2.15</v>
      </c>
      <c r="AQ14" s="168">
        <v>2.0449999999999999</v>
      </c>
      <c r="AR14" s="156">
        <f>IF(AND(AR$9,CurveFetch!I12&lt;&gt;""),CurveFetch!I12,IF($B14="","",IF(AQ14="",AR13,AQ14)))</f>
        <v>2.0449999999999999</v>
      </c>
    </row>
    <row r="15" spans="1:44" x14ac:dyDescent="0.25">
      <c r="A15">
        <v>6</v>
      </c>
      <c r="B15" s="128">
        <f t="shared" si="0"/>
        <v>37262</v>
      </c>
      <c r="C15" s="167">
        <v>2.125</v>
      </c>
      <c r="D15" s="156">
        <f>IF(AND(D$9,CurveFetch!J13&lt;&gt;""),CurveFetch!J13,IF($B15="","",IF(C15="",D14,C15)))</f>
        <v>2.125</v>
      </c>
      <c r="E15" s="167">
        <v>2.0449999999999999</v>
      </c>
      <c r="F15" s="156">
        <f>IF(AND(F$9,CurveFetch!K13&lt;&gt;""),CurveFetch!K13,IF($B15="","",IF(E15="",F14,E15)))</f>
        <v>2.0449999999999999</v>
      </c>
      <c r="G15" s="167">
        <f t="shared" si="1"/>
        <v>2.145</v>
      </c>
      <c r="H15" s="156">
        <f>IF(AND(H$9,CurveFetch!L13&lt;&gt;""),CurveFetch!L13,IF($B15="","",IF(G15="",H14,G15)))</f>
        <v>2.2149999999999999</v>
      </c>
      <c r="I15" s="167">
        <v>2.2400000000000002</v>
      </c>
      <c r="J15" s="156">
        <f>IF(AND(J$9,CurveFetch!M13&lt;&gt;""),CurveFetch!M13,IF($B15="","",IF(I15="",J14,I15)))</f>
        <v>2.2400000000000002</v>
      </c>
      <c r="K15" s="167">
        <v>1.9750000000000001</v>
      </c>
      <c r="L15" s="156">
        <f>IF(AND(L$9,CurveFetch!N13&lt;&gt;""),CurveFetch!N13,IF($B15="","",IF(K15="",L14,K15)))</f>
        <v>1.9750000000000001</v>
      </c>
      <c r="M15" s="167">
        <v>1.98</v>
      </c>
      <c r="N15" s="156">
        <f>IF(AND(N$9,CurveFetch!O13&lt;&gt;""),CurveFetch!O13,IF($B15="","",IF(M15="",N14,M15)))</f>
        <v>1.98</v>
      </c>
      <c r="O15" s="167">
        <v>1.9750000000000001</v>
      </c>
      <c r="P15" s="156">
        <f>IF(AND(P$9,CurveFetch!P13&lt;&gt;""),CurveFetch!P13,IF($B15="","",IF(O15="",P14,O15)))</f>
        <v>1.9750000000000001</v>
      </c>
      <c r="Q15" s="167">
        <v>1.9950000000000001</v>
      </c>
      <c r="R15" s="156">
        <f>IF(AND(R$9,CurveFetch!Q13&lt;&gt;""),CurveFetch!Q13,IF($B15="","",IF(Q15="",R14,Q15)))</f>
        <v>1.9950000000000001</v>
      </c>
      <c r="S15" s="167">
        <v>2.25</v>
      </c>
      <c r="T15" s="156">
        <f>IF(AND(T$9,CurveFetch!R13&lt;&gt;""),CurveFetch!R13,IF($B15="","",IF(S15="",T14,S15)))</f>
        <v>1.9850000000000001</v>
      </c>
      <c r="U15" s="167">
        <v>2.12</v>
      </c>
      <c r="V15" s="156">
        <f>IF(AND(V$9,CurveFetch!T13&lt;&gt;""),CurveFetch!T13,IF($B15="","",IF(U15="",V14,U15)))</f>
        <v>2.12</v>
      </c>
      <c r="W15" s="167">
        <v>2.0099999999999998</v>
      </c>
      <c r="X15" s="156">
        <f>IF(AND(X$9,CurveFetch!U13&lt;&gt;""),CurveFetch!U13,IF($B15="","",IF(W15="",X14,W15)))</f>
        <v>2.0099999999999998</v>
      </c>
      <c r="Y15" s="168">
        <v>2.0350000000000001</v>
      </c>
      <c r="Z15" s="156">
        <f>IF(AND(Z$9,CurveFetch!S13&lt;&gt;""),CurveFetch!S13,IF($B15="","",IF(Y15="",Z14,Y15)))</f>
        <v>2.0350000000000001</v>
      </c>
      <c r="AA15" s="167">
        <v>2.2149999999999999</v>
      </c>
      <c r="AB15" s="156">
        <f>IF(AND(AB$9,CurveFetch!V13&lt;&gt;""),CurveFetch!V13,IF($B15="","",IF(AA15="",AB14,AA15)))</f>
        <v>2.2149999999999999</v>
      </c>
      <c r="AC15" s="168">
        <v>2.15</v>
      </c>
      <c r="AD15" s="156">
        <f>IF(AND(AD$9,CurveFetch!W13&lt;&gt;""),CurveFetch!W13,IF($B15="","",IF(AC15="",AD14,AC15)))</f>
        <v>2.15</v>
      </c>
      <c r="AE15" s="168">
        <f t="shared" si="2"/>
        <v>2.0449999999999999</v>
      </c>
      <c r="AF15" s="156">
        <f>IF(AND(AF$9,CurveFetch!X13&lt;&gt;""),CurveFetch!X13,IF($B15="","",IF(AE15="",AF14,AE15)))</f>
        <v>2.0449999999999999</v>
      </c>
      <c r="AG15" s="168">
        <v>1.9359999999999999</v>
      </c>
      <c r="AH15" s="156">
        <f>IF(AND(AH$9,CurveFetch!AA13&lt;&gt;""),CurveFetch!AA13,IF($B15="","",IF(AG15="",AH14,AG15)))</f>
        <v>1.9359999999999999</v>
      </c>
      <c r="AI15" s="167">
        <v>2.125</v>
      </c>
      <c r="AJ15" s="156">
        <f>IF(AND(AJ$9,CurveFetch!Z13&lt;&gt;""),CurveFetch!Z13,IF($B15="","",IF(AI15="",AJ14,AI15)))</f>
        <v>2.125</v>
      </c>
      <c r="AK15" s="167">
        <v>1.92</v>
      </c>
      <c r="AL15" s="156">
        <f>IF(AND(AL$9,CurveFetch!Y13&lt;&gt;""),CurveFetch!Y13,IF($B15="","",IF(AK15="",AL14,AK15)))</f>
        <v>1.9350000000000001</v>
      </c>
      <c r="AM15" s="168">
        <v>2.2149999999999999</v>
      </c>
      <c r="AN15" s="156">
        <f>IF(AND(AN$9,CurveFetch!H13&lt;&gt;""),CurveFetch!H13,IF($B15="","",IF(AM15="",AN14,AM15)))</f>
        <v>2.0699999999999998</v>
      </c>
      <c r="AO15" s="168">
        <v>2.15</v>
      </c>
      <c r="AP15" s="156">
        <f>IF(AND(AP$9,CurveFetch!G13&lt;&gt;""),CurveFetch!G13,IF($B15="","",IF(AO15="",AP14,AO15)))</f>
        <v>2.15</v>
      </c>
      <c r="AQ15" s="168">
        <v>2.0449999999999999</v>
      </c>
      <c r="AR15" s="156">
        <f>IF(AND(AR$9,CurveFetch!I13&lt;&gt;""),CurveFetch!I13,IF($B15="","",IF(AQ15="",AR14,AQ15)))</f>
        <v>2.0449999999999999</v>
      </c>
    </row>
    <row r="16" spans="1:44" x14ac:dyDescent="0.25">
      <c r="A16">
        <v>7</v>
      </c>
      <c r="B16" s="128">
        <f t="shared" si="0"/>
        <v>37263</v>
      </c>
      <c r="C16" s="167">
        <v>2.125</v>
      </c>
      <c r="D16" s="156">
        <f>IF(AND(D$9,CurveFetch!J14&lt;&gt;""),CurveFetch!J14,IF($B16="","",IF(C16="",D15,C16)))</f>
        <v>2.125</v>
      </c>
      <c r="E16" s="167">
        <v>2.0449999999999999</v>
      </c>
      <c r="F16" s="156">
        <f>IF(AND(F$9,CurveFetch!K14&lt;&gt;""),CurveFetch!K14,IF($B16="","",IF(E16="",F15,E16)))</f>
        <v>2.0449999999999999</v>
      </c>
      <c r="G16" s="167">
        <f t="shared" si="1"/>
        <v>2.145</v>
      </c>
      <c r="H16" s="156">
        <f>IF(AND(H$9,CurveFetch!L14&lt;&gt;""),CurveFetch!L14,IF($B16="","",IF(G16="",H15,G16)))</f>
        <v>2.2149999999999999</v>
      </c>
      <c r="I16" s="167">
        <v>2.2400000000000002</v>
      </c>
      <c r="J16" s="156">
        <f>IF(AND(J$9,CurveFetch!M14&lt;&gt;""),CurveFetch!M14,IF($B16="","",IF(I16="",J15,I16)))</f>
        <v>2.2400000000000002</v>
      </c>
      <c r="K16" s="167">
        <v>1.9750000000000001</v>
      </c>
      <c r="L16" s="156">
        <f>IF(AND(L$9,CurveFetch!N14&lt;&gt;""),CurveFetch!N14,IF($B16="","",IF(K16="",L15,K16)))</f>
        <v>1.9750000000000001</v>
      </c>
      <c r="M16" s="167">
        <v>1.98</v>
      </c>
      <c r="N16" s="156">
        <f>IF(AND(N$9,CurveFetch!O14&lt;&gt;""),CurveFetch!O14,IF($B16="","",IF(M16="",N15,M16)))</f>
        <v>1.98</v>
      </c>
      <c r="O16" s="167">
        <v>1.9750000000000001</v>
      </c>
      <c r="P16" s="156">
        <f>IF(AND(P$9,CurveFetch!P14&lt;&gt;""),CurveFetch!P14,IF($B16="","",IF(O16="",P15,O16)))</f>
        <v>1.9750000000000001</v>
      </c>
      <c r="Q16" s="167">
        <v>1.9950000000000001</v>
      </c>
      <c r="R16" s="156">
        <f>IF(AND(R$9,CurveFetch!Q14&lt;&gt;""),CurveFetch!Q14,IF($B16="","",IF(Q16="",R15,Q16)))</f>
        <v>1.9950000000000001</v>
      </c>
      <c r="S16" s="167">
        <v>2.25</v>
      </c>
      <c r="T16" s="156">
        <f>IF(AND(T$9,CurveFetch!R14&lt;&gt;""),CurveFetch!R14,IF($B16="","",IF(S16="",T15,S16)))</f>
        <v>1.9850000000000001</v>
      </c>
      <c r="U16" s="167">
        <v>2.12</v>
      </c>
      <c r="V16" s="156">
        <f>IF(AND(V$9,CurveFetch!T14&lt;&gt;""),CurveFetch!T14,IF($B16="","",IF(U16="",V15,U16)))</f>
        <v>2.12</v>
      </c>
      <c r="W16" s="167">
        <v>2.0099999999999998</v>
      </c>
      <c r="X16" s="156">
        <f>IF(AND(X$9,CurveFetch!U14&lt;&gt;""),CurveFetch!U14,IF($B16="","",IF(W16="",X15,W16)))</f>
        <v>2.0099999999999998</v>
      </c>
      <c r="Y16" s="168">
        <v>2.0350000000000001</v>
      </c>
      <c r="Z16" s="156">
        <f>IF(AND(Z$9,CurveFetch!S14&lt;&gt;""),CurveFetch!S14,IF($B16="","",IF(Y16="",Z15,Y16)))</f>
        <v>2.0350000000000001</v>
      </c>
      <c r="AA16" s="167">
        <v>2.2149999999999999</v>
      </c>
      <c r="AB16" s="156">
        <f>IF(AND(AB$9,CurveFetch!V14&lt;&gt;""),CurveFetch!V14,IF($B16="","",IF(AA16="",AB15,AA16)))</f>
        <v>2.2149999999999999</v>
      </c>
      <c r="AC16" s="168">
        <v>2.15</v>
      </c>
      <c r="AD16" s="156">
        <f>IF(AND(AD$9,CurveFetch!W14&lt;&gt;""),CurveFetch!W14,IF($B16="","",IF(AC16="",AD15,AC16)))</f>
        <v>2.15</v>
      </c>
      <c r="AE16" s="168">
        <f t="shared" si="2"/>
        <v>2.0449999999999999</v>
      </c>
      <c r="AF16" s="156">
        <f>IF(AND(AF$9,CurveFetch!X14&lt;&gt;""),CurveFetch!X14,IF($B16="","",IF(AE16="",AF15,AE16)))</f>
        <v>2.0449999999999999</v>
      </c>
      <c r="AG16" s="168">
        <v>1.917</v>
      </c>
      <c r="AH16" s="156">
        <f>IF(AND(AH$9,CurveFetch!AA14&lt;&gt;""),CurveFetch!AA14,IF($B16="","",IF(AG16="",AH15,AG16)))</f>
        <v>1.917</v>
      </c>
      <c r="AI16" s="167">
        <v>2.125</v>
      </c>
      <c r="AJ16" s="156">
        <f>IF(AND(AJ$9,CurveFetch!Z14&lt;&gt;""),CurveFetch!Z14,IF($B16="","",IF(AI16="",AJ15,AI16)))</f>
        <v>2.125</v>
      </c>
      <c r="AK16" s="167">
        <v>1.92</v>
      </c>
      <c r="AL16" s="156">
        <f>IF(AND(AL$9,CurveFetch!Y14&lt;&gt;""),CurveFetch!Y14,IF($B16="","",IF(AK16="",AL15,AK16)))</f>
        <v>1.9350000000000001</v>
      </c>
      <c r="AM16" s="168">
        <v>2.2149999999999999</v>
      </c>
      <c r="AN16" s="156">
        <f>IF(AND(AN$9,CurveFetch!H14&lt;&gt;""),CurveFetch!H14,IF($B16="","",IF(AM16="",AN15,AM16)))</f>
        <v>1.9950000000000001</v>
      </c>
      <c r="AO16" s="168">
        <v>2.15</v>
      </c>
      <c r="AP16" s="156">
        <f>IF(AND(AP$9,CurveFetch!G14&lt;&gt;""),CurveFetch!G14,IF($B16="","",IF(AO16="",AP15,AO16)))</f>
        <v>2.15</v>
      </c>
      <c r="AQ16" s="168">
        <v>2.0449999999999999</v>
      </c>
      <c r="AR16" s="156">
        <f>IF(AND(AR$9,CurveFetch!I14&lt;&gt;""),CurveFetch!I14,IF($B16="","",IF(AQ16="",AR15,AQ16)))</f>
        <v>2.0449999999999999</v>
      </c>
    </row>
    <row r="17" spans="1:44" x14ac:dyDescent="0.25">
      <c r="A17">
        <v>8</v>
      </c>
      <c r="B17" s="128">
        <f t="shared" si="0"/>
        <v>37264</v>
      </c>
      <c r="C17" s="167">
        <v>2.0350000000000001</v>
      </c>
      <c r="D17" s="156">
        <f>IF(AND(D$9,CurveFetch!J15&lt;&gt;""),CurveFetch!J15,IF($B17="","",IF(C17="",D16,C17)))</f>
        <v>2.0350000000000001</v>
      </c>
      <c r="E17" s="167">
        <v>1.98</v>
      </c>
      <c r="F17" s="156">
        <f>IF(AND(F$9,CurveFetch!K15&lt;&gt;""),CurveFetch!K15,IF($B17="","",IF(E17="",F16,E17)))</f>
        <v>1.98</v>
      </c>
      <c r="G17" s="167">
        <f t="shared" si="1"/>
        <v>2.0550000000000002</v>
      </c>
      <c r="H17" s="156">
        <f>IF(AND(H$9,CurveFetch!L15&lt;&gt;""),CurveFetch!L15,IF($B17="","",IF(G17="",H16,G17)))</f>
        <v>2.0049999999999999</v>
      </c>
      <c r="I17" s="167">
        <v>2.13</v>
      </c>
      <c r="J17" s="156">
        <f>IF(AND(J$9,CurveFetch!M15&lt;&gt;""),CurveFetch!M15,IF($B17="","",IF(I17="",J16,I17)))</f>
        <v>2.13</v>
      </c>
      <c r="K17" s="167">
        <v>1.875</v>
      </c>
      <c r="L17" s="156">
        <f>IF(AND(L$9,CurveFetch!N15&lt;&gt;""),CurveFetch!N15,IF($B17="","",IF(K17="",L16,K17)))</f>
        <v>1.875</v>
      </c>
      <c r="M17" s="167">
        <v>1.88</v>
      </c>
      <c r="N17" s="156">
        <f>IF(AND(N$9,CurveFetch!O15&lt;&gt;""),CurveFetch!O15,IF($B17="","",IF(M17="",N16,M17)))</f>
        <v>1.88</v>
      </c>
      <c r="O17" s="167">
        <v>1.84</v>
      </c>
      <c r="P17" s="156">
        <f>IF(AND(P$9,CurveFetch!P15&lt;&gt;""),CurveFetch!P15,IF($B17="","",IF(O17="",P16,O17)))</f>
        <v>1.84</v>
      </c>
      <c r="Q17" s="167">
        <v>1.885</v>
      </c>
      <c r="R17" s="156">
        <f>IF(AND(R$9,CurveFetch!Q15&lt;&gt;""),CurveFetch!Q15,IF($B17="","",IF(Q17="",R16,Q17)))</f>
        <v>1.885</v>
      </c>
      <c r="S17" s="167">
        <v>1.9850000000000001</v>
      </c>
      <c r="T17" s="156">
        <f>IF(AND(T$9,CurveFetch!R15&lt;&gt;""),CurveFetch!R15,IF($B17="","",IF(S17="",T16,S17)))</f>
        <v>1.86</v>
      </c>
      <c r="U17" s="167">
        <v>1.9950000000000001</v>
      </c>
      <c r="V17" s="156">
        <f>IF(AND(V$9,CurveFetch!T15&lt;&gt;""),CurveFetch!T15,IF($B17="","",IF(U17="",V16,U17)))</f>
        <v>1.9950000000000001</v>
      </c>
      <c r="W17" s="167">
        <v>1.87</v>
      </c>
      <c r="X17" s="156">
        <f>IF(AND(X$9,CurveFetch!U15&lt;&gt;""),CurveFetch!U15,IF($B17="","",IF(W17="",X16,W17)))</f>
        <v>1.87</v>
      </c>
      <c r="Y17" s="168">
        <v>1.9850000000000001</v>
      </c>
      <c r="Z17" s="156">
        <f>IF(AND(Z$9,CurveFetch!S15&lt;&gt;""),CurveFetch!S15,IF($B17="","",IF(Y17="",Z16,Y17)))</f>
        <v>1.9850000000000001</v>
      </c>
      <c r="AA17" s="167">
        <v>2.2149999999999999</v>
      </c>
      <c r="AB17" s="156">
        <f>IF(AND(AB$9,CurveFetch!V15&lt;&gt;""),CurveFetch!V15,IF($B17="","",IF(AA17="",AB16,AA17)))</f>
        <v>2.125</v>
      </c>
      <c r="AC17" s="168">
        <v>2.0750000000000002</v>
      </c>
      <c r="AD17" s="156">
        <f>IF(AND(AD$9,CurveFetch!W15&lt;&gt;""),CurveFetch!W15,IF($B17="","",IF(AC17="",AD16,AC17)))</f>
        <v>2.0699999999999998</v>
      </c>
      <c r="AE17" s="168">
        <f t="shared" si="2"/>
        <v>1.98</v>
      </c>
      <c r="AF17" s="156">
        <f>IF(AND(AF$9,CurveFetch!X15&lt;&gt;""),CurveFetch!X15,IF($B17="","",IF(AE17="",AF16,AE17)))</f>
        <v>1.98</v>
      </c>
      <c r="AG17" s="168">
        <v>1.986</v>
      </c>
      <c r="AH17" s="156">
        <f>IF(AND(AH$9,CurveFetch!AA15&lt;&gt;""),CurveFetch!AA15,IF($B17="","",IF(AG17="",AH16,AG17)))</f>
        <v>1.986</v>
      </c>
      <c r="AI17" s="167">
        <v>1.9750000000000001</v>
      </c>
      <c r="AJ17" s="156">
        <f>IF(AND(AJ$9,CurveFetch!Z15&lt;&gt;""),CurveFetch!Z15,IF($B17="","",IF(AI17="",AJ16,AI17)))</f>
        <v>1.9750000000000001</v>
      </c>
      <c r="AK17" s="167">
        <v>2</v>
      </c>
      <c r="AL17" s="156">
        <f>IF(AND(AL$9,CurveFetch!Y15&lt;&gt;""),CurveFetch!Y15,IF($B17="","",IF(AK17="",AL16,AK17)))</f>
        <v>1.86</v>
      </c>
      <c r="AM17" s="168">
        <v>2.125</v>
      </c>
      <c r="AN17" s="156">
        <f>IF(AND(AN$9,CurveFetch!H15&lt;&gt;""),CurveFetch!H15,IF($B17="","",IF(AM17="",AN16,AM17)))</f>
        <v>1.9650000000000001</v>
      </c>
      <c r="AO17" s="168">
        <v>2.0699999999999998</v>
      </c>
      <c r="AP17" s="156">
        <f>IF(AND(AP$9,CurveFetch!G15&lt;&gt;""),CurveFetch!G15,IF($B17="","",IF(AO17="",AP16,AO17)))</f>
        <v>2.0699999999999998</v>
      </c>
      <c r="AQ17" s="168">
        <v>1.98</v>
      </c>
      <c r="AR17" s="156">
        <f>IF(AND(AR$9,CurveFetch!I15&lt;&gt;""),CurveFetch!I15,IF($B17="","",IF(AQ17="",AR16,AQ17)))</f>
        <v>1.98</v>
      </c>
    </row>
    <row r="18" spans="1:44" x14ac:dyDescent="0.25">
      <c r="A18">
        <v>9</v>
      </c>
      <c r="B18" s="128">
        <f t="shared" si="0"/>
        <v>37265</v>
      </c>
      <c r="C18" s="167">
        <v>2.1150000000000002</v>
      </c>
      <c r="D18" s="156">
        <f>IF(AND(D$9,CurveFetch!J16&lt;&gt;""),CurveFetch!J16,IF($B18="","",IF(C18="",D17,C18)))</f>
        <v>2.1150000000000002</v>
      </c>
      <c r="E18" s="167">
        <v>2.0649999999999999</v>
      </c>
      <c r="F18" s="156">
        <f>IF(AND(F$9,CurveFetch!K16&lt;&gt;""),CurveFetch!K16,IF($B18="","",IF(E18="",F17,E18)))</f>
        <v>2.0649999999999999</v>
      </c>
      <c r="G18" s="167">
        <f t="shared" si="1"/>
        <v>2.1350000000000002</v>
      </c>
      <c r="H18" s="156">
        <f>IF(AND(H$9,CurveFetch!L16&lt;&gt;""),CurveFetch!L16,IF($B18="","",IF(G18="",H17,G18)))</f>
        <v>2.1</v>
      </c>
      <c r="I18" s="167">
        <v>2.2000000000000002</v>
      </c>
      <c r="J18" s="156">
        <f>IF(AND(J$9,CurveFetch!M16&lt;&gt;""),CurveFetch!M16,IF($B18="","",IF(I18="",J17,I18)))</f>
        <v>2.2000000000000002</v>
      </c>
      <c r="K18" s="167">
        <v>1.96</v>
      </c>
      <c r="L18" s="156">
        <f>IF(AND(L$9,CurveFetch!N16&lt;&gt;""),CurveFetch!N16,IF($B18="","",IF(K18="",L17,K18)))</f>
        <v>1.96</v>
      </c>
      <c r="M18" s="167">
        <v>1.97</v>
      </c>
      <c r="N18" s="156">
        <f>IF(AND(N$9,CurveFetch!O16&lt;&gt;""),CurveFetch!O16,IF($B18="","",IF(M18="",N17,M18)))</f>
        <v>1.97</v>
      </c>
      <c r="O18" s="167">
        <v>2.0449999999999999</v>
      </c>
      <c r="P18" s="156">
        <f>IF(AND(P$9,CurveFetch!P16&lt;&gt;""),CurveFetch!P16,IF($B18="","",IF(O18="",P17,O18)))</f>
        <v>2.0449999999999999</v>
      </c>
      <c r="Q18" s="167">
        <v>1.96</v>
      </c>
      <c r="R18" s="156">
        <f>IF(AND(R$9,CurveFetch!Q16&lt;&gt;""),CurveFetch!Q16,IF($B18="","",IF(Q18="",R17,Q18)))</f>
        <v>1.96</v>
      </c>
      <c r="S18" s="167">
        <v>1.86</v>
      </c>
      <c r="T18" s="156">
        <f>IF(AND(T$9,CurveFetch!R16&lt;&gt;""),CurveFetch!R16,IF($B18="","",IF(S18="",T17,S18)))</f>
        <v>1.915</v>
      </c>
      <c r="U18" s="167">
        <v>2.1349999999999998</v>
      </c>
      <c r="V18" s="156">
        <f>IF(AND(V$9,CurveFetch!T16&lt;&gt;""),CurveFetch!T16,IF($B18="","",IF(U18="",V17,U18)))</f>
        <v>2.1349999999999998</v>
      </c>
      <c r="W18" s="167">
        <v>2.0699999999999998</v>
      </c>
      <c r="X18" s="156">
        <f>IF(AND(X$9,CurveFetch!U16&lt;&gt;""),CurveFetch!U16,IF($B18="","",IF(W18="",X17,W18)))</f>
        <v>2.0699999999999998</v>
      </c>
      <c r="Y18" s="168">
        <f>Y17</f>
        <v>1.9850000000000001</v>
      </c>
      <c r="Z18" s="156">
        <f>IF(AND(Z$9,CurveFetch!S16&lt;&gt;""),CurveFetch!S16,IF($B18="","",IF(Y18="",Z17,Y18)))</f>
        <v>2.0249999999999999</v>
      </c>
      <c r="AA18" s="167">
        <v>2.23</v>
      </c>
      <c r="AB18" s="156">
        <f>IF(AND(AB$9,CurveFetch!V16&lt;&gt;""),CurveFetch!V16,IF($B18="","",IF(AA18="",AB17,AA18)))</f>
        <v>2.23</v>
      </c>
      <c r="AC18" s="168">
        <v>2.145</v>
      </c>
      <c r="AD18" s="156">
        <f>IF(AND(AD$9,CurveFetch!W16&lt;&gt;""),CurveFetch!W16,IF($B18="","",IF(AC18="",AD17,AC18)))</f>
        <v>2.145</v>
      </c>
      <c r="AE18" s="168">
        <f t="shared" si="2"/>
        <v>2.0649999999999999</v>
      </c>
      <c r="AF18" s="156">
        <f>IF(AND(AF$9,CurveFetch!X16&lt;&gt;""),CurveFetch!X16,IF($B18="","",IF(AE18="",AF17,AE18)))</f>
        <v>2.0649999999999999</v>
      </c>
      <c r="AG18" s="168">
        <v>1.915</v>
      </c>
      <c r="AH18" s="156">
        <f>IF(AND(AH$9,CurveFetch!AA16&lt;&gt;""),CurveFetch!AA16,IF($B18="","",IF(AG18="",AH17,AG18)))</f>
        <v>1.915</v>
      </c>
      <c r="AI18" s="167">
        <v>2.0750000000000002</v>
      </c>
      <c r="AJ18" s="156">
        <f>IF(AND(AJ$9,CurveFetch!Z16&lt;&gt;""),CurveFetch!Z16,IF($B18="","",IF(AI18="",AJ17,AI18)))</f>
        <v>2.0750000000000002</v>
      </c>
      <c r="AK18" s="167">
        <v>2</v>
      </c>
      <c r="AL18" s="156">
        <f>IF(AND(AL$9,CurveFetch!Y16&lt;&gt;""),CurveFetch!Y16,IF($B18="","",IF(AK18="",AL17,AK18)))</f>
        <v>1.9450000000000001</v>
      </c>
      <c r="AM18" s="168">
        <v>2.23</v>
      </c>
      <c r="AN18" s="156">
        <f>IF(AND(AN$9,CurveFetch!H16&lt;&gt;""),CurveFetch!H16,IF($B18="","",IF(AM18="",AN17,AM18)))</f>
        <v>2.23</v>
      </c>
      <c r="AO18" s="168">
        <v>2.145</v>
      </c>
      <c r="AP18" s="156">
        <f>IF(AND(AP$9,CurveFetch!G16&lt;&gt;""),CurveFetch!G16,IF($B18="","",IF(AO18="",AP17,AO18)))</f>
        <v>2.145</v>
      </c>
      <c r="AQ18" s="168">
        <v>2.06</v>
      </c>
      <c r="AR18" s="156">
        <f>IF(AND(AR$9,CurveFetch!I16&lt;&gt;""),CurveFetch!I16,IF($B18="","",IF(AQ18="",AR17,AQ18)))</f>
        <v>2.06</v>
      </c>
    </row>
    <row r="19" spans="1:44" x14ac:dyDescent="0.25">
      <c r="A19">
        <v>10</v>
      </c>
      <c r="B19" s="128">
        <f t="shared" si="0"/>
        <v>37266</v>
      </c>
      <c r="C19" s="167">
        <v>2.0350000000000001</v>
      </c>
      <c r="D19" s="156">
        <f>IF(AND(D$9,CurveFetch!J17&lt;&gt;""),CurveFetch!J17,IF($B19="","",IF(C19="",D18,C19)))</f>
        <v>2.0350000000000001</v>
      </c>
      <c r="E19" s="167">
        <v>2.0649999999999999</v>
      </c>
      <c r="F19" s="156">
        <f>IF(AND(F$9,CurveFetch!K17&lt;&gt;""),CurveFetch!K17,IF($B19="","",IF(E19="",F18,E19)))</f>
        <v>2.0049999999999999</v>
      </c>
      <c r="G19" s="167">
        <f t="shared" si="1"/>
        <v>2.0550000000000002</v>
      </c>
      <c r="H19" s="156">
        <f>IF(AND(H$9,CurveFetch!L17&lt;&gt;""),CurveFetch!L17,IF($B19="","",IF(G19="",H18,G19)))</f>
        <v>2.0150000000000001</v>
      </c>
      <c r="I19" s="167">
        <v>2.2000000000000002</v>
      </c>
      <c r="J19" s="156">
        <f>IF(AND(J$9,CurveFetch!M17&lt;&gt;""),CurveFetch!M17,IF($B19="","",IF(I19="",J18,I19)))</f>
        <v>2.145</v>
      </c>
      <c r="K19" s="167">
        <v>1.96</v>
      </c>
      <c r="L19" s="156">
        <f>IF(AND(L$9,CurveFetch!N17&lt;&gt;""),CurveFetch!N17,IF($B19="","",IF(K19="",L18,K19)))</f>
        <v>1.93</v>
      </c>
      <c r="M19" s="167">
        <f>M18</f>
        <v>1.97</v>
      </c>
      <c r="N19" s="156">
        <f>IF(AND(N$9,CurveFetch!O17&lt;&gt;""),CurveFetch!O17,IF($B19="","",IF(M19="",N18,M19)))</f>
        <v>1.9350000000000001</v>
      </c>
      <c r="O19" s="167">
        <v>2.0449999999999999</v>
      </c>
      <c r="P19" s="156">
        <f>IF(AND(P$9,CurveFetch!P17&lt;&gt;""),CurveFetch!P17,IF($B19="","",IF(O19="",P18,O19)))</f>
        <v>2.0049999999999999</v>
      </c>
      <c r="Q19" s="167">
        <v>1.96</v>
      </c>
      <c r="R19" s="156">
        <f>IF(AND(R$9,CurveFetch!Q17&lt;&gt;""),CurveFetch!Q17,IF($B19="","",IF(Q19="",R18,Q19)))</f>
        <v>1.93</v>
      </c>
      <c r="S19" s="167">
        <v>1.915</v>
      </c>
      <c r="T19" s="156">
        <f>IF(AND(T$9,CurveFetch!R17&lt;&gt;""),CurveFetch!R17,IF($B19="","",IF(S19="",T18,S19)))</f>
        <v>1.91</v>
      </c>
      <c r="U19" s="167">
        <v>2.1349999999999998</v>
      </c>
      <c r="V19" s="156">
        <f>IF(AND(V$9,CurveFetch!T17&lt;&gt;""),CurveFetch!T17,IF($B19="","",IF(U19="",V18,U19)))</f>
        <v>2.1</v>
      </c>
      <c r="W19" s="167">
        <v>2.0699999999999998</v>
      </c>
      <c r="X19" s="156">
        <f>IF(AND(X$9,CurveFetch!U17&lt;&gt;""),CurveFetch!U17,IF($B19="","",IF(W19="",X18,W19)))</f>
        <v>2.0299999999999998</v>
      </c>
      <c r="Y19" s="168">
        <f t="shared" ref="Y19:Y40" si="3">Y18</f>
        <v>1.9850000000000001</v>
      </c>
      <c r="Z19" s="156">
        <f>IF(AND(Z$9,CurveFetch!S17&lt;&gt;""),CurveFetch!S17,IF($B19="","",IF(Y19="",Z18,Y19)))</f>
        <v>1.9950000000000001</v>
      </c>
      <c r="AA19" s="167">
        <v>2.23</v>
      </c>
      <c r="AB19" s="156">
        <f>IF(AND(AB$9,CurveFetch!V17&lt;&gt;""),CurveFetch!V17,IF($B19="","",IF(AA19="",AB18,AA19)))</f>
        <v>2.1749999999999998</v>
      </c>
      <c r="AC19" s="168">
        <v>2.0950000000000002</v>
      </c>
      <c r="AD19" s="156">
        <f>IF(AND(AD$9,CurveFetch!W17&lt;&gt;""),CurveFetch!W17,IF($B19="","",IF(AC19="",AD18,AC19)))</f>
        <v>2.0950000000000002</v>
      </c>
      <c r="AE19" s="168">
        <f t="shared" si="2"/>
        <v>2.0049999999999999</v>
      </c>
      <c r="AF19" s="156">
        <f>IF(AND(AF$9,CurveFetch!X17&lt;&gt;""),CurveFetch!X17,IF($B19="","",IF(AE19="",AF18,AE19)))</f>
        <v>2.0049999999999999</v>
      </c>
      <c r="AG19" s="168">
        <v>1.915</v>
      </c>
      <c r="AH19" s="156">
        <f>IF(AND(AH$9,CurveFetch!AA17&lt;&gt;""),CurveFetch!AA17,IF($B19="","",IF(AG19="",AH18,AG19)))</f>
        <v>1.915</v>
      </c>
      <c r="AI19" s="167">
        <v>2.0750000000000002</v>
      </c>
      <c r="AJ19" s="156">
        <f>IF(AND(AJ$9,CurveFetch!Z17&lt;&gt;""),CurveFetch!Z17,IF($B19="","",IF(AI19="",AJ18,AI19)))</f>
        <v>1.97</v>
      </c>
      <c r="AK19" s="167">
        <v>2</v>
      </c>
      <c r="AL19" s="156">
        <f>IF(AND(AL$9,CurveFetch!Y17&lt;&gt;""),CurveFetch!Y17,IF($B19="","",IF(AK19="",AL18,AK19)))</f>
        <v>1.93</v>
      </c>
      <c r="AM19" s="168">
        <v>2.1749999999999998</v>
      </c>
      <c r="AN19" s="156">
        <f>IF(AND(AN$9,CurveFetch!H17&lt;&gt;""),CurveFetch!H17,IF($B19="","",IF(AM19="",AN18,AM19)))</f>
        <v>2.1749999999999998</v>
      </c>
      <c r="AO19" s="168">
        <v>2.0950000000000002</v>
      </c>
      <c r="AP19" s="156">
        <f>IF(AND(AP$9,CurveFetch!G17&lt;&gt;""),CurveFetch!G17,IF($B19="","",IF(AO19="",AP18,AO19)))</f>
        <v>2.0950000000000002</v>
      </c>
      <c r="AQ19" s="168">
        <v>2.0049999999999999</v>
      </c>
      <c r="AR19" s="156">
        <f>IF(AND(AR$9,CurveFetch!I17&lt;&gt;""),CurveFetch!I17,IF($B19="","",IF(AQ19="",AR18,AQ19)))</f>
        <v>2.0049999999999999</v>
      </c>
    </row>
    <row r="20" spans="1:44" x14ac:dyDescent="0.25">
      <c r="A20">
        <v>11</v>
      </c>
      <c r="B20" s="128">
        <f t="shared" si="0"/>
        <v>37267</v>
      </c>
      <c r="C20" s="167">
        <v>2.0499999999999998</v>
      </c>
      <c r="D20" s="156">
        <f>IF(AND(D$9,CurveFetch!J18&lt;&gt;""),CurveFetch!J18,IF($B20="","",IF(C20="",D19,C20)))</f>
        <v>2.0499999999999998</v>
      </c>
      <c r="E20" s="167">
        <v>2.02</v>
      </c>
      <c r="F20" s="156">
        <f>IF(AND(F$9,CurveFetch!K18&lt;&gt;""),CurveFetch!K18,IF($B20="","",IF(E20="",F19,E20)))</f>
        <v>2.0249999999999999</v>
      </c>
      <c r="G20" s="167">
        <f t="shared" si="1"/>
        <v>2.0699999999999998</v>
      </c>
      <c r="H20" s="156">
        <f>IF(AND(H$9,CurveFetch!L18&lt;&gt;""),CurveFetch!L18,IF($B20="","",IF(G20="",H19,G20)))</f>
        <v>2.04</v>
      </c>
      <c r="I20" s="167">
        <v>2.42</v>
      </c>
      <c r="J20" s="156">
        <f>IF(AND(J$9,CurveFetch!M18&lt;&gt;""),CurveFetch!M18,IF($B20="","",IF(I20="",J19,I20)))</f>
        <v>2.1349999999999998</v>
      </c>
      <c r="K20" s="167">
        <v>1.97</v>
      </c>
      <c r="L20" s="156">
        <f>IF(AND(L$9,CurveFetch!N18&lt;&gt;""),CurveFetch!N18,IF($B20="","",IF(K20="",L19,K20)))</f>
        <v>1.93</v>
      </c>
      <c r="M20" s="167">
        <f t="shared" ref="M20:M40" si="4">M19</f>
        <v>1.97</v>
      </c>
      <c r="N20" s="156">
        <f>IF(AND(N$9,CurveFetch!O18&lt;&gt;""),CurveFetch!O18,IF($B20="","",IF(M20="",N19,M20)))</f>
        <v>1.93</v>
      </c>
      <c r="O20" s="167">
        <v>2.02</v>
      </c>
      <c r="P20" s="156">
        <f>IF(AND(P$9,CurveFetch!P18&lt;&gt;""),CurveFetch!P18,IF($B20="","",IF(O20="",P19,O20)))</f>
        <v>1.9750000000000001</v>
      </c>
      <c r="Q20" s="167">
        <v>1.92</v>
      </c>
      <c r="R20" s="156">
        <f>IF(AND(R$9,CurveFetch!Q18&lt;&gt;""),CurveFetch!Q18,IF($B20="","",IF(Q20="",R19,Q20)))</f>
        <v>1.925</v>
      </c>
      <c r="S20" s="167">
        <v>2.2999999999999998</v>
      </c>
      <c r="T20" s="156">
        <f>IF(AND(T$9,CurveFetch!R18&lt;&gt;""),CurveFetch!R18,IF($B20="","",IF(S20="",T19,S20)))</f>
        <v>1.85</v>
      </c>
      <c r="U20" s="167">
        <f>U19</f>
        <v>2.1349999999999998</v>
      </c>
      <c r="V20" s="156">
        <f>IF(AND(V$9,CurveFetch!T18&lt;&gt;""),CurveFetch!T18,IF($B20="","",IF(U20="",V19,U20)))</f>
        <v>2.06</v>
      </c>
      <c r="W20" s="167">
        <f>W19</f>
        <v>2.0699999999999998</v>
      </c>
      <c r="X20" s="156">
        <f>IF(AND(X$9,CurveFetch!U18&lt;&gt;""),CurveFetch!U18,IF($B20="","",IF(W20="",X19,W20)))</f>
        <v>1.9850000000000001</v>
      </c>
      <c r="Y20" s="168">
        <f t="shared" si="3"/>
        <v>1.9850000000000001</v>
      </c>
      <c r="Z20" s="156">
        <f>IF(AND(Z$9,CurveFetch!S18&lt;&gt;""),CurveFetch!S18,IF($B20="","",IF(Y20="",Z19,Y20)))</f>
        <v>2.04</v>
      </c>
      <c r="AA20" s="167">
        <f>AA19</f>
        <v>2.23</v>
      </c>
      <c r="AB20" s="156">
        <f>IF(AND(AB$9,CurveFetch!V18&lt;&gt;""),CurveFetch!V18,IF($B20="","",IF(AA20="",AB19,AA20)))</f>
        <v>2.1349999999999998</v>
      </c>
      <c r="AC20" s="168">
        <v>2.09</v>
      </c>
      <c r="AD20" s="156">
        <f>IF(AND(AD$9,CurveFetch!W18&lt;&gt;""),CurveFetch!W18,IF($B20="","",IF(AC20="",AD19,AC20)))</f>
        <v>2.09</v>
      </c>
      <c r="AE20" s="168">
        <f t="shared" si="2"/>
        <v>2.0249999999999999</v>
      </c>
      <c r="AF20" s="156">
        <f>IF(AND(AF$9,CurveFetch!X18&lt;&gt;""),CurveFetch!X18,IF($B20="","",IF(AE20="",AF19,AE20)))</f>
        <v>2.0249999999999999</v>
      </c>
      <c r="AG20" s="168">
        <v>1.8979999999999999</v>
      </c>
      <c r="AH20" s="156">
        <f>IF(AND(AH$9,CurveFetch!AA18&lt;&gt;""),CurveFetch!AA18,IF($B20="","",IF(AG20="",AH19,AG20)))</f>
        <v>1.8979999999999999</v>
      </c>
      <c r="AI20" s="167">
        <v>2.02</v>
      </c>
      <c r="AJ20" s="156">
        <f>IF(AND(AJ$9,CurveFetch!Z18&lt;&gt;""),CurveFetch!Z18,IF($B20="","",IF(AI20="",AJ19,AI20)))</f>
        <v>1.9750000000000001</v>
      </c>
      <c r="AK20" s="167">
        <v>1.97</v>
      </c>
      <c r="AL20" s="156">
        <f>IF(AND(AL$9,CurveFetch!Y18&lt;&gt;""),CurveFetch!Y18,IF($B20="","",IF(AK20="",AL19,AK20)))</f>
        <v>1.92</v>
      </c>
      <c r="AM20" s="168">
        <v>2.1349999999999998</v>
      </c>
      <c r="AN20" s="156">
        <f>IF(AND(AN$9,CurveFetch!H18&lt;&gt;""),CurveFetch!H18,IF($B20="","",IF(AM20="",AN19,AM20)))</f>
        <v>2.1349999999999998</v>
      </c>
      <c r="AO20" s="168">
        <v>2.09</v>
      </c>
      <c r="AP20" s="156">
        <f>IF(AND(AP$9,CurveFetch!G18&lt;&gt;""),CurveFetch!G18,IF($B20="","",IF(AO20="",AP19,AO20)))</f>
        <v>2.09</v>
      </c>
      <c r="AQ20" s="168">
        <v>2.0249999999999999</v>
      </c>
      <c r="AR20" s="156">
        <f>IF(AND(AR$9,CurveFetch!I18&lt;&gt;""),CurveFetch!I18,IF($B20="","",IF(AQ20="",AR19,AQ20)))</f>
        <v>2.0249999999999999</v>
      </c>
    </row>
    <row r="21" spans="1:44" x14ac:dyDescent="0.25">
      <c r="A21">
        <v>12</v>
      </c>
      <c r="B21" s="128">
        <f t="shared" si="0"/>
        <v>37268</v>
      </c>
      <c r="C21" s="167">
        <v>2.1</v>
      </c>
      <c r="D21" s="156">
        <f>IF(AND(D$9,CurveFetch!J19&lt;&gt;""),CurveFetch!J19,IF($B21="","",IF(C21="",D20,C21)))</f>
        <v>2.1</v>
      </c>
      <c r="E21" s="167">
        <v>2.0649999999999999</v>
      </c>
      <c r="F21" s="156">
        <f>IF(AND(F$9,CurveFetch!K19&lt;&gt;""),CurveFetch!K19,IF($B21="","",IF(E21="",F20,E21)))</f>
        <v>2.0649999999999999</v>
      </c>
      <c r="G21" s="167">
        <v>2.2799999999999998</v>
      </c>
      <c r="H21" s="156">
        <f>IF(AND(H$9,CurveFetch!L19&lt;&gt;""),CurveFetch!L19,IF($B21="","",IF(G21="",H20,G21)))</f>
        <v>2.2799999999999998</v>
      </c>
      <c r="I21" s="167">
        <v>2.2000000000000002</v>
      </c>
      <c r="J21" s="156">
        <f>IF(AND(J$9,CurveFetch!M19&lt;&gt;""),CurveFetch!M19,IF($B21="","",IF(I21="",J20,I21)))</f>
        <v>2.2000000000000002</v>
      </c>
      <c r="K21" s="167">
        <f>K20</f>
        <v>1.97</v>
      </c>
      <c r="L21" s="156">
        <f>IF(AND(L$9,CurveFetch!N19&lt;&gt;""),CurveFetch!N19,IF($B21="","",IF(K21="",L20,K21)))</f>
        <v>1.97</v>
      </c>
      <c r="M21" s="167">
        <f t="shared" si="4"/>
        <v>1.97</v>
      </c>
      <c r="N21" s="156">
        <f>IF(AND(N$9,CurveFetch!O19&lt;&gt;""),CurveFetch!O19,IF($B21="","",IF(M21="",N20,M21)))</f>
        <v>1.97</v>
      </c>
      <c r="O21" s="167">
        <v>2.0449999999999999</v>
      </c>
      <c r="P21" s="156">
        <f>IF(AND(P$9,CurveFetch!P19&lt;&gt;""),CurveFetch!P19,IF($B21="","",IF(O21="",P20,O21)))</f>
        <v>2.0449999999999999</v>
      </c>
      <c r="Q21" s="167">
        <v>1.9630000000000001</v>
      </c>
      <c r="R21" s="156">
        <f>IF(AND(R$9,CurveFetch!Q19&lt;&gt;""),CurveFetch!Q19,IF($B21="","",IF(Q21="",R20,Q21)))</f>
        <v>1.9630000000000001</v>
      </c>
      <c r="S21" s="167">
        <v>1.915</v>
      </c>
      <c r="T21" s="156">
        <f>IF(AND(T$9,CurveFetch!R19&lt;&gt;""),CurveFetch!R19,IF($B21="","",IF(S21="",T20,S21)))</f>
        <v>1.915</v>
      </c>
      <c r="U21" s="167">
        <f t="shared" ref="U21:U40" si="5">U20</f>
        <v>2.1349999999999998</v>
      </c>
      <c r="V21" s="156">
        <f>IF(AND(V$9,CurveFetch!T19&lt;&gt;""),CurveFetch!T19,IF($B21="","",IF(U21="",V20,U21)))</f>
        <v>2.1349999999999998</v>
      </c>
      <c r="W21" s="167">
        <f t="shared" ref="W21:W40" si="6">W20</f>
        <v>2.0699999999999998</v>
      </c>
      <c r="X21" s="156">
        <f>IF(AND(X$9,CurveFetch!U19&lt;&gt;""),CurveFetch!U19,IF($B21="","",IF(W21="",X20,W21)))</f>
        <v>2.0699999999999998</v>
      </c>
      <c r="Y21" s="168">
        <f t="shared" si="3"/>
        <v>1.9850000000000001</v>
      </c>
      <c r="Z21" s="156">
        <f>IF(AND(Z$9,CurveFetch!S19&lt;&gt;""),CurveFetch!S19,IF($B21="","",IF(Y21="",Z20,Y21)))</f>
        <v>1.9850000000000001</v>
      </c>
      <c r="AA21" s="167">
        <f t="shared" ref="AA21:AA40" si="7">AA20</f>
        <v>2.23</v>
      </c>
      <c r="AB21" s="156">
        <f>IF(AND(AB$9,CurveFetch!V19&lt;&gt;""),CurveFetch!V19,IF($B21="","",IF(AA21="",AB20,AA21)))</f>
        <v>2.23</v>
      </c>
      <c r="AC21" s="168"/>
      <c r="AD21" s="156">
        <f>IF(AND(AD$9,CurveFetch!W19&lt;&gt;""),CurveFetch!W19,IF($B21="","",IF(AC21="",AD20,AC21)))</f>
        <v>2.09</v>
      </c>
      <c r="AE21" s="168">
        <f t="shared" si="2"/>
        <v>2.0649999999999999</v>
      </c>
      <c r="AF21" s="156">
        <f>IF(AND(AF$9,CurveFetch!X19&lt;&gt;""),CurveFetch!X19,IF($B21="","",IF(AE21="",AF20,AE21)))</f>
        <v>2.0649999999999999</v>
      </c>
      <c r="AG21" s="168">
        <v>1.8979999999999999</v>
      </c>
      <c r="AH21" s="156">
        <f>IF(AND(AH$9,CurveFetch!AA19&lt;&gt;""),CurveFetch!AA19,IF($B21="","",IF(AG21="",AH20,AG21)))</f>
        <v>1.8979999999999999</v>
      </c>
      <c r="AI21" s="167">
        <v>2.0750000000000002</v>
      </c>
      <c r="AJ21" s="156">
        <f>IF(AND(AJ$9,CurveFetch!Z19&lt;&gt;""),CurveFetch!Z19,IF($B21="","",IF(AI21="",AJ20,AI21)))</f>
        <v>2.0750000000000002</v>
      </c>
      <c r="AK21" s="167">
        <v>1.9450000000000001</v>
      </c>
      <c r="AL21" s="156">
        <f>IF(AND(AL$9,CurveFetch!Y19&lt;&gt;""),CurveFetch!Y19,IF($B21="","",IF(AK21="",AL20,AK21)))</f>
        <v>1.9450000000000001</v>
      </c>
      <c r="AM21" s="168">
        <v>2.23</v>
      </c>
      <c r="AN21" s="156">
        <f>IF(AND(AN$9,CurveFetch!H19&lt;&gt;""),CurveFetch!H19,IF($B21="","",IF(AM21="",AN20,AM21)))</f>
        <v>2.23</v>
      </c>
      <c r="AO21" s="168">
        <f>AO20</f>
        <v>2.09</v>
      </c>
      <c r="AP21" s="156">
        <f>IF(AND(AP$9,CurveFetch!G19&lt;&gt;""),CurveFetch!G19,IF($B21="","",IF(AO21="",AP20,AO21)))</f>
        <v>2.09</v>
      </c>
      <c r="AQ21" s="168">
        <v>2.0649999999999999</v>
      </c>
      <c r="AR21" s="156">
        <f>IF(AND(AR$9,CurveFetch!I19&lt;&gt;""),CurveFetch!I19,IF($B21="","",IF(AQ21="",AR20,AQ21)))</f>
        <v>2.0649999999999999</v>
      </c>
    </row>
    <row r="22" spans="1:44" x14ac:dyDescent="0.25">
      <c r="A22">
        <v>13</v>
      </c>
      <c r="B22" s="128">
        <f t="shared" si="0"/>
        <v>37269</v>
      </c>
      <c r="C22" s="167">
        <v>2.1</v>
      </c>
      <c r="D22" s="156">
        <f>IF(AND(D$9,CurveFetch!J20&lt;&gt;""),CurveFetch!J20,IF($B22="","",IF(C22="",D21,C22)))</f>
        <v>2.1</v>
      </c>
      <c r="E22" s="167">
        <v>2.0649999999999999</v>
      </c>
      <c r="F22" s="156">
        <f>IF(AND(F$9,CurveFetch!K20&lt;&gt;""),CurveFetch!K20,IF($B22="","",IF(E22="",F21,E22)))</f>
        <v>2.0649999999999999</v>
      </c>
      <c r="G22" s="167">
        <f t="shared" si="1"/>
        <v>2.12</v>
      </c>
      <c r="H22" s="156">
        <f>IF(AND(H$9,CurveFetch!L20&lt;&gt;""),CurveFetch!L20,IF($B22="","",IF(G22="",H21,G22)))</f>
        <v>2.12</v>
      </c>
      <c r="I22" s="167">
        <v>2.2000000000000002</v>
      </c>
      <c r="J22" s="156">
        <f>IF(AND(J$9,CurveFetch!M20&lt;&gt;""),CurveFetch!M20,IF($B22="","",IF(I22="",J21,I22)))</f>
        <v>2.2000000000000002</v>
      </c>
      <c r="K22" s="167">
        <f t="shared" ref="K22:K40" si="8">K21</f>
        <v>1.97</v>
      </c>
      <c r="L22" s="156">
        <f>IF(AND(L$9,CurveFetch!N20&lt;&gt;""),CurveFetch!N20,IF($B22="","",IF(K22="",L21,K22)))</f>
        <v>1.97</v>
      </c>
      <c r="M22" s="167">
        <f t="shared" si="4"/>
        <v>1.97</v>
      </c>
      <c r="N22" s="156">
        <f>IF(AND(N$9,CurveFetch!O20&lt;&gt;""),CurveFetch!O20,IF($B22="","",IF(M22="",N21,M22)))</f>
        <v>1.97</v>
      </c>
      <c r="O22" s="167">
        <f>O21</f>
        <v>2.0449999999999999</v>
      </c>
      <c r="P22" s="156">
        <f>IF(AND(P$9,CurveFetch!P20&lt;&gt;""),CurveFetch!P20,IF($B22="","",IF(O22="",P21,O22)))</f>
        <v>2.0449999999999999</v>
      </c>
      <c r="Q22" s="167">
        <f>Q21</f>
        <v>1.9630000000000001</v>
      </c>
      <c r="R22" s="156">
        <f>IF(AND(R$9,CurveFetch!Q20&lt;&gt;""),CurveFetch!Q20,IF($B22="","",IF(Q22="",R21,Q22)))</f>
        <v>1.9630000000000001</v>
      </c>
      <c r="S22" s="167">
        <f>S21</f>
        <v>1.915</v>
      </c>
      <c r="T22" s="156">
        <f>IF(AND(T$9,CurveFetch!R20&lt;&gt;""),CurveFetch!R20,IF($B22="","",IF(S22="",T21,S22)))</f>
        <v>1.915</v>
      </c>
      <c r="U22" s="167">
        <f t="shared" si="5"/>
        <v>2.1349999999999998</v>
      </c>
      <c r="V22" s="156">
        <f>IF(AND(V$9,CurveFetch!T20&lt;&gt;""),CurveFetch!T20,IF($B22="","",IF(U22="",V21,U22)))</f>
        <v>2.1349999999999998</v>
      </c>
      <c r="W22" s="167">
        <f t="shared" si="6"/>
        <v>2.0699999999999998</v>
      </c>
      <c r="X22" s="156">
        <f>IF(AND(X$9,CurveFetch!U20&lt;&gt;""),CurveFetch!U20,IF($B22="","",IF(W22="",X21,W22)))</f>
        <v>2.0699999999999998</v>
      </c>
      <c r="Y22" s="168">
        <f t="shared" si="3"/>
        <v>1.9850000000000001</v>
      </c>
      <c r="Z22" s="156">
        <f>IF(AND(Z$9,CurveFetch!S20&lt;&gt;""),CurveFetch!S20,IF($B22="","",IF(Y22="",Z21,Y22)))</f>
        <v>1.9850000000000001</v>
      </c>
      <c r="AA22" s="167">
        <f t="shared" si="7"/>
        <v>2.23</v>
      </c>
      <c r="AB22" s="156">
        <f>IF(AND(AB$9,CurveFetch!V20&lt;&gt;""),CurveFetch!V20,IF($B22="","",IF(AA22="",AB21,AA22)))</f>
        <v>2.23</v>
      </c>
      <c r="AC22" s="168"/>
      <c r="AD22" s="156">
        <f>IF(AND(AD$9,CurveFetch!W20&lt;&gt;""),CurveFetch!W20,IF($B22="","",IF(AC22="",AD21,AC22)))</f>
        <v>2.09</v>
      </c>
      <c r="AE22" s="168">
        <f t="shared" si="2"/>
        <v>2.0649999999999999</v>
      </c>
      <c r="AF22" s="156">
        <f>IF(AND(AF$9,CurveFetch!X20&lt;&gt;""),CurveFetch!X20,IF($B22="","",IF(AE22="",AF21,AE22)))</f>
        <v>2.0649999999999999</v>
      </c>
      <c r="AG22" s="168">
        <v>1.8979999999999999</v>
      </c>
      <c r="AH22" s="156">
        <f>IF(AND(AH$9,CurveFetch!AA20&lt;&gt;""),CurveFetch!AA20,IF($B22="","",IF(AG22="",AH21,AG22)))</f>
        <v>1.8979999999999999</v>
      </c>
      <c r="AI22" s="167">
        <v>2.0750000000000002</v>
      </c>
      <c r="AJ22" s="156">
        <f>IF(AND(AJ$9,CurveFetch!Z20&lt;&gt;""),CurveFetch!Z20,IF($B22="","",IF(AI22="",AJ21,AI22)))</f>
        <v>2.0750000000000002</v>
      </c>
      <c r="AK22" s="167">
        <v>1.9450000000000001</v>
      </c>
      <c r="AL22" s="156">
        <f>IF(AND(AL$9,CurveFetch!Y20&lt;&gt;""),CurveFetch!Y20,IF($B22="","",IF(AK22="",AL21,AK22)))</f>
        <v>1.9450000000000001</v>
      </c>
      <c r="AM22" s="168">
        <f>AM21</f>
        <v>2.23</v>
      </c>
      <c r="AN22" s="156">
        <f>IF(AND(AN$9,CurveFetch!H20&lt;&gt;""),CurveFetch!H20,IF($B22="","",IF(AM22="",AN21,AM22)))</f>
        <v>2.23</v>
      </c>
      <c r="AO22" s="168">
        <f>AO21</f>
        <v>2.09</v>
      </c>
      <c r="AP22" s="156">
        <f>IF(AND(AP$9,CurveFetch!G20&lt;&gt;""),CurveFetch!G20,IF($B22="","",IF(AO22="",AP21,AO22)))</f>
        <v>2.09</v>
      </c>
      <c r="AQ22" s="168">
        <v>2.0649999999999999</v>
      </c>
      <c r="AR22" s="156">
        <f>IF(AND(AR$9,CurveFetch!I20&lt;&gt;""),CurveFetch!I20,IF($B22="","",IF(AQ22="",AR21,AQ22)))</f>
        <v>2.0649999999999999</v>
      </c>
    </row>
    <row r="23" spans="1:44" x14ac:dyDescent="0.25">
      <c r="A23">
        <v>14</v>
      </c>
      <c r="B23" s="128">
        <f t="shared" si="0"/>
        <v>37270</v>
      </c>
      <c r="C23" s="167">
        <v>2.1</v>
      </c>
      <c r="D23" s="156">
        <f>IF(AND(D$9,CurveFetch!J21&lt;&gt;""),CurveFetch!J21,IF($B23="","",IF(C23="",D22,C23)))</f>
        <v>2.1</v>
      </c>
      <c r="E23" s="167">
        <v>2.0649999999999999</v>
      </c>
      <c r="F23" s="156">
        <f>IF(AND(F$9,CurveFetch!K21&lt;&gt;""),CurveFetch!K21,IF($B23="","",IF(E23="",F22,E23)))</f>
        <v>2.0649999999999999</v>
      </c>
      <c r="G23" s="167">
        <f t="shared" si="1"/>
        <v>2.12</v>
      </c>
      <c r="H23" s="156">
        <f>IF(AND(H$9,CurveFetch!L21&lt;&gt;""),CurveFetch!L21,IF($B23="","",IF(G23="",H22,G23)))</f>
        <v>2.12</v>
      </c>
      <c r="I23" s="167">
        <f>I22</f>
        <v>2.2000000000000002</v>
      </c>
      <c r="J23" s="156">
        <f>IF(AND(J$9,CurveFetch!M21&lt;&gt;""),CurveFetch!M21,IF($B23="","",IF(I23="",J22,I23)))</f>
        <v>2.2000000000000002</v>
      </c>
      <c r="K23" s="167">
        <f t="shared" si="8"/>
        <v>1.97</v>
      </c>
      <c r="L23" s="156">
        <f>IF(AND(L$9,CurveFetch!N21&lt;&gt;""),CurveFetch!N21,IF($B23="","",IF(K23="",L22,K23)))</f>
        <v>1.97</v>
      </c>
      <c r="M23" s="167">
        <f t="shared" si="4"/>
        <v>1.97</v>
      </c>
      <c r="N23" s="156">
        <f>IF(AND(N$9,CurveFetch!O21&lt;&gt;""),CurveFetch!O21,IF($B23="","",IF(M23="",N22,M23)))</f>
        <v>1.97</v>
      </c>
      <c r="O23" s="167">
        <f t="shared" ref="O23:O40" si="9">O22</f>
        <v>2.0449999999999999</v>
      </c>
      <c r="P23" s="156">
        <f>IF(AND(P$9,CurveFetch!P21&lt;&gt;""),CurveFetch!P21,IF($B23="","",IF(O23="",P22,O23)))</f>
        <v>2.0449999999999999</v>
      </c>
      <c r="Q23" s="167">
        <f t="shared" ref="Q23:Q40" si="10">Q22</f>
        <v>1.9630000000000001</v>
      </c>
      <c r="R23" s="156">
        <f>IF(AND(R$9,CurveFetch!Q21&lt;&gt;""),CurveFetch!Q21,IF($B23="","",IF(Q23="",R22,Q23)))</f>
        <v>1.9630000000000001</v>
      </c>
      <c r="S23" s="167">
        <f t="shared" ref="S23:S40" si="11">S22</f>
        <v>1.915</v>
      </c>
      <c r="T23" s="156">
        <f>IF(AND(T$9,CurveFetch!R21&lt;&gt;""),CurveFetch!R21,IF($B23="","",IF(S23="",T22,S23)))</f>
        <v>1.915</v>
      </c>
      <c r="U23" s="167">
        <f t="shared" si="5"/>
        <v>2.1349999999999998</v>
      </c>
      <c r="V23" s="156">
        <f>IF(AND(V$9,CurveFetch!T21&lt;&gt;""),CurveFetch!T21,IF($B23="","",IF(U23="",V22,U23)))</f>
        <v>2.1349999999999998</v>
      </c>
      <c r="W23" s="167">
        <f t="shared" si="6"/>
        <v>2.0699999999999998</v>
      </c>
      <c r="X23" s="156">
        <f>IF(AND(X$9,CurveFetch!U21&lt;&gt;""),CurveFetch!U21,IF($B23="","",IF(W23="",X22,W23)))</f>
        <v>2.0699999999999998</v>
      </c>
      <c r="Y23" s="168">
        <f t="shared" si="3"/>
        <v>1.9850000000000001</v>
      </c>
      <c r="Z23" s="156">
        <f>IF(AND(Z$9,CurveFetch!S21&lt;&gt;""),CurveFetch!S21,IF($B23="","",IF(Y23="",Z22,Y23)))</f>
        <v>1.9850000000000001</v>
      </c>
      <c r="AA23" s="167">
        <f t="shared" si="7"/>
        <v>2.23</v>
      </c>
      <c r="AB23" s="156">
        <f>IF(AND(AB$9,CurveFetch!V21&lt;&gt;""),CurveFetch!V21,IF($B23="","",IF(AA23="",AB22,AA23)))</f>
        <v>2.23</v>
      </c>
      <c r="AC23" s="168"/>
      <c r="AD23" s="156">
        <f>IF(AND(AD$9,CurveFetch!W21&lt;&gt;""),CurveFetch!W21,IF($B23="","",IF(AC23="",AD22,AC23)))</f>
        <v>2.09</v>
      </c>
      <c r="AE23" s="168">
        <f t="shared" si="2"/>
        <v>2.0649999999999999</v>
      </c>
      <c r="AF23" s="156">
        <f>IF(AND(AF$9,CurveFetch!X21&lt;&gt;""),CurveFetch!X21,IF($B23="","",IF(AE23="",AF22,AE23)))</f>
        <v>2.0649999999999999</v>
      </c>
      <c r="AG23" s="168">
        <v>1.8979999999999999</v>
      </c>
      <c r="AH23" s="156">
        <f>IF(AND(AH$9,CurveFetch!AA21&lt;&gt;""),CurveFetch!AA21,IF($B23="","",IF(AG23="",AH22,AG23)))</f>
        <v>1.8979999999999999</v>
      </c>
      <c r="AI23" s="167">
        <v>2.0750000000000002</v>
      </c>
      <c r="AJ23" s="156">
        <f>IF(AND(AJ$9,CurveFetch!Z21&lt;&gt;""),CurveFetch!Z21,IF($B23="","",IF(AI23="",AJ22,AI23)))</f>
        <v>2.0750000000000002</v>
      </c>
      <c r="AK23" s="167">
        <v>1.9450000000000001</v>
      </c>
      <c r="AL23" s="156">
        <f>IF(AND(AL$9,CurveFetch!Y21&lt;&gt;""),CurveFetch!Y21,IF($B23="","",IF(AK23="",AL22,AK23)))</f>
        <v>1.9450000000000001</v>
      </c>
      <c r="AM23" s="168">
        <f>AM22</f>
        <v>2.23</v>
      </c>
      <c r="AN23" s="156">
        <f>IF(AND(AN$9,CurveFetch!H21&lt;&gt;""),CurveFetch!H21,IF($B23="","",IF(AM23="",AN22,AM23)))</f>
        <v>2.23</v>
      </c>
      <c r="AO23" s="168">
        <f>AO22</f>
        <v>2.09</v>
      </c>
      <c r="AP23" s="156">
        <f>IF(AND(AP$9,CurveFetch!G21&lt;&gt;""),CurveFetch!G21,IF($B23="","",IF(AO23="",AP22,AO23)))</f>
        <v>2.09</v>
      </c>
      <c r="AQ23" s="168">
        <v>2.0649999999999999</v>
      </c>
      <c r="AR23" s="156">
        <f>IF(AND(AR$9,CurveFetch!I21&lt;&gt;""),CurveFetch!I21,IF($B23="","",IF(AQ23="",AR22,AQ23)))</f>
        <v>2.0649999999999999</v>
      </c>
    </row>
    <row r="24" spans="1:44" x14ac:dyDescent="0.25">
      <c r="A24" s="82">
        <v>15</v>
      </c>
      <c r="B24" s="128">
        <f t="shared" si="0"/>
        <v>37271</v>
      </c>
      <c r="C24" s="167">
        <v>2.2200000000000002</v>
      </c>
      <c r="D24" s="156">
        <f>IF(AND(D$9,CurveFetch!J22&lt;&gt;""),CurveFetch!J22,IF($B24="","",IF(C24="",D23,C24)))</f>
        <v>2.2200000000000002</v>
      </c>
      <c r="E24" s="167">
        <v>2.0099999999999998</v>
      </c>
      <c r="F24" s="156">
        <f>IF(AND(F$9,CurveFetch!K22&lt;&gt;""),CurveFetch!K22,IF($B24="","",IF(E24="",F23,E24)))</f>
        <v>2.0099999999999998</v>
      </c>
      <c r="G24" s="167">
        <f t="shared" si="1"/>
        <v>2.2400000000000002</v>
      </c>
      <c r="H24" s="156">
        <f>IF(AND(H$9,CurveFetch!L22&lt;&gt;""),CurveFetch!L22,IF($B24="","",IF(G24="",H23,G24)))</f>
        <v>2.2400000000000002</v>
      </c>
      <c r="I24" s="167">
        <f t="shared" ref="I24:I40" si="12">I23</f>
        <v>2.2000000000000002</v>
      </c>
      <c r="J24" s="156">
        <f>IF(AND(J$9,CurveFetch!M22&lt;&gt;""),CurveFetch!M22,IF($B24="","",IF(I24="",J23,I24)))</f>
        <v>2.2000000000000002</v>
      </c>
      <c r="K24" s="167">
        <f t="shared" si="8"/>
        <v>1.97</v>
      </c>
      <c r="L24" s="156">
        <f>IF(AND(L$9,CurveFetch!N22&lt;&gt;""),CurveFetch!N22,IF($B24="","",IF(K24="",L23,K24)))</f>
        <v>1.97</v>
      </c>
      <c r="M24" s="167">
        <f t="shared" si="4"/>
        <v>1.97</v>
      </c>
      <c r="N24" s="156">
        <f>IF(AND(N$9,CurveFetch!O22&lt;&gt;""),CurveFetch!O22,IF($B24="","",IF(M24="",N23,M24)))</f>
        <v>1.97</v>
      </c>
      <c r="O24" s="167">
        <f t="shared" si="9"/>
        <v>2.0449999999999999</v>
      </c>
      <c r="P24" s="156">
        <f>IF(AND(P$9,CurveFetch!P22&lt;&gt;""),CurveFetch!P22,IF($B24="","",IF(O24="",P23,O24)))</f>
        <v>2.0449999999999999</v>
      </c>
      <c r="Q24" s="167">
        <f t="shared" si="10"/>
        <v>1.9630000000000001</v>
      </c>
      <c r="R24" s="156">
        <f>IF(AND(R$9,CurveFetch!Q22&lt;&gt;""),CurveFetch!Q22,IF($B24="","",IF(Q24="",R23,Q24)))</f>
        <v>1.9630000000000001</v>
      </c>
      <c r="S24" s="167">
        <f t="shared" si="11"/>
        <v>1.915</v>
      </c>
      <c r="T24" s="156">
        <f>IF(AND(T$9,CurveFetch!R22&lt;&gt;""),CurveFetch!R22,IF($B24="","",IF(S24="",T23,S24)))</f>
        <v>1.915</v>
      </c>
      <c r="U24" s="167">
        <f t="shared" si="5"/>
        <v>2.1349999999999998</v>
      </c>
      <c r="V24" s="156">
        <f>IF(AND(V$9,CurveFetch!T22&lt;&gt;""),CurveFetch!T22,IF($B24="","",IF(U24="",V23,U24)))</f>
        <v>2.1349999999999998</v>
      </c>
      <c r="W24" s="167">
        <f t="shared" si="6"/>
        <v>2.0699999999999998</v>
      </c>
      <c r="X24" s="156">
        <f>IF(AND(X$9,CurveFetch!U22&lt;&gt;""),CurveFetch!U22,IF($B24="","",IF(W24="",X23,W24)))</f>
        <v>2.0699999999999998</v>
      </c>
      <c r="Y24" s="168">
        <f t="shared" si="3"/>
        <v>1.9850000000000001</v>
      </c>
      <c r="Z24" s="156">
        <f>IF(AND(Z$9,CurveFetch!S22&lt;&gt;""),CurveFetch!S22,IF($B24="","",IF(Y24="",Z23,Y24)))</f>
        <v>1.9850000000000001</v>
      </c>
      <c r="AA24" s="167">
        <f t="shared" si="7"/>
        <v>2.23</v>
      </c>
      <c r="AB24" s="156">
        <f>IF(AND(AB$9,CurveFetch!V22&lt;&gt;""),CurveFetch!V22,IF($B24="","",IF(AA24="",AB23,AA24)))</f>
        <v>2.23</v>
      </c>
      <c r="AC24" s="168"/>
      <c r="AD24" s="156">
        <f>IF(AND(AD$9,CurveFetch!W22&lt;&gt;""),CurveFetch!W22,IF($B24="","",IF(AC24="",AD23,AC24)))</f>
        <v>2.09</v>
      </c>
      <c r="AE24" s="168">
        <f t="shared" si="2"/>
        <v>2.0099999999999998</v>
      </c>
      <c r="AF24" s="156">
        <f>IF(AND(AF$9,CurveFetch!X22&lt;&gt;""),CurveFetch!X22,IF($B24="","",IF(AE24="",AF23,AE24)))</f>
        <v>2.0099999999999998</v>
      </c>
      <c r="AG24" s="168">
        <v>1.8979999999999999</v>
      </c>
      <c r="AH24" s="156">
        <f>IF(AND(AH$9,CurveFetch!AA22&lt;&gt;""),CurveFetch!AA22,IF($B24="","",IF(AG24="",AH23,AG24)))</f>
        <v>1.8979999999999999</v>
      </c>
      <c r="AI24" s="167">
        <v>2.0099999999999998</v>
      </c>
      <c r="AJ24" s="156">
        <f>IF(AND(AJ$9,CurveFetch!Z22&lt;&gt;""),CurveFetch!Z22,IF($B24="","",IF(AI24="",AJ23,AI24)))</f>
        <v>2.0099999999999998</v>
      </c>
      <c r="AK24" s="167">
        <v>1.96</v>
      </c>
      <c r="AL24" s="156">
        <f>IF(AND(AL$9,CurveFetch!Y22&lt;&gt;""),CurveFetch!Y22,IF($B24="","",IF(AK24="",AL23,AK24)))</f>
        <v>1.96</v>
      </c>
      <c r="AM24" s="168">
        <f>AM23</f>
        <v>2.23</v>
      </c>
      <c r="AN24" s="156">
        <f>IF(AND(AN$9,CurveFetch!H22&lt;&gt;""),CurveFetch!H22,IF($B24="","",IF(AM24="",AN23,AM24)))</f>
        <v>2.23</v>
      </c>
      <c r="AO24" s="168">
        <f>AO23</f>
        <v>2.09</v>
      </c>
      <c r="AP24" s="156">
        <f>IF(AND(AP$9,CurveFetch!G22&lt;&gt;""),CurveFetch!G22,IF($B24="","",IF(AO24="",AP23,AO24)))</f>
        <v>2.09</v>
      </c>
      <c r="AQ24" s="168">
        <v>2.0099999999999998</v>
      </c>
      <c r="AR24" s="156">
        <f>IF(AND(AR$9,CurveFetch!I22&lt;&gt;""),CurveFetch!I22,IF($B24="","",IF(AQ24="",AR23,AQ24)))</f>
        <v>2.0099999999999998</v>
      </c>
    </row>
    <row r="25" spans="1:44" x14ac:dyDescent="0.25">
      <c r="A25" s="82">
        <v>16</v>
      </c>
      <c r="B25" s="128">
        <f t="shared" si="0"/>
        <v>37272</v>
      </c>
      <c r="C25" s="167">
        <f>C24</f>
        <v>2.2200000000000002</v>
      </c>
      <c r="D25" s="156">
        <f>IF(AND(D$9,CurveFetch!J23&lt;&gt;""),CurveFetch!J23,IF($B25="","",IF(C25="",D24,C25)))</f>
        <v>2.2200000000000002</v>
      </c>
      <c r="E25" s="167">
        <f>E24</f>
        <v>2.0099999999999998</v>
      </c>
      <c r="F25" s="156">
        <f>IF(AND(F$9,CurveFetch!K23&lt;&gt;""),CurveFetch!K23,IF($B25="","",IF(E25="",F24,E25)))</f>
        <v>2.0099999999999998</v>
      </c>
      <c r="G25" s="167">
        <f t="shared" si="1"/>
        <v>2.2400000000000002</v>
      </c>
      <c r="H25" s="156">
        <f>IF(AND(H$9,CurveFetch!L23&lt;&gt;""),CurveFetch!L23,IF($B25="","",IF(G25="",H24,G25)))</f>
        <v>2.2400000000000002</v>
      </c>
      <c r="I25" s="167">
        <f t="shared" si="12"/>
        <v>2.2000000000000002</v>
      </c>
      <c r="J25" s="156">
        <f>IF(AND(J$9,CurveFetch!M23&lt;&gt;""),CurveFetch!M23,IF($B25="","",IF(I25="",J24,I25)))</f>
        <v>2.2000000000000002</v>
      </c>
      <c r="K25" s="167">
        <f t="shared" si="8"/>
        <v>1.97</v>
      </c>
      <c r="L25" s="156">
        <f>IF(AND(L$9,CurveFetch!N23&lt;&gt;""),CurveFetch!N23,IF($B25="","",IF(K25="",L24,K25)))</f>
        <v>1.97</v>
      </c>
      <c r="M25" s="167">
        <f t="shared" si="4"/>
        <v>1.97</v>
      </c>
      <c r="N25" s="156">
        <f>IF(AND(N$9,CurveFetch!O23&lt;&gt;""),CurveFetch!O23,IF($B25="","",IF(M25="",N24,M25)))</f>
        <v>1.97</v>
      </c>
      <c r="O25" s="167">
        <f t="shared" si="9"/>
        <v>2.0449999999999999</v>
      </c>
      <c r="P25" s="156">
        <f>IF(AND(P$9,CurveFetch!P23&lt;&gt;""),CurveFetch!P23,IF($B25="","",IF(O25="",P24,O25)))</f>
        <v>2.0449999999999999</v>
      </c>
      <c r="Q25" s="167">
        <f t="shared" si="10"/>
        <v>1.9630000000000001</v>
      </c>
      <c r="R25" s="156">
        <f>IF(AND(R$9,CurveFetch!Q23&lt;&gt;""),CurveFetch!Q23,IF($B25="","",IF(Q25="",R24,Q25)))</f>
        <v>1.9630000000000001</v>
      </c>
      <c r="S25" s="167">
        <f t="shared" si="11"/>
        <v>1.915</v>
      </c>
      <c r="T25" s="156">
        <f>IF(AND(T$9,CurveFetch!R23&lt;&gt;""),CurveFetch!R23,IF($B25="","",IF(S25="",T24,S25)))</f>
        <v>1.915</v>
      </c>
      <c r="U25" s="167">
        <f t="shared" si="5"/>
        <v>2.1349999999999998</v>
      </c>
      <c r="V25" s="156">
        <f>IF(AND(V$9,CurveFetch!T23&lt;&gt;""),CurveFetch!T23,IF($B25="","",IF(U25="",V24,U25)))</f>
        <v>2.1349999999999998</v>
      </c>
      <c r="W25" s="167">
        <f t="shared" si="6"/>
        <v>2.0699999999999998</v>
      </c>
      <c r="X25" s="156">
        <f>IF(AND(X$9,CurveFetch!U23&lt;&gt;""),CurveFetch!U23,IF($B25="","",IF(W25="",X24,W25)))</f>
        <v>2.0699999999999998</v>
      </c>
      <c r="Y25" s="168">
        <f t="shared" si="3"/>
        <v>1.9850000000000001</v>
      </c>
      <c r="Z25" s="156">
        <f>IF(AND(Z$9,CurveFetch!S23&lt;&gt;""),CurveFetch!S23,IF($B25="","",IF(Y25="",Z24,Y25)))</f>
        <v>1.9850000000000001</v>
      </c>
      <c r="AA25" s="167">
        <f t="shared" si="7"/>
        <v>2.23</v>
      </c>
      <c r="AB25" s="156">
        <f>IF(AND(AB$9,CurveFetch!V23&lt;&gt;""),CurveFetch!V23,IF($B25="","",IF(AA25="",AB24,AA25)))</f>
        <v>2.23</v>
      </c>
      <c r="AC25" s="168"/>
      <c r="AD25" s="156">
        <f>IF(AND(AD$9,CurveFetch!W23&lt;&gt;""),CurveFetch!W23,IF($B25="","",IF(AC25="",AD24,AC25)))</f>
        <v>2.09</v>
      </c>
      <c r="AE25" s="168"/>
      <c r="AF25" s="156">
        <f>IF(AND(AF$9,CurveFetch!X23&lt;&gt;""),CurveFetch!X23,IF($B25="","",IF(AE25="",AF24,AE25)))</f>
        <v>2.0099999999999998</v>
      </c>
      <c r="AG25" s="168"/>
      <c r="AH25" s="156">
        <f>IF(AND(AH$9,CurveFetch!AA23&lt;&gt;""),CurveFetch!AA23,IF($B25="","",IF(AG25="",AH24,AG25)))</f>
        <v>1.8979999999999999</v>
      </c>
      <c r="AI25" s="167"/>
      <c r="AJ25" s="156">
        <f>IF(AND(AJ$9,CurveFetch!Z23&lt;&gt;""),CurveFetch!Z23,IF($B25="","",IF(AI25="",AJ24,AI25)))</f>
        <v>2.0099999999999998</v>
      </c>
      <c r="AK25" s="167"/>
      <c r="AL25" s="156">
        <f>IF(AND(AL$9,CurveFetch!Y23&lt;&gt;""),CurveFetch!Y23,IF($B25="","",IF(AK25="",AL24,AK25)))</f>
        <v>1.96</v>
      </c>
      <c r="AM25" s="168"/>
      <c r="AN25" s="156">
        <f>IF(AND(AN$9,CurveFetch!H23&lt;&gt;""),CurveFetch!H23,IF($B25="","",IF(AM25="",AN24,AM25)))</f>
        <v>2.23</v>
      </c>
      <c r="AO25" s="168"/>
      <c r="AP25" s="156">
        <f>IF(AND(AP$9,CurveFetch!G23&lt;&gt;""),CurveFetch!G23,IF($B25="","",IF(AO25="",AP24,AO25)))</f>
        <v>2.09</v>
      </c>
      <c r="AQ25" s="168"/>
      <c r="AR25" s="156">
        <f>IF(AND(AR$9,CurveFetch!I23&lt;&gt;""),CurveFetch!I23,IF($B25="","",IF(AQ25="",AR24,AQ25)))</f>
        <v>2.0099999999999998</v>
      </c>
    </row>
    <row r="26" spans="1:44" x14ac:dyDescent="0.25">
      <c r="A26">
        <v>17</v>
      </c>
      <c r="B26" s="128">
        <f t="shared" si="0"/>
        <v>37273</v>
      </c>
      <c r="C26" s="167">
        <f t="shared" ref="C26:C68" si="13">C25</f>
        <v>2.2200000000000002</v>
      </c>
      <c r="D26" s="156">
        <f>IF(AND(D$9,CurveFetch!J24&lt;&gt;""),CurveFetch!J24,IF($B26="","",IF(C26="",D25,C26)))</f>
        <v>2.2200000000000002</v>
      </c>
      <c r="E26" s="167">
        <f t="shared" ref="E26:E68" si="14">E25</f>
        <v>2.0099999999999998</v>
      </c>
      <c r="F26" s="156">
        <f>IF(AND(F$9,CurveFetch!K24&lt;&gt;""),CurveFetch!K24,IF($B26="","",IF(E26="",F25,E26)))</f>
        <v>2.0099999999999998</v>
      </c>
      <c r="G26" s="167">
        <f>D26+$G$8</f>
        <v>2.2400000000000002</v>
      </c>
      <c r="H26" s="156">
        <f>IF(AND(H$9,CurveFetch!L24&lt;&gt;""),CurveFetch!L24,IF($B26="","",IF(G26="",H25,G26)))</f>
        <v>2.2400000000000002</v>
      </c>
      <c r="I26" s="167">
        <f t="shared" si="12"/>
        <v>2.2000000000000002</v>
      </c>
      <c r="J26" s="156">
        <f>IF(AND(J$9,CurveFetch!M24&lt;&gt;""),CurveFetch!M24,IF($B26="","",IF(I26="",J25,I26)))</f>
        <v>2.2000000000000002</v>
      </c>
      <c r="K26" s="167">
        <f t="shared" si="8"/>
        <v>1.97</v>
      </c>
      <c r="L26" s="156">
        <f>IF(AND(L$9,CurveFetch!N24&lt;&gt;""),CurveFetch!N24,IF($B26="","",IF(K26="",L25,K26)))</f>
        <v>1.97</v>
      </c>
      <c r="M26" s="167">
        <f t="shared" si="4"/>
        <v>1.97</v>
      </c>
      <c r="N26" s="156">
        <f>IF(AND(N$9,CurveFetch!O24&lt;&gt;""),CurveFetch!O24,IF($B26="","",IF(M26="",N25,M26)))</f>
        <v>1.97</v>
      </c>
      <c r="O26" s="167">
        <f t="shared" si="9"/>
        <v>2.0449999999999999</v>
      </c>
      <c r="P26" s="156">
        <f>IF(AND(P$9,CurveFetch!P24&lt;&gt;""),CurveFetch!P24,IF($B26="","",IF(O26="",P25,O26)))</f>
        <v>2.0449999999999999</v>
      </c>
      <c r="Q26" s="167">
        <f t="shared" si="10"/>
        <v>1.9630000000000001</v>
      </c>
      <c r="R26" s="156">
        <f>IF(AND(R$9,CurveFetch!Q24&lt;&gt;""),CurveFetch!Q24,IF($B26="","",IF(Q26="",R25,Q26)))</f>
        <v>1.9630000000000001</v>
      </c>
      <c r="S26" s="167">
        <f t="shared" si="11"/>
        <v>1.915</v>
      </c>
      <c r="T26" s="156">
        <f>IF(AND(T$9,CurveFetch!R24&lt;&gt;""),CurveFetch!R24,IF($B26="","",IF(S26="",T25,S26)))</f>
        <v>1.915</v>
      </c>
      <c r="U26" s="167">
        <f t="shared" si="5"/>
        <v>2.1349999999999998</v>
      </c>
      <c r="V26" s="156">
        <f>IF(AND(V$9,CurveFetch!T24&lt;&gt;""),CurveFetch!T24,IF($B26="","",IF(U26="",V25,U26)))</f>
        <v>2.1349999999999998</v>
      </c>
      <c r="W26" s="167">
        <f t="shared" si="6"/>
        <v>2.0699999999999998</v>
      </c>
      <c r="X26" s="156">
        <f>IF(AND(X$9,CurveFetch!U24&lt;&gt;""),CurveFetch!U24,IF($B26="","",IF(W26="",X25,W26)))</f>
        <v>2.0699999999999998</v>
      </c>
      <c r="Y26" s="168">
        <f t="shared" si="3"/>
        <v>1.9850000000000001</v>
      </c>
      <c r="Z26" s="156">
        <f>IF(AND(Z$9,CurveFetch!S24&lt;&gt;""),CurveFetch!S24,IF($B26="","",IF(Y26="",Z25,Y26)))</f>
        <v>1.9850000000000001</v>
      </c>
      <c r="AA26" s="167">
        <f t="shared" si="7"/>
        <v>2.23</v>
      </c>
      <c r="AB26" s="156">
        <f>IF(AND(AB$9,CurveFetch!V24&lt;&gt;""),CurveFetch!V24,IF($B26="","",IF(AA26="",AB25,AA26)))</f>
        <v>2.23</v>
      </c>
      <c r="AC26" s="168"/>
      <c r="AD26" s="156">
        <f>IF(AND(AD$9,CurveFetch!W24&lt;&gt;""),CurveFetch!W24,IF($B26="","",IF(AC26="",AD25,AC26)))</f>
        <v>2.09</v>
      </c>
      <c r="AE26" s="168"/>
      <c r="AF26" s="156">
        <f>IF(AND(AF$9,CurveFetch!X24&lt;&gt;""),CurveFetch!X24,IF($B26="","",IF(AE26="",AF25,AE26)))</f>
        <v>2.0099999999999998</v>
      </c>
      <c r="AG26" s="168"/>
      <c r="AH26" s="156">
        <f>IF(AND(AH$9,CurveFetch!AA24&lt;&gt;""),CurveFetch!AA24,IF($B26="","",IF(AG26="",AH25,AG26)))</f>
        <v>1.8979999999999999</v>
      </c>
      <c r="AI26" s="167"/>
      <c r="AJ26" s="156">
        <f>IF(AND(AJ$9,CurveFetch!Z24&lt;&gt;""),CurveFetch!Z24,IF($B26="","",IF(AI26="",AJ25,AI26)))</f>
        <v>2.0099999999999998</v>
      </c>
      <c r="AK26" s="167"/>
      <c r="AL26" s="156">
        <f>IF(AND(AL$9,CurveFetch!Y24&lt;&gt;""),CurveFetch!Y24,IF($B26="","",IF(AK26="",AL25,AK26)))</f>
        <v>1.96</v>
      </c>
      <c r="AM26" s="168"/>
      <c r="AN26" s="156">
        <f>IF(AND(AN$9,CurveFetch!H24&lt;&gt;""),CurveFetch!H24,IF($B26="","",IF(AM26="",AN25,AM26)))</f>
        <v>2.23</v>
      </c>
      <c r="AO26" s="168"/>
      <c r="AP26" s="156">
        <f>IF(AND(AP$9,CurveFetch!G24&lt;&gt;""),CurveFetch!G24,IF($B26="","",IF(AO26="",AP25,AO26)))</f>
        <v>2.09</v>
      </c>
      <c r="AQ26" s="168"/>
      <c r="AR26" s="156">
        <f>IF(AND(AR$9,CurveFetch!I24&lt;&gt;""),CurveFetch!I24,IF($B26="","",IF(AQ26="",AR25,AQ26)))</f>
        <v>2.0099999999999998</v>
      </c>
    </row>
    <row r="27" spans="1:44" x14ac:dyDescent="0.25">
      <c r="A27">
        <v>18</v>
      </c>
      <c r="B27" s="128">
        <f t="shared" si="0"/>
        <v>37274</v>
      </c>
      <c r="C27" s="167">
        <f t="shared" si="13"/>
        <v>2.2200000000000002</v>
      </c>
      <c r="D27" s="156">
        <f>IF(AND(D$9,CurveFetch!J25&lt;&gt;""),CurveFetch!J25,IF($B27="","",IF(C27="",D26,C27)))</f>
        <v>2.2200000000000002</v>
      </c>
      <c r="E27" s="167">
        <f t="shared" si="14"/>
        <v>2.0099999999999998</v>
      </c>
      <c r="F27" s="156">
        <f>IF(AND(F$9,CurveFetch!K25&lt;&gt;""),CurveFetch!K25,IF($B27="","",IF(E27="",F26,E27)))</f>
        <v>2.0099999999999998</v>
      </c>
      <c r="G27" s="167">
        <f t="shared" si="1"/>
        <v>2.2400000000000002</v>
      </c>
      <c r="H27" s="156">
        <f>IF(AND(H$9,CurveFetch!L25&lt;&gt;""),CurveFetch!L25,IF($B27="","",IF(G27="",H26,G27)))</f>
        <v>2.2400000000000002</v>
      </c>
      <c r="I27" s="167">
        <f t="shared" si="12"/>
        <v>2.2000000000000002</v>
      </c>
      <c r="J27" s="156">
        <f>IF(AND(J$9,CurveFetch!M25&lt;&gt;""),CurveFetch!M25,IF($B27="","",IF(I27="",J26,I27)))</f>
        <v>2.2000000000000002</v>
      </c>
      <c r="K27" s="167">
        <f t="shared" si="8"/>
        <v>1.97</v>
      </c>
      <c r="L27" s="156">
        <f>IF(AND(L$9,CurveFetch!N25&lt;&gt;""),CurveFetch!N25,IF($B27="","",IF(K27="",L26,K27)))</f>
        <v>1.97</v>
      </c>
      <c r="M27" s="167">
        <f t="shared" si="4"/>
        <v>1.97</v>
      </c>
      <c r="N27" s="156">
        <f>IF(AND(N$9,CurveFetch!O25&lt;&gt;""),CurveFetch!O25,IF($B27="","",IF(M27="",N26,M27)))</f>
        <v>1.97</v>
      </c>
      <c r="O27" s="167">
        <f t="shared" si="9"/>
        <v>2.0449999999999999</v>
      </c>
      <c r="P27" s="156">
        <f>IF(AND(P$9,CurveFetch!P25&lt;&gt;""),CurveFetch!P25,IF($B27="","",IF(O27="",P26,O27)))</f>
        <v>2.0449999999999999</v>
      </c>
      <c r="Q27" s="167">
        <f t="shared" si="10"/>
        <v>1.9630000000000001</v>
      </c>
      <c r="R27" s="156">
        <f>IF(AND(R$9,CurveFetch!Q25&lt;&gt;""),CurveFetch!Q25,IF($B27="","",IF(Q27="",R26,Q27)))</f>
        <v>1.9630000000000001</v>
      </c>
      <c r="S27" s="167">
        <f t="shared" si="11"/>
        <v>1.915</v>
      </c>
      <c r="T27" s="156">
        <f>IF(AND(T$9,CurveFetch!R25&lt;&gt;""),CurveFetch!R25,IF($B27="","",IF(S27="",T26,S27)))</f>
        <v>1.915</v>
      </c>
      <c r="U27" s="167">
        <f t="shared" si="5"/>
        <v>2.1349999999999998</v>
      </c>
      <c r="V27" s="156">
        <f>IF(AND(V$9,CurveFetch!T25&lt;&gt;""),CurveFetch!T25,IF($B27="","",IF(U27="",V26,U27)))</f>
        <v>2.1349999999999998</v>
      </c>
      <c r="W27" s="167">
        <f t="shared" si="6"/>
        <v>2.0699999999999998</v>
      </c>
      <c r="X27" s="156">
        <f>IF(AND(X$9,CurveFetch!U25&lt;&gt;""),CurveFetch!U25,IF($B27="","",IF(W27="",X26,W27)))</f>
        <v>2.0699999999999998</v>
      </c>
      <c r="Y27" s="168">
        <f t="shared" si="3"/>
        <v>1.9850000000000001</v>
      </c>
      <c r="Z27" s="156">
        <f>IF(AND(Z$9,CurveFetch!S25&lt;&gt;""),CurveFetch!S25,IF($B27="","",IF(Y27="",Z26,Y27)))</f>
        <v>1.9850000000000001</v>
      </c>
      <c r="AA27" s="167">
        <f t="shared" si="7"/>
        <v>2.23</v>
      </c>
      <c r="AB27" s="156">
        <f>IF(AND(AB$9,CurveFetch!V25&lt;&gt;""),CurveFetch!V25,IF($B27="","",IF(AA27="",AB26,AA27)))</f>
        <v>2.23</v>
      </c>
      <c r="AC27" s="168"/>
      <c r="AD27" s="156">
        <f>IF(AND(AD$9,CurveFetch!W25&lt;&gt;""),CurveFetch!W25,IF($B27="","",IF(AC27="",AD26,AC27)))</f>
        <v>2.09</v>
      </c>
      <c r="AE27" s="168"/>
      <c r="AF27" s="156">
        <f>IF(AND(AF$9,CurveFetch!X25&lt;&gt;""),CurveFetch!X25,IF($B27="","",IF(AE27="",AF26,AE27)))</f>
        <v>2.0099999999999998</v>
      </c>
      <c r="AG27" s="168"/>
      <c r="AH27" s="156">
        <f>IF(AND(AH$9,CurveFetch!AA25&lt;&gt;""),CurveFetch!AA25,IF($B27="","",IF(AG27="",AH26,AG27)))</f>
        <v>1.8979999999999999</v>
      </c>
      <c r="AI27" s="167"/>
      <c r="AJ27" s="156">
        <f>IF(AND(AJ$9,CurveFetch!Z25&lt;&gt;""),CurveFetch!Z25,IF($B27="","",IF(AI27="",AJ26,AI27)))</f>
        <v>2.0099999999999998</v>
      </c>
      <c r="AK27" s="167"/>
      <c r="AL27" s="156">
        <f>IF(AND(AL$9,CurveFetch!Y25&lt;&gt;""),CurveFetch!Y25,IF($B27="","",IF(AK27="",AL26,AK27)))</f>
        <v>1.96</v>
      </c>
      <c r="AM27" s="168"/>
      <c r="AN27" s="156">
        <f>IF(AND(AN$9,CurveFetch!H25&lt;&gt;""),CurveFetch!H25,IF($B27="","",IF(AM27="",AN26,AM27)))</f>
        <v>2.23</v>
      </c>
      <c r="AO27" s="168"/>
      <c r="AP27" s="156">
        <f>IF(AND(AP$9,CurveFetch!G25&lt;&gt;""),CurveFetch!G25,IF($B27="","",IF(AO27="",AP26,AO27)))</f>
        <v>2.09</v>
      </c>
      <c r="AQ27" s="168"/>
      <c r="AR27" s="156">
        <f>IF(AND(AR$9,CurveFetch!I25&lt;&gt;""),CurveFetch!I25,IF($B27="","",IF(AQ27="",AR26,AQ27)))</f>
        <v>2.0099999999999998</v>
      </c>
    </row>
    <row r="28" spans="1:44" x14ac:dyDescent="0.25">
      <c r="A28">
        <v>19</v>
      </c>
      <c r="B28" s="128">
        <f t="shared" si="0"/>
        <v>37275</v>
      </c>
      <c r="C28" s="167">
        <f t="shared" si="13"/>
        <v>2.2200000000000002</v>
      </c>
      <c r="D28" s="156">
        <f>IF(AND(D$9,CurveFetch!J26&lt;&gt;""),CurveFetch!J26,IF($B28="","",IF(C28="",D27,C28)))</f>
        <v>2.2200000000000002</v>
      </c>
      <c r="E28" s="167">
        <f t="shared" si="14"/>
        <v>2.0099999999999998</v>
      </c>
      <c r="F28" s="156">
        <f>IF(AND(F$9,CurveFetch!K26&lt;&gt;""),CurveFetch!K26,IF($B28="","",IF(E28="",F27,E28)))</f>
        <v>2.0099999999999998</v>
      </c>
      <c r="G28" s="167">
        <f t="shared" si="1"/>
        <v>2.2400000000000002</v>
      </c>
      <c r="H28" s="156">
        <f>IF(AND(H$9,CurveFetch!L26&lt;&gt;""),CurveFetch!L26,IF($B28="","",IF(G28="",H27,G28)))</f>
        <v>2.2400000000000002</v>
      </c>
      <c r="I28" s="167">
        <f t="shared" si="12"/>
        <v>2.2000000000000002</v>
      </c>
      <c r="J28" s="156">
        <f>IF(AND(J$9,CurveFetch!M26&lt;&gt;""),CurveFetch!M26,IF($B28="","",IF(I28="",J27,I28)))</f>
        <v>2.2000000000000002</v>
      </c>
      <c r="K28" s="167">
        <f t="shared" si="8"/>
        <v>1.97</v>
      </c>
      <c r="L28" s="156">
        <f>IF(AND(L$9,CurveFetch!N26&lt;&gt;""),CurveFetch!N26,IF($B28="","",IF(K28="",L27,K28)))</f>
        <v>1.97</v>
      </c>
      <c r="M28" s="167">
        <f t="shared" si="4"/>
        <v>1.97</v>
      </c>
      <c r="N28" s="156">
        <f>IF(AND(N$9,CurveFetch!O26&lt;&gt;""),CurveFetch!O26,IF($B28="","",IF(M28="",N27,M28)))</f>
        <v>1.97</v>
      </c>
      <c r="O28" s="167">
        <f t="shared" si="9"/>
        <v>2.0449999999999999</v>
      </c>
      <c r="P28" s="156">
        <f>IF(AND(P$9,CurveFetch!P26&lt;&gt;""),CurveFetch!P26,IF($B28="","",IF(O28="",P27,O28)))</f>
        <v>2.0449999999999999</v>
      </c>
      <c r="Q28" s="167">
        <f t="shared" si="10"/>
        <v>1.9630000000000001</v>
      </c>
      <c r="R28" s="156">
        <f>IF(AND(R$9,CurveFetch!Q26&lt;&gt;""),CurveFetch!Q26,IF($B28="","",IF(Q28="",R27,Q28)))</f>
        <v>1.9630000000000001</v>
      </c>
      <c r="S28" s="167">
        <f t="shared" si="11"/>
        <v>1.915</v>
      </c>
      <c r="T28" s="156">
        <f>IF(AND(T$9,CurveFetch!R26&lt;&gt;""),CurveFetch!R26,IF($B28="","",IF(S28="",T27,S28)))</f>
        <v>1.915</v>
      </c>
      <c r="U28" s="167">
        <f t="shared" si="5"/>
        <v>2.1349999999999998</v>
      </c>
      <c r="V28" s="156">
        <f>IF(AND(V$9,CurveFetch!T26&lt;&gt;""),CurveFetch!T26,IF($B28="","",IF(U28="",V27,U28)))</f>
        <v>2.1349999999999998</v>
      </c>
      <c r="W28" s="167">
        <f t="shared" si="6"/>
        <v>2.0699999999999998</v>
      </c>
      <c r="X28" s="156">
        <f>IF(AND(X$9,CurveFetch!U26&lt;&gt;""),CurveFetch!U26,IF($B28="","",IF(W28="",X27,W28)))</f>
        <v>2.0699999999999998</v>
      </c>
      <c r="Y28" s="168">
        <f t="shared" si="3"/>
        <v>1.9850000000000001</v>
      </c>
      <c r="Z28" s="156">
        <f>IF(AND(Z$9,CurveFetch!S26&lt;&gt;""),CurveFetch!S26,IF($B28="","",IF(Y28="",Z27,Y28)))</f>
        <v>1.9850000000000001</v>
      </c>
      <c r="AA28" s="167">
        <f t="shared" si="7"/>
        <v>2.23</v>
      </c>
      <c r="AB28" s="156">
        <f>IF(AND(AB$9,CurveFetch!V26&lt;&gt;""),CurveFetch!V26,IF($B28="","",IF(AA28="",AB27,AA28)))</f>
        <v>2.23</v>
      </c>
      <c r="AC28" s="168"/>
      <c r="AD28" s="156">
        <f>IF(AND(AD$9,CurveFetch!W26&lt;&gt;""),CurveFetch!W26,IF($B28="","",IF(AC28="",AD27,AC28)))</f>
        <v>2.09</v>
      </c>
      <c r="AE28" s="168"/>
      <c r="AF28" s="156">
        <f>IF(AND(AF$9,CurveFetch!X26&lt;&gt;""),CurveFetch!X26,IF($B28="","",IF(AE28="",AF27,AE28)))</f>
        <v>2.0099999999999998</v>
      </c>
      <c r="AG28" s="168"/>
      <c r="AH28" s="156">
        <f>IF(AND(AH$9,CurveFetch!AA26&lt;&gt;""),CurveFetch!AA26,IF($B28="","",IF(AG28="",AH27,AG28)))</f>
        <v>1.8979999999999999</v>
      </c>
      <c r="AI28" s="167"/>
      <c r="AJ28" s="156">
        <f>IF(AND(AJ$9,CurveFetch!Z26&lt;&gt;""),CurveFetch!Z26,IF($B28="","",IF(AI28="",AJ27,AI28)))</f>
        <v>2.0099999999999998</v>
      </c>
      <c r="AK28" s="167"/>
      <c r="AL28" s="156">
        <f>IF(AND(AL$9,CurveFetch!Y26&lt;&gt;""),CurveFetch!Y26,IF($B28="","",IF(AK28="",AL27,AK28)))</f>
        <v>1.96</v>
      </c>
      <c r="AM28" s="168"/>
      <c r="AN28" s="156">
        <f>IF(AND(AN$9,CurveFetch!H26&lt;&gt;""),CurveFetch!H26,IF($B28="","",IF(AM28="",AN27,AM28)))</f>
        <v>2.23</v>
      </c>
      <c r="AO28" s="168"/>
      <c r="AP28" s="156">
        <f>IF(AND(AP$9,CurveFetch!G26&lt;&gt;""),CurveFetch!G26,IF($B28="","",IF(AO28="",AP27,AO28)))</f>
        <v>2.09</v>
      </c>
      <c r="AQ28" s="168"/>
      <c r="AR28" s="156">
        <f>IF(AND(AR$9,CurveFetch!I26&lt;&gt;""),CurveFetch!I26,IF($B28="","",IF(AQ28="",AR27,AQ28)))</f>
        <v>2.0099999999999998</v>
      </c>
    </row>
    <row r="29" spans="1:44" x14ac:dyDescent="0.25">
      <c r="A29">
        <v>20</v>
      </c>
      <c r="B29" s="128">
        <f t="shared" si="0"/>
        <v>37276</v>
      </c>
      <c r="C29" s="167">
        <f t="shared" si="13"/>
        <v>2.2200000000000002</v>
      </c>
      <c r="D29" s="156">
        <f>IF(AND(D$9,CurveFetch!J27&lt;&gt;""),CurveFetch!J27,IF($B29="","",IF(C29="",D28,C29)))</f>
        <v>2.2200000000000002</v>
      </c>
      <c r="E29" s="167">
        <f t="shared" si="14"/>
        <v>2.0099999999999998</v>
      </c>
      <c r="F29" s="156">
        <f>IF(AND(F$9,CurveFetch!K27&lt;&gt;""),CurveFetch!K27,IF($B29="","",IF(E29="",F28,E29)))</f>
        <v>2.0099999999999998</v>
      </c>
      <c r="G29" s="167">
        <f t="shared" si="1"/>
        <v>2.2400000000000002</v>
      </c>
      <c r="H29" s="156">
        <f>IF(AND(H$9,CurveFetch!L27&lt;&gt;""),CurveFetch!L27,IF($B29="","",IF(G29="",H28,G29)))</f>
        <v>2.2400000000000002</v>
      </c>
      <c r="I29" s="167">
        <f t="shared" si="12"/>
        <v>2.2000000000000002</v>
      </c>
      <c r="J29" s="156">
        <f>IF(AND(J$9,CurveFetch!M27&lt;&gt;""),CurveFetch!M27,IF($B29="","",IF(I29="",J28,I29)))</f>
        <v>2.2000000000000002</v>
      </c>
      <c r="K29" s="167">
        <f t="shared" si="8"/>
        <v>1.97</v>
      </c>
      <c r="L29" s="156">
        <f>IF(AND(L$9,CurveFetch!N27&lt;&gt;""),CurveFetch!N27,IF($B29="","",IF(K29="",L28,K29)))</f>
        <v>1.97</v>
      </c>
      <c r="M29" s="167">
        <f t="shared" si="4"/>
        <v>1.97</v>
      </c>
      <c r="N29" s="156">
        <f>IF(AND(N$9,CurveFetch!O27&lt;&gt;""),CurveFetch!O27,IF($B29="","",IF(M29="",N28,M29)))</f>
        <v>1.97</v>
      </c>
      <c r="O29" s="167">
        <f t="shared" si="9"/>
        <v>2.0449999999999999</v>
      </c>
      <c r="P29" s="156">
        <f>IF(AND(P$9,CurveFetch!P27&lt;&gt;""),CurveFetch!P27,IF($B29="","",IF(O29="",P28,O29)))</f>
        <v>2.0449999999999999</v>
      </c>
      <c r="Q29" s="167">
        <f t="shared" si="10"/>
        <v>1.9630000000000001</v>
      </c>
      <c r="R29" s="156">
        <f>IF(AND(R$9,CurveFetch!Q27&lt;&gt;""),CurveFetch!Q27,IF($B29="","",IF(Q29="",R28,Q29)))</f>
        <v>1.9630000000000001</v>
      </c>
      <c r="S29" s="167">
        <f t="shared" si="11"/>
        <v>1.915</v>
      </c>
      <c r="T29" s="156">
        <f>IF(AND(T$9,CurveFetch!R27&lt;&gt;""),CurveFetch!R27,IF($B29="","",IF(S29="",T28,S29)))</f>
        <v>1.915</v>
      </c>
      <c r="U29" s="167">
        <f t="shared" si="5"/>
        <v>2.1349999999999998</v>
      </c>
      <c r="V29" s="156">
        <f>IF(AND(V$9,CurveFetch!T27&lt;&gt;""),CurveFetch!T27,IF($B29="","",IF(U29="",V28,U29)))</f>
        <v>2.1349999999999998</v>
      </c>
      <c r="W29" s="167">
        <f t="shared" si="6"/>
        <v>2.0699999999999998</v>
      </c>
      <c r="X29" s="156">
        <f>IF(AND(X$9,CurveFetch!U27&lt;&gt;""),CurveFetch!U27,IF($B29="","",IF(W29="",X28,W29)))</f>
        <v>2.0699999999999998</v>
      </c>
      <c r="Y29" s="168">
        <f t="shared" si="3"/>
        <v>1.9850000000000001</v>
      </c>
      <c r="Z29" s="156">
        <f>IF(AND(Z$9,CurveFetch!S27&lt;&gt;""),CurveFetch!S27,IF($B29="","",IF(Y29="",Z28,Y29)))</f>
        <v>1.9850000000000001</v>
      </c>
      <c r="AA29" s="167">
        <f t="shared" si="7"/>
        <v>2.23</v>
      </c>
      <c r="AB29" s="156">
        <f>IF(AND(AB$9,CurveFetch!V27&lt;&gt;""),CurveFetch!V27,IF($B29="","",IF(AA29="",AB28,AA29)))</f>
        <v>2.23</v>
      </c>
      <c r="AC29" s="168"/>
      <c r="AD29" s="156">
        <f>IF(AND(AD$9,CurveFetch!W27&lt;&gt;""),CurveFetch!W27,IF($B29="","",IF(AC29="",AD28,AC29)))</f>
        <v>2.09</v>
      </c>
      <c r="AE29" s="168"/>
      <c r="AF29" s="156">
        <f>IF(AND(AF$9,CurveFetch!X27&lt;&gt;""),CurveFetch!X27,IF($B29="","",IF(AE29="",AF28,AE29)))</f>
        <v>2.0099999999999998</v>
      </c>
      <c r="AG29" s="168"/>
      <c r="AH29" s="156">
        <f>IF(AND(AH$9,CurveFetch!AA27&lt;&gt;""),CurveFetch!AA27,IF($B29="","",IF(AG29="",AH28,AG29)))</f>
        <v>1.8979999999999999</v>
      </c>
      <c r="AI29" s="167"/>
      <c r="AJ29" s="156">
        <f>IF(AND(AJ$9,CurveFetch!Z27&lt;&gt;""),CurveFetch!Z27,IF($B29="","",IF(AI29="",AJ28,AI29)))</f>
        <v>2.0099999999999998</v>
      </c>
      <c r="AK29" s="167"/>
      <c r="AL29" s="156">
        <f>IF(AND(AL$9,CurveFetch!Y27&lt;&gt;""),CurveFetch!Y27,IF($B29="","",IF(AK29="",AL28,AK29)))</f>
        <v>1.96</v>
      </c>
      <c r="AM29" s="168"/>
      <c r="AN29" s="156">
        <f>IF(AND(AN$9,CurveFetch!H27&lt;&gt;""),CurveFetch!H27,IF($B29="","",IF(AM29="",AN28,AM29)))</f>
        <v>2.23</v>
      </c>
      <c r="AO29" s="168"/>
      <c r="AP29" s="156">
        <f>IF(AND(AP$9,CurveFetch!G27&lt;&gt;""),CurveFetch!G27,IF($B29="","",IF(AO29="",AP28,AO29)))</f>
        <v>2.09</v>
      </c>
      <c r="AQ29" s="168"/>
      <c r="AR29" s="156">
        <f>IF(AND(AR$9,CurveFetch!I27&lt;&gt;""),CurveFetch!I27,IF($B29="","",IF(AQ29="",AR28,AQ29)))</f>
        <v>2.0099999999999998</v>
      </c>
    </row>
    <row r="30" spans="1:44" x14ac:dyDescent="0.25">
      <c r="A30">
        <v>21</v>
      </c>
      <c r="B30" s="128">
        <f t="shared" si="0"/>
        <v>37277</v>
      </c>
      <c r="C30" s="167">
        <f t="shared" si="13"/>
        <v>2.2200000000000002</v>
      </c>
      <c r="D30" s="156">
        <f>IF(AND(D$9,CurveFetch!J28&lt;&gt;""),CurveFetch!J28,IF($B30="","",IF(C30="",D29,C30)))</f>
        <v>2.2200000000000002</v>
      </c>
      <c r="E30" s="167">
        <f t="shared" si="14"/>
        <v>2.0099999999999998</v>
      </c>
      <c r="F30" s="156">
        <f>IF(AND(F$9,CurveFetch!K28&lt;&gt;""),CurveFetch!K28,IF($B30="","",IF(E30="",F29,E30)))</f>
        <v>2.0099999999999998</v>
      </c>
      <c r="G30" s="167">
        <f t="shared" si="1"/>
        <v>2.2400000000000002</v>
      </c>
      <c r="H30" s="156">
        <f>IF(AND(H$9,CurveFetch!L28&lt;&gt;""),CurveFetch!L28,IF($B30="","",IF(G30="",H29,G30)))</f>
        <v>2.2400000000000002</v>
      </c>
      <c r="I30" s="167">
        <f t="shared" si="12"/>
        <v>2.2000000000000002</v>
      </c>
      <c r="J30" s="156">
        <f>IF(AND(J$9,CurveFetch!M28&lt;&gt;""),CurveFetch!M28,IF($B30="","",IF(I30="",J29,I30)))</f>
        <v>2.2000000000000002</v>
      </c>
      <c r="K30" s="167">
        <f t="shared" si="8"/>
        <v>1.97</v>
      </c>
      <c r="L30" s="156">
        <f>IF(AND(L$9,CurveFetch!N28&lt;&gt;""),CurveFetch!N28,IF($B30="","",IF(K30="",L29,K30)))</f>
        <v>1.97</v>
      </c>
      <c r="M30" s="167">
        <f t="shared" si="4"/>
        <v>1.97</v>
      </c>
      <c r="N30" s="156">
        <f>IF(AND(N$9,CurveFetch!O28&lt;&gt;""),CurveFetch!O28,IF($B30="","",IF(M30="",N29,M30)))</f>
        <v>1.97</v>
      </c>
      <c r="O30" s="167">
        <f t="shared" si="9"/>
        <v>2.0449999999999999</v>
      </c>
      <c r="P30" s="156">
        <f>IF(AND(P$9,CurveFetch!P28&lt;&gt;""),CurveFetch!P28,IF($B30="","",IF(O30="",P29,O30)))</f>
        <v>2.0449999999999999</v>
      </c>
      <c r="Q30" s="167">
        <f t="shared" si="10"/>
        <v>1.9630000000000001</v>
      </c>
      <c r="R30" s="156">
        <f>IF(AND(R$9,CurveFetch!Q28&lt;&gt;""),CurveFetch!Q28,IF($B30="","",IF(Q30="",R29,Q30)))</f>
        <v>1.9630000000000001</v>
      </c>
      <c r="S30" s="167">
        <f t="shared" si="11"/>
        <v>1.915</v>
      </c>
      <c r="T30" s="156">
        <f>IF(AND(T$9,CurveFetch!R28&lt;&gt;""),CurveFetch!R28,IF($B30="","",IF(S30="",T29,S30)))</f>
        <v>1.915</v>
      </c>
      <c r="U30" s="167">
        <f t="shared" si="5"/>
        <v>2.1349999999999998</v>
      </c>
      <c r="V30" s="156">
        <f>IF(AND(V$9,CurveFetch!T28&lt;&gt;""),CurveFetch!T28,IF($B30="","",IF(U30="",V29,U30)))</f>
        <v>2.1349999999999998</v>
      </c>
      <c r="W30" s="167">
        <f t="shared" si="6"/>
        <v>2.0699999999999998</v>
      </c>
      <c r="X30" s="156">
        <f>IF(AND(X$9,CurveFetch!U28&lt;&gt;""),CurveFetch!U28,IF($B30="","",IF(W30="",X29,W30)))</f>
        <v>2.0699999999999998</v>
      </c>
      <c r="Y30" s="168">
        <f t="shared" si="3"/>
        <v>1.9850000000000001</v>
      </c>
      <c r="Z30" s="156">
        <f>IF(AND(Z$9,CurveFetch!S28&lt;&gt;""),CurveFetch!S28,IF($B30="","",IF(Y30="",Z29,Y30)))</f>
        <v>1.9850000000000001</v>
      </c>
      <c r="AA30" s="167">
        <f t="shared" si="7"/>
        <v>2.23</v>
      </c>
      <c r="AB30" s="156">
        <f>IF(AND(AB$9,CurveFetch!V28&lt;&gt;""),CurveFetch!V28,IF($B30="","",IF(AA30="",AB29,AA30)))</f>
        <v>2.23</v>
      </c>
      <c r="AC30" s="168"/>
      <c r="AD30" s="156">
        <f>IF(AND(AD$9,CurveFetch!W28&lt;&gt;""),CurveFetch!W28,IF($B30="","",IF(AC30="",AD29,AC30)))</f>
        <v>2.09</v>
      </c>
      <c r="AE30" s="168"/>
      <c r="AF30" s="156">
        <f>IF(AND(AF$9,CurveFetch!X28&lt;&gt;""),CurveFetch!X28,IF($B30="","",IF(AE30="",AF29,AE30)))</f>
        <v>2.0099999999999998</v>
      </c>
      <c r="AG30" s="168"/>
      <c r="AH30" s="156">
        <f>IF(AND(AH$9,CurveFetch!AA28&lt;&gt;""),CurveFetch!AA28,IF($B30="","",IF(AG30="",AH29,AG30)))</f>
        <v>1.8979999999999999</v>
      </c>
      <c r="AI30" s="167"/>
      <c r="AJ30" s="156">
        <f>IF(AND(AJ$9,CurveFetch!Z28&lt;&gt;""),CurveFetch!Z28,IF($B30="","",IF(AI30="",AJ29,AI30)))</f>
        <v>2.0099999999999998</v>
      </c>
      <c r="AK30" s="167"/>
      <c r="AL30" s="156">
        <f>IF(AND(AL$9,CurveFetch!Y28&lt;&gt;""),CurveFetch!Y28,IF($B30="","",IF(AK30="",AL29,AK30)))</f>
        <v>1.96</v>
      </c>
      <c r="AM30" s="168"/>
      <c r="AN30" s="156">
        <f>IF(AND(AN$9,CurveFetch!H28&lt;&gt;""),CurveFetch!H28,IF($B30="","",IF(AM30="",AN29,AM30)))</f>
        <v>2.23</v>
      </c>
      <c r="AO30" s="168"/>
      <c r="AP30" s="156">
        <f>IF(AND(AP$9,CurveFetch!G28&lt;&gt;""),CurveFetch!G28,IF($B30="","",IF(AO30="",AP29,AO30)))</f>
        <v>2.09</v>
      </c>
      <c r="AQ30" s="168"/>
      <c r="AR30" s="156">
        <f>IF(AND(AR$9,CurveFetch!I28&lt;&gt;""),CurveFetch!I28,IF($B30="","",IF(AQ30="",AR29,AQ30)))</f>
        <v>2.0099999999999998</v>
      </c>
    </row>
    <row r="31" spans="1:44" x14ac:dyDescent="0.25">
      <c r="A31">
        <v>22</v>
      </c>
      <c r="B31" s="128">
        <f t="shared" si="0"/>
        <v>37278</v>
      </c>
      <c r="C31" s="167">
        <f t="shared" si="13"/>
        <v>2.2200000000000002</v>
      </c>
      <c r="D31" s="156">
        <f>IF(AND(D$9,CurveFetch!J29&lt;&gt;""),CurveFetch!J29,IF($B31="","",IF(C31="",D30,C31)))</f>
        <v>2.2200000000000002</v>
      </c>
      <c r="E31" s="167">
        <f t="shared" si="14"/>
        <v>2.0099999999999998</v>
      </c>
      <c r="F31" s="156">
        <f>IF(AND(F$9,CurveFetch!K29&lt;&gt;""),CurveFetch!K29,IF($B31="","",IF(E31="",F30,E31)))</f>
        <v>2.0099999999999998</v>
      </c>
      <c r="G31" s="167">
        <f t="shared" si="1"/>
        <v>2.2400000000000002</v>
      </c>
      <c r="H31" s="156">
        <f>IF(AND(H$9,CurveFetch!L29&lt;&gt;""),CurveFetch!L29,IF($B31="","",IF(G31="",H30,G31)))</f>
        <v>2.2400000000000002</v>
      </c>
      <c r="I31" s="167">
        <f t="shared" si="12"/>
        <v>2.2000000000000002</v>
      </c>
      <c r="J31" s="156">
        <f>IF(AND(J$9,CurveFetch!M29&lt;&gt;""),CurveFetch!M29,IF($B31="","",IF(I31="",J30,I31)))</f>
        <v>2.2000000000000002</v>
      </c>
      <c r="K31" s="167">
        <f t="shared" si="8"/>
        <v>1.97</v>
      </c>
      <c r="L31" s="156">
        <f>IF(AND(L$9,CurveFetch!N29&lt;&gt;""),CurveFetch!N29,IF($B31="","",IF(K31="",L30,K31)))</f>
        <v>1.97</v>
      </c>
      <c r="M31" s="167">
        <f t="shared" si="4"/>
        <v>1.97</v>
      </c>
      <c r="N31" s="156">
        <f>IF(AND(N$9,CurveFetch!O29&lt;&gt;""),CurveFetch!O29,IF($B31="","",IF(M31="",N30,M31)))</f>
        <v>1.97</v>
      </c>
      <c r="O31" s="167">
        <f t="shared" si="9"/>
        <v>2.0449999999999999</v>
      </c>
      <c r="P31" s="156">
        <f>IF(AND(P$9,CurveFetch!P29&lt;&gt;""),CurveFetch!P29,IF($B31="","",IF(O31="",P30,O31)))</f>
        <v>2.0449999999999999</v>
      </c>
      <c r="Q31" s="167">
        <f t="shared" si="10"/>
        <v>1.9630000000000001</v>
      </c>
      <c r="R31" s="156">
        <f>IF(AND(R$9,CurveFetch!Q29&lt;&gt;""),CurveFetch!Q29,IF($B31="","",IF(Q31="",R30,Q31)))</f>
        <v>1.9630000000000001</v>
      </c>
      <c r="S31" s="167">
        <f t="shared" si="11"/>
        <v>1.915</v>
      </c>
      <c r="T31" s="156">
        <f>IF(AND(T$9,CurveFetch!R29&lt;&gt;""),CurveFetch!R29,IF($B31="","",IF(S31="",T30,S31)))</f>
        <v>1.915</v>
      </c>
      <c r="U31" s="167">
        <f t="shared" si="5"/>
        <v>2.1349999999999998</v>
      </c>
      <c r="V31" s="156">
        <f>IF(AND(V$9,CurveFetch!T29&lt;&gt;""),CurveFetch!T29,IF($B31="","",IF(U31="",V30,U31)))</f>
        <v>2.1349999999999998</v>
      </c>
      <c r="W31" s="167">
        <f t="shared" si="6"/>
        <v>2.0699999999999998</v>
      </c>
      <c r="X31" s="156">
        <f>IF(AND(X$9,CurveFetch!U29&lt;&gt;""),CurveFetch!U29,IF($B31="","",IF(W31="",X30,W31)))</f>
        <v>2.0699999999999998</v>
      </c>
      <c r="Y31" s="168">
        <f t="shared" si="3"/>
        <v>1.9850000000000001</v>
      </c>
      <c r="Z31" s="156">
        <f>IF(AND(Z$9,CurveFetch!S29&lt;&gt;""),CurveFetch!S29,IF($B31="","",IF(Y31="",Z30,Y31)))</f>
        <v>1.9850000000000001</v>
      </c>
      <c r="AA31" s="167">
        <f t="shared" si="7"/>
        <v>2.23</v>
      </c>
      <c r="AB31" s="156">
        <f>IF(AND(AB$9,CurveFetch!V29&lt;&gt;""),CurveFetch!V29,IF($B31="","",IF(AA31="",AB30,AA31)))</f>
        <v>2.23</v>
      </c>
      <c r="AC31" s="168"/>
      <c r="AD31" s="156">
        <f>IF(AND(AD$9,CurveFetch!W29&lt;&gt;""),CurveFetch!W29,IF($B31="","",IF(AC31="",AD30,AC31)))</f>
        <v>2.09</v>
      </c>
      <c r="AE31" s="168"/>
      <c r="AF31" s="156">
        <f>IF(AND(AF$9,CurveFetch!X29&lt;&gt;""),CurveFetch!X29,IF($B31="","",IF(AE31="",AF30,AE31)))</f>
        <v>2.0099999999999998</v>
      </c>
      <c r="AG31" s="168"/>
      <c r="AH31" s="156">
        <f>IF(AND(AH$9,CurveFetch!AA29&lt;&gt;""),CurveFetch!AA29,IF($B31="","",IF(AG31="",AH30,AG31)))</f>
        <v>1.8979999999999999</v>
      </c>
      <c r="AI31" s="167"/>
      <c r="AJ31" s="156">
        <f>IF(AND(AJ$9,CurveFetch!Z29&lt;&gt;""),CurveFetch!Z29,IF($B31="","",IF(AI31="",AJ30,AI31)))</f>
        <v>2.0099999999999998</v>
      </c>
      <c r="AK31" s="167"/>
      <c r="AL31" s="156">
        <f>IF(AND(AL$9,CurveFetch!Y29&lt;&gt;""),CurveFetch!Y29,IF($B31="","",IF(AK31="",AL30,AK31)))</f>
        <v>1.96</v>
      </c>
      <c r="AM31" s="168"/>
      <c r="AN31" s="156">
        <f>IF(AND(AN$9,CurveFetch!H29&lt;&gt;""),CurveFetch!H29,IF($B31="","",IF(AM31="",AN30,AM31)))</f>
        <v>2.23</v>
      </c>
      <c r="AO31" s="168"/>
      <c r="AP31" s="156">
        <f>IF(AND(AP$9,CurveFetch!G29&lt;&gt;""),CurveFetch!G29,IF($B31="","",IF(AO31="",AP30,AO31)))</f>
        <v>2.09</v>
      </c>
      <c r="AQ31" s="168"/>
      <c r="AR31" s="156">
        <f>IF(AND(AR$9,CurveFetch!I29&lt;&gt;""),CurveFetch!I29,IF($B31="","",IF(AQ31="",AR30,AQ31)))</f>
        <v>2.0099999999999998</v>
      </c>
    </row>
    <row r="32" spans="1:44" x14ac:dyDescent="0.25">
      <c r="A32">
        <v>23</v>
      </c>
      <c r="B32" s="128">
        <f t="shared" si="0"/>
        <v>37279</v>
      </c>
      <c r="C32" s="167">
        <f t="shared" si="13"/>
        <v>2.2200000000000002</v>
      </c>
      <c r="D32" s="156">
        <f>IF(AND(D$9,CurveFetch!J30&lt;&gt;""),CurveFetch!J30,IF($B32="","",IF(C32="",D31,C32)))</f>
        <v>2.2200000000000002</v>
      </c>
      <c r="E32" s="167">
        <f t="shared" si="14"/>
        <v>2.0099999999999998</v>
      </c>
      <c r="F32" s="156">
        <f>IF(AND(F$9,CurveFetch!K30&lt;&gt;""),CurveFetch!K30,IF($B32="","",IF(E32="",F31,E32)))</f>
        <v>2.0099999999999998</v>
      </c>
      <c r="G32" s="167">
        <f t="shared" si="1"/>
        <v>2.2400000000000002</v>
      </c>
      <c r="H32" s="156">
        <f>IF(AND(H$9,CurveFetch!L30&lt;&gt;""),CurveFetch!L30,IF($B32="","",IF(G32="",H31,G32)))</f>
        <v>2.2400000000000002</v>
      </c>
      <c r="I32" s="167">
        <f t="shared" si="12"/>
        <v>2.2000000000000002</v>
      </c>
      <c r="J32" s="156">
        <f>IF(AND(J$9,CurveFetch!M30&lt;&gt;""),CurveFetch!M30,IF($B32="","",IF(I32="",J31,I32)))</f>
        <v>2.2000000000000002</v>
      </c>
      <c r="K32" s="167">
        <f t="shared" si="8"/>
        <v>1.97</v>
      </c>
      <c r="L32" s="156">
        <f>IF(AND(L$9,CurveFetch!N30&lt;&gt;""),CurveFetch!N30,IF($B32="","",IF(K32="",L31,K32)))</f>
        <v>1.97</v>
      </c>
      <c r="M32" s="167">
        <f t="shared" si="4"/>
        <v>1.97</v>
      </c>
      <c r="N32" s="156">
        <f>IF(AND(N$9,CurveFetch!O30&lt;&gt;""),CurveFetch!O30,IF($B32="","",IF(M32="",N31,M32)))</f>
        <v>1.97</v>
      </c>
      <c r="O32" s="167">
        <f t="shared" si="9"/>
        <v>2.0449999999999999</v>
      </c>
      <c r="P32" s="156">
        <f>IF(AND(P$9,CurveFetch!P30&lt;&gt;""),CurveFetch!P30,IF($B32="","",IF(O32="",P31,O32)))</f>
        <v>2.0449999999999999</v>
      </c>
      <c r="Q32" s="167">
        <f t="shared" si="10"/>
        <v>1.9630000000000001</v>
      </c>
      <c r="R32" s="156">
        <f>IF(AND(R$9,CurveFetch!Q30&lt;&gt;""),CurveFetch!Q30,IF($B32="","",IF(Q32="",R31,Q32)))</f>
        <v>1.9630000000000001</v>
      </c>
      <c r="S32" s="167">
        <f t="shared" si="11"/>
        <v>1.915</v>
      </c>
      <c r="T32" s="156">
        <f>IF(AND(T$9,CurveFetch!R30&lt;&gt;""),CurveFetch!R30,IF($B32="","",IF(S32="",T31,S32)))</f>
        <v>1.915</v>
      </c>
      <c r="U32" s="167">
        <f t="shared" si="5"/>
        <v>2.1349999999999998</v>
      </c>
      <c r="V32" s="156">
        <f>IF(AND(V$9,CurveFetch!T30&lt;&gt;""),CurveFetch!T30,IF($B32="","",IF(U32="",V31,U32)))</f>
        <v>2.1349999999999998</v>
      </c>
      <c r="W32" s="167">
        <f t="shared" si="6"/>
        <v>2.0699999999999998</v>
      </c>
      <c r="X32" s="156">
        <f>IF(AND(X$9,CurveFetch!U30&lt;&gt;""),CurveFetch!U30,IF($B32="","",IF(W32="",X31,W32)))</f>
        <v>2.0699999999999998</v>
      </c>
      <c r="Y32" s="168">
        <f t="shared" si="3"/>
        <v>1.9850000000000001</v>
      </c>
      <c r="Z32" s="156">
        <f>IF(AND(Z$9,CurveFetch!S30&lt;&gt;""),CurveFetch!S30,IF($B32="","",IF(Y32="",Z31,Y32)))</f>
        <v>1.9850000000000001</v>
      </c>
      <c r="AA32" s="167">
        <f t="shared" si="7"/>
        <v>2.23</v>
      </c>
      <c r="AB32" s="156">
        <f>IF(AND(AB$9,CurveFetch!V30&lt;&gt;""),CurveFetch!V30,IF($B32="","",IF(AA32="",AB31,AA32)))</f>
        <v>2.23</v>
      </c>
      <c r="AC32" s="168"/>
      <c r="AD32" s="156">
        <f>IF(AND(AD$9,CurveFetch!W30&lt;&gt;""),CurveFetch!W30,IF($B32="","",IF(AC32="",AD31,AC32)))</f>
        <v>2.09</v>
      </c>
      <c r="AE32" s="168"/>
      <c r="AF32" s="156">
        <f>IF(AND(AF$9,CurveFetch!X30&lt;&gt;""),CurveFetch!X30,IF($B32="","",IF(AE32="",AF31,AE32)))</f>
        <v>2.0099999999999998</v>
      </c>
      <c r="AG32" s="168"/>
      <c r="AH32" s="156">
        <f>IF(AND(AH$9,CurveFetch!AA30&lt;&gt;""),CurveFetch!AA30,IF($B32="","",IF(AG32="",AH31,AG32)))</f>
        <v>1.8979999999999999</v>
      </c>
      <c r="AI32" s="167"/>
      <c r="AJ32" s="156">
        <f>IF(AND(AJ$9,CurveFetch!Z30&lt;&gt;""),CurveFetch!Z30,IF($B32="","",IF(AI32="",AJ31,AI32)))</f>
        <v>2.0099999999999998</v>
      </c>
      <c r="AK32" s="167"/>
      <c r="AL32" s="156">
        <f>IF(AND(AL$9,CurveFetch!Y30&lt;&gt;""),CurveFetch!Y30,IF($B32="","",IF(AK32="",AL31,AK32)))</f>
        <v>1.96</v>
      </c>
      <c r="AM32" s="168"/>
      <c r="AN32" s="156">
        <f>IF(AND(AN$9,CurveFetch!H30&lt;&gt;""),CurveFetch!H30,IF($B32="","",IF(AM32="",AN31,AM32)))</f>
        <v>2.23</v>
      </c>
      <c r="AO32" s="168"/>
      <c r="AP32" s="156">
        <f>IF(AND(AP$9,CurveFetch!G30&lt;&gt;""),CurveFetch!G30,IF($B32="","",IF(AO32="",AP31,AO32)))</f>
        <v>2.09</v>
      </c>
      <c r="AQ32" s="168"/>
      <c r="AR32" s="156">
        <f>IF(AND(AR$9,CurveFetch!I30&lt;&gt;""),CurveFetch!I30,IF($B32="","",IF(AQ32="",AR31,AQ32)))</f>
        <v>2.0099999999999998</v>
      </c>
    </row>
    <row r="33" spans="1:44" x14ac:dyDescent="0.25">
      <c r="A33">
        <v>24</v>
      </c>
      <c r="B33" s="128">
        <f t="shared" si="0"/>
        <v>37280</v>
      </c>
      <c r="C33" s="167">
        <f t="shared" si="13"/>
        <v>2.2200000000000002</v>
      </c>
      <c r="D33" s="156">
        <f>IF(AND(D$9,CurveFetch!J31&lt;&gt;""),CurveFetch!J31,IF($B33="","",IF(C33="",D32,C33)))</f>
        <v>2.2200000000000002</v>
      </c>
      <c r="E33" s="167">
        <f t="shared" si="14"/>
        <v>2.0099999999999998</v>
      </c>
      <c r="F33" s="156">
        <f>IF(AND(F$9,CurveFetch!K31&lt;&gt;""),CurveFetch!K31,IF($B33="","",IF(E33="",F32,E33)))</f>
        <v>2.0099999999999998</v>
      </c>
      <c r="G33" s="167">
        <f t="shared" si="1"/>
        <v>2.2400000000000002</v>
      </c>
      <c r="H33" s="156">
        <f>IF(AND(H$9,CurveFetch!L31&lt;&gt;""),CurveFetch!L31,IF($B33="","",IF(G33="",H32,G33)))</f>
        <v>2.2400000000000002</v>
      </c>
      <c r="I33" s="167">
        <f t="shared" si="12"/>
        <v>2.2000000000000002</v>
      </c>
      <c r="J33" s="156">
        <f>IF(AND(J$9,CurveFetch!M31&lt;&gt;""),CurveFetch!M31,IF($B33="","",IF(I33="",J32,I33)))</f>
        <v>2.2000000000000002</v>
      </c>
      <c r="K33" s="167">
        <f t="shared" si="8"/>
        <v>1.97</v>
      </c>
      <c r="L33" s="156">
        <f>IF(AND(L$9,CurveFetch!N31&lt;&gt;""),CurveFetch!N31,IF($B33="","",IF(K33="",L32,K33)))</f>
        <v>1.97</v>
      </c>
      <c r="M33" s="167">
        <f t="shared" si="4"/>
        <v>1.97</v>
      </c>
      <c r="N33" s="156">
        <f>IF(AND(N$9,CurveFetch!O31&lt;&gt;""),CurveFetch!O31,IF($B33="","",IF(M33="",N32,M33)))</f>
        <v>1.97</v>
      </c>
      <c r="O33" s="167">
        <f t="shared" si="9"/>
        <v>2.0449999999999999</v>
      </c>
      <c r="P33" s="156">
        <f>IF(AND(P$9,CurveFetch!P31&lt;&gt;""),CurveFetch!P31,IF($B33="","",IF(O33="",P32,O33)))</f>
        <v>2.0449999999999999</v>
      </c>
      <c r="Q33" s="167">
        <f t="shared" si="10"/>
        <v>1.9630000000000001</v>
      </c>
      <c r="R33" s="156">
        <f>IF(AND(R$9,CurveFetch!Q31&lt;&gt;""),CurveFetch!Q31,IF($B33="","",IF(Q33="",R32,Q33)))</f>
        <v>1.9630000000000001</v>
      </c>
      <c r="S33" s="167">
        <f t="shared" si="11"/>
        <v>1.915</v>
      </c>
      <c r="T33" s="156">
        <f>IF(AND(T$9,CurveFetch!R31&lt;&gt;""),CurveFetch!R31,IF($B33="","",IF(S33="",T32,S33)))</f>
        <v>1.915</v>
      </c>
      <c r="U33" s="167">
        <f t="shared" si="5"/>
        <v>2.1349999999999998</v>
      </c>
      <c r="V33" s="156">
        <f>IF(AND(V$9,CurveFetch!T31&lt;&gt;""),CurveFetch!T31,IF($B33="","",IF(U33="",V32,U33)))</f>
        <v>2.1349999999999998</v>
      </c>
      <c r="W33" s="167">
        <f t="shared" si="6"/>
        <v>2.0699999999999998</v>
      </c>
      <c r="X33" s="156">
        <f>IF(AND(X$9,CurveFetch!U31&lt;&gt;""),CurveFetch!U31,IF($B33="","",IF(W33="",X32,W33)))</f>
        <v>2.0699999999999998</v>
      </c>
      <c r="Y33" s="168">
        <f t="shared" si="3"/>
        <v>1.9850000000000001</v>
      </c>
      <c r="Z33" s="156">
        <f>IF(AND(Z$9,CurveFetch!S31&lt;&gt;""),CurveFetch!S31,IF($B33="","",IF(Y33="",Z32,Y33)))</f>
        <v>1.9850000000000001</v>
      </c>
      <c r="AA33" s="167">
        <f t="shared" si="7"/>
        <v>2.23</v>
      </c>
      <c r="AB33" s="156">
        <f>IF(AND(AB$9,CurveFetch!V31&lt;&gt;""),CurveFetch!V31,IF($B33="","",IF(AA33="",AB32,AA33)))</f>
        <v>2.23</v>
      </c>
      <c r="AC33" s="168"/>
      <c r="AD33" s="156">
        <f>IF(AND(AD$9,CurveFetch!W31&lt;&gt;""),CurveFetch!W31,IF($B33="","",IF(AC33="",AD32,AC33)))</f>
        <v>2.09</v>
      </c>
      <c r="AE33" s="168"/>
      <c r="AF33" s="156">
        <f>IF(AND(AF$9,CurveFetch!X31&lt;&gt;""),CurveFetch!X31,IF($B33="","",IF(AE33="",AF32,AE33)))</f>
        <v>2.0099999999999998</v>
      </c>
      <c r="AG33" s="168"/>
      <c r="AH33" s="156">
        <f>IF(AND(AH$9,CurveFetch!AA31&lt;&gt;""),CurveFetch!AA31,IF($B33="","",IF(AG33="",AH32,AG33)))</f>
        <v>1.8979999999999999</v>
      </c>
      <c r="AI33" s="167"/>
      <c r="AJ33" s="156">
        <f>IF(AND(AJ$9,CurveFetch!Z31&lt;&gt;""),CurveFetch!Z31,IF($B33="","",IF(AI33="",AJ32,AI33)))</f>
        <v>2.0099999999999998</v>
      </c>
      <c r="AK33" s="167"/>
      <c r="AL33" s="156">
        <f>IF(AND(AL$9,CurveFetch!Y31&lt;&gt;""),CurveFetch!Y31,IF($B33="","",IF(AK33="",AL32,AK33)))</f>
        <v>1.96</v>
      </c>
      <c r="AM33" s="168"/>
      <c r="AN33" s="156">
        <f>IF(AND(AN$9,CurveFetch!H31&lt;&gt;""),CurveFetch!H31,IF($B33="","",IF(AM33="",AN32,AM33)))</f>
        <v>2.23</v>
      </c>
      <c r="AO33" s="168"/>
      <c r="AP33" s="156">
        <f>IF(AND(AP$9,CurveFetch!G31&lt;&gt;""),CurveFetch!G31,IF($B33="","",IF(AO33="",AP32,AO33)))</f>
        <v>2.09</v>
      </c>
      <c r="AQ33" s="168"/>
      <c r="AR33" s="156">
        <f>IF(AND(AR$9,CurveFetch!I31&lt;&gt;""),CurveFetch!I31,IF($B33="","",IF(AQ33="",AR32,AQ33)))</f>
        <v>2.0099999999999998</v>
      </c>
    </row>
    <row r="34" spans="1:44" x14ac:dyDescent="0.25">
      <c r="A34">
        <v>25</v>
      </c>
      <c r="B34" s="128">
        <f t="shared" si="0"/>
        <v>37281</v>
      </c>
      <c r="C34" s="167">
        <f t="shared" si="13"/>
        <v>2.2200000000000002</v>
      </c>
      <c r="D34" s="156">
        <f>IF(AND(D$9,CurveFetch!J32&lt;&gt;""),CurveFetch!J32,IF($B34="","",IF(C34="",D33,C34)))</f>
        <v>2.2200000000000002</v>
      </c>
      <c r="E34" s="167">
        <f t="shared" si="14"/>
        <v>2.0099999999999998</v>
      </c>
      <c r="F34" s="156">
        <f>IF(AND(F$9,CurveFetch!K32&lt;&gt;""),CurveFetch!K32,IF($B34="","",IF(E34="",F33,E34)))</f>
        <v>2.0099999999999998</v>
      </c>
      <c r="G34" s="167">
        <f t="shared" si="1"/>
        <v>2.2400000000000002</v>
      </c>
      <c r="H34" s="156">
        <f>IF(AND(H$9,CurveFetch!L32&lt;&gt;""),CurveFetch!L32,IF($B34="","",IF(G34="",H33,G34)))</f>
        <v>2.2400000000000002</v>
      </c>
      <c r="I34" s="167">
        <f t="shared" si="12"/>
        <v>2.2000000000000002</v>
      </c>
      <c r="J34" s="156">
        <f>IF(AND(J$9,CurveFetch!M32&lt;&gt;""),CurveFetch!M32,IF($B34="","",IF(I34="",J33,I34)))</f>
        <v>2.2000000000000002</v>
      </c>
      <c r="K34" s="167">
        <f t="shared" si="8"/>
        <v>1.97</v>
      </c>
      <c r="L34" s="156">
        <f>IF(AND(L$9,CurveFetch!N32&lt;&gt;""),CurveFetch!N32,IF($B34="","",IF(K34="",L33,K34)))</f>
        <v>1.97</v>
      </c>
      <c r="M34" s="167">
        <f t="shared" si="4"/>
        <v>1.97</v>
      </c>
      <c r="N34" s="156">
        <f>IF(AND(N$9,CurveFetch!O32&lt;&gt;""),CurveFetch!O32,IF($B34="","",IF(M34="",N33,M34)))</f>
        <v>1.97</v>
      </c>
      <c r="O34" s="167">
        <f t="shared" si="9"/>
        <v>2.0449999999999999</v>
      </c>
      <c r="P34" s="156">
        <f>IF(AND(P$9,CurveFetch!P32&lt;&gt;""),CurveFetch!P32,IF($B34="","",IF(O34="",P33,O34)))</f>
        <v>2.0449999999999999</v>
      </c>
      <c r="Q34" s="167">
        <f t="shared" si="10"/>
        <v>1.9630000000000001</v>
      </c>
      <c r="R34" s="156">
        <f>IF(AND(R$9,CurveFetch!Q32&lt;&gt;""),CurveFetch!Q32,IF($B34="","",IF(Q34="",R33,Q34)))</f>
        <v>1.9630000000000001</v>
      </c>
      <c r="S34" s="167">
        <f t="shared" si="11"/>
        <v>1.915</v>
      </c>
      <c r="T34" s="156">
        <f>IF(AND(T$9,CurveFetch!R32&lt;&gt;""),CurveFetch!R32,IF($B34="","",IF(S34="",T33,S34)))</f>
        <v>1.915</v>
      </c>
      <c r="U34" s="167">
        <f t="shared" si="5"/>
        <v>2.1349999999999998</v>
      </c>
      <c r="V34" s="156">
        <f>IF(AND(V$9,CurveFetch!T32&lt;&gt;""),CurveFetch!T32,IF($B34="","",IF(U34="",V33,U34)))</f>
        <v>2.1349999999999998</v>
      </c>
      <c r="W34" s="167">
        <f t="shared" si="6"/>
        <v>2.0699999999999998</v>
      </c>
      <c r="X34" s="156">
        <f>IF(AND(X$9,CurveFetch!U32&lt;&gt;""),CurveFetch!U32,IF($B34="","",IF(W34="",X33,W34)))</f>
        <v>2.0699999999999998</v>
      </c>
      <c r="Y34" s="168">
        <f t="shared" si="3"/>
        <v>1.9850000000000001</v>
      </c>
      <c r="Z34" s="156">
        <f>IF(AND(Z$9,CurveFetch!S32&lt;&gt;""),CurveFetch!S32,IF($B34="","",IF(Y34="",Z33,Y34)))</f>
        <v>1.9850000000000001</v>
      </c>
      <c r="AA34" s="167">
        <f t="shared" si="7"/>
        <v>2.23</v>
      </c>
      <c r="AB34" s="156">
        <f>IF(AND(AB$9,CurveFetch!V32&lt;&gt;""),CurveFetch!V32,IF($B34="","",IF(AA34="",AB33,AA34)))</f>
        <v>2.23</v>
      </c>
      <c r="AC34" s="168"/>
      <c r="AD34" s="156">
        <f>IF(AND(AD$9,CurveFetch!W32&lt;&gt;""),CurveFetch!W32,IF($B34="","",IF(AC34="",AD33,AC34)))</f>
        <v>2.09</v>
      </c>
      <c r="AE34" s="168"/>
      <c r="AF34" s="156">
        <f>IF(AND(AF$9,CurveFetch!X32&lt;&gt;""),CurveFetch!X32,IF($B34="","",IF(AE34="",AF33,AE34)))</f>
        <v>2.0099999999999998</v>
      </c>
      <c r="AG34" s="168"/>
      <c r="AH34" s="156">
        <f>IF(AND(AH$9,CurveFetch!AA32&lt;&gt;""),CurveFetch!AA32,IF($B34="","",IF(AG34="",AH33,AG34)))</f>
        <v>1.8979999999999999</v>
      </c>
      <c r="AI34" s="167"/>
      <c r="AJ34" s="156">
        <f>IF(AND(AJ$9,CurveFetch!Z32&lt;&gt;""),CurveFetch!Z32,IF($B34="","",IF(AI34="",AJ33,AI34)))</f>
        <v>2.0099999999999998</v>
      </c>
      <c r="AK34" s="167"/>
      <c r="AL34" s="156">
        <f>IF(AND(AL$9,CurveFetch!Y32&lt;&gt;""),CurveFetch!Y32,IF($B34="","",IF(AK34="",AL33,AK34)))</f>
        <v>1.96</v>
      </c>
      <c r="AM34" s="168"/>
      <c r="AN34" s="156">
        <f>IF(AND(AN$9,CurveFetch!H32&lt;&gt;""),CurveFetch!H32,IF($B34="","",IF(AM34="",AN33,AM34)))</f>
        <v>2.23</v>
      </c>
      <c r="AO34" s="168"/>
      <c r="AP34" s="156">
        <f>IF(AND(AP$9,CurveFetch!G32&lt;&gt;""),CurveFetch!G32,IF($B34="","",IF(AO34="",AP33,AO34)))</f>
        <v>2.09</v>
      </c>
      <c r="AQ34" s="168"/>
      <c r="AR34" s="156">
        <f>IF(AND(AR$9,CurveFetch!I32&lt;&gt;""),CurveFetch!I32,IF($B34="","",IF(AQ34="",AR33,AQ34)))</f>
        <v>2.0099999999999998</v>
      </c>
    </row>
    <row r="35" spans="1:44" x14ac:dyDescent="0.25">
      <c r="A35">
        <v>26</v>
      </c>
      <c r="B35" s="128">
        <f t="shared" si="0"/>
        <v>37282</v>
      </c>
      <c r="C35" s="167">
        <f t="shared" si="13"/>
        <v>2.2200000000000002</v>
      </c>
      <c r="D35" s="156">
        <f>IF(AND(D$9,CurveFetch!J33&lt;&gt;""),CurveFetch!J33,IF($B35="","",IF(C35="",D34,C35)))</f>
        <v>2.2200000000000002</v>
      </c>
      <c r="E35" s="167">
        <f t="shared" si="14"/>
        <v>2.0099999999999998</v>
      </c>
      <c r="F35" s="156">
        <f>IF(AND(F$9,CurveFetch!K33&lt;&gt;""),CurveFetch!K33,IF($B35="","",IF(E35="",F34,E35)))</f>
        <v>2.0099999999999998</v>
      </c>
      <c r="G35" s="167">
        <f t="shared" si="1"/>
        <v>2.2400000000000002</v>
      </c>
      <c r="H35" s="156">
        <f>IF(AND(H$9,CurveFetch!L33&lt;&gt;""),CurveFetch!L33,IF($B35="","",IF(G35="",H34,G35)))</f>
        <v>2.2400000000000002</v>
      </c>
      <c r="I35" s="167">
        <f t="shared" si="12"/>
        <v>2.2000000000000002</v>
      </c>
      <c r="J35" s="156">
        <f>IF(AND(J$9,CurveFetch!M33&lt;&gt;""),CurveFetch!M33,IF($B35="","",IF(I35="",J34,I35)))</f>
        <v>2.2000000000000002</v>
      </c>
      <c r="K35" s="167">
        <f t="shared" si="8"/>
        <v>1.97</v>
      </c>
      <c r="L35" s="156">
        <f>IF(AND(L$9,CurveFetch!N33&lt;&gt;""),CurveFetch!N33,IF($B35="","",IF(K35="",L34,K35)))</f>
        <v>1.97</v>
      </c>
      <c r="M35" s="167">
        <f t="shared" si="4"/>
        <v>1.97</v>
      </c>
      <c r="N35" s="156">
        <f>IF(AND(N$9,CurveFetch!O33&lt;&gt;""),CurveFetch!O33,IF($B35="","",IF(M35="",N34,M35)))</f>
        <v>1.97</v>
      </c>
      <c r="O35" s="167">
        <f t="shared" si="9"/>
        <v>2.0449999999999999</v>
      </c>
      <c r="P35" s="156">
        <f>IF(AND(P$9,CurveFetch!P33&lt;&gt;""),CurveFetch!P33,IF($B35="","",IF(O35="",P34,O35)))</f>
        <v>2.0449999999999999</v>
      </c>
      <c r="Q35" s="167">
        <f t="shared" si="10"/>
        <v>1.9630000000000001</v>
      </c>
      <c r="R35" s="156">
        <f>IF(AND(R$9,CurveFetch!Q33&lt;&gt;""),CurveFetch!Q33,IF($B35="","",IF(Q35="",R34,Q35)))</f>
        <v>1.9630000000000001</v>
      </c>
      <c r="S35" s="167">
        <f t="shared" si="11"/>
        <v>1.915</v>
      </c>
      <c r="T35" s="156">
        <f>IF(AND(T$9,CurveFetch!R33&lt;&gt;""),CurveFetch!R33,IF($B35="","",IF(S35="",T34,S35)))</f>
        <v>1.915</v>
      </c>
      <c r="U35" s="167">
        <f t="shared" si="5"/>
        <v>2.1349999999999998</v>
      </c>
      <c r="V35" s="156">
        <f>IF(AND(V$9,CurveFetch!T33&lt;&gt;""),CurveFetch!T33,IF($B35="","",IF(U35="",V34,U35)))</f>
        <v>2.1349999999999998</v>
      </c>
      <c r="W35" s="167">
        <f t="shared" si="6"/>
        <v>2.0699999999999998</v>
      </c>
      <c r="X35" s="156">
        <f>IF(AND(X$9,CurveFetch!U33&lt;&gt;""),CurveFetch!U33,IF($B35="","",IF(W35="",X34,W35)))</f>
        <v>2.0699999999999998</v>
      </c>
      <c r="Y35" s="168">
        <f t="shared" si="3"/>
        <v>1.9850000000000001</v>
      </c>
      <c r="Z35" s="156">
        <f>IF(AND(Z$9,CurveFetch!S33&lt;&gt;""),CurveFetch!S33,IF($B35="","",IF(Y35="",Z34,Y35)))</f>
        <v>1.9850000000000001</v>
      </c>
      <c r="AA35" s="167">
        <f t="shared" si="7"/>
        <v>2.23</v>
      </c>
      <c r="AB35" s="156">
        <f>IF(AND(AB$9,CurveFetch!V33&lt;&gt;""),CurveFetch!V33,IF($B35="","",IF(AA35="",AB34,AA35)))</f>
        <v>2.23</v>
      </c>
      <c r="AC35" s="168"/>
      <c r="AD35" s="156">
        <f>IF(AND(AD$9,CurveFetch!W33&lt;&gt;""),CurveFetch!W33,IF($B35="","",IF(AC35="",AD34,AC35)))</f>
        <v>2.09</v>
      </c>
      <c r="AE35" s="168"/>
      <c r="AF35" s="156">
        <f>IF(AND(AF$9,CurveFetch!X33&lt;&gt;""),CurveFetch!X33,IF($B35="","",IF(AE35="",AF34,AE35)))</f>
        <v>2.0099999999999998</v>
      </c>
      <c r="AG35" s="168"/>
      <c r="AH35" s="156">
        <f>IF(AND(AH$9,CurveFetch!AA33&lt;&gt;""),CurveFetch!AA33,IF($B35="","",IF(AG35="",AH34,AG35)))</f>
        <v>1.8979999999999999</v>
      </c>
      <c r="AI35" s="167"/>
      <c r="AJ35" s="156">
        <f>IF(AND(AJ$9,CurveFetch!Z33&lt;&gt;""),CurveFetch!Z33,IF($B35="","",IF(AI35="",AJ34,AI35)))</f>
        <v>2.0099999999999998</v>
      </c>
      <c r="AK35" s="167"/>
      <c r="AL35" s="156">
        <f>IF(AND(AL$9,CurveFetch!Y33&lt;&gt;""),CurveFetch!Y33,IF($B35="","",IF(AK35="",AL34,AK35)))</f>
        <v>1.96</v>
      </c>
      <c r="AM35" s="168"/>
      <c r="AN35" s="156">
        <f>IF(AND(AN$9,CurveFetch!H33&lt;&gt;""),CurveFetch!H33,IF($B35="","",IF(AM35="",AN34,AM35)))</f>
        <v>2.23</v>
      </c>
      <c r="AO35" s="168"/>
      <c r="AP35" s="156">
        <f>IF(AND(AP$9,CurveFetch!G33&lt;&gt;""),CurveFetch!G33,IF($B35="","",IF(AO35="",AP34,AO35)))</f>
        <v>2.09</v>
      </c>
      <c r="AQ35" s="168"/>
      <c r="AR35" s="156">
        <f>IF(AND(AR$9,CurveFetch!I33&lt;&gt;""),CurveFetch!I33,IF($B35="","",IF(AQ35="",AR34,AQ35)))</f>
        <v>2.0099999999999998</v>
      </c>
    </row>
    <row r="36" spans="1:44" x14ac:dyDescent="0.25">
      <c r="A36">
        <v>27</v>
      </c>
      <c r="B36" s="128">
        <f t="shared" si="0"/>
        <v>37283</v>
      </c>
      <c r="C36" s="167">
        <f t="shared" si="13"/>
        <v>2.2200000000000002</v>
      </c>
      <c r="D36" s="156">
        <f>IF(AND(D$9,CurveFetch!J34&lt;&gt;""),CurveFetch!J34,IF($B36="","",IF(C36="",D35,C36)))</f>
        <v>2.2200000000000002</v>
      </c>
      <c r="E36" s="167">
        <f t="shared" si="14"/>
        <v>2.0099999999999998</v>
      </c>
      <c r="F36" s="156">
        <f>IF(AND(F$9,CurveFetch!K34&lt;&gt;""),CurveFetch!K34,IF($B36="","",IF(E36="",F35,E36)))</f>
        <v>2.0099999999999998</v>
      </c>
      <c r="G36" s="167">
        <f t="shared" si="1"/>
        <v>2.2400000000000002</v>
      </c>
      <c r="H36" s="156">
        <f>IF(AND(H$9,CurveFetch!L34&lt;&gt;""),CurveFetch!L34,IF($B36="","",IF(G36="",H35,G36)))</f>
        <v>2.2400000000000002</v>
      </c>
      <c r="I36" s="167">
        <f t="shared" si="12"/>
        <v>2.2000000000000002</v>
      </c>
      <c r="J36" s="156">
        <f>IF(AND(J$9,CurveFetch!M34&lt;&gt;""),CurveFetch!M34,IF($B36="","",IF(I36="",J35,I36)))</f>
        <v>2.2000000000000002</v>
      </c>
      <c r="K36" s="167">
        <f t="shared" si="8"/>
        <v>1.97</v>
      </c>
      <c r="L36" s="156">
        <f>IF(AND(L$9,CurveFetch!N34&lt;&gt;""),CurveFetch!N34,IF($B36="","",IF(K36="",L35,K36)))</f>
        <v>1.97</v>
      </c>
      <c r="M36" s="167">
        <f t="shared" si="4"/>
        <v>1.97</v>
      </c>
      <c r="N36" s="156">
        <f>IF(AND(N$9,CurveFetch!O34&lt;&gt;""),CurveFetch!O34,IF($B36="","",IF(M36="",N35,M36)))</f>
        <v>1.97</v>
      </c>
      <c r="O36" s="167">
        <f t="shared" si="9"/>
        <v>2.0449999999999999</v>
      </c>
      <c r="P36" s="156">
        <f>IF(AND(P$9,CurveFetch!P34&lt;&gt;""),CurveFetch!P34,IF($B36="","",IF(O36="",P35,O36)))</f>
        <v>2.0449999999999999</v>
      </c>
      <c r="Q36" s="167">
        <f t="shared" si="10"/>
        <v>1.9630000000000001</v>
      </c>
      <c r="R36" s="156">
        <f>IF(AND(R$9,CurveFetch!Q34&lt;&gt;""),CurveFetch!Q34,IF($B36="","",IF(Q36="",R35,Q36)))</f>
        <v>1.9630000000000001</v>
      </c>
      <c r="S36" s="167">
        <f t="shared" si="11"/>
        <v>1.915</v>
      </c>
      <c r="T36" s="156">
        <f>IF(AND(T$9,CurveFetch!R34&lt;&gt;""),CurveFetch!R34,IF($B36="","",IF(S36="",T35,S36)))</f>
        <v>1.915</v>
      </c>
      <c r="U36" s="167">
        <f t="shared" si="5"/>
        <v>2.1349999999999998</v>
      </c>
      <c r="V36" s="156">
        <f>IF(AND(V$9,CurveFetch!T34&lt;&gt;""),CurveFetch!T34,IF($B36="","",IF(U36="",V35,U36)))</f>
        <v>2.1349999999999998</v>
      </c>
      <c r="W36" s="167">
        <f t="shared" si="6"/>
        <v>2.0699999999999998</v>
      </c>
      <c r="X36" s="156">
        <f>IF(AND(X$9,CurveFetch!U34&lt;&gt;""),CurveFetch!U34,IF($B36="","",IF(W36="",X35,W36)))</f>
        <v>2.0699999999999998</v>
      </c>
      <c r="Y36" s="168">
        <f t="shared" si="3"/>
        <v>1.9850000000000001</v>
      </c>
      <c r="Z36" s="156">
        <f>IF(AND(Z$9,CurveFetch!S34&lt;&gt;""),CurveFetch!S34,IF($B36="","",IF(Y36="",Z35,Y36)))</f>
        <v>1.9850000000000001</v>
      </c>
      <c r="AA36" s="167">
        <f t="shared" si="7"/>
        <v>2.23</v>
      </c>
      <c r="AB36" s="156">
        <f>IF(AND(AB$9,CurveFetch!V34&lt;&gt;""),CurveFetch!V34,IF($B36="","",IF(AA36="",AB35,AA36)))</f>
        <v>2.23</v>
      </c>
      <c r="AC36" s="168"/>
      <c r="AD36" s="156">
        <f>IF(AND(AD$9,CurveFetch!W34&lt;&gt;""),CurveFetch!W34,IF($B36="","",IF(AC36="",AD35,AC36)))</f>
        <v>2.09</v>
      </c>
      <c r="AE36" s="168"/>
      <c r="AF36" s="156">
        <f>IF(AND(AF$9,CurveFetch!X34&lt;&gt;""),CurveFetch!X34,IF($B36="","",IF(AE36="",AF35,AE36)))</f>
        <v>2.0099999999999998</v>
      </c>
      <c r="AG36" s="168"/>
      <c r="AH36" s="156">
        <f>IF(AND(AH$9,CurveFetch!AA34&lt;&gt;""),CurveFetch!AA34,IF($B36="","",IF(AG36="",AH35,AG36)))</f>
        <v>1.8979999999999999</v>
      </c>
      <c r="AI36" s="167"/>
      <c r="AJ36" s="156">
        <f>IF(AND(AJ$9,CurveFetch!Z34&lt;&gt;""),CurveFetch!Z34,IF($B36="","",IF(AI36="",AJ35,AI36)))</f>
        <v>2.0099999999999998</v>
      </c>
      <c r="AK36" s="167"/>
      <c r="AL36" s="156">
        <f>IF(AND(AL$9,CurveFetch!Y34&lt;&gt;""),CurveFetch!Y34,IF($B36="","",IF(AK36="",AL35,AK36)))</f>
        <v>1.96</v>
      </c>
      <c r="AM36" s="168"/>
      <c r="AN36" s="156">
        <f>IF(AND(AN$9,CurveFetch!H34&lt;&gt;""),CurveFetch!H34,IF($B36="","",IF(AM36="",AN35,AM36)))</f>
        <v>2.23</v>
      </c>
      <c r="AO36" s="168"/>
      <c r="AP36" s="156">
        <f>IF(AND(AP$9,CurveFetch!G34&lt;&gt;""),CurveFetch!G34,IF($B36="","",IF(AO36="",AP35,AO36)))</f>
        <v>2.09</v>
      </c>
      <c r="AQ36" s="168"/>
      <c r="AR36" s="156">
        <f>IF(AND(AR$9,CurveFetch!I34&lt;&gt;""),CurveFetch!I34,IF($B36="","",IF(AQ36="",AR35,AQ36)))</f>
        <v>2.0099999999999998</v>
      </c>
    </row>
    <row r="37" spans="1:44" x14ac:dyDescent="0.25">
      <c r="A37">
        <v>28</v>
      </c>
      <c r="B37" s="128">
        <f t="shared" si="0"/>
        <v>37284</v>
      </c>
      <c r="C37" s="167">
        <f t="shared" si="13"/>
        <v>2.2200000000000002</v>
      </c>
      <c r="D37" s="156">
        <f>IF(AND(D$9,CurveFetch!J35&lt;&gt;""),CurveFetch!J35,IF($B37="","",IF(C37="",D36,C37)))</f>
        <v>2.2200000000000002</v>
      </c>
      <c r="E37" s="167">
        <f t="shared" si="14"/>
        <v>2.0099999999999998</v>
      </c>
      <c r="F37" s="156">
        <f>IF(AND(F$9,CurveFetch!K35&lt;&gt;""),CurveFetch!K35,IF($B37="","",IF(E37="",F36,E37)))</f>
        <v>2.0099999999999998</v>
      </c>
      <c r="G37" s="167">
        <f t="shared" si="1"/>
        <v>2.2400000000000002</v>
      </c>
      <c r="H37" s="156">
        <f>IF(AND(H$9,CurveFetch!L35&lt;&gt;""),CurveFetch!L35,IF($B37="","",IF(G37="",H36,G37)))</f>
        <v>2.2400000000000002</v>
      </c>
      <c r="I37" s="167">
        <f t="shared" si="12"/>
        <v>2.2000000000000002</v>
      </c>
      <c r="J37" s="156">
        <f>IF(AND(J$9,CurveFetch!M35&lt;&gt;""),CurveFetch!M35,IF($B37="","",IF(I37="",J36,I37)))</f>
        <v>2.2000000000000002</v>
      </c>
      <c r="K37" s="167">
        <f t="shared" si="8"/>
        <v>1.97</v>
      </c>
      <c r="L37" s="156">
        <f>IF(AND(L$9,CurveFetch!N35&lt;&gt;""),CurveFetch!N35,IF($B37="","",IF(K37="",L36,K37)))</f>
        <v>1.97</v>
      </c>
      <c r="M37" s="167">
        <f t="shared" si="4"/>
        <v>1.97</v>
      </c>
      <c r="N37" s="156">
        <f>IF(AND(N$9,CurveFetch!O35&lt;&gt;""),CurveFetch!O35,IF($B37="","",IF(M37="",N36,M37)))</f>
        <v>1.97</v>
      </c>
      <c r="O37" s="167">
        <f t="shared" si="9"/>
        <v>2.0449999999999999</v>
      </c>
      <c r="P37" s="156">
        <f>IF(AND(P$9,CurveFetch!P35&lt;&gt;""),CurveFetch!P35,IF($B37="","",IF(O37="",P36,O37)))</f>
        <v>2.0449999999999999</v>
      </c>
      <c r="Q37" s="167">
        <f t="shared" si="10"/>
        <v>1.9630000000000001</v>
      </c>
      <c r="R37" s="156">
        <f>IF(AND(R$9,CurveFetch!Q35&lt;&gt;""),CurveFetch!Q35,IF($B37="","",IF(Q37="",R36,Q37)))</f>
        <v>1.9630000000000001</v>
      </c>
      <c r="S37" s="167">
        <f t="shared" si="11"/>
        <v>1.915</v>
      </c>
      <c r="T37" s="156">
        <f>IF(AND(T$9,CurveFetch!R35&lt;&gt;""),CurveFetch!R35,IF($B37="","",IF(S37="",T36,S37)))</f>
        <v>1.915</v>
      </c>
      <c r="U37" s="167">
        <f t="shared" si="5"/>
        <v>2.1349999999999998</v>
      </c>
      <c r="V37" s="156">
        <f>IF(AND(V$9,CurveFetch!T35&lt;&gt;""),CurveFetch!T35,IF($B37="","",IF(U37="",V36,U37)))</f>
        <v>2.1349999999999998</v>
      </c>
      <c r="W37" s="167">
        <f t="shared" si="6"/>
        <v>2.0699999999999998</v>
      </c>
      <c r="X37" s="156">
        <f>IF(AND(X$9,CurveFetch!U35&lt;&gt;""),CurveFetch!U35,IF($B37="","",IF(W37="",X36,W37)))</f>
        <v>2.0699999999999998</v>
      </c>
      <c r="Y37" s="168">
        <f t="shared" si="3"/>
        <v>1.9850000000000001</v>
      </c>
      <c r="Z37" s="156">
        <f>IF(AND(Z$9,CurveFetch!S35&lt;&gt;""),CurveFetch!S35,IF($B37="","",IF(Y37="",Z36,Y37)))</f>
        <v>1.9850000000000001</v>
      </c>
      <c r="AA37" s="167">
        <f t="shared" si="7"/>
        <v>2.23</v>
      </c>
      <c r="AB37" s="156">
        <f>IF(AND(AB$9,CurveFetch!V35&lt;&gt;""),CurveFetch!V35,IF($B37="","",IF(AA37="",AB36,AA37)))</f>
        <v>2.23</v>
      </c>
      <c r="AC37" s="168"/>
      <c r="AD37" s="156">
        <f>IF(AND(AD$9,CurveFetch!W35&lt;&gt;""),CurveFetch!W35,IF($B37="","",IF(AC37="",AD36,AC37)))</f>
        <v>2.09</v>
      </c>
      <c r="AE37" s="168"/>
      <c r="AF37" s="156">
        <f>IF(AND(AF$9,CurveFetch!X35&lt;&gt;""),CurveFetch!X35,IF($B37="","",IF(AE37="",AF36,AE37)))</f>
        <v>2.0099999999999998</v>
      </c>
      <c r="AG37" s="168"/>
      <c r="AH37" s="156">
        <f>IF(AND(AH$9,CurveFetch!AA35&lt;&gt;""),CurveFetch!AA35,IF($B37="","",IF(AG37="",AH36,AG37)))</f>
        <v>1.8979999999999999</v>
      </c>
      <c r="AI37" s="167"/>
      <c r="AJ37" s="156">
        <f>IF(AND(AJ$9,CurveFetch!Z35&lt;&gt;""),CurveFetch!Z35,IF($B37="","",IF(AI37="",AJ36,AI37)))</f>
        <v>2.0099999999999998</v>
      </c>
      <c r="AK37" s="167"/>
      <c r="AL37" s="156">
        <f>IF(AND(AL$9,CurveFetch!Y35&lt;&gt;""),CurveFetch!Y35,IF($B37="","",IF(AK37="",AL36,AK37)))</f>
        <v>1.96</v>
      </c>
      <c r="AM37" s="168"/>
      <c r="AN37" s="156">
        <f>IF(AND(AN$9,CurveFetch!H35&lt;&gt;""),CurveFetch!H35,IF($B37="","",IF(AM37="",AN36,AM37)))</f>
        <v>2.23</v>
      </c>
      <c r="AO37" s="168"/>
      <c r="AP37" s="156">
        <f>IF(AND(AP$9,CurveFetch!G35&lt;&gt;""),CurveFetch!G35,IF($B37="","",IF(AO37="",AP36,AO37)))</f>
        <v>2.09</v>
      </c>
      <c r="AQ37" s="168"/>
      <c r="AR37" s="156">
        <f>IF(AND(AR$9,CurveFetch!I35&lt;&gt;""),CurveFetch!I35,IF($B37="","",IF(AQ37="",AR36,AQ37)))</f>
        <v>2.0099999999999998</v>
      </c>
    </row>
    <row r="38" spans="1:44" x14ac:dyDescent="0.25">
      <c r="A38">
        <v>29</v>
      </c>
      <c r="B38" s="128">
        <f t="shared" si="0"/>
        <v>37285</v>
      </c>
      <c r="C38" s="167">
        <f t="shared" si="13"/>
        <v>2.2200000000000002</v>
      </c>
      <c r="D38" s="156">
        <f>IF(AND(D$9,CurveFetch!J36&lt;&gt;""),CurveFetch!J36,IF($B38="","",IF(C38="",D37,C38)))</f>
        <v>2.2200000000000002</v>
      </c>
      <c r="E38" s="167">
        <f t="shared" si="14"/>
        <v>2.0099999999999998</v>
      </c>
      <c r="F38" s="156">
        <f>IF(AND(F$9,CurveFetch!K36&lt;&gt;""),CurveFetch!K36,IF($B38="","",IF(E38="",F37,E38)))</f>
        <v>2.0099999999999998</v>
      </c>
      <c r="G38" s="167">
        <f t="shared" si="1"/>
        <v>2.2400000000000002</v>
      </c>
      <c r="H38" s="156">
        <f>IF(AND(H$9,CurveFetch!L36&lt;&gt;""),CurveFetch!L36,IF($B38="","",IF(G38="",H37,G38)))</f>
        <v>2.2400000000000002</v>
      </c>
      <c r="I38" s="167">
        <f t="shared" si="12"/>
        <v>2.2000000000000002</v>
      </c>
      <c r="J38" s="156">
        <f>IF(AND(J$9,CurveFetch!M36&lt;&gt;""),CurveFetch!M36,IF($B38="","",IF(I38="",J37,I38)))</f>
        <v>2.2000000000000002</v>
      </c>
      <c r="K38" s="167">
        <f t="shared" si="8"/>
        <v>1.97</v>
      </c>
      <c r="L38" s="156">
        <f>IF(AND(L$9,CurveFetch!N36&lt;&gt;""),CurveFetch!N36,IF($B38="","",IF(K38="",L37,K38)))</f>
        <v>1.97</v>
      </c>
      <c r="M38" s="167">
        <f t="shared" si="4"/>
        <v>1.97</v>
      </c>
      <c r="N38" s="156">
        <f>IF(AND(N$9,CurveFetch!O36&lt;&gt;""),CurveFetch!O36,IF($B38="","",IF(M38="",N37,M38)))</f>
        <v>1.97</v>
      </c>
      <c r="O38" s="167">
        <f t="shared" si="9"/>
        <v>2.0449999999999999</v>
      </c>
      <c r="P38" s="156">
        <f>IF(AND(P$9,CurveFetch!P36&lt;&gt;""),CurveFetch!P36,IF($B38="","",IF(O38="",P37,O38)))</f>
        <v>2.0449999999999999</v>
      </c>
      <c r="Q38" s="167">
        <f t="shared" si="10"/>
        <v>1.9630000000000001</v>
      </c>
      <c r="R38" s="156">
        <f>IF(AND(R$9,CurveFetch!Q36&lt;&gt;""),CurveFetch!Q36,IF($B38="","",IF(Q38="",R37,Q38)))</f>
        <v>1.9630000000000001</v>
      </c>
      <c r="S38" s="167">
        <f t="shared" si="11"/>
        <v>1.915</v>
      </c>
      <c r="T38" s="156">
        <f>IF(AND(T$9,CurveFetch!R36&lt;&gt;""),CurveFetch!R36,IF($B38="","",IF(S38="",T37,S38)))</f>
        <v>1.915</v>
      </c>
      <c r="U38" s="167">
        <f t="shared" si="5"/>
        <v>2.1349999999999998</v>
      </c>
      <c r="V38" s="156">
        <f>IF(AND(V$9,CurveFetch!T36&lt;&gt;""),CurveFetch!T36,IF($B38="","",IF(U38="",V37,U38)))</f>
        <v>2.1349999999999998</v>
      </c>
      <c r="W38" s="167">
        <f t="shared" si="6"/>
        <v>2.0699999999999998</v>
      </c>
      <c r="X38" s="156">
        <f>IF(AND(X$9,CurveFetch!U36&lt;&gt;""),CurveFetch!U36,IF($B38="","",IF(W38="",X37,W38)))</f>
        <v>2.0699999999999998</v>
      </c>
      <c r="Y38" s="168">
        <f t="shared" si="3"/>
        <v>1.9850000000000001</v>
      </c>
      <c r="Z38" s="156">
        <f>IF(AND(Z$9,CurveFetch!S36&lt;&gt;""),CurveFetch!S36,IF($B38="","",IF(Y38="",Z37,Y38)))</f>
        <v>1.9850000000000001</v>
      </c>
      <c r="AA38" s="167">
        <f t="shared" si="7"/>
        <v>2.23</v>
      </c>
      <c r="AB38" s="156">
        <f>IF(AND(AB$9,CurveFetch!V36&lt;&gt;""),CurveFetch!V36,IF($B38="","",IF(AA38="",AB37,AA38)))</f>
        <v>2.23</v>
      </c>
      <c r="AC38" s="168"/>
      <c r="AD38" s="156">
        <f>IF(AND(AD$9,CurveFetch!W36&lt;&gt;""),CurveFetch!W36,IF($B38="","",IF(AC38="",AD37,AC38)))</f>
        <v>2.09</v>
      </c>
      <c r="AE38" s="168"/>
      <c r="AF38" s="156">
        <f>IF(AND(AF$9,CurveFetch!X36&lt;&gt;""),CurveFetch!X36,IF($B38="","",IF(AE38="",AF37,AE38)))</f>
        <v>2.0099999999999998</v>
      </c>
      <c r="AG38" s="168"/>
      <c r="AH38" s="156">
        <f>IF(AND(AH$9,CurveFetch!AA36&lt;&gt;""),CurveFetch!AA36,IF($B38="","",IF(AG38="",AH37,AG38)))</f>
        <v>1.8979999999999999</v>
      </c>
      <c r="AI38" s="167"/>
      <c r="AJ38" s="156">
        <f>IF(AND(AJ$9,CurveFetch!Z36&lt;&gt;""),CurveFetch!Z36,IF($B38="","",IF(AI38="",AJ37,AI38)))</f>
        <v>2.0099999999999998</v>
      </c>
      <c r="AK38" s="167"/>
      <c r="AL38" s="156">
        <f>IF(AND(AL$9,CurveFetch!Y36&lt;&gt;""),CurveFetch!Y36,IF($B38="","",IF(AK38="",AL37,AK38)))</f>
        <v>1.96</v>
      </c>
      <c r="AM38" s="168"/>
      <c r="AN38" s="156">
        <f>IF(AND(AN$9,CurveFetch!H36&lt;&gt;""),CurveFetch!H36,IF($B38="","",IF(AM38="",AN37,AM38)))</f>
        <v>2.23</v>
      </c>
      <c r="AO38" s="168"/>
      <c r="AP38" s="156">
        <f>IF(AND(AP$9,CurveFetch!G36&lt;&gt;""),CurveFetch!G36,IF($B38="","",IF(AO38="",AP37,AO38)))</f>
        <v>2.09</v>
      </c>
      <c r="AQ38" s="168"/>
      <c r="AR38" s="156">
        <f>IF(AND(AR$9,CurveFetch!I36&lt;&gt;""),CurveFetch!I36,IF($B38="","",IF(AQ38="",AR37,AQ38)))</f>
        <v>2.0099999999999998</v>
      </c>
    </row>
    <row r="39" spans="1:44" x14ac:dyDescent="0.25">
      <c r="A39">
        <v>30</v>
      </c>
      <c r="B39" s="128">
        <f t="shared" si="0"/>
        <v>37286</v>
      </c>
      <c r="C39" s="167">
        <f t="shared" si="13"/>
        <v>2.2200000000000002</v>
      </c>
      <c r="D39" s="156">
        <f>IF(AND(D$9,CurveFetch!J37&lt;&gt;""),CurveFetch!J37,IF($B39="","",IF(C39="",D38,C39)))</f>
        <v>2.2200000000000002</v>
      </c>
      <c r="E39" s="167">
        <f t="shared" si="14"/>
        <v>2.0099999999999998</v>
      </c>
      <c r="F39" s="156">
        <f>IF(AND(F$9,CurveFetch!K37&lt;&gt;""),CurveFetch!K37,IF($B39="","",IF(E39="",F38,E39)))</f>
        <v>2.0099999999999998</v>
      </c>
      <c r="G39" s="167">
        <f t="shared" si="1"/>
        <v>2.2400000000000002</v>
      </c>
      <c r="H39" s="156">
        <f>IF(AND(H$9,CurveFetch!L37&lt;&gt;""),CurveFetch!L37,IF($B39="","",IF(G39="",H38,G39)))</f>
        <v>2.2400000000000002</v>
      </c>
      <c r="I39" s="167">
        <f t="shared" si="12"/>
        <v>2.2000000000000002</v>
      </c>
      <c r="J39" s="156">
        <f>IF(AND(J$9,CurveFetch!M37&lt;&gt;""),CurveFetch!M37,IF($B39="","",IF(I39="",J38,I39)))</f>
        <v>2.2000000000000002</v>
      </c>
      <c r="K39" s="167">
        <f t="shared" si="8"/>
        <v>1.97</v>
      </c>
      <c r="L39" s="156">
        <f>IF(AND(L$9,CurveFetch!N37&lt;&gt;""),CurveFetch!N37,IF($B39="","",IF(K39="",L38,K39)))</f>
        <v>1.97</v>
      </c>
      <c r="M39" s="167">
        <f t="shared" si="4"/>
        <v>1.97</v>
      </c>
      <c r="N39" s="156">
        <f>IF(AND(N$9,CurveFetch!O37&lt;&gt;""),CurveFetch!O37,IF($B39="","",IF(M39="",N38,M39)))</f>
        <v>1.97</v>
      </c>
      <c r="O39" s="167">
        <f t="shared" si="9"/>
        <v>2.0449999999999999</v>
      </c>
      <c r="P39" s="156">
        <f>IF(AND(P$9,CurveFetch!P37&lt;&gt;""),CurveFetch!P37,IF($B39="","",IF(O39="",P38,O39)))</f>
        <v>2.0449999999999999</v>
      </c>
      <c r="Q39" s="167">
        <f t="shared" si="10"/>
        <v>1.9630000000000001</v>
      </c>
      <c r="R39" s="156">
        <f>IF(AND(R$9,CurveFetch!Q37&lt;&gt;""),CurveFetch!Q37,IF($B39="","",IF(Q39="",R38,Q39)))</f>
        <v>1.9630000000000001</v>
      </c>
      <c r="S39" s="167">
        <f t="shared" si="11"/>
        <v>1.915</v>
      </c>
      <c r="T39" s="156">
        <f>IF(AND(T$9,CurveFetch!R37&lt;&gt;""),CurveFetch!R37,IF($B39="","",IF(S39="",T38,S39)))</f>
        <v>1.915</v>
      </c>
      <c r="U39" s="167">
        <f t="shared" si="5"/>
        <v>2.1349999999999998</v>
      </c>
      <c r="V39" s="156">
        <f>IF(AND(V$9,CurveFetch!T37&lt;&gt;""),CurveFetch!T37,IF($B39="","",IF(U39="",V38,U39)))</f>
        <v>2.1349999999999998</v>
      </c>
      <c r="W39" s="167">
        <f t="shared" si="6"/>
        <v>2.0699999999999998</v>
      </c>
      <c r="X39" s="156">
        <f>IF(AND(X$9,CurveFetch!U37&lt;&gt;""),CurveFetch!U37,IF($B39="","",IF(W39="",X38,W39)))</f>
        <v>2.0699999999999998</v>
      </c>
      <c r="Y39" s="168">
        <f t="shared" si="3"/>
        <v>1.9850000000000001</v>
      </c>
      <c r="Z39" s="156">
        <f>IF(AND(Z$9,CurveFetch!S37&lt;&gt;""),CurveFetch!S37,IF($B39="","",IF(Y39="",Z38,Y39)))</f>
        <v>1.9850000000000001</v>
      </c>
      <c r="AA39" s="167">
        <f t="shared" si="7"/>
        <v>2.23</v>
      </c>
      <c r="AB39" s="156">
        <f>IF(AND(AB$9,CurveFetch!V37&lt;&gt;""),CurveFetch!V37,IF($B39="","",IF(AA39="",AB38,AA39)))</f>
        <v>2.23</v>
      </c>
      <c r="AC39" s="168"/>
      <c r="AD39" s="156">
        <f>IF(AND(AD$9,CurveFetch!W37&lt;&gt;""),CurveFetch!W37,IF($B39="","",IF(AC39="",AD38,AC39)))</f>
        <v>2.09</v>
      </c>
      <c r="AE39" s="168"/>
      <c r="AF39" s="156">
        <f>IF(AND(AF$9,CurveFetch!X37&lt;&gt;""),CurveFetch!X37,IF($B39="","",IF(AE39="",AF38,AE39)))</f>
        <v>2.0099999999999998</v>
      </c>
      <c r="AG39" s="168"/>
      <c r="AH39" s="156">
        <f>IF(AND(AH$9,CurveFetch!AA37&lt;&gt;""),CurveFetch!AA37,IF($B39="","",IF(AG39="",AH38,AG39)))</f>
        <v>1.8979999999999999</v>
      </c>
      <c r="AI39" s="167"/>
      <c r="AJ39" s="156">
        <f>IF(AND(AJ$9,CurveFetch!Z37&lt;&gt;""),CurveFetch!Z37,IF($B39="","",IF(AI39="",AJ38,AI39)))</f>
        <v>2.0099999999999998</v>
      </c>
      <c r="AK39" s="167"/>
      <c r="AL39" s="156">
        <f>IF(AND(AL$9,CurveFetch!Y37&lt;&gt;""),CurveFetch!Y37,IF($B39="","",IF(AK39="",AL38,AK39)))</f>
        <v>1.96</v>
      </c>
      <c r="AM39" s="168"/>
      <c r="AN39" s="156">
        <f>IF(AND(AN$9,CurveFetch!H37&lt;&gt;""),CurveFetch!H37,IF($B39="","",IF(AM39="",AN38,AM39)))</f>
        <v>2.23</v>
      </c>
      <c r="AO39" s="168"/>
      <c r="AP39" s="156">
        <f>IF(AND(AP$9,CurveFetch!G37&lt;&gt;""),CurveFetch!G37,IF($B39="","",IF(AO39="",AP38,AO39)))</f>
        <v>2.09</v>
      </c>
      <c r="AQ39" s="168"/>
      <c r="AR39" s="156">
        <f>IF(AND(AR$9,CurveFetch!I37&lt;&gt;""),CurveFetch!I37,IF($B39="","",IF(AQ39="",AR38,AQ39)))</f>
        <v>2.0099999999999998</v>
      </c>
    </row>
    <row r="40" spans="1:44" x14ac:dyDescent="0.25">
      <c r="A40">
        <v>31</v>
      </c>
      <c r="B40" s="128">
        <f>IF(A40&lt;=$A$7,B39+1,"")</f>
        <v>37287</v>
      </c>
      <c r="C40" s="167">
        <f t="shared" si="13"/>
        <v>2.2200000000000002</v>
      </c>
      <c r="D40" s="156">
        <f>IF(AND(D$9,CurveFetch!J38&lt;&gt;""),CurveFetch!J38,IF($B40="","",IF(C40="",D39,C40)))</f>
        <v>2.2200000000000002</v>
      </c>
      <c r="E40" s="167">
        <f t="shared" si="14"/>
        <v>2.0099999999999998</v>
      </c>
      <c r="F40" s="156">
        <f>IF(AND(F$9,CurveFetch!K38&lt;&gt;""),CurveFetch!K38,IF($B40="","",IF(E40="",F39,E40)))</f>
        <v>2.0099999999999998</v>
      </c>
      <c r="G40" s="167">
        <f>D40+$G$8</f>
        <v>2.2400000000000002</v>
      </c>
      <c r="H40" s="156">
        <f>IF(AND(H$9,CurveFetch!L38&lt;&gt;""),CurveFetch!L38,IF($B40="","",IF(G40="",H39,G40)))</f>
        <v>2.2400000000000002</v>
      </c>
      <c r="I40" s="167">
        <f t="shared" si="12"/>
        <v>2.2000000000000002</v>
      </c>
      <c r="J40" s="156">
        <f>IF(AND(J$9,CurveFetch!M38&lt;&gt;""),CurveFetch!M38,IF($B40="","",IF(I40="",J39,I40)))</f>
        <v>2.2000000000000002</v>
      </c>
      <c r="K40" s="167">
        <f t="shared" si="8"/>
        <v>1.97</v>
      </c>
      <c r="L40" s="156">
        <f>IF(AND(L$9,CurveFetch!N38&lt;&gt;""),CurveFetch!N38,IF($B40="","",IF(K40="",L39,K40)))</f>
        <v>1.97</v>
      </c>
      <c r="M40" s="167">
        <f t="shared" si="4"/>
        <v>1.97</v>
      </c>
      <c r="N40" s="156">
        <f>IF(AND(N$9,CurveFetch!O38&lt;&gt;""),CurveFetch!O38,IF($B40="","",IF(M40="",N39,M40)))</f>
        <v>1.97</v>
      </c>
      <c r="O40" s="167">
        <f t="shared" si="9"/>
        <v>2.0449999999999999</v>
      </c>
      <c r="P40" s="156">
        <f>IF(AND(P$9,CurveFetch!P38&lt;&gt;""),CurveFetch!P38,IF($B40="","",IF(O40="",P39,O40)))</f>
        <v>2.0449999999999999</v>
      </c>
      <c r="Q40" s="167">
        <f t="shared" si="10"/>
        <v>1.9630000000000001</v>
      </c>
      <c r="R40" s="156">
        <f>IF(AND(R$9,CurveFetch!Q38&lt;&gt;""),CurveFetch!Q38,IF($B40="","",IF(Q40="",R39,Q40)))</f>
        <v>1.9630000000000001</v>
      </c>
      <c r="S40" s="167">
        <f t="shared" si="11"/>
        <v>1.915</v>
      </c>
      <c r="T40" s="156">
        <f>IF(AND(T$9,CurveFetch!R38&lt;&gt;""),CurveFetch!R38,IF($B40="","",IF(S40="",T39,S40)))</f>
        <v>1.915</v>
      </c>
      <c r="U40" s="167">
        <f t="shared" si="5"/>
        <v>2.1349999999999998</v>
      </c>
      <c r="V40" s="156">
        <f>IF(AND(V$9,CurveFetch!T38&lt;&gt;""),CurveFetch!T38,IF($B40="","",IF(U40="",V39,U40)))</f>
        <v>2.1349999999999998</v>
      </c>
      <c r="W40" s="167">
        <f t="shared" si="6"/>
        <v>2.0699999999999998</v>
      </c>
      <c r="X40" s="156">
        <f>IF(AND(X$9,CurveFetch!U38&lt;&gt;""),CurveFetch!U38,IF($B40="","",IF(W40="",X39,W40)))</f>
        <v>2.0699999999999998</v>
      </c>
      <c r="Y40" s="168">
        <f t="shared" si="3"/>
        <v>1.9850000000000001</v>
      </c>
      <c r="Z40" s="156">
        <f>IF(AND(Z$9,CurveFetch!S38&lt;&gt;""),CurveFetch!S38,IF($B40="","",IF(Y40="",Z39,Y40)))</f>
        <v>1.9850000000000001</v>
      </c>
      <c r="AA40" s="167">
        <f t="shared" si="7"/>
        <v>2.23</v>
      </c>
      <c r="AB40" s="156">
        <f>IF(AND(AB$9,CurveFetch!V38&lt;&gt;""),CurveFetch!V38,IF($B40="","",IF(AA40="",AB39,AA40)))</f>
        <v>2.23</v>
      </c>
      <c r="AC40" s="168"/>
      <c r="AD40" s="156">
        <f>IF(AND(AD$9,CurveFetch!W38&lt;&gt;""),CurveFetch!W38,IF($B40="","",IF(AC40="",AD39,AC40)))</f>
        <v>2.09</v>
      </c>
      <c r="AE40" s="168"/>
      <c r="AF40" s="156">
        <f>IF(AND(AF$9,CurveFetch!X38&lt;&gt;""),CurveFetch!X38,IF($B40="","",IF(AE40="",AF39,AE40)))</f>
        <v>2.0099999999999998</v>
      </c>
      <c r="AG40" s="168"/>
      <c r="AH40" s="156">
        <f>IF(AND(AH$9,CurveFetch!AA38&lt;&gt;""),CurveFetch!AA38,IF($B40="","",IF(AG40="",AH39,AG40)))</f>
        <v>1.8979999999999999</v>
      </c>
      <c r="AI40" s="167"/>
      <c r="AJ40" s="156">
        <f>IF(AND(AJ$9,CurveFetch!Z38&lt;&gt;""),CurveFetch!Z38,IF($B40="","",IF(AI40="",AJ39,AI40)))</f>
        <v>2.0099999999999998</v>
      </c>
      <c r="AK40" s="167"/>
      <c r="AL40" s="156">
        <f>IF(AND(AL$9,CurveFetch!Y38&lt;&gt;""),CurveFetch!Y38,IF($B40="","",IF(AK40="",AL39,AK40)))</f>
        <v>1.96</v>
      </c>
      <c r="AM40" s="168"/>
      <c r="AN40" s="156">
        <f>IF(AND(AN$9,CurveFetch!H38&lt;&gt;""),CurveFetch!H38,IF($B40="","",IF(AM40="",AN39,AM40)))</f>
        <v>2.23</v>
      </c>
      <c r="AO40" s="168"/>
      <c r="AP40" s="156">
        <f>IF(AND(AP$9,CurveFetch!G38&lt;&gt;""),CurveFetch!G38,IF($B40="","",IF(AO40="",AP39,AO40)))</f>
        <v>2.09</v>
      </c>
      <c r="AQ40" s="168"/>
      <c r="AR40" s="156">
        <f>IF(AND(AR$9,CurveFetch!I38&lt;&gt;""),CurveFetch!I38,IF($B40="","",IF(AQ40="",AR39,AQ40)))</f>
        <v>2.0099999999999998</v>
      </c>
    </row>
    <row r="41" spans="1:44" x14ac:dyDescent="0.25">
      <c r="A41">
        <v>32</v>
      </c>
      <c r="B41" s="128">
        <f>IF(A41&lt;=$A$7,B40+1,"")</f>
        <v>37288</v>
      </c>
      <c r="C41" s="167">
        <f>+NYMEX+ELPOPerm</f>
        <v>2.5699999900000003</v>
      </c>
      <c r="D41" s="156">
        <f>IF(AND(D$9,CurveFetch!J39&lt;&gt;""),CurveFetch!J39,IF($B41="","",IF(C41="",D40,C41)))</f>
        <v>2.5699999900000003</v>
      </c>
      <c r="E41" s="167">
        <f>+NYMEX+ELPOSJ</f>
        <v>2.2850000000000001</v>
      </c>
      <c r="F41" s="156">
        <f>IF(AND(F$9,CurveFetch!K39&lt;&gt;""),CurveFetch!K39,IF($B41="","",IF(E41="",F40,E41)))</f>
        <v>2.2850000000000001</v>
      </c>
      <c r="G41" s="167">
        <f>NYMEX+TWPermian</f>
        <v>2.559999999</v>
      </c>
      <c r="H41" s="156">
        <f>IF(AND(H$9,CurveFetch!L39&lt;&gt;""),CurveFetch!L39,IF($B41="","",IF(G41="",H40,G41)))</f>
        <v>2.559999999</v>
      </c>
      <c r="I41" s="167">
        <f>NYMEX+NGISOCAL</f>
        <v>2.4250000000000003</v>
      </c>
      <c r="J41" s="156">
        <f>IF(AND(J$9,CurveFetch!M39&lt;&gt;""),CurveFetch!M39,IF($B41="","",IF(I41="",J40,I41)))</f>
        <v>2.4250000000000003</v>
      </c>
      <c r="K41" s="167">
        <f>NYMEX+CIGRkymnt</f>
        <v>2.1350000000000002</v>
      </c>
      <c r="L41" s="156">
        <f>IF(AND(L$9,CurveFetch!N39&lt;&gt;""),CurveFetch!N39,IF($B41="","",IF(K41="",L40,K41)))</f>
        <v>2.1350000000000002</v>
      </c>
      <c r="M41" s="167">
        <f>NYMEX+KernRiver</f>
        <v>2.1900000000000004</v>
      </c>
      <c r="N41" s="156">
        <f>IF(AND(N$9,CurveFetch!O39&lt;&gt;""),CurveFetch!O39,IF($B41="","",IF(M41="",N40,M41)))</f>
        <v>2.1900000000000004</v>
      </c>
      <c r="O41" s="167">
        <f>NYMEX+NthWstCanBr</f>
        <v>2.375</v>
      </c>
      <c r="P41" s="156">
        <f>IF(AND(P$9,CurveFetch!P39&lt;&gt;""),CurveFetch!P39,IF($B41="","",IF(O41="",P40,O41)))</f>
        <v>2.375</v>
      </c>
      <c r="Q41" s="167">
        <f>NYMEX+CIGRkymnt</f>
        <v>2.1350000000000002</v>
      </c>
      <c r="R41" s="156">
        <f>IF(AND(R$9,CurveFetch!Q39&lt;&gt;""),CurveFetch!Q39,IF($B41="","",IF(Q41="",R40,Q41)))</f>
        <v>2.1350000000000002</v>
      </c>
      <c r="S41" s="167">
        <f>NYMEX+IFQuestar</f>
        <v>2.0350000000000001</v>
      </c>
      <c r="T41" s="156">
        <f>IF(AND(T$9,CurveFetch!R39&lt;&gt;""),CurveFetch!R39,IF($B41="","",IF(S41="",T40,S41)))</f>
        <v>2.0350000000000001</v>
      </c>
      <c r="U41" s="167">
        <f>NYMEX+NGIMALIN</f>
        <v>2.4250000000000003</v>
      </c>
      <c r="V41" s="156">
        <f>IF(AND(V$9,CurveFetch!T39&lt;&gt;""),CurveFetch!T39,IF($B41="","",IF(U41="",V40,U41)))</f>
        <v>2.4250000000000003</v>
      </c>
      <c r="W41" s="167">
        <f>NYMEX+NWStanfield</f>
        <v>2.4250000000000003</v>
      </c>
      <c r="X41" s="156">
        <f>IF(AND(X$9,CurveFetch!U39&lt;&gt;""),CurveFetch!U39,IF($B41="","",IF(W41="",X40,W41)))</f>
        <v>2.4250000000000003</v>
      </c>
      <c r="Y41" s="168">
        <f>NYMEX+EPSJBONDAD</f>
        <v>2.2850000000000001</v>
      </c>
      <c r="Z41" s="156">
        <f>IF(AND(Z$9,CurveFetch!S39&lt;&gt;""),CurveFetch!S39,IF($B41="","",IF(Y41="",Z40,Y41)))</f>
        <v>2.2850000000000001</v>
      </c>
      <c r="AA41" s="167">
        <f>NGIPGECG+NYMEX</f>
        <v>2.6700000000000004</v>
      </c>
      <c r="AB41" s="156">
        <f>IF(AND(AB$9,CurveFetch!V39&lt;&gt;""),CurveFetch!V39,IF($B41="","",IF(AA41="",AB40,AA41)))</f>
        <v>2.6700000000000004</v>
      </c>
      <c r="AC41" s="168">
        <f>SoBdrPGE+NYMEX</f>
        <v>2.6</v>
      </c>
      <c r="AD41" s="156">
        <f>IF(AND(AD$9,CurveFetch!W39&lt;&gt;""),CurveFetch!W39,IF($B41="","",IF(AC41="",AD40,AC41)))</f>
        <v>2.6</v>
      </c>
      <c r="AE41" s="168"/>
      <c r="AF41" s="156">
        <f>IF(AND(AF$9,CurveFetch!X39&lt;&gt;""),CurveFetch!X39,IF($B41="","",IF(AE41="",AF40,AE41)))</f>
        <v>2.0099999999999998</v>
      </c>
      <c r="AG41" s="168">
        <f>CGPRAECOBASIS+NYMEX</f>
        <v>2.33928237504698</v>
      </c>
      <c r="AH41" s="156">
        <f>IF(AND(AH$9,CurveFetch!AA39&lt;&gt;""),CurveFetch!AA39,IF($B41="","",IF(AG41="",AH40,AG41)))</f>
        <v>2.33928237504698</v>
      </c>
      <c r="AI41" s="167">
        <f>NYMEX+CIGRkymnt</f>
        <v>2.1350000000000002</v>
      </c>
      <c r="AJ41" s="156">
        <f>IF(AND(AJ$9,CurveFetch!Z39&lt;&gt;""),CurveFetch!Z39,IF($B41="","",IF(AI41="",AJ40,AI41)))</f>
        <v>2.1350000000000002</v>
      </c>
      <c r="AK41" s="167">
        <f>NYMEX+NWPLRocky</f>
        <v>2.1900000000000004</v>
      </c>
      <c r="AL41" s="156">
        <f>IF(AND(AL$9,CurveFetch!Y39&lt;&gt;""),CurveFetch!Y39,IF($B41="","",IF(AK41="",AL40,AK41)))</f>
        <v>2.1900000000000004</v>
      </c>
      <c r="AM41" s="168">
        <f>NYMEX+CGPRKingsgate</f>
        <v>2.4250000000000003</v>
      </c>
      <c r="AN41" s="156">
        <f>IF(AND(AN$9,CurveFetch!H39&lt;&gt;""),CurveFetch!H39,IF($B41="","",IF(AM41="",AN40,AM41)))</f>
        <v>2.4250000000000003</v>
      </c>
      <c r="AO41" s="168">
        <f>+NWPLRocky+NYMEX</f>
        <v>2.1900000000000004</v>
      </c>
      <c r="AP41" s="156">
        <f>IF(AND(AP$9,CurveFetch!G39&lt;&gt;""),CurveFetch!G39,IF($B41="","",IF(AO41="",AP40,AO41)))</f>
        <v>2.1900000000000004</v>
      </c>
      <c r="AQ41" s="168">
        <f>NYMEX+KernRiver</f>
        <v>2.1900000000000004</v>
      </c>
      <c r="AR41" s="156">
        <f>IF(AND(AR$9,CurveFetch!I39&lt;&gt;""),CurveFetch!I39,IF($B41="","",IF(AQ41="",AR40,AQ41)))</f>
        <v>2.1900000000000004</v>
      </c>
    </row>
    <row r="42" spans="1:44" x14ac:dyDescent="0.25">
      <c r="A42">
        <v>33</v>
      </c>
      <c r="B42" s="128">
        <f>IF(A42&lt;=$A$7,B41+1,"")</f>
        <v>37289</v>
      </c>
      <c r="C42" s="167">
        <f t="shared" si="13"/>
        <v>2.5699999900000003</v>
      </c>
      <c r="D42" s="156">
        <f>IF(AND(D$9,CurveFetch!J40&lt;&gt;""),CurveFetch!J40,IF($B42="","",IF(C42="",D41,C42)))</f>
        <v>2.5699999900000003</v>
      </c>
      <c r="E42" s="167">
        <f t="shared" si="14"/>
        <v>2.2850000000000001</v>
      </c>
      <c r="F42" s="156">
        <f>IF(AND(F$9,CurveFetch!K40&lt;&gt;""),CurveFetch!K40,IF($B42="","",IF(E42="",F41,E42)))</f>
        <v>2.2850000000000001</v>
      </c>
      <c r="G42" s="167">
        <f>G41</f>
        <v>2.559999999</v>
      </c>
      <c r="H42" s="156">
        <f>IF(AND(H$9,CurveFetch!L40&lt;&gt;""),CurveFetch!L40,IF($B42="","",IF(G42="",H41,G42)))</f>
        <v>2.559999999</v>
      </c>
      <c r="I42" s="167">
        <f>I41</f>
        <v>2.4250000000000003</v>
      </c>
      <c r="J42" s="156">
        <f>IF(AND(J$9,CurveFetch!M40&lt;&gt;""),CurveFetch!M40,IF($B42="","",IF(I42="",J41,I42)))</f>
        <v>2.4250000000000003</v>
      </c>
      <c r="K42" s="167">
        <f>K41</f>
        <v>2.1350000000000002</v>
      </c>
      <c r="L42" s="156">
        <f>IF(AND(L$9,CurveFetch!N40&lt;&gt;""),CurveFetch!N40,IF($B42="","",IF(K42="",L41,K42)))</f>
        <v>2.1350000000000002</v>
      </c>
      <c r="M42" s="167">
        <f>M41</f>
        <v>2.1900000000000004</v>
      </c>
      <c r="N42" s="156">
        <f>IF(AND(N$9,CurveFetch!O40&lt;&gt;""),CurveFetch!O40,IF($B42="","",IF(M42="",N41,M42)))</f>
        <v>2.1900000000000004</v>
      </c>
      <c r="O42" s="167">
        <f>O41</f>
        <v>2.375</v>
      </c>
      <c r="P42" s="156">
        <f>IF(AND(P$9,CurveFetch!P40&lt;&gt;""),CurveFetch!P40,IF($B42="","",IF(O42="",P41,O42)))</f>
        <v>2.375</v>
      </c>
      <c r="Q42" s="167">
        <f>Q41</f>
        <v>2.1350000000000002</v>
      </c>
      <c r="R42" s="156">
        <f>IF(AND(R$9,CurveFetch!Q40&lt;&gt;""),CurveFetch!Q40,IF($B42="","",IF(Q42="",R41,Q42)))</f>
        <v>2.1350000000000002</v>
      </c>
      <c r="S42" s="167">
        <f>S41</f>
        <v>2.0350000000000001</v>
      </c>
      <c r="T42" s="156">
        <f>IF(AND(T$9,CurveFetch!R40&lt;&gt;""),CurveFetch!R40,IF($B42="","",IF(S42="",T41,S42)))</f>
        <v>2.0350000000000001</v>
      </c>
      <c r="U42" s="167">
        <f>U41</f>
        <v>2.4250000000000003</v>
      </c>
      <c r="V42" s="156">
        <f>IF(AND(V$9,CurveFetch!T40&lt;&gt;""),CurveFetch!T40,IF($B42="","",IF(U42="",V41,U42)))</f>
        <v>2.4250000000000003</v>
      </c>
      <c r="W42" s="167">
        <f>W41</f>
        <v>2.4250000000000003</v>
      </c>
      <c r="X42" s="156">
        <f>IF(AND(X$9,CurveFetch!U40&lt;&gt;""),CurveFetch!U40,IF($B42="","",IF(W42="",X41,W42)))</f>
        <v>2.4250000000000003</v>
      </c>
      <c r="Y42" s="168">
        <f>Y41</f>
        <v>2.2850000000000001</v>
      </c>
      <c r="Z42" s="156">
        <f>IF(AND(Z$9,CurveFetch!S40&lt;&gt;""),CurveFetch!S40,IF($B42="","",IF(Y42="",Z41,Y42)))</f>
        <v>2.2850000000000001</v>
      </c>
      <c r="AA42" s="167">
        <f>AA41</f>
        <v>2.6700000000000004</v>
      </c>
      <c r="AB42" s="156">
        <f>IF(AND(AB$9,CurveFetch!V40&lt;&gt;""),CurveFetch!V40,IF($B42="","",IF(AA42="",AB41,AA42)))</f>
        <v>2.6700000000000004</v>
      </c>
      <c r="AC42" s="168"/>
      <c r="AD42" s="156">
        <f>IF(AND(AD$9,CurveFetch!W40&lt;&gt;""),CurveFetch!W40,IF($B42="","",IF(AC42="",AD41,AC42)))</f>
        <v>2.6</v>
      </c>
      <c r="AE42" s="168"/>
      <c r="AF42" s="156">
        <f>IF(AND(AF$9,CurveFetch!X40&lt;&gt;""),CurveFetch!X40,IF($B42="","",IF(AE42="",AF41,AE42)))</f>
        <v>2.0099999999999998</v>
      </c>
      <c r="AG42" s="168"/>
      <c r="AH42" s="156">
        <f>IF(AND(AH$9,CurveFetch!AA40&lt;&gt;""),CurveFetch!AA40,IF($B42="","",IF(AG42="",AH41,AG42)))</f>
        <v>2.33928237504698</v>
      </c>
      <c r="AI42" s="167"/>
      <c r="AJ42" s="156">
        <f>IF(AND(AJ$9,CurveFetch!Z40&lt;&gt;""),CurveFetch!Z40,IF($B42="","",IF(AI42="",AJ41,AI42)))</f>
        <v>2.1350000000000002</v>
      </c>
      <c r="AK42" s="167"/>
      <c r="AL42" s="156">
        <f>IF(AND(AL$9,CurveFetch!Y40&lt;&gt;""),CurveFetch!Y40,IF($B42="","",IF(AK42="",AL41,AK42)))</f>
        <v>2.1900000000000004</v>
      </c>
      <c r="AM42" s="168"/>
      <c r="AN42" s="156">
        <f>IF(AND(AN$9,CurveFetch!H40&lt;&gt;""),CurveFetch!H40,IF($B42="","",IF(AM42="",AN41,AM42)))</f>
        <v>2.4250000000000003</v>
      </c>
      <c r="AO42" s="168"/>
      <c r="AP42" s="156">
        <f>IF(AND(AP$9,CurveFetch!G40&lt;&gt;""),CurveFetch!G40,IF($B42="","",IF(AO42="",AP41,AO42)))</f>
        <v>2.1900000000000004</v>
      </c>
      <c r="AQ42" s="168"/>
      <c r="AR42" s="156">
        <f>IF(AND(AR$9,CurveFetch!I40&lt;&gt;""),CurveFetch!I40,IF($B42="","",IF(AQ42="",AR41,AQ42)))</f>
        <v>2.1900000000000004</v>
      </c>
    </row>
    <row r="43" spans="1:44" x14ac:dyDescent="0.25">
      <c r="A43">
        <v>34</v>
      </c>
      <c r="B43" s="128">
        <f t="shared" si="0"/>
        <v>37290</v>
      </c>
      <c r="C43" s="167">
        <f t="shared" si="13"/>
        <v>2.5699999900000003</v>
      </c>
      <c r="D43" s="156">
        <f>IF(AND(D$9,CurveFetch!J41&lt;&gt;""),CurveFetch!J41,IF($B43="","",IF(C43="",D42,C43)))</f>
        <v>2.5699999900000003</v>
      </c>
      <c r="E43" s="167">
        <f t="shared" si="14"/>
        <v>2.2850000000000001</v>
      </c>
      <c r="F43" s="156">
        <f>IF(AND(F$9,CurveFetch!K41&lt;&gt;""),CurveFetch!K41,IF($B43="","",IF(E43="",F42,E43)))</f>
        <v>2.2850000000000001</v>
      </c>
      <c r="G43" s="167">
        <f t="shared" ref="G43:G68" si="15">G42</f>
        <v>2.559999999</v>
      </c>
      <c r="H43" s="156">
        <f>IF(AND(H$9,CurveFetch!L41&lt;&gt;""),CurveFetch!L41,IF($B43="","",IF(G43="",H42,G43)))</f>
        <v>2.559999999</v>
      </c>
      <c r="I43" s="167">
        <f t="shared" ref="I43:I68" si="16">I42</f>
        <v>2.4250000000000003</v>
      </c>
      <c r="J43" s="156">
        <f>IF(AND(J$9,CurveFetch!M41&lt;&gt;""),CurveFetch!M41,IF($B43="","",IF(I43="",J42,I43)))</f>
        <v>2.4250000000000003</v>
      </c>
      <c r="K43" s="167">
        <f t="shared" ref="K43:K68" si="17">K42</f>
        <v>2.1350000000000002</v>
      </c>
      <c r="L43" s="156">
        <f>IF(AND(L$9,CurveFetch!N41&lt;&gt;""),CurveFetch!N41,IF($B43="","",IF(K43="",L42,K43)))</f>
        <v>2.1350000000000002</v>
      </c>
      <c r="M43" s="167">
        <f t="shared" ref="M43:M68" si="18">M42</f>
        <v>2.1900000000000004</v>
      </c>
      <c r="N43" s="156">
        <f>IF(AND(N$9,CurveFetch!O41&lt;&gt;""),CurveFetch!O41,IF($B43="","",IF(M43="",N42,M43)))</f>
        <v>2.1900000000000004</v>
      </c>
      <c r="O43" s="167">
        <f t="shared" ref="O43:O68" si="19">O42</f>
        <v>2.375</v>
      </c>
      <c r="P43" s="156">
        <f>IF(AND(P$9,CurveFetch!P41&lt;&gt;""),CurveFetch!P41,IF($B43="","",IF(O43="",P42,O43)))</f>
        <v>2.375</v>
      </c>
      <c r="Q43" s="167">
        <f t="shared" ref="Q43:Q68" si="20">Q42</f>
        <v>2.1350000000000002</v>
      </c>
      <c r="R43" s="156">
        <f>IF(AND(R$9,CurveFetch!Q41&lt;&gt;""),CurveFetch!Q41,IF($B43="","",IF(Q43="",R42,Q43)))</f>
        <v>2.1350000000000002</v>
      </c>
      <c r="S43" s="167">
        <f t="shared" ref="S43:S68" si="21">S42</f>
        <v>2.0350000000000001</v>
      </c>
      <c r="T43" s="156">
        <f>IF(AND(T$9,CurveFetch!R41&lt;&gt;""),CurveFetch!R41,IF($B43="","",IF(S43="",T42,S43)))</f>
        <v>2.0350000000000001</v>
      </c>
      <c r="U43" s="167"/>
      <c r="V43" s="156">
        <f>IF(AND(V$9,CurveFetch!T41&lt;&gt;""),CurveFetch!T41,IF($B43="","",IF(U43="",V42,U43)))</f>
        <v>2.4250000000000003</v>
      </c>
      <c r="W43" s="167">
        <f t="shared" ref="W43:W68" si="22">W42</f>
        <v>2.4250000000000003</v>
      </c>
      <c r="X43" s="156">
        <f>IF(AND(X$9,CurveFetch!U41&lt;&gt;""),CurveFetch!U41,IF($B43="","",IF(W43="",X42,W43)))</f>
        <v>2.4250000000000003</v>
      </c>
      <c r="Y43" s="168">
        <f t="shared" ref="Y43:Y68" si="23">Y42</f>
        <v>2.2850000000000001</v>
      </c>
      <c r="Z43" s="156">
        <f>IF(AND(Z$9,CurveFetch!S41&lt;&gt;""),CurveFetch!S41,IF($B43="","",IF(Y43="",Z42,Y43)))</f>
        <v>2.2850000000000001</v>
      </c>
      <c r="AA43" s="167">
        <f t="shared" ref="AA43:AA68" si="24">AA42</f>
        <v>2.6700000000000004</v>
      </c>
      <c r="AB43" s="156">
        <f>IF(AND(AB$9,CurveFetch!V41&lt;&gt;""),CurveFetch!V41,IF($B43="","",IF(AA43="",AB42,AA43)))</f>
        <v>2.6700000000000004</v>
      </c>
      <c r="AC43" s="168"/>
      <c r="AD43" s="156">
        <f>IF(AND(AD$9,CurveFetch!W41&lt;&gt;""),CurveFetch!W41,IF($B43="","",IF(AC43="",AD42,AC43)))</f>
        <v>2.6</v>
      </c>
      <c r="AE43" s="168"/>
      <c r="AF43" s="156">
        <f>IF(AND(AF$9,CurveFetch!X41&lt;&gt;""),CurveFetch!X41,IF($B43="","",IF(AE43="",AF42,AE43)))</f>
        <v>2.0099999999999998</v>
      </c>
      <c r="AG43" s="168"/>
      <c r="AH43" s="156">
        <f>IF(AND(AH$9,CurveFetch!AA41&lt;&gt;""),CurveFetch!AA41,IF($B43="","",IF(AG43="",AH42,AG43)))</f>
        <v>2.33928237504698</v>
      </c>
      <c r="AI43" s="167"/>
      <c r="AJ43" s="156">
        <f>IF(AND(AJ$9,CurveFetch!Z41&lt;&gt;""),CurveFetch!Z41,IF($B43="","",IF(AI43="",AJ42,AI43)))</f>
        <v>2.1350000000000002</v>
      </c>
      <c r="AK43" s="167"/>
      <c r="AL43" s="156">
        <f>IF(AND(AL$9,CurveFetch!Y41&lt;&gt;""),CurveFetch!Y41,IF($B43="","",IF(AK43="",AL42,AK43)))</f>
        <v>2.1900000000000004</v>
      </c>
      <c r="AM43" s="168"/>
      <c r="AN43" s="156">
        <f>IF(AND(AN$9,CurveFetch!H41&lt;&gt;""),CurveFetch!H41,IF($B43="","",IF(AM43="",AN42,AM43)))</f>
        <v>2.4250000000000003</v>
      </c>
      <c r="AO43" s="168"/>
      <c r="AP43" s="156">
        <f>IF(AND(AP$9,CurveFetch!G41&lt;&gt;""),CurveFetch!G41,IF($B43="","",IF(AO43="",AP42,AO43)))</f>
        <v>2.1900000000000004</v>
      </c>
      <c r="AQ43" s="168"/>
      <c r="AR43" s="156">
        <f>IF(AND(AR$9,CurveFetch!I41&lt;&gt;""),CurveFetch!I41,IF($B43="","",IF(AQ43="",AR42,AQ43)))</f>
        <v>2.1900000000000004</v>
      </c>
    </row>
    <row r="44" spans="1:44" x14ac:dyDescent="0.25">
      <c r="A44">
        <v>35</v>
      </c>
      <c r="B44" s="128">
        <f t="shared" si="0"/>
        <v>37291</v>
      </c>
      <c r="C44" s="167">
        <f t="shared" si="13"/>
        <v>2.5699999900000003</v>
      </c>
      <c r="D44" s="156">
        <f>IF(AND(D$9,CurveFetch!J42&lt;&gt;""),CurveFetch!J42,IF($B44="","",IF(C44="",D43,C44)))</f>
        <v>2.5699999900000003</v>
      </c>
      <c r="E44" s="167">
        <f t="shared" si="14"/>
        <v>2.2850000000000001</v>
      </c>
      <c r="F44" s="156">
        <f>IF(AND(F$9,CurveFetch!K42&lt;&gt;""),CurveFetch!K42,IF($B44="","",IF(E44="",F43,E44)))</f>
        <v>2.2850000000000001</v>
      </c>
      <c r="G44" s="167">
        <f t="shared" si="15"/>
        <v>2.559999999</v>
      </c>
      <c r="H44" s="156">
        <f>IF(AND(H$9,CurveFetch!L42&lt;&gt;""),CurveFetch!L42,IF($B44="","",IF(G44="",H43,G44)))</f>
        <v>2.559999999</v>
      </c>
      <c r="I44" s="167">
        <f t="shared" si="16"/>
        <v>2.4250000000000003</v>
      </c>
      <c r="J44" s="156">
        <f>IF(AND(J$9,CurveFetch!M42&lt;&gt;""),CurveFetch!M42,IF($B44="","",IF(I44="",J43,I44)))</f>
        <v>2.4250000000000003</v>
      </c>
      <c r="K44" s="167">
        <f t="shared" si="17"/>
        <v>2.1350000000000002</v>
      </c>
      <c r="L44" s="156">
        <f>IF(AND(L$9,CurveFetch!N42&lt;&gt;""),CurveFetch!N42,IF($B44="","",IF(K44="",L43,K44)))</f>
        <v>2.1350000000000002</v>
      </c>
      <c r="M44" s="167">
        <f t="shared" si="18"/>
        <v>2.1900000000000004</v>
      </c>
      <c r="N44" s="156">
        <f>IF(AND(N$9,CurveFetch!O42&lt;&gt;""),CurveFetch!O42,IF($B44="","",IF(M44="",N43,M44)))</f>
        <v>2.1900000000000004</v>
      </c>
      <c r="O44" s="167">
        <f t="shared" si="19"/>
        <v>2.375</v>
      </c>
      <c r="P44" s="156">
        <f>IF(AND(P$9,CurveFetch!P42&lt;&gt;""),CurveFetch!P42,IF($B44="","",IF(O44="",P43,O44)))</f>
        <v>2.375</v>
      </c>
      <c r="Q44" s="167">
        <f t="shared" si="20"/>
        <v>2.1350000000000002</v>
      </c>
      <c r="R44" s="156">
        <f>IF(AND(R$9,CurveFetch!Q42&lt;&gt;""),CurveFetch!Q42,IF($B44="","",IF(Q44="",R43,Q44)))</f>
        <v>2.1350000000000002</v>
      </c>
      <c r="S44" s="167">
        <f t="shared" si="21"/>
        <v>2.0350000000000001</v>
      </c>
      <c r="T44" s="156">
        <f>IF(AND(T$9,CurveFetch!R42&lt;&gt;""),CurveFetch!R42,IF($B44="","",IF(S44="",T43,S44)))</f>
        <v>2.0350000000000001</v>
      </c>
      <c r="U44" s="167"/>
      <c r="V44" s="156">
        <f>IF(AND(V$9,CurveFetch!T42&lt;&gt;""),CurveFetch!T42,IF($B44="","",IF(U44="",V43,U44)))</f>
        <v>2.4250000000000003</v>
      </c>
      <c r="W44" s="167">
        <f t="shared" si="22"/>
        <v>2.4250000000000003</v>
      </c>
      <c r="X44" s="156">
        <f>IF(AND(X$9,CurveFetch!U42&lt;&gt;""),CurveFetch!U42,IF($B44="","",IF(W44="",X43,W44)))</f>
        <v>2.4250000000000003</v>
      </c>
      <c r="Y44" s="168">
        <f t="shared" si="23"/>
        <v>2.2850000000000001</v>
      </c>
      <c r="Z44" s="156">
        <f>IF(AND(Z$9,CurveFetch!S42&lt;&gt;""),CurveFetch!S42,IF($B44="","",IF(Y44="",Z43,Y44)))</f>
        <v>2.2850000000000001</v>
      </c>
      <c r="AA44" s="167">
        <f t="shared" si="24"/>
        <v>2.6700000000000004</v>
      </c>
      <c r="AB44" s="156">
        <f>IF(AND(AB$9,CurveFetch!V42&lt;&gt;""),CurveFetch!V42,IF($B44="","",IF(AA44="",AB43,AA44)))</f>
        <v>2.6700000000000004</v>
      </c>
      <c r="AC44" s="168"/>
      <c r="AD44" s="156">
        <f>IF(AND(AD$9,CurveFetch!W42&lt;&gt;""),CurveFetch!W42,IF($B44="","",IF(AC44="",AD43,AC44)))</f>
        <v>2.6</v>
      </c>
      <c r="AE44" s="168"/>
      <c r="AF44" s="156">
        <f>IF(AND(AF$9,CurveFetch!X42&lt;&gt;""),CurveFetch!X42,IF($B44="","",IF(AE44="",AF43,AE44)))</f>
        <v>2.0099999999999998</v>
      </c>
      <c r="AG44" s="168"/>
      <c r="AH44" s="156">
        <f>IF(AND(AH$9,CurveFetch!AA42&lt;&gt;""),CurveFetch!AA42,IF($B44="","",IF(AG44="",AH43,AG44)))</f>
        <v>2.33928237504698</v>
      </c>
      <c r="AI44" s="167"/>
      <c r="AJ44" s="156">
        <f>IF(AND(AJ$9,CurveFetch!Z42&lt;&gt;""),CurveFetch!Z42,IF($B44="","",IF(AI44="",AJ43,AI44)))</f>
        <v>2.1350000000000002</v>
      </c>
      <c r="AK44" s="167"/>
      <c r="AL44" s="156">
        <f>IF(AND(AL$9,CurveFetch!Y42&lt;&gt;""),CurveFetch!Y42,IF($B44="","",IF(AK44="",AL43,AK44)))</f>
        <v>2.1900000000000004</v>
      </c>
      <c r="AM44" s="168"/>
      <c r="AN44" s="156">
        <f>IF(AND(AN$9,CurveFetch!H42&lt;&gt;""),CurveFetch!H42,IF($B44="","",IF(AM44="",AN43,AM44)))</f>
        <v>2.4250000000000003</v>
      </c>
      <c r="AO44" s="168"/>
      <c r="AP44" s="156">
        <f>IF(AND(AP$9,CurveFetch!G42&lt;&gt;""),CurveFetch!G42,IF($B44="","",IF(AO44="",AP43,AO44)))</f>
        <v>2.1900000000000004</v>
      </c>
      <c r="AQ44" s="168"/>
      <c r="AR44" s="156">
        <f>IF(AND(AR$9,CurveFetch!I42&lt;&gt;""),CurveFetch!I42,IF($B44="","",IF(AQ44="",AR43,AQ44)))</f>
        <v>2.1900000000000004</v>
      </c>
    </row>
    <row r="45" spans="1:44" x14ac:dyDescent="0.25">
      <c r="A45">
        <v>36</v>
      </c>
      <c r="B45" s="128">
        <f t="shared" si="0"/>
        <v>37292</v>
      </c>
      <c r="C45" s="167">
        <f t="shared" si="13"/>
        <v>2.5699999900000003</v>
      </c>
      <c r="D45" s="156">
        <f>IF(AND(D$9,CurveFetch!J43&lt;&gt;""),CurveFetch!J43,IF($B45="","",IF(C45="",D44,C45)))</f>
        <v>2.5699999900000003</v>
      </c>
      <c r="E45" s="167">
        <f t="shared" si="14"/>
        <v>2.2850000000000001</v>
      </c>
      <c r="F45" s="156">
        <f>IF(AND(F$9,CurveFetch!K43&lt;&gt;""),CurveFetch!K43,IF($B45="","",IF(E45="",F44,E45)))</f>
        <v>2.2850000000000001</v>
      </c>
      <c r="G45" s="167">
        <f t="shared" si="15"/>
        <v>2.559999999</v>
      </c>
      <c r="H45" s="156">
        <f>IF(AND(H$9,CurveFetch!L43&lt;&gt;""),CurveFetch!L43,IF($B45="","",IF(G45="",H44,G45)))</f>
        <v>2.559999999</v>
      </c>
      <c r="I45" s="167">
        <f t="shared" si="16"/>
        <v>2.4250000000000003</v>
      </c>
      <c r="J45" s="156">
        <f>IF(AND(J$9,CurveFetch!M43&lt;&gt;""),CurveFetch!M43,IF($B45="","",IF(I45="",J44,I45)))</f>
        <v>2.4250000000000003</v>
      </c>
      <c r="K45" s="167">
        <f t="shared" si="17"/>
        <v>2.1350000000000002</v>
      </c>
      <c r="L45" s="156">
        <f>IF(AND(L$9,CurveFetch!N43&lt;&gt;""),CurveFetch!N43,IF($B45="","",IF(K45="",L44,K45)))</f>
        <v>2.1350000000000002</v>
      </c>
      <c r="M45" s="167">
        <f t="shared" si="18"/>
        <v>2.1900000000000004</v>
      </c>
      <c r="N45" s="156">
        <f>IF(AND(N$9,CurveFetch!O43&lt;&gt;""),CurveFetch!O43,IF($B45="","",IF(M45="",N44,M45)))</f>
        <v>2.1900000000000004</v>
      </c>
      <c r="O45" s="167">
        <f t="shared" si="19"/>
        <v>2.375</v>
      </c>
      <c r="P45" s="156">
        <f>IF(AND(P$9,CurveFetch!P43&lt;&gt;""),CurveFetch!P43,IF($B45="","",IF(O45="",P44,O45)))</f>
        <v>2.375</v>
      </c>
      <c r="Q45" s="167">
        <f t="shared" si="20"/>
        <v>2.1350000000000002</v>
      </c>
      <c r="R45" s="156">
        <f>IF(AND(R$9,CurveFetch!Q43&lt;&gt;""),CurveFetch!Q43,IF($B45="","",IF(Q45="",R44,Q45)))</f>
        <v>2.1350000000000002</v>
      </c>
      <c r="S45" s="167">
        <f t="shared" si="21"/>
        <v>2.0350000000000001</v>
      </c>
      <c r="T45" s="156">
        <f>IF(AND(T$9,CurveFetch!R43&lt;&gt;""),CurveFetch!R43,IF($B45="","",IF(S45="",T44,S45)))</f>
        <v>2.0350000000000001</v>
      </c>
      <c r="U45" s="167"/>
      <c r="V45" s="156">
        <f>IF(AND(V$9,CurveFetch!T43&lt;&gt;""),CurveFetch!T43,IF($B45="","",IF(U45="",V44,U45)))</f>
        <v>2.4250000000000003</v>
      </c>
      <c r="W45" s="167">
        <f t="shared" si="22"/>
        <v>2.4250000000000003</v>
      </c>
      <c r="X45" s="156">
        <f>IF(AND(X$9,CurveFetch!U43&lt;&gt;""),CurveFetch!U43,IF($B45="","",IF(W45="",X44,W45)))</f>
        <v>2.4250000000000003</v>
      </c>
      <c r="Y45" s="168">
        <f t="shared" si="23"/>
        <v>2.2850000000000001</v>
      </c>
      <c r="Z45" s="156">
        <f>IF(AND(Z$9,CurveFetch!S43&lt;&gt;""),CurveFetch!S43,IF($B45="","",IF(Y45="",Z44,Y45)))</f>
        <v>2.2850000000000001</v>
      </c>
      <c r="AA45" s="167">
        <f t="shared" si="24"/>
        <v>2.6700000000000004</v>
      </c>
      <c r="AB45" s="156">
        <f>IF(AND(AB$9,CurveFetch!V43&lt;&gt;""),CurveFetch!V43,IF($B45="","",IF(AA45="",AB44,AA45)))</f>
        <v>2.6700000000000004</v>
      </c>
      <c r="AC45" s="168"/>
      <c r="AD45" s="156">
        <f>IF(AND(AD$9,CurveFetch!W43&lt;&gt;""),CurveFetch!W43,IF($B45="","",IF(AC45="",AD44,AC45)))</f>
        <v>2.6</v>
      </c>
      <c r="AE45" s="168"/>
      <c r="AF45" s="156">
        <f>IF(AND(AF$9,CurveFetch!X43&lt;&gt;""),CurveFetch!X43,IF($B45="","",IF(AE45="",AF44,AE45)))</f>
        <v>2.0099999999999998</v>
      </c>
      <c r="AG45" s="168"/>
      <c r="AH45" s="156">
        <f>IF(AND(AH$9,CurveFetch!AA43&lt;&gt;""),CurveFetch!AA43,IF($B45="","",IF(AG45="",AH44,AG45)))</f>
        <v>2.33928237504698</v>
      </c>
      <c r="AI45" s="167"/>
      <c r="AJ45" s="156">
        <f>IF(AND(AJ$9,CurveFetch!Z43&lt;&gt;""),CurveFetch!Z43,IF($B45="","",IF(AI45="",AJ44,AI45)))</f>
        <v>2.1350000000000002</v>
      </c>
      <c r="AK45" s="167"/>
      <c r="AL45" s="156">
        <f>IF(AND(AL$9,CurveFetch!Y43&lt;&gt;""),CurveFetch!Y43,IF($B45="","",IF(AK45="",AL44,AK45)))</f>
        <v>2.1900000000000004</v>
      </c>
      <c r="AM45" s="168"/>
      <c r="AN45" s="156">
        <f>IF(AND(AN$9,CurveFetch!H43&lt;&gt;""),CurveFetch!H43,IF($B45="","",IF(AM45="",AN44,AM45)))</f>
        <v>2.4250000000000003</v>
      </c>
      <c r="AO45" s="168"/>
      <c r="AP45" s="156">
        <f>IF(AND(AP$9,CurveFetch!G43&lt;&gt;""),CurveFetch!G43,IF($B45="","",IF(AO45="",AP44,AO45)))</f>
        <v>2.1900000000000004</v>
      </c>
      <c r="AQ45" s="168"/>
      <c r="AR45" s="156">
        <f>IF(AND(AR$9,CurveFetch!I43&lt;&gt;""),CurveFetch!I43,IF($B45="","",IF(AQ45="",AR44,AQ45)))</f>
        <v>2.1900000000000004</v>
      </c>
    </row>
    <row r="46" spans="1:44" x14ac:dyDescent="0.25">
      <c r="A46">
        <v>37</v>
      </c>
      <c r="B46" s="128">
        <f t="shared" si="0"/>
        <v>37293</v>
      </c>
      <c r="C46" s="167">
        <f t="shared" si="13"/>
        <v>2.5699999900000003</v>
      </c>
      <c r="D46" s="156">
        <f>IF(AND(D$9,CurveFetch!J44&lt;&gt;""),CurveFetch!J44,IF($B46="","",IF(C46="",D45,C46)))</f>
        <v>2.5699999900000003</v>
      </c>
      <c r="E46" s="167">
        <f t="shared" si="14"/>
        <v>2.2850000000000001</v>
      </c>
      <c r="F46" s="156">
        <f>IF(AND(F$9,CurveFetch!K44&lt;&gt;""),CurveFetch!K44,IF($B46="","",IF(E46="",F45,E46)))</f>
        <v>2.2850000000000001</v>
      </c>
      <c r="G46" s="167">
        <f t="shared" si="15"/>
        <v>2.559999999</v>
      </c>
      <c r="H46" s="156">
        <f>IF(AND(H$9,CurveFetch!L44&lt;&gt;""),CurveFetch!L44,IF($B46="","",IF(G46="",H45,G46)))</f>
        <v>2.559999999</v>
      </c>
      <c r="I46" s="167">
        <f t="shared" si="16"/>
        <v>2.4250000000000003</v>
      </c>
      <c r="J46" s="156">
        <f>IF(AND(J$9,CurveFetch!M44&lt;&gt;""),CurveFetch!M44,IF($B46="","",IF(I46="",J45,I46)))</f>
        <v>2.4250000000000003</v>
      </c>
      <c r="K46" s="167">
        <f t="shared" si="17"/>
        <v>2.1350000000000002</v>
      </c>
      <c r="L46" s="156">
        <f>IF(AND(L$9,CurveFetch!N44&lt;&gt;""),CurveFetch!N44,IF($B46="","",IF(K46="",L45,K46)))</f>
        <v>2.1350000000000002</v>
      </c>
      <c r="M46" s="167">
        <f t="shared" si="18"/>
        <v>2.1900000000000004</v>
      </c>
      <c r="N46" s="156">
        <f>IF(AND(N$9,CurveFetch!O44&lt;&gt;""),CurveFetch!O44,IF($B46="","",IF(M46="",N45,M46)))</f>
        <v>2.1900000000000004</v>
      </c>
      <c r="O46" s="167">
        <f t="shared" si="19"/>
        <v>2.375</v>
      </c>
      <c r="P46" s="156">
        <f>IF(AND(P$9,CurveFetch!P44&lt;&gt;""),CurveFetch!P44,IF($B46="","",IF(O46="",P45,O46)))</f>
        <v>2.375</v>
      </c>
      <c r="Q46" s="167">
        <f t="shared" si="20"/>
        <v>2.1350000000000002</v>
      </c>
      <c r="R46" s="156">
        <f>IF(AND(R$9,CurveFetch!Q44&lt;&gt;""),CurveFetch!Q44,IF($B46="","",IF(Q46="",R45,Q46)))</f>
        <v>2.1350000000000002</v>
      </c>
      <c r="S46" s="167">
        <f t="shared" si="21"/>
        <v>2.0350000000000001</v>
      </c>
      <c r="T46" s="156">
        <f>IF(AND(T$9,CurveFetch!R44&lt;&gt;""),CurveFetch!R44,IF($B46="","",IF(S46="",T45,S46)))</f>
        <v>2.0350000000000001</v>
      </c>
      <c r="U46" s="167"/>
      <c r="V46" s="156">
        <f>IF(AND(V$9,CurveFetch!T44&lt;&gt;""),CurveFetch!T44,IF($B46="","",IF(U46="",V45,U46)))</f>
        <v>2.4250000000000003</v>
      </c>
      <c r="W46" s="167">
        <f t="shared" si="22"/>
        <v>2.4250000000000003</v>
      </c>
      <c r="X46" s="156">
        <f>IF(AND(X$9,CurveFetch!U44&lt;&gt;""),CurveFetch!U44,IF($B46="","",IF(W46="",X45,W46)))</f>
        <v>2.4250000000000003</v>
      </c>
      <c r="Y46" s="168">
        <f t="shared" si="23"/>
        <v>2.2850000000000001</v>
      </c>
      <c r="Z46" s="156">
        <f>IF(AND(Z$9,CurveFetch!S44&lt;&gt;""),CurveFetch!S44,IF($B46="","",IF(Y46="",Z45,Y46)))</f>
        <v>2.2850000000000001</v>
      </c>
      <c r="AA46" s="167">
        <f t="shared" si="24"/>
        <v>2.6700000000000004</v>
      </c>
      <c r="AB46" s="156">
        <f>IF(AND(AB$9,CurveFetch!V44&lt;&gt;""),CurveFetch!V44,IF($B46="","",IF(AA46="",AB45,AA46)))</f>
        <v>2.6700000000000004</v>
      </c>
      <c r="AC46" s="168"/>
      <c r="AD46" s="156">
        <f>IF(AND(AD$9,CurveFetch!W44&lt;&gt;""),CurveFetch!W44,IF($B46="","",IF(AC46="",AD45,AC46)))</f>
        <v>2.6</v>
      </c>
      <c r="AE46" s="168"/>
      <c r="AF46" s="156">
        <f>IF(AND(AF$9,CurveFetch!X44&lt;&gt;""),CurveFetch!X44,IF($B46="","",IF(AE46="",AF45,AE46)))</f>
        <v>2.0099999999999998</v>
      </c>
      <c r="AG46" s="168"/>
      <c r="AH46" s="156">
        <f>IF(AND(AH$9,CurveFetch!AA44&lt;&gt;""),CurveFetch!AA44,IF($B46="","",IF(AG46="",AH45,AG46)))</f>
        <v>2.33928237504698</v>
      </c>
      <c r="AI46" s="167"/>
      <c r="AJ46" s="156">
        <f>IF(AND(AJ$9,CurveFetch!Z44&lt;&gt;""),CurveFetch!Z44,IF($B46="","",IF(AI46="",AJ45,AI46)))</f>
        <v>2.1350000000000002</v>
      </c>
      <c r="AK46" s="167"/>
      <c r="AL46" s="156">
        <f>IF(AND(AL$9,CurveFetch!Y44&lt;&gt;""),CurveFetch!Y44,IF($B46="","",IF(AK46="",AL45,AK46)))</f>
        <v>2.1900000000000004</v>
      </c>
      <c r="AM46" s="168"/>
      <c r="AN46" s="156">
        <f>IF(AND(AN$9,CurveFetch!H44&lt;&gt;""),CurveFetch!H44,IF($B46="","",IF(AM46="",AN45,AM46)))</f>
        <v>2.4250000000000003</v>
      </c>
      <c r="AO46" s="168"/>
      <c r="AP46" s="156">
        <f>IF(AND(AP$9,CurveFetch!G44&lt;&gt;""),CurveFetch!G44,IF($B46="","",IF(AO46="",AP45,AO46)))</f>
        <v>2.1900000000000004</v>
      </c>
      <c r="AQ46" s="168"/>
      <c r="AR46" s="156">
        <f>IF(AND(AR$9,CurveFetch!I44&lt;&gt;""),CurveFetch!I44,IF($B46="","",IF(AQ46="",AR45,AQ46)))</f>
        <v>2.1900000000000004</v>
      </c>
    </row>
    <row r="47" spans="1:44" x14ac:dyDescent="0.25">
      <c r="A47">
        <v>38</v>
      </c>
      <c r="B47" s="128">
        <f t="shared" si="0"/>
        <v>37294</v>
      </c>
      <c r="C47" s="167">
        <f t="shared" si="13"/>
        <v>2.5699999900000003</v>
      </c>
      <c r="D47" s="156">
        <f>IF(AND(D$9,CurveFetch!J45&lt;&gt;""),CurveFetch!J45,IF($B47="","",IF(C47="",D46,C47)))</f>
        <v>2.5699999900000003</v>
      </c>
      <c r="E47" s="167">
        <f t="shared" si="14"/>
        <v>2.2850000000000001</v>
      </c>
      <c r="F47" s="156">
        <f>IF(AND(F$9,CurveFetch!K45&lt;&gt;""),CurveFetch!K45,IF($B47="","",IF(E47="",F46,E47)))</f>
        <v>2.2850000000000001</v>
      </c>
      <c r="G47" s="167">
        <f t="shared" si="15"/>
        <v>2.559999999</v>
      </c>
      <c r="H47" s="156">
        <f>IF(AND(H$9,CurveFetch!L45&lt;&gt;""),CurveFetch!L45,IF($B47="","",IF(G47="",H46,G47)))</f>
        <v>2.559999999</v>
      </c>
      <c r="I47" s="167">
        <f t="shared" si="16"/>
        <v>2.4250000000000003</v>
      </c>
      <c r="J47" s="156">
        <f>IF(AND(J$9,CurveFetch!M45&lt;&gt;""),CurveFetch!M45,IF($B47="","",IF(I47="",J46,I47)))</f>
        <v>2.4250000000000003</v>
      </c>
      <c r="K47" s="167">
        <f t="shared" si="17"/>
        <v>2.1350000000000002</v>
      </c>
      <c r="L47" s="156">
        <f>IF(AND(L$9,CurveFetch!N45&lt;&gt;""),CurveFetch!N45,IF($B47="","",IF(K47="",L46,K47)))</f>
        <v>2.1350000000000002</v>
      </c>
      <c r="M47" s="167">
        <f t="shared" si="18"/>
        <v>2.1900000000000004</v>
      </c>
      <c r="N47" s="156">
        <f>IF(AND(N$9,CurveFetch!O45&lt;&gt;""),CurveFetch!O45,IF($B47="","",IF(M47="",N46,M47)))</f>
        <v>2.1900000000000004</v>
      </c>
      <c r="O47" s="167">
        <f t="shared" si="19"/>
        <v>2.375</v>
      </c>
      <c r="P47" s="156">
        <f>IF(AND(P$9,CurveFetch!P45&lt;&gt;""),CurveFetch!P45,IF($B47="","",IF(O47="",P46,O47)))</f>
        <v>2.375</v>
      </c>
      <c r="Q47" s="167">
        <f t="shared" si="20"/>
        <v>2.1350000000000002</v>
      </c>
      <c r="R47" s="156">
        <f>IF(AND(R$9,CurveFetch!Q45&lt;&gt;""),CurveFetch!Q45,IF($B47="","",IF(Q47="",R46,Q47)))</f>
        <v>2.1350000000000002</v>
      </c>
      <c r="S47" s="167">
        <f t="shared" si="21"/>
        <v>2.0350000000000001</v>
      </c>
      <c r="T47" s="156">
        <f>IF(AND(T$9,CurveFetch!R45&lt;&gt;""),CurveFetch!R45,IF($B47="","",IF(S47="",T46,S47)))</f>
        <v>2.0350000000000001</v>
      </c>
      <c r="U47" s="167"/>
      <c r="V47" s="156">
        <f>IF(AND(V$9,CurveFetch!T45&lt;&gt;""),CurveFetch!T45,IF($B47="","",IF(U47="",V46,U47)))</f>
        <v>2.4250000000000003</v>
      </c>
      <c r="W47" s="167">
        <f t="shared" si="22"/>
        <v>2.4250000000000003</v>
      </c>
      <c r="X47" s="156">
        <f>IF(AND(X$9,CurveFetch!U45&lt;&gt;""),CurveFetch!U45,IF($B47="","",IF(W47="",X46,W47)))</f>
        <v>2.4250000000000003</v>
      </c>
      <c r="Y47" s="168">
        <f t="shared" si="23"/>
        <v>2.2850000000000001</v>
      </c>
      <c r="Z47" s="156">
        <f>IF(AND(Z$9,CurveFetch!S45&lt;&gt;""),CurveFetch!S45,IF($B47="","",IF(Y47="",Z46,Y47)))</f>
        <v>2.2850000000000001</v>
      </c>
      <c r="AA47" s="167">
        <f t="shared" si="24"/>
        <v>2.6700000000000004</v>
      </c>
      <c r="AB47" s="156">
        <f>IF(AND(AB$9,CurveFetch!V45&lt;&gt;""),CurveFetch!V45,IF($B47="","",IF(AA47="",AB46,AA47)))</f>
        <v>2.6700000000000004</v>
      </c>
      <c r="AC47" s="168"/>
      <c r="AD47" s="156">
        <f>IF(AND(AD$9,CurveFetch!W45&lt;&gt;""),CurveFetch!W45,IF($B47="","",IF(AC47="",AD46,AC47)))</f>
        <v>2.6</v>
      </c>
      <c r="AE47" s="168"/>
      <c r="AF47" s="156">
        <f>IF(AND(AF$9,CurveFetch!X45&lt;&gt;""),CurveFetch!X45,IF($B47="","",IF(AE47="",AF46,AE47)))</f>
        <v>2.0099999999999998</v>
      </c>
      <c r="AG47" s="168"/>
      <c r="AH47" s="156">
        <f>IF(AND(AH$9,CurveFetch!AA45&lt;&gt;""),CurveFetch!AA45,IF($B47="","",IF(AG47="",AH46,AG47)))</f>
        <v>2.33928237504698</v>
      </c>
      <c r="AI47" s="167"/>
      <c r="AJ47" s="156">
        <f>IF(AND(AJ$9,CurveFetch!Z45&lt;&gt;""),CurveFetch!Z45,IF($B47="","",IF(AI47="",AJ46,AI47)))</f>
        <v>2.1350000000000002</v>
      </c>
      <c r="AK47" s="167"/>
      <c r="AL47" s="156">
        <f>IF(AND(AL$9,CurveFetch!Y45&lt;&gt;""),CurveFetch!Y45,IF($B47="","",IF(AK47="",AL46,AK47)))</f>
        <v>2.1900000000000004</v>
      </c>
      <c r="AM47" s="168"/>
      <c r="AN47" s="156">
        <f>IF(AND(AN$9,CurveFetch!H45&lt;&gt;""),CurveFetch!H45,IF($B47="","",IF(AM47="",AN46,AM47)))</f>
        <v>2.4250000000000003</v>
      </c>
      <c r="AO47" s="168"/>
      <c r="AP47" s="156">
        <f>IF(AND(AP$9,CurveFetch!G45&lt;&gt;""),CurveFetch!G45,IF($B47="","",IF(AO47="",AP46,AO47)))</f>
        <v>2.1900000000000004</v>
      </c>
      <c r="AQ47" s="168"/>
      <c r="AR47" s="156">
        <f>IF(AND(AR$9,CurveFetch!I45&lt;&gt;""),CurveFetch!I45,IF($B47="","",IF(AQ47="",AR46,AQ47)))</f>
        <v>2.1900000000000004</v>
      </c>
    </row>
    <row r="48" spans="1:44" x14ac:dyDescent="0.25">
      <c r="A48">
        <v>39</v>
      </c>
      <c r="B48" s="128">
        <f t="shared" si="0"/>
        <v>37295</v>
      </c>
      <c r="C48" s="167">
        <f t="shared" si="13"/>
        <v>2.5699999900000003</v>
      </c>
      <c r="D48" s="156">
        <f>IF(AND(D$9,CurveFetch!J46&lt;&gt;""),CurveFetch!J46,IF($B48="","",IF(C48="",D47,C48)))</f>
        <v>2.5699999900000003</v>
      </c>
      <c r="E48" s="167">
        <f t="shared" si="14"/>
        <v>2.2850000000000001</v>
      </c>
      <c r="F48" s="156">
        <f>IF(AND(F$9,CurveFetch!K46&lt;&gt;""),CurveFetch!K46,IF($B48="","",IF(E48="",F47,E48)))</f>
        <v>2.2850000000000001</v>
      </c>
      <c r="G48" s="167">
        <f t="shared" si="15"/>
        <v>2.559999999</v>
      </c>
      <c r="H48" s="156">
        <f>IF(AND(H$9,CurveFetch!L46&lt;&gt;""),CurveFetch!L46,IF($B48="","",IF(G48="",H47,G48)))</f>
        <v>2.559999999</v>
      </c>
      <c r="I48" s="167">
        <f t="shared" si="16"/>
        <v>2.4250000000000003</v>
      </c>
      <c r="J48" s="156">
        <f>IF(AND(J$9,CurveFetch!M46&lt;&gt;""),CurveFetch!M46,IF($B48="","",IF(I48="",J47,I48)))</f>
        <v>2.4250000000000003</v>
      </c>
      <c r="K48" s="167">
        <f t="shared" si="17"/>
        <v>2.1350000000000002</v>
      </c>
      <c r="L48" s="156">
        <f>IF(AND(L$9,CurveFetch!N46&lt;&gt;""),CurveFetch!N46,IF($B48="","",IF(K48="",L47,K48)))</f>
        <v>2.1350000000000002</v>
      </c>
      <c r="M48" s="167">
        <f t="shared" si="18"/>
        <v>2.1900000000000004</v>
      </c>
      <c r="N48" s="156">
        <f>IF(AND(N$9,CurveFetch!O46&lt;&gt;""),CurveFetch!O46,IF($B48="","",IF(M48="",N47,M48)))</f>
        <v>2.1900000000000004</v>
      </c>
      <c r="O48" s="167">
        <f t="shared" si="19"/>
        <v>2.375</v>
      </c>
      <c r="P48" s="156">
        <f>IF(AND(P$9,CurveFetch!P46&lt;&gt;""),CurveFetch!P46,IF($B48="","",IF(O48="",P47,O48)))</f>
        <v>2.375</v>
      </c>
      <c r="Q48" s="167">
        <f t="shared" si="20"/>
        <v>2.1350000000000002</v>
      </c>
      <c r="R48" s="156">
        <f>IF(AND(R$9,CurveFetch!Q46&lt;&gt;""),CurveFetch!Q46,IF($B48="","",IF(Q48="",R47,Q48)))</f>
        <v>2.1350000000000002</v>
      </c>
      <c r="S48" s="167">
        <f t="shared" si="21"/>
        <v>2.0350000000000001</v>
      </c>
      <c r="T48" s="156">
        <f>IF(AND(T$9,CurveFetch!R46&lt;&gt;""),CurveFetch!R46,IF($B48="","",IF(S48="",T47,S48)))</f>
        <v>2.0350000000000001</v>
      </c>
      <c r="U48" s="167"/>
      <c r="V48" s="156">
        <f>IF(AND(V$9,CurveFetch!T46&lt;&gt;""),CurveFetch!T46,IF($B48="","",IF(U48="",V47,U48)))</f>
        <v>2.4250000000000003</v>
      </c>
      <c r="W48" s="167">
        <f t="shared" si="22"/>
        <v>2.4250000000000003</v>
      </c>
      <c r="X48" s="156">
        <f>IF(AND(X$9,CurveFetch!U46&lt;&gt;""),CurveFetch!U46,IF($B48="","",IF(W48="",X47,W48)))</f>
        <v>2.4250000000000003</v>
      </c>
      <c r="Y48" s="168">
        <f t="shared" si="23"/>
        <v>2.2850000000000001</v>
      </c>
      <c r="Z48" s="156">
        <f>IF(AND(Z$9,CurveFetch!S46&lt;&gt;""),CurveFetch!S46,IF($B48="","",IF(Y48="",Z47,Y48)))</f>
        <v>2.2850000000000001</v>
      </c>
      <c r="AA48" s="167">
        <f t="shared" si="24"/>
        <v>2.6700000000000004</v>
      </c>
      <c r="AB48" s="156">
        <f>IF(AND(AB$9,CurveFetch!V46&lt;&gt;""),CurveFetch!V46,IF($B48="","",IF(AA48="",AB47,AA48)))</f>
        <v>2.6700000000000004</v>
      </c>
      <c r="AC48" s="168"/>
      <c r="AD48" s="156">
        <f>IF(AND(AD$9,CurveFetch!W46&lt;&gt;""),CurveFetch!W46,IF($B48="","",IF(AC48="",AD47,AC48)))</f>
        <v>2.6</v>
      </c>
      <c r="AE48" s="168"/>
      <c r="AF48" s="156">
        <f>IF(AND(AF$9,CurveFetch!X46&lt;&gt;""),CurveFetch!X46,IF($B48="","",IF(AE48="",AF47,AE48)))</f>
        <v>2.0099999999999998</v>
      </c>
      <c r="AG48" s="168"/>
      <c r="AH48" s="156">
        <f>IF(AND(AH$9,CurveFetch!AA46&lt;&gt;""),CurveFetch!AA46,IF($B48="","",IF(AG48="",AH47,AG48)))</f>
        <v>2.33928237504698</v>
      </c>
      <c r="AI48" s="167"/>
      <c r="AJ48" s="156">
        <f>IF(AND(AJ$9,CurveFetch!Z46&lt;&gt;""),CurveFetch!Z46,IF($B48="","",IF(AI48="",AJ47,AI48)))</f>
        <v>2.1350000000000002</v>
      </c>
      <c r="AK48" s="167"/>
      <c r="AL48" s="156">
        <f>IF(AND(AL$9,CurveFetch!Y46&lt;&gt;""),CurveFetch!Y46,IF($B48="","",IF(AK48="",AL47,AK48)))</f>
        <v>2.1900000000000004</v>
      </c>
      <c r="AM48" s="168"/>
      <c r="AN48" s="156">
        <f>IF(AND(AN$9,CurveFetch!H46&lt;&gt;""),CurveFetch!H46,IF($B48="","",IF(AM48="",AN47,AM48)))</f>
        <v>2.4250000000000003</v>
      </c>
      <c r="AO48" s="168"/>
      <c r="AP48" s="156">
        <f>IF(AND(AP$9,CurveFetch!G46&lt;&gt;""),CurveFetch!G46,IF($B48="","",IF(AO48="",AP47,AO48)))</f>
        <v>2.1900000000000004</v>
      </c>
      <c r="AQ48" s="168"/>
      <c r="AR48" s="156">
        <f>IF(AND(AR$9,CurveFetch!I46&lt;&gt;""),CurveFetch!I46,IF($B48="","",IF(AQ48="",AR47,AQ48)))</f>
        <v>2.1900000000000004</v>
      </c>
    </row>
    <row r="49" spans="1:44" x14ac:dyDescent="0.25">
      <c r="A49">
        <v>40</v>
      </c>
      <c r="B49" s="128">
        <f t="shared" si="0"/>
        <v>37296</v>
      </c>
      <c r="C49" s="167">
        <f t="shared" si="13"/>
        <v>2.5699999900000003</v>
      </c>
      <c r="D49" s="156">
        <f>IF(AND(D$9,CurveFetch!J47&lt;&gt;""),CurveFetch!J47,IF($B49="","",IF(C49="",D48,C49)))</f>
        <v>2.5699999900000003</v>
      </c>
      <c r="E49" s="167">
        <f t="shared" si="14"/>
        <v>2.2850000000000001</v>
      </c>
      <c r="F49" s="156">
        <f>IF(AND(F$9,CurveFetch!K47&lt;&gt;""),CurveFetch!K47,IF($B49="","",IF(E49="",F48,E49)))</f>
        <v>2.2850000000000001</v>
      </c>
      <c r="G49" s="167">
        <f t="shared" si="15"/>
        <v>2.559999999</v>
      </c>
      <c r="H49" s="156">
        <f>IF(AND(H$9,CurveFetch!L47&lt;&gt;""),CurveFetch!L47,IF($B49="","",IF(G49="",H48,G49)))</f>
        <v>2.559999999</v>
      </c>
      <c r="I49" s="167">
        <f t="shared" si="16"/>
        <v>2.4250000000000003</v>
      </c>
      <c r="J49" s="156">
        <f>IF(AND(J$9,CurveFetch!M47&lt;&gt;""),CurveFetch!M47,IF($B49="","",IF(I49="",J48,I49)))</f>
        <v>2.4250000000000003</v>
      </c>
      <c r="K49" s="167">
        <f t="shared" si="17"/>
        <v>2.1350000000000002</v>
      </c>
      <c r="L49" s="156">
        <f>IF(AND(L$9,CurveFetch!N47&lt;&gt;""),CurveFetch!N47,IF($B49="","",IF(K49="",L48,K49)))</f>
        <v>2.1350000000000002</v>
      </c>
      <c r="M49" s="167">
        <f t="shared" si="18"/>
        <v>2.1900000000000004</v>
      </c>
      <c r="N49" s="156">
        <f>IF(AND(N$9,CurveFetch!O47&lt;&gt;""),CurveFetch!O47,IF($B49="","",IF(M49="",N48,M49)))</f>
        <v>2.1900000000000004</v>
      </c>
      <c r="O49" s="167">
        <f t="shared" si="19"/>
        <v>2.375</v>
      </c>
      <c r="P49" s="156">
        <f>IF(AND(P$9,CurveFetch!P47&lt;&gt;""),CurveFetch!P47,IF($B49="","",IF(O49="",P48,O49)))</f>
        <v>2.375</v>
      </c>
      <c r="Q49" s="167">
        <f t="shared" si="20"/>
        <v>2.1350000000000002</v>
      </c>
      <c r="R49" s="156">
        <f>IF(AND(R$9,CurveFetch!Q47&lt;&gt;""),CurveFetch!Q47,IF($B49="","",IF(Q49="",R48,Q49)))</f>
        <v>2.1350000000000002</v>
      </c>
      <c r="S49" s="167">
        <f t="shared" si="21"/>
        <v>2.0350000000000001</v>
      </c>
      <c r="T49" s="156">
        <f>IF(AND(T$9,CurveFetch!R47&lt;&gt;""),CurveFetch!R47,IF($B49="","",IF(S49="",T48,S49)))</f>
        <v>2.0350000000000001</v>
      </c>
      <c r="U49" s="167"/>
      <c r="V49" s="156">
        <f>IF(AND(V$9,CurveFetch!T47&lt;&gt;""),CurveFetch!T47,IF($B49="","",IF(U49="",V48,U49)))</f>
        <v>2.4250000000000003</v>
      </c>
      <c r="W49" s="167">
        <f t="shared" si="22"/>
        <v>2.4250000000000003</v>
      </c>
      <c r="X49" s="156">
        <f>IF(AND(X$9,CurveFetch!U47&lt;&gt;""),CurveFetch!U47,IF($B49="","",IF(W49="",X48,W49)))</f>
        <v>2.4250000000000003</v>
      </c>
      <c r="Y49" s="168">
        <f t="shared" si="23"/>
        <v>2.2850000000000001</v>
      </c>
      <c r="Z49" s="156">
        <f>IF(AND(Z$9,CurveFetch!S47&lt;&gt;""),CurveFetch!S47,IF($B49="","",IF(Y49="",Z48,Y49)))</f>
        <v>2.2850000000000001</v>
      </c>
      <c r="AA49" s="167">
        <f t="shared" si="24"/>
        <v>2.6700000000000004</v>
      </c>
      <c r="AB49" s="156">
        <f>IF(AND(AB$9,CurveFetch!V47&lt;&gt;""),CurveFetch!V47,IF($B49="","",IF(AA49="",AB48,AA49)))</f>
        <v>2.6700000000000004</v>
      </c>
      <c r="AC49" s="168"/>
      <c r="AD49" s="156">
        <f>IF(AND(AD$9,CurveFetch!W47&lt;&gt;""),CurveFetch!W47,IF($B49="","",IF(AC49="",AD48,AC49)))</f>
        <v>2.6</v>
      </c>
      <c r="AE49" s="168"/>
      <c r="AF49" s="156">
        <f>IF(AND(AF$9,CurveFetch!X47&lt;&gt;""),CurveFetch!X47,IF($B49="","",IF(AE49="",AF48,AE49)))</f>
        <v>2.0099999999999998</v>
      </c>
      <c r="AG49" s="168"/>
      <c r="AH49" s="156">
        <f>IF(AND(AH$9,CurveFetch!AA47&lt;&gt;""),CurveFetch!AA47,IF($B49="","",IF(AG49="",AH48,AG49)))</f>
        <v>2.33928237504698</v>
      </c>
      <c r="AI49" s="167"/>
      <c r="AJ49" s="156">
        <f>IF(AND(AJ$9,CurveFetch!Z47&lt;&gt;""),CurveFetch!Z47,IF($B49="","",IF(AI49="",AJ48,AI49)))</f>
        <v>2.1350000000000002</v>
      </c>
      <c r="AK49" s="167"/>
      <c r="AL49" s="156">
        <f>IF(AND(AL$9,CurveFetch!Y47&lt;&gt;""),CurveFetch!Y47,IF($B49="","",IF(AK49="",AL48,AK49)))</f>
        <v>2.1900000000000004</v>
      </c>
      <c r="AM49" s="168"/>
      <c r="AN49" s="156">
        <f>IF(AND(AN$9,CurveFetch!H47&lt;&gt;""),CurveFetch!H47,IF($B49="","",IF(AM49="",AN48,AM49)))</f>
        <v>2.4250000000000003</v>
      </c>
      <c r="AO49" s="168"/>
      <c r="AP49" s="156">
        <f>IF(AND(AP$9,CurveFetch!G47&lt;&gt;""),CurveFetch!G47,IF($B49="","",IF(AO49="",AP48,AO49)))</f>
        <v>2.1900000000000004</v>
      </c>
      <c r="AQ49" s="168"/>
      <c r="AR49" s="156">
        <f>IF(AND(AR$9,CurveFetch!I47&lt;&gt;""),CurveFetch!I47,IF($B49="","",IF(AQ49="",AR48,AQ49)))</f>
        <v>2.1900000000000004</v>
      </c>
    </row>
    <row r="50" spans="1:44" x14ac:dyDescent="0.25">
      <c r="A50">
        <v>41</v>
      </c>
      <c r="B50" s="128">
        <f t="shared" si="0"/>
        <v>37297</v>
      </c>
      <c r="C50" s="167">
        <f t="shared" si="13"/>
        <v>2.5699999900000003</v>
      </c>
      <c r="D50" s="156">
        <f>IF(AND(D$9,CurveFetch!J48&lt;&gt;""),CurveFetch!J48,IF($B50="","",IF(C50="",D49,C50)))</f>
        <v>2.5699999900000003</v>
      </c>
      <c r="E50" s="167">
        <f t="shared" si="14"/>
        <v>2.2850000000000001</v>
      </c>
      <c r="F50" s="156">
        <f>IF(AND(F$9,CurveFetch!K48&lt;&gt;""),CurveFetch!K48,IF($B50="","",IF(E50="",F49,E50)))</f>
        <v>2.2850000000000001</v>
      </c>
      <c r="G50" s="167">
        <f t="shared" si="15"/>
        <v>2.559999999</v>
      </c>
      <c r="H50" s="156">
        <f>IF(AND(H$9,CurveFetch!L48&lt;&gt;""),CurveFetch!L48,IF($B50="","",IF(G50="",H49,G50)))</f>
        <v>2.559999999</v>
      </c>
      <c r="I50" s="167">
        <f t="shared" si="16"/>
        <v>2.4250000000000003</v>
      </c>
      <c r="J50" s="156">
        <f>IF(AND(J$9,CurveFetch!M48&lt;&gt;""),CurveFetch!M48,IF($B50="","",IF(I50="",J49,I50)))</f>
        <v>2.4250000000000003</v>
      </c>
      <c r="K50" s="167">
        <f t="shared" si="17"/>
        <v>2.1350000000000002</v>
      </c>
      <c r="L50" s="156">
        <f>IF(AND(L$9,CurveFetch!N48&lt;&gt;""),CurveFetch!N48,IF($B50="","",IF(K50="",L49,K50)))</f>
        <v>2.1350000000000002</v>
      </c>
      <c r="M50" s="167">
        <f t="shared" si="18"/>
        <v>2.1900000000000004</v>
      </c>
      <c r="N50" s="156">
        <f>IF(AND(N$9,CurveFetch!O48&lt;&gt;""),CurveFetch!O48,IF($B50="","",IF(M50="",N49,M50)))</f>
        <v>2.1900000000000004</v>
      </c>
      <c r="O50" s="167">
        <f t="shared" si="19"/>
        <v>2.375</v>
      </c>
      <c r="P50" s="156">
        <f>IF(AND(P$9,CurveFetch!P48&lt;&gt;""),CurveFetch!P48,IF($B50="","",IF(O50="",P49,O50)))</f>
        <v>2.375</v>
      </c>
      <c r="Q50" s="167">
        <f t="shared" si="20"/>
        <v>2.1350000000000002</v>
      </c>
      <c r="R50" s="156">
        <f>IF(AND(R$9,CurveFetch!Q48&lt;&gt;""),CurveFetch!Q48,IF($B50="","",IF(Q50="",R49,Q50)))</f>
        <v>2.1350000000000002</v>
      </c>
      <c r="S50" s="167">
        <f t="shared" si="21"/>
        <v>2.0350000000000001</v>
      </c>
      <c r="T50" s="156">
        <f>IF(AND(T$9,CurveFetch!R48&lt;&gt;""),CurveFetch!R48,IF($B50="","",IF(S50="",T49,S50)))</f>
        <v>2.0350000000000001</v>
      </c>
      <c r="U50" s="167"/>
      <c r="V50" s="156">
        <f>IF(AND(V$9,CurveFetch!T48&lt;&gt;""),CurveFetch!T48,IF($B50="","",IF(U50="",V49,U50)))</f>
        <v>2.4250000000000003</v>
      </c>
      <c r="W50" s="167">
        <f t="shared" si="22"/>
        <v>2.4250000000000003</v>
      </c>
      <c r="X50" s="156">
        <f>IF(AND(X$9,CurveFetch!U48&lt;&gt;""),CurveFetch!U48,IF($B50="","",IF(W50="",X49,W50)))</f>
        <v>2.4250000000000003</v>
      </c>
      <c r="Y50" s="168">
        <f t="shared" si="23"/>
        <v>2.2850000000000001</v>
      </c>
      <c r="Z50" s="156">
        <f>IF(AND(Z$9,CurveFetch!S48&lt;&gt;""),CurveFetch!S48,IF($B50="","",IF(Y50="",Z49,Y50)))</f>
        <v>2.2850000000000001</v>
      </c>
      <c r="AA50" s="167">
        <f t="shared" si="24"/>
        <v>2.6700000000000004</v>
      </c>
      <c r="AB50" s="156">
        <f>IF(AND(AB$9,CurveFetch!V48&lt;&gt;""),CurveFetch!V48,IF($B50="","",IF(AA50="",AB49,AA50)))</f>
        <v>2.6700000000000004</v>
      </c>
      <c r="AC50" s="168"/>
      <c r="AD50" s="156">
        <f>IF(AND(AD$9,CurveFetch!W48&lt;&gt;""),CurveFetch!W48,IF($B50="","",IF(AC50="",AD49,AC50)))</f>
        <v>2.6</v>
      </c>
      <c r="AE50" s="168"/>
      <c r="AF50" s="156">
        <f>IF(AND(AF$9,CurveFetch!X48&lt;&gt;""),CurveFetch!X48,IF($B50="","",IF(AE50="",AF49,AE50)))</f>
        <v>2.0099999999999998</v>
      </c>
      <c r="AG50" s="168"/>
      <c r="AH50" s="156">
        <f>IF(AND(AH$9,CurveFetch!AA48&lt;&gt;""),CurveFetch!AA48,IF($B50="","",IF(AG50="",AH49,AG50)))</f>
        <v>2.33928237504698</v>
      </c>
      <c r="AI50" s="167"/>
      <c r="AJ50" s="156">
        <f>IF(AND(AJ$9,CurveFetch!Z48&lt;&gt;""),CurveFetch!Z48,IF($B50="","",IF(AI50="",AJ49,AI50)))</f>
        <v>2.1350000000000002</v>
      </c>
      <c r="AK50" s="167"/>
      <c r="AL50" s="156">
        <f>IF(AND(AL$9,CurveFetch!Y48&lt;&gt;""),CurveFetch!Y48,IF($B50="","",IF(AK50="",AL49,AK50)))</f>
        <v>2.1900000000000004</v>
      </c>
      <c r="AM50" s="168"/>
      <c r="AN50" s="156">
        <f>IF(AND(AN$9,CurveFetch!H48&lt;&gt;""),CurveFetch!H48,IF($B50="","",IF(AM50="",AN49,AM50)))</f>
        <v>2.4250000000000003</v>
      </c>
      <c r="AO50" s="168"/>
      <c r="AP50" s="156">
        <f>IF(AND(AP$9,CurveFetch!G48&lt;&gt;""),CurveFetch!G48,IF($B50="","",IF(AO50="",AP49,AO50)))</f>
        <v>2.1900000000000004</v>
      </c>
      <c r="AQ50" s="168"/>
      <c r="AR50" s="156">
        <f>IF(AND(AR$9,CurveFetch!I48&lt;&gt;""),CurveFetch!I48,IF($B50="","",IF(AQ50="",AR49,AQ50)))</f>
        <v>2.1900000000000004</v>
      </c>
    </row>
    <row r="51" spans="1:44" x14ac:dyDescent="0.25">
      <c r="A51">
        <v>42</v>
      </c>
      <c r="B51" s="128">
        <f t="shared" si="0"/>
        <v>37298</v>
      </c>
      <c r="C51" s="167">
        <f t="shared" si="13"/>
        <v>2.5699999900000003</v>
      </c>
      <c r="D51" s="156">
        <f>IF(AND(D$9,CurveFetch!J49&lt;&gt;""),CurveFetch!J49,IF($B51="","",IF(C51="",D50,C51)))</f>
        <v>2.5699999900000003</v>
      </c>
      <c r="E51" s="167">
        <f t="shared" si="14"/>
        <v>2.2850000000000001</v>
      </c>
      <c r="F51" s="156">
        <f>IF(AND(F$9,CurveFetch!K49&lt;&gt;""),CurveFetch!K49,IF($B51="","",IF(E51="",F50,E51)))</f>
        <v>2.2850000000000001</v>
      </c>
      <c r="G51" s="167">
        <f t="shared" si="15"/>
        <v>2.559999999</v>
      </c>
      <c r="H51" s="156">
        <f>IF(AND(H$9,CurveFetch!L49&lt;&gt;""),CurveFetch!L49,IF($B51="","",IF(G51="",H50,G51)))</f>
        <v>2.559999999</v>
      </c>
      <c r="I51" s="167">
        <f t="shared" si="16"/>
        <v>2.4250000000000003</v>
      </c>
      <c r="J51" s="156">
        <f>IF(AND(J$9,CurveFetch!M49&lt;&gt;""),CurveFetch!M49,IF($B51="","",IF(I51="",J50,I51)))</f>
        <v>2.4250000000000003</v>
      </c>
      <c r="K51" s="167">
        <f t="shared" si="17"/>
        <v>2.1350000000000002</v>
      </c>
      <c r="L51" s="156">
        <f>IF(AND(L$9,CurveFetch!N49&lt;&gt;""),CurveFetch!N49,IF($B51="","",IF(K51="",L50,K51)))</f>
        <v>2.1350000000000002</v>
      </c>
      <c r="M51" s="167">
        <f t="shared" si="18"/>
        <v>2.1900000000000004</v>
      </c>
      <c r="N51" s="156">
        <f>IF(AND(N$9,CurveFetch!O49&lt;&gt;""),CurveFetch!O49,IF($B51="","",IF(M51="",N50,M51)))</f>
        <v>2.1900000000000004</v>
      </c>
      <c r="O51" s="167">
        <f t="shared" si="19"/>
        <v>2.375</v>
      </c>
      <c r="P51" s="156">
        <f>IF(AND(P$9,CurveFetch!P49&lt;&gt;""),CurveFetch!P49,IF($B51="","",IF(O51="",P50,O51)))</f>
        <v>2.375</v>
      </c>
      <c r="Q51" s="167">
        <f t="shared" si="20"/>
        <v>2.1350000000000002</v>
      </c>
      <c r="R51" s="156">
        <f>IF(AND(R$9,CurveFetch!Q49&lt;&gt;""),CurveFetch!Q49,IF($B51="","",IF(Q51="",R50,Q51)))</f>
        <v>2.1350000000000002</v>
      </c>
      <c r="S51" s="167">
        <f t="shared" si="21"/>
        <v>2.0350000000000001</v>
      </c>
      <c r="T51" s="156">
        <f>IF(AND(T$9,CurveFetch!R49&lt;&gt;""),CurveFetch!R49,IF($B51="","",IF(S51="",T50,S51)))</f>
        <v>2.0350000000000001</v>
      </c>
      <c r="U51" s="167"/>
      <c r="V51" s="156">
        <f>IF(AND(V$9,CurveFetch!T49&lt;&gt;""),CurveFetch!T49,IF($B51="","",IF(U51="",V50,U51)))</f>
        <v>2.4250000000000003</v>
      </c>
      <c r="W51" s="167">
        <f t="shared" si="22"/>
        <v>2.4250000000000003</v>
      </c>
      <c r="X51" s="156">
        <f>IF(AND(X$9,CurveFetch!U49&lt;&gt;""),CurveFetch!U49,IF($B51="","",IF(W51="",X50,W51)))</f>
        <v>2.4250000000000003</v>
      </c>
      <c r="Y51" s="168">
        <f t="shared" si="23"/>
        <v>2.2850000000000001</v>
      </c>
      <c r="Z51" s="156">
        <f>IF(AND(Z$9,CurveFetch!S49&lt;&gt;""),CurveFetch!S49,IF($B51="","",IF(Y51="",Z50,Y51)))</f>
        <v>2.2850000000000001</v>
      </c>
      <c r="AA51" s="167">
        <f t="shared" si="24"/>
        <v>2.6700000000000004</v>
      </c>
      <c r="AB51" s="156">
        <f>IF(AND(AB$9,CurveFetch!V49&lt;&gt;""),CurveFetch!V49,IF($B51="","",IF(AA51="",AB50,AA51)))</f>
        <v>2.6700000000000004</v>
      </c>
      <c r="AC51" s="168"/>
      <c r="AD51" s="156">
        <f>IF(AND(AD$9,CurveFetch!W49&lt;&gt;""),CurveFetch!W49,IF($B51="","",IF(AC51="",AD50,AC51)))</f>
        <v>2.6</v>
      </c>
      <c r="AE51" s="168"/>
      <c r="AF51" s="156">
        <f>IF(AND(AF$9,CurveFetch!X49&lt;&gt;""),CurveFetch!X49,IF($B51="","",IF(AE51="",AF50,AE51)))</f>
        <v>2.0099999999999998</v>
      </c>
      <c r="AG51" s="168"/>
      <c r="AH51" s="156">
        <f>IF(AND(AH$9,CurveFetch!AA49&lt;&gt;""),CurveFetch!AA49,IF($B51="","",IF(AG51="",AH50,AG51)))</f>
        <v>2.33928237504698</v>
      </c>
      <c r="AI51" s="167"/>
      <c r="AJ51" s="156">
        <f>IF(AND(AJ$9,CurveFetch!Z49&lt;&gt;""),CurveFetch!Z49,IF($B51="","",IF(AI51="",AJ50,AI51)))</f>
        <v>2.1350000000000002</v>
      </c>
      <c r="AK51" s="167"/>
      <c r="AL51" s="156">
        <f>IF(AND(AL$9,CurveFetch!Y49&lt;&gt;""),CurveFetch!Y49,IF($B51="","",IF(AK51="",AL50,AK51)))</f>
        <v>2.1900000000000004</v>
      </c>
      <c r="AM51" s="168"/>
      <c r="AN51" s="156">
        <f>IF(AND(AN$9,CurveFetch!H49&lt;&gt;""),CurveFetch!H49,IF($B51="","",IF(AM51="",AN50,AM51)))</f>
        <v>2.4250000000000003</v>
      </c>
      <c r="AO51" s="168"/>
      <c r="AP51" s="156">
        <f>IF(AND(AP$9,CurveFetch!G49&lt;&gt;""),CurveFetch!G49,IF($B51="","",IF(AO51="",AP50,AO51)))</f>
        <v>2.1900000000000004</v>
      </c>
      <c r="AQ51" s="168"/>
      <c r="AR51" s="156">
        <f>IF(AND(AR$9,CurveFetch!I49&lt;&gt;""),CurveFetch!I49,IF($B51="","",IF(AQ51="",AR50,AQ51)))</f>
        <v>2.1900000000000004</v>
      </c>
    </row>
    <row r="52" spans="1:44" x14ac:dyDescent="0.25">
      <c r="A52">
        <v>43</v>
      </c>
      <c r="B52" s="128">
        <f t="shared" si="0"/>
        <v>37299</v>
      </c>
      <c r="C52" s="167">
        <f t="shared" si="13"/>
        <v>2.5699999900000003</v>
      </c>
      <c r="D52" s="156">
        <f>IF(AND(D$9,CurveFetch!J50&lt;&gt;""),CurveFetch!J50,IF($B52="","",IF(C52="",D51,C52)))</f>
        <v>2.5699999900000003</v>
      </c>
      <c r="E52" s="167">
        <f t="shared" si="14"/>
        <v>2.2850000000000001</v>
      </c>
      <c r="F52" s="156">
        <f>IF(AND(F$9,CurveFetch!K50&lt;&gt;""),CurveFetch!K50,IF($B52="","",IF(E52="",F51,E52)))</f>
        <v>2.2850000000000001</v>
      </c>
      <c r="G52" s="167">
        <f t="shared" si="15"/>
        <v>2.559999999</v>
      </c>
      <c r="H52" s="156">
        <f>IF(AND(H$9,CurveFetch!L50&lt;&gt;""),CurveFetch!L50,IF($B52="","",IF(G52="",H51,G52)))</f>
        <v>2.559999999</v>
      </c>
      <c r="I52" s="167">
        <f t="shared" si="16"/>
        <v>2.4250000000000003</v>
      </c>
      <c r="J52" s="156">
        <f>IF(AND(J$9,CurveFetch!M50&lt;&gt;""),CurveFetch!M50,IF($B52="","",IF(I52="",J51,I52)))</f>
        <v>2.4250000000000003</v>
      </c>
      <c r="K52" s="167">
        <f t="shared" si="17"/>
        <v>2.1350000000000002</v>
      </c>
      <c r="L52" s="156">
        <f>IF(AND(L$9,CurveFetch!N50&lt;&gt;""),CurveFetch!N50,IF($B52="","",IF(K52="",L51,K52)))</f>
        <v>2.1350000000000002</v>
      </c>
      <c r="M52" s="167">
        <f t="shared" si="18"/>
        <v>2.1900000000000004</v>
      </c>
      <c r="N52" s="156">
        <f>IF(AND(N$9,CurveFetch!O50&lt;&gt;""),CurveFetch!O50,IF($B52="","",IF(M52="",N51,M52)))</f>
        <v>2.1900000000000004</v>
      </c>
      <c r="O52" s="167">
        <f t="shared" si="19"/>
        <v>2.375</v>
      </c>
      <c r="P52" s="156">
        <f>IF(AND(P$9,CurveFetch!P50&lt;&gt;""),CurveFetch!P50,IF($B52="","",IF(O52="",P51,O52)))</f>
        <v>2.375</v>
      </c>
      <c r="Q52" s="167">
        <f t="shared" si="20"/>
        <v>2.1350000000000002</v>
      </c>
      <c r="R52" s="156">
        <f>IF(AND(R$9,CurveFetch!Q50&lt;&gt;""),CurveFetch!Q50,IF($B52="","",IF(Q52="",R51,Q52)))</f>
        <v>2.1350000000000002</v>
      </c>
      <c r="S52" s="167">
        <f t="shared" si="21"/>
        <v>2.0350000000000001</v>
      </c>
      <c r="T52" s="156">
        <f>IF(AND(T$9,CurveFetch!R50&lt;&gt;""),CurveFetch!R50,IF($B52="","",IF(S52="",T51,S52)))</f>
        <v>2.0350000000000001</v>
      </c>
      <c r="U52" s="167"/>
      <c r="V52" s="156">
        <f>IF(AND(V$9,CurveFetch!T50&lt;&gt;""),CurveFetch!T50,IF($B52="","",IF(U52="",V51,U52)))</f>
        <v>2.4250000000000003</v>
      </c>
      <c r="W52" s="167">
        <f t="shared" si="22"/>
        <v>2.4250000000000003</v>
      </c>
      <c r="X52" s="156">
        <f>IF(AND(X$9,CurveFetch!U50&lt;&gt;""),CurveFetch!U50,IF($B52="","",IF(W52="",X51,W52)))</f>
        <v>2.4250000000000003</v>
      </c>
      <c r="Y52" s="168">
        <f t="shared" si="23"/>
        <v>2.2850000000000001</v>
      </c>
      <c r="Z52" s="156">
        <f>IF(AND(Z$9,CurveFetch!S50&lt;&gt;""),CurveFetch!S50,IF($B52="","",IF(Y52="",Z51,Y52)))</f>
        <v>2.2850000000000001</v>
      </c>
      <c r="AA52" s="167">
        <f t="shared" si="24"/>
        <v>2.6700000000000004</v>
      </c>
      <c r="AB52" s="156">
        <f>IF(AND(AB$9,CurveFetch!V50&lt;&gt;""),CurveFetch!V50,IF($B52="","",IF(AA52="",AB51,AA52)))</f>
        <v>2.6700000000000004</v>
      </c>
      <c r="AC52" s="168"/>
      <c r="AD52" s="156">
        <f>IF(AND(AD$9,CurveFetch!W50&lt;&gt;""),CurveFetch!W50,IF($B52="","",IF(AC52="",AD51,AC52)))</f>
        <v>2.6</v>
      </c>
      <c r="AE52" s="168"/>
      <c r="AF52" s="156">
        <f>IF(AND(AF$9,CurveFetch!X50&lt;&gt;""),CurveFetch!X50,IF($B52="","",IF(AE52="",AF51,AE52)))</f>
        <v>2.0099999999999998</v>
      </c>
      <c r="AG52" s="168"/>
      <c r="AH52" s="156">
        <f>IF(AND(AH$9,CurveFetch!AA50&lt;&gt;""),CurveFetch!AA50,IF($B52="","",IF(AG52="",AH51,AG52)))</f>
        <v>2.33928237504698</v>
      </c>
      <c r="AI52" s="167"/>
      <c r="AJ52" s="156">
        <f>IF(AND(AJ$9,CurveFetch!Z50&lt;&gt;""),CurveFetch!Z50,IF($B52="","",IF(AI52="",AJ51,AI52)))</f>
        <v>2.1350000000000002</v>
      </c>
      <c r="AK52" s="167"/>
      <c r="AL52" s="156">
        <f>IF(AND(AL$9,CurveFetch!Y50&lt;&gt;""),CurveFetch!Y50,IF($B52="","",IF(AK52="",AL51,AK52)))</f>
        <v>2.1900000000000004</v>
      </c>
      <c r="AM52" s="168"/>
      <c r="AN52" s="156">
        <f>IF(AND(AN$9,CurveFetch!H50&lt;&gt;""),CurveFetch!H50,IF($B52="","",IF(AM52="",AN51,AM52)))</f>
        <v>2.4250000000000003</v>
      </c>
      <c r="AO52" s="168"/>
      <c r="AP52" s="156">
        <f>IF(AND(AP$9,CurveFetch!G50&lt;&gt;""),CurveFetch!G50,IF($B52="","",IF(AO52="",AP51,AO52)))</f>
        <v>2.1900000000000004</v>
      </c>
      <c r="AQ52" s="168"/>
      <c r="AR52" s="156">
        <f>IF(AND(AR$9,CurveFetch!I50&lt;&gt;""),CurveFetch!I50,IF($B52="","",IF(AQ52="",AR51,AQ52)))</f>
        <v>2.1900000000000004</v>
      </c>
    </row>
    <row r="53" spans="1:44" x14ac:dyDescent="0.25">
      <c r="A53">
        <v>44</v>
      </c>
      <c r="B53" s="128">
        <f t="shared" si="0"/>
        <v>37300</v>
      </c>
      <c r="C53" s="167">
        <f t="shared" si="13"/>
        <v>2.5699999900000003</v>
      </c>
      <c r="D53" s="156">
        <f>IF(AND(D$9,CurveFetch!J51&lt;&gt;""),CurveFetch!J51,IF($B53="","",IF(C53="",D52,C53)))</f>
        <v>2.5699999900000003</v>
      </c>
      <c r="E53" s="167">
        <f t="shared" si="14"/>
        <v>2.2850000000000001</v>
      </c>
      <c r="F53" s="156">
        <f>IF(AND(F$9,CurveFetch!K51&lt;&gt;""),CurveFetch!K51,IF($B53="","",IF(E53="",F52,E53)))</f>
        <v>2.2850000000000001</v>
      </c>
      <c r="G53" s="167">
        <f t="shared" si="15"/>
        <v>2.559999999</v>
      </c>
      <c r="H53" s="156">
        <f>IF(AND(H$9,CurveFetch!L51&lt;&gt;""),CurveFetch!L51,IF($B53="","",IF(G53="",H52,G53)))</f>
        <v>2.559999999</v>
      </c>
      <c r="I53" s="167">
        <f t="shared" si="16"/>
        <v>2.4250000000000003</v>
      </c>
      <c r="J53" s="156">
        <f>IF(AND(J$9,CurveFetch!M51&lt;&gt;""),CurveFetch!M51,IF($B53="","",IF(I53="",J52,I53)))</f>
        <v>2.4250000000000003</v>
      </c>
      <c r="K53" s="167">
        <f t="shared" si="17"/>
        <v>2.1350000000000002</v>
      </c>
      <c r="L53" s="156">
        <f>IF(AND(L$9,CurveFetch!N51&lt;&gt;""),CurveFetch!N51,IF($B53="","",IF(K53="",L52,K53)))</f>
        <v>2.1350000000000002</v>
      </c>
      <c r="M53" s="167">
        <f t="shared" si="18"/>
        <v>2.1900000000000004</v>
      </c>
      <c r="N53" s="156">
        <f>IF(AND(N$9,CurveFetch!O51&lt;&gt;""),CurveFetch!O51,IF($B53="","",IF(M53="",N52,M53)))</f>
        <v>2.1900000000000004</v>
      </c>
      <c r="O53" s="167">
        <f t="shared" si="19"/>
        <v>2.375</v>
      </c>
      <c r="P53" s="156">
        <f>IF(AND(P$9,CurveFetch!P51&lt;&gt;""),CurveFetch!P51,IF($B53="","",IF(O53="",P52,O53)))</f>
        <v>2.375</v>
      </c>
      <c r="Q53" s="167">
        <f t="shared" si="20"/>
        <v>2.1350000000000002</v>
      </c>
      <c r="R53" s="156">
        <f>IF(AND(R$9,CurveFetch!Q51&lt;&gt;""),CurveFetch!Q51,IF($B53="","",IF(Q53="",R52,Q53)))</f>
        <v>2.1350000000000002</v>
      </c>
      <c r="S53" s="167">
        <f t="shared" si="21"/>
        <v>2.0350000000000001</v>
      </c>
      <c r="T53" s="156">
        <f>IF(AND(T$9,CurveFetch!R51&lt;&gt;""),CurveFetch!R51,IF($B53="","",IF(S53="",T52,S53)))</f>
        <v>2.0350000000000001</v>
      </c>
      <c r="U53" s="167"/>
      <c r="V53" s="156">
        <f>IF(AND(V$9,CurveFetch!T51&lt;&gt;""),CurveFetch!T51,IF($B53="","",IF(U53="",V52,U53)))</f>
        <v>2.4250000000000003</v>
      </c>
      <c r="W53" s="167">
        <f t="shared" si="22"/>
        <v>2.4250000000000003</v>
      </c>
      <c r="X53" s="156">
        <f>IF(AND(X$9,CurveFetch!U51&lt;&gt;""),CurveFetch!U51,IF($B53="","",IF(W53="",X52,W53)))</f>
        <v>2.4250000000000003</v>
      </c>
      <c r="Y53" s="168">
        <f t="shared" si="23"/>
        <v>2.2850000000000001</v>
      </c>
      <c r="Z53" s="156">
        <f>IF(AND(Z$9,CurveFetch!S51&lt;&gt;""),CurveFetch!S51,IF($B53="","",IF(Y53="",Z52,Y53)))</f>
        <v>2.2850000000000001</v>
      </c>
      <c r="AA53" s="167">
        <f t="shared" si="24"/>
        <v>2.6700000000000004</v>
      </c>
      <c r="AB53" s="156">
        <f>IF(AND(AB$9,CurveFetch!V51&lt;&gt;""),CurveFetch!V51,IF($B53="","",IF(AA53="",AB52,AA53)))</f>
        <v>2.6700000000000004</v>
      </c>
      <c r="AC53" s="168"/>
      <c r="AD53" s="156">
        <f>IF(AND(AD$9,CurveFetch!W51&lt;&gt;""),CurveFetch!W51,IF($B53="","",IF(AC53="",AD52,AC53)))</f>
        <v>2.6</v>
      </c>
      <c r="AE53" s="168"/>
      <c r="AF53" s="156">
        <f>IF(AND(AF$9,CurveFetch!X51&lt;&gt;""),CurveFetch!X51,IF($B53="","",IF(AE53="",AF52,AE53)))</f>
        <v>2.0099999999999998</v>
      </c>
      <c r="AG53" s="168"/>
      <c r="AH53" s="156">
        <f>IF(AND(AH$9,CurveFetch!AA51&lt;&gt;""),CurveFetch!AA51,IF($B53="","",IF(AG53="",AH52,AG53)))</f>
        <v>2.33928237504698</v>
      </c>
      <c r="AI53" s="167"/>
      <c r="AJ53" s="156">
        <f>IF(AND(AJ$9,CurveFetch!Z51&lt;&gt;""),CurveFetch!Z51,IF($B53="","",IF(AI53="",AJ52,AI53)))</f>
        <v>2.1350000000000002</v>
      </c>
      <c r="AK53" s="167"/>
      <c r="AL53" s="156">
        <f>IF(AND(AL$9,CurveFetch!Y51&lt;&gt;""),CurveFetch!Y51,IF($B53="","",IF(AK53="",AL52,AK53)))</f>
        <v>2.1900000000000004</v>
      </c>
      <c r="AM53" s="168"/>
      <c r="AN53" s="156">
        <f>IF(AND(AN$9,CurveFetch!H51&lt;&gt;""),CurveFetch!H51,IF($B53="","",IF(AM53="",AN52,AM53)))</f>
        <v>2.4250000000000003</v>
      </c>
      <c r="AO53" s="168"/>
      <c r="AP53" s="156">
        <f>IF(AND(AP$9,CurveFetch!G51&lt;&gt;""),CurveFetch!G51,IF($B53="","",IF(AO53="",AP52,AO53)))</f>
        <v>2.1900000000000004</v>
      </c>
      <c r="AQ53" s="168"/>
      <c r="AR53" s="156">
        <f>IF(AND(AR$9,CurveFetch!I51&lt;&gt;""),CurveFetch!I51,IF($B53="","",IF(AQ53="",AR52,AQ53)))</f>
        <v>2.1900000000000004</v>
      </c>
    </row>
    <row r="54" spans="1:44" x14ac:dyDescent="0.25">
      <c r="A54">
        <v>45</v>
      </c>
      <c r="B54" s="128">
        <f t="shared" si="0"/>
        <v>37301</v>
      </c>
      <c r="C54" s="167">
        <f t="shared" si="13"/>
        <v>2.5699999900000003</v>
      </c>
      <c r="D54" s="156">
        <f>IF(AND(D$9,CurveFetch!J52&lt;&gt;""),CurveFetch!J52,IF($B54="","",IF(C54="",D53,C54)))</f>
        <v>2.5699999900000003</v>
      </c>
      <c r="E54" s="167">
        <f t="shared" si="14"/>
        <v>2.2850000000000001</v>
      </c>
      <c r="F54" s="156">
        <f>IF(AND(F$9,CurveFetch!K52&lt;&gt;""),CurveFetch!K52,IF($B54="","",IF(E54="",F53,E54)))</f>
        <v>2.2850000000000001</v>
      </c>
      <c r="G54" s="167">
        <f t="shared" si="15"/>
        <v>2.559999999</v>
      </c>
      <c r="H54" s="156">
        <f>IF(AND(H$9,CurveFetch!L52&lt;&gt;""),CurveFetch!L52,IF($B54="","",IF(G54="",H53,G54)))</f>
        <v>2.559999999</v>
      </c>
      <c r="I54" s="167">
        <f t="shared" si="16"/>
        <v>2.4250000000000003</v>
      </c>
      <c r="J54" s="156">
        <f>IF(AND(J$9,CurveFetch!M52&lt;&gt;""),CurveFetch!M52,IF($B54="","",IF(I54="",J53,I54)))</f>
        <v>2.4250000000000003</v>
      </c>
      <c r="K54" s="167">
        <f t="shared" si="17"/>
        <v>2.1350000000000002</v>
      </c>
      <c r="L54" s="156">
        <f>IF(AND(L$9,CurveFetch!N52&lt;&gt;""),CurveFetch!N52,IF($B54="","",IF(K54="",L53,K54)))</f>
        <v>2.1350000000000002</v>
      </c>
      <c r="M54" s="167">
        <f t="shared" si="18"/>
        <v>2.1900000000000004</v>
      </c>
      <c r="N54" s="156">
        <f>IF(AND(N$9,CurveFetch!O52&lt;&gt;""),CurveFetch!O52,IF($B54="","",IF(M54="",N53,M54)))</f>
        <v>2.1900000000000004</v>
      </c>
      <c r="O54" s="167">
        <f t="shared" si="19"/>
        <v>2.375</v>
      </c>
      <c r="P54" s="156">
        <f>IF(AND(P$9,CurveFetch!P52&lt;&gt;""),CurveFetch!P52,IF($B54="","",IF(O54="",P53,O54)))</f>
        <v>2.375</v>
      </c>
      <c r="Q54" s="167">
        <f t="shared" si="20"/>
        <v>2.1350000000000002</v>
      </c>
      <c r="R54" s="156">
        <f>IF(AND(R$9,CurveFetch!Q52&lt;&gt;""),CurveFetch!Q52,IF($B54="","",IF(Q54="",R53,Q54)))</f>
        <v>2.1350000000000002</v>
      </c>
      <c r="S54" s="167">
        <f t="shared" si="21"/>
        <v>2.0350000000000001</v>
      </c>
      <c r="T54" s="156">
        <f>IF(AND(T$9,CurveFetch!R52&lt;&gt;""),CurveFetch!R52,IF($B54="","",IF(S54="",T53,S54)))</f>
        <v>2.0350000000000001</v>
      </c>
      <c r="U54" s="167"/>
      <c r="V54" s="156">
        <f>IF(AND(V$9,CurveFetch!T52&lt;&gt;""),CurveFetch!T52,IF($B54="","",IF(U54="",V53,U54)))</f>
        <v>2.4250000000000003</v>
      </c>
      <c r="W54" s="167">
        <f t="shared" si="22"/>
        <v>2.4250000000000003</v>
      </c>
      <c r="X54" s="156">
        <f>IF(AND(X$9,CurveFetch!U52&lt;&gt;""),CurveFetch!U52,IF($B54="","",IF(W54="",X53,W54)))</f>
        <v>2.4250000000000003</v>
      </c>
      <c r="Y54" s="168">
        <f t="shared" si="23"/>
        <v>2.2850000000000001</v>
      </c>
      <c r="Z54" s="156">
        <f>IF(AND(Z$9,CurveFetch!S52&lt;&gt;""),CurveFetch!S52,IF($B54="","",IF(Y54="",Z53,Y54)))</f>
        <v>2.2850000000000001</v>
      </c>
      <c r="AA54" s="167">
        <f t="shared" si="24"/>
        <v>2.6700000000000004</v>
      </c>
      <c r="AB54" s="156">
        <f>IF(AND(AB$9,CurveFetch!V52&lt;&gt;""),CurveFetch!V52,IF($B54="","",IF(AA54="",AB53,AA54)))</f>
        <v>2.6700000000000004</v>
      </c>
      <c r="AC54" s="168"/>
      <c r="AD54" s="156">
        <f>IF(AND(AD$9,CurveFetch!W52&lt;&gt;""),CurveFetch!W52,IF($B54="","",IF(AC54="",AD53,AC54)))</f>
        <v>2.6</v>
      </c>
      <c r="AE54" s="168"/>
      <c r="AF54" s="156">
        <f>IF(AND(AF$9,CurveFetch!X52&lt;&gt;""),CurveFetch!X52,IF($B54="","",IF(AE54="",AF53,AE54)))</f>
        <v>2.0099999999999998</v>
      </c>
      <c r="AG54" s="168"/>
      <c r="AH54" s="156">
        <f>IF(AND(AH$9,CurveFetch!AA52&lt;&gt;""),CurveFetch!AA52,IF($B54="","",IF(AG54="",AH53,AG54)))</f>
        <v>2.33928237504698</v>
      </c>
      <c r="AI54" s="167"/>
      <c r="AJ54" s="156">
        <f>IF(AND(AJ$9,CurveFetch!Z52&lt;&gt;""),CurveFetch!Z52,IF($B54="","",IF(AI54="",AJ53,AI54)))</f>
        <v>2.1350000000000002</v>
      </c>
      <c r="AK54" s="167"/>
      <c r="AL54" s="156">
        <f>IF(AND(AL$9,CurveFetch!Y52&lt;&gt;""),CurveFetch!Y52,IF($B54="","",IF(AK54="",AL53,AK54)))</f>
        <v>2.1900000000000004</v>
      </c>
      <c r="AM54" s="168"/>
      <c r="AN54" s="156">
        <f>IF(AND(AN$9,CurveFetch!H52&lt;&gt;""),CurveFetch!H52,IF($B54="","",IF(AM54="",AN53,AM54)))</f>
        <v>2.4250000000000003</v>
      </c>
      <c r="AO54" s="168"/>
      <c r="AP54" s="156">
        <f>IF(AND(AP$9,CurveFetch!G52&lt;&gt;""),CurveFetch!G52,IF($B54="","",IF(AO54="",AP53,AO54)))</f>
        <v>2.1900000000000004</v>
      </c>
      <c r="AQ54" s="168"/>
      <c r="AR54" s="156">
        <f>IF(AND(AR$9,CurveFetch!I52&lt;&gt;""),CurveFetch!I52,IF($B54="","",IF(AQ54="",AR53,AQ54)))</f>
        <v>2.1900000000000004</v>
      </c>
    </row>
    <row r="55" spans="1:44" x14ac:dyDescent="0.25">
      <c r="A55">
        <v>46</v>
      </c>
      <c r="B55" s="128">
        <f t="shared" si="0"/>
        <v>37302</v>
      </c>
      <c r="C55" s="167">
        <f t="shared" si="13"/>
        <v>2.5699999900000003</v>
      </c>
      <c r="D55" s="156">
        <f>IF(AND(D$9,CurveFetch!J53&lt;&gt;""),CurveFetch!J53,IF($B55="","",IF(C55="",D54,C55)))</f>
        <v>2.5699999900000003</v>
      </c>
      <c r="E55" s="167">
        <f t="shared" si="14"/>
        <v>2.2850000000000001</v>
      </c>
      <c r="F55" s="156">
        <f>IF(AND(F$9,CurveFetch!K53&lt;&gt;""),CurveFetch!K53,IF($B55="","",IF(E55="",F54,E55)))</f>
        <v>2.2850000000000001</v>
      </c>
      <c r="G55" s="167">
        <f t="shared" si="15"/>
        <v>2.559999999</v>
      </c>
      <c r="H55" s="156">
        <f>IF(AND(H$9,CurveFetch!L53&lt;&gt;""),CurveFetch!L53,IF($B55="","",IF(G55="",H54,G55)))</f>
        <v>2.559999999</v>
      </c>
      <c r="I55" s="167">
        <f t="shared" si="16"/>
        <v>2.4250000000000003</v>
      </c>
      <c r="J55" s="156">
        <f>IF(AND(J$9,CurveFetch!M53&lt;&gt;""),CurveFetch!M53,IF($B55="","",IF(I55="",J54,I55)))</f>
        <v>2.4250000000000003</v>
      </c>
      <c r="K55" s="167">
        <f t="shared" si="17"/>
        <v>2.1350000000000002</v>
      </c>
      <c r="L55" s="156">
        <f>IF(AND(L$9,CurveFetch!N53&lt;&gt;""),CurveFetch!N53,IF($B55="","",IF(K55="",L54,K55)))</f>
        <v>2.1350000000000002</v>
      </c>
      <c r="M55" s="167">
        <f t="shared" si="18"/>
        <v>2.1900000000000004</v>
      </c>
      <c r="N55" s="156">
        <f>IF(AND(N$9,CurveFetch!O53&lt;&gt;""),CurveFetch!O53,IF($B55="","",IF(M55="",N54,M55)))</f>
        <v>2.1900000000000004</v>
      </c>
      <c r="O55" s="167">
        <f t="shared" si="19"/>
        <v>2.375</v>
      </c>
      <c r="P55" s="156">
        <f>IF(AND(P$9,CurveFetch!P53&lt;&gt;""),CurveFetch!P53,IF($B55="","",IF(O55="",P54,O55)))</f>
        <v>2.375</v>
      </c>
      <c r="Q55" s="167">
        <f t="shared" si="20"/>
        <v>2.1350000000000002</v>
      </c>
      <c r="R55" s="156">
        <f>IF(AND(R$9,CurveFetch!Q53&lt;&gt;""),CurveFetch!Q53,IF($B55="","",IF(Q55="",R54,Q55)))</f>
        <v>2.1350000000000002</v>
      </c>
      <c r="S55" s="167">
        <f t="shared" si="21"/>
        <v>2.0350000000000001</v>
      </c>
      <c r="T55" s="156">
        <f>IF(AND(T$9,CurveFetch!R53&lt;&gt;""),CurveFetch!R53,IF($B55="","",IF(S55="",T54,S55)))</f>
        <v>2.0350000000000001</v>
      </c>
      <c r="U55" s="167"/>
      <c r="V55" s="156">
        <f>IF(AND(V$9,CurveFetch!T53&lt;&gt;""),CurveFetch!T53,IF($B55="","",IF(U55="",V54,U55)))</f>
        <v>2.4250000000000003</v>
      </c>
      <c r="W55" s="167">
        <f t="shared" si="22"/>
        <v>2.4250000000000003</v>
      </c>
      <c r="X55" s="156">
        <f>IF(AND(X$9,CurveFetch!U53&lt;&gt;""),CurveFetch!U53,IF($B55="","",IF(W55="",X54,W55)))</f>
        <v>2.4250000000000003</v>
      </c>
      <c r="Y55" s="168">
        <f t="shared" si="23"/>
        <v>2.2850000000000001</v>
      </c>
      <c r="Z55" s="156">
        <f>IF(AND(Z$9,CurveFetch!S53&lt;&gt;""),CurveFetch!S53,IF($B55="","",IF(Y55="",Z54,Y55)))</f>
        <v>2.2850000000000001</v>
      </c>
      <c r="AA55" s="167">
        <f t="shared" si="24"/>
        <v>2.6700000000000004</v>
      </c>
      <c r="AB55" s="156">
        <f>IF(AND(AB$9,CurveFetch!V53&lt;&gt;""),CurveFetch!V53,IF($B55="","",IF(AA55="",AB54,AA55)))</f>
        <v>2.6700000000000004</v>
      </c>
      <c r="AC55" s="168"/>
      <c r="AD55" s="156">
        <f>IF(AND(AD$9,CurveFetch!W53&lt;&gt;""),CurveFetch!W53,IF($B55="","",IF(AC55="",AD54,AC55)))</f>
        <v>2.6</v>
      </c>
      <c r="AE55" s="168"/>
      <c r="AF55" s="156">
        <f>IF(AND(AF$9,CurveFetch!X53&lt;&gt;""),CurveFetch!X53,IF($B55="","",IF(AE55="",AF54,AE55)))</f>
        <v>2.0099999999999998</v>
      </c>
      <c r="AG55" s="168"/>
      <c r="AH55" s="156">
        <f>IF(AND(AH$9,CurveFetch!AA53&lt;&gt;""),CurveFetch!AA53,IF($B55="","",IF(AG55="",AH54,AG55)))</f>
        <v>2.33928237504698</v>
      </c>
      <c r="AI55" s="167"/>
      <c r="AJ55" s="156">
        <f>IF(AND(AJ$9,CurveFetch!Z53&lt;&gt;""),CurveFetch!Z53,IF($B55="","",IF(AI55="",AJ54,AI55)))</f>
        <v>2.1350000000000002</v>
      </c>
      <c r="AK55" s="167"/>
      <c r="AL55" s="156">
        <f>IF(AND(AL$9,CurveFetch!Y53&lt;&gt;""),CurveFetch!Y53,IF($B55="","",IF(AK55="",AL54,AK55)))</f>
        <v>2.1900000000000004</v>
      </c>
      <c r="AM55" s="168"/>
      <c r="AN55" s="156">
        <f>IF(AND(AN$9,CurveFetch!H53&lt;&gt;""),CurveFetch!H53,IF($B55="","",IF(AM55="",AN54,AM55)))</f>
        <v>2.4250000000000003</v>
      </c>
      <c r="AO55" s="168"/>
      <c r="AP55" s="156">
        <f>IF(AND(AP$9,CurveFetch!G53&lt;&gt;""),CurveFetch!G53,IF($B55="","",IF(AO55="",AP54,AO55)))</f>
        <v>2.1900000000000004</v>
      </c>
      <c r="AQ55" s="168"/>
      <c r="AR55" s="156">
        <f>IF(AND(AR$9,CurveFetch!I53&lt;&gt;""),CurveFetch!I53,IF($B55="","",IF(AQ55="",AR54,AQ55)))</f>
        <v>2.1900000000000004</v>
      </c>
    </row>
    <row r="56" spans="1:44" x14ac:dyDescent="0.25">
      <c r="A56">
        <v>47</v>
      </c>
      <c r="B56" s="128">
        <f t="shared" si="0"/>
        <v>37303</v>
      </c>
      <c r="C56" s="167">
        <f t="shared" si="13"/>
        <v>2.5699999900000003</v>
      </c>
      <c r="D56" s="156">
        <f>IF(AND(D$9,CurveFetch!J54&lt;&gt;""),CurveFetch!J54,IF($B56="","",IF(C56="",D55,C56)))</f>
        <v>2.5699999900000003</v>
      </c>
      <c r="E56" s="167">
        <f t="shared" si="14"/>
        <v>2.2850000000000001</v>
      </c>
      <c r="F56" s="156">
        <f>IF(AND(F$9,CurveFetch!K54&lt;&gt;""),CurveFetch!K54,IF($B56="","",IF(E56="",F55,E56)))</f>
        <v>2.2850000000000001</v>
      </c>
      <c r="G56" s="167">
        <f t="shared" si="15"/>
        <v>2.559999999</v>
      </c>
      <c r="H56" s="156">
        <f>IF(AND(H$9,CurveFetch!L54&lt;&gt;""),CurveFetch!L54,IF($B56="","",IF(G56="",H55,G56)))</f>
        <v>2.559999999</v>
      </c>
      <c r="I56" s="167">
        <f t="shared" si="16"/>
        <v>2.4250000000000003</v>
      </c>
      <c r="J56" s="156">
        <f>IF(AND(J$9,CurveFetch!M54&lt;&gt;""),CurveFetch!M54,IF($B56="","",IF(I56="",J55,I56)))</f>
        <v>2.4250000000000003</v>
      </c>
      <c r="K56" s="167">
        <f t="shared" si="17"/>
        <v>2.1350000000000002</v>
      </c>
      <c r="L56" s="156">
        <f>IF(AND(L$9,CurveFetch!N54&lt;&gt;""),CurveFetch!N54,IF($B56="","",IF(K56="",L55,K56)))</f>
        <v>2.1350000000000002</v>
      </c>
      <c r="M56" s="167">
        <f t="shared" si="18"/>
        <v>2.1900000000000004</v>
      </c>
      <c r="N56" s="156">
        <f>IF(AND(N$9,CurveFetch!O54&lt;&gt;""),CurveFetch!O54,IF($B56="","",IF(M56="",N55,M56)))</f>
        <v>2.1900000000000004</v>
      </c>
      <c r="O56" s="167">
        <f t="shared" si="19"/>
        <v>2.375</v>
      </c>
      <c r="P56" s="156">
        <f>IF(AND(P$9,CurveFetch!P54&lt;&gt;""),CurveFetch!P54,IF($B56="","",IF(O56="",P55,O56)))</f>
        <v>2.375</v>
      </c>
      <c r="Q56" s="167">
        <f t="shared" si="20"/>
        <v>2.1350000000000002</v>
      </c>
      <c r="R56" s="156">
        <f>IF(AND(R$9,CurveFetch!Q54&lt;&gt;""),CurveFetch!Q54,IF($B56="","",IF(Q56="",R55,Q56)))</f>
        <v>2.1350000000000002</v>
      </c>
      <c r="S56" s="167">
        <f t="shared" si="21"/>
        <v>2.0350000000000001</v>
      </c>
      <c r="T56" s="156">
        <f>IF(AND(T$9,CurveFetch!R54&lt;&gt;""),CurveFetch!R54,IF($B56="","",IF(S56="",T55,S56)))</f>
        <v>2.0350000000000001</v>
      </c>
      <c r="U56" s="167"/>
      <c r="V56" s="156">
        <f>IF(AND(V$9,CurveFetch!T54&lt;&gt;""),CurveFetch!T54,IF($B56="","",IF(U56="",V55,U56)))</f>
        <v>2.4250000000000003</v>
      </c>
      <c r="W56" s="167">
        <f t="shared" si="22"/>
        <v>2.4250000000000003</v>
      </c>
      <c r="X56" s="156">
        <f>IF(AND(X$9,CurveFetch!U54&lt;&gt;""),CurveFetch!U54,IF($B56="","",IF(W56="",X55,W56)))</f>
        <v>2.4250000000000003</v>
      </c>
      <c r="Y56" s="168">
        <f t="shared" si="23"/>
        <v>2.2850000000000001</v>
      </c>
      <c r="Z56" s="156">
        <f>IF(AND(Z$9,CurveFetch!S54&lt;&gt;""),CurveFetch!S54,IF($B56="","",IF(Y56="",Z55,Y56)))</f>
        <v>2.2850000000000001</v>
      </c>
      <c r="AA56" s="167">
        <f t="shared" si="24"/>
        <v>2.6700000000000004</v>
      </c>
      <c r="AB56" s="156">
        <f>IF(AND(AB$9,CurveFetch!V54&lt;&gt;""),CurveFetch!V54,IF($B56="","",IF(AA56="",AB55,AA56)))</f>
        <v>2.6700000000000004</v>
      </c>
      <c r="AC56" s="168"/>
      <c r="AD56" s="156">
        <f>IF(AND(AD$9,CurveFetch!W54&lt;&gt;""),CurveFetch!W54,IF($B56="","",IF(AC56="",AD55,AC56)))</f>
        <v>2.6</v>
      </c>
      <c r="AE56" s="168"/>
      <c r="AF56" s="156">
        <f>IF(AND(AF$9,CurveFetch!X54&lt;&gt;""),CurveFetch!X54,IF($B56="","",IF(AE56="",AF55,AE56)))</f>
        <v>2.0099999999999998</v>
      </c>
      <c r="AG56" s="168"/>
      <c r="AH56" s="156">
        <f>IF(AND(AH$9,CurveFetch!AA54&lt;&gt;""),CurveFetch!AA54,IF($B56="","",IF(AG56="",AH55,AG56)))</f>
        <v>2.33928237504698</v>
      </c>
      <c r="AI56" s="167"/>
      <c r="AJ56" s="156">
        <f>IF(AND(AJ$9,CurveFetch!Z54&lt;&gt;""),CurveFetch!Z54,IF($B56="","",IF(AI56="",AJ55,AI56)))</f>
        <v>2.1350000000000002</v>
      </c>
      <c r="AK56" s="167"/>
      <c r="AL56" s="156">
        <f>IF(AND(AL$9,CurveFetch!Y54&lt;&gt;""),CurveFetch!Y54,IF($B56="","",IF(AK56="",AL55,AK56)))</f>
        <v>2.1900000000000004</v>
      </c>
      <c r="AM56" s="168"/>
      <c r="AN56" s="156">
        <f>IF(AND(AN$9,CurveFetch!H54&lt;&gt;""),CurveFetch!H54,IF($B56="","",IF(AM56="",AN55,AM56)))</f>
        <v>2.4250000000000003</v>
      </c>
      <c r="AO56" s="168"/>
      <c r="AP56" s="156">
        <f>IF(AND(AP$9,CurveFetch!G54&lt;&gt;""),CurveFetch!G54,IF($B56="","",IF(AO56="",AP55,AO56)))</f>
        <v>2.1900000000000004</v>
      </c>
      <c r="AQ56" s="168"/>
      <c r="AR56" s="156">
        <f>IF(AND(AR$9,CurveFetch!I54&lt;&gt;""),CurveFetch!I54,IF($B56="","",IF(AQ56="",AR55,AQ56)))</f>
        <v>2.1900000000000004</v>
      </c>
    </row>
    <row r="57" spans="1:44" x14ac:dyDescent="0.25">
      <c r="A57">
        <v>48</v>
      </c>
      <c r="B57" s="128">
        <f t="shared" si="0"/>
        <v>37304</v>
      </c>
      <c r="C57" s="167">
        <f t="shared" si="13"/>
        <v>2.5699999900000003</v>
      </c>
      <c r="D57" s="156">
        <f>IF(AND(D$9,CurveFetch!J55&lt;&gt;""),CurveFetch!J55,IF($B57="","",IF(C57="",D56,C57)))</f>
        <v>2.5699999900000003</v>
      </c>
      <c r="E57" s="167">
        <f t="shared" si="14"/>
        <v>2.2850000000000001</v>
      </c>
      <c r="F57" s="156">
        <f>IF(AND(F$9,CurveFetch!K55&lt;&gt;""),CurveFetch!K55,IF($B57="","",IF(E57="",F56,E57)))</f>
        <v>2.2850000000000001</v>
      </c>
      <c r="G57" s="167">
        <f t="shared" si="15"/>
        <v>2.559999999</v>
      </c>
      <c r="H57" s="156">
        <f>IF(AND(H$9,CurveFetch!L55&lt;&gt;""),CurveFetch!L55,IF($B57="","",IF(G57="",H56,G57)))</f>
        <v>2.559999999</v>
      </c>
      <c r="I57" s="167">
        <f t="shared" si="16"/>
        <v>2.4250000000000003</v>
      </c>
      <c r="J57" s="156">
        <f>IF(AND(J$9,CurveFetch!M55&lt;&gt;""),CurveFetch!M55,IF($B57="","",IF(I57="",J56,I57)))</f>
        <v>2.4250000000000003</v>
      </c>
      <c r="K57" s="167">
        <f t="shared" si="17"/>
        <v>2.1350000000000002</v>
      </c>
      <c r="L57" s="156">
        <f>IF(AND(L$9,CurveFetch!N55&lt;&gt;""),CurveFetch!N55,IF($B57="","",IF(K57="",L56,K57)))</f>
        <v>2.1350000000000002</v>
      </c>
      <c r="M57" s="167">
        <f t="shared" si="18"/>
        <v>2.1900000000000004</v>
      </c>
      <c r="N57" s="156">
        <f>IF(AND(N$9,CurveFetch!O55&lt;&gt;""),CurveFetch!O55,IF($B57="","",IF(M57="",N56,M57)))</f>
        <v>2.1900000000000004</v>
      </c>
      <c r="O57" s="167">
        <f t="shared" si="19"/>
        <v>2.375</v>
      </c>
      <c r="P57" s="156">
        <f>IF(AND(P$9,CurveFetch!P55&lt;&gt;""),CurveFetch!P55,IF($B57="","",IF(O57="",P56,O57)))</f>
        <v>2.375</v>
      </c>
      <c r="Q57" s="167">
        <f t="shared" si="20"/>
        <v>2.1350000000000002</v>
      </c>
      <c r="R57" s="156">
        <f>IF(AND(R$9,CurveFetch!Q55&lt;&gt;""),CurveFetch!Q55,IF($B57="","",IF(Q57="",R56,Q57)))</f>
        <v>2.1350000000000002</v>
      </c>
      <c r="S57" s="167">
        <f t="shared" si="21"/>
        <v>2.0350000000000001</v>
      </c>
      <c r="T57" s="156">
        <f>IF(AND(T$9,CurveFetch!R55&lt;&gt;""),CurveFetch!R55,IF($B57="","",IF(S57="",T56,S57)))</f>
        <v>2.0350000000000001</v>
      </c>
      <c r="U57" s="167"/>
      <c r="V57" s="156">
        <f>IF(AND(V$9,CurveFetch!T55&lt;&gt;""),CurveFetch!T55,IF($B57="","",IF(U57="",V56,U57)))</f>
        <v>2.4250000000000003</v>
      </c>
      <c r="W57" s="167">
        <f t="shared" si="22"/>
        <v>2.4250000000000003</v>
      </c>
      <c r="X57" s="156">
        <f>IF(AND(X$9,CurveFetch!U55&lt;&gt;""),CurveFetch!U55,IF($B57="","",IF(W57="",X56,W57)))</f>
        <v>2.4250000000000003</v>
      </c>
      <c r="Y57" s="168">
        <f t="shared" si="23"/>
        <v>2.2850000000000001</v>
      </c>
      <c r="Z57" s="156">
        <f>IF(AND(Z$9,CurveFetch!S55&lt;&gt;""),CurveFetch!S55,IF($B57="","",IF(Y57="",Z56,Y57)))</f>
        <v>2.2850000000000001</v>
      </c>
      <c r="AA57" s="167">
        <f t="shared" si="24"/>
        <v>2.6700000000000004</v>
      </c>
      <c r="AB57" s="156">
        <f>IF(AND(AB$9,CurveFetch!V55&lt;&gt;""),CurveFetch!V55,IF($B57="","",IF(AA57="",AB56,AA57)))</f>
        <v>2.6700000000000004</v>
      </c>
      <c r="AC57" s="168"/>
      <c r="AD57" s="156">
        <f>IF(AND(AD$9,CurveFetch!W55&lt;&gt;""),CurveFetch!W55,IF($B57="","",IF(AC57="",AD56,AC57)))</f>
        <v>2.6</v>
      </c>
      <c r="AE57" s="168"/>
      <c r="AF57" s="156">
        <f>IF(AND(AF$9,CurveFetch!X55&lt;&gt;""),CurveFetch!X55,IF($B57="","",IF(AE57="",AF56,AE57)))</f>
        <v>2.0099999999999998</v>
      </c>
      <c r="AG57" s="168"/>
      <c r="AH57" s="156">
        <f>IF(AND(AH$9,CurveFetch!AA55&lt;&gt;""),CurveFetch!AA55,IF($B57="","",IF(AG57="",AH56,AG57)))</f>
        <v>2.33928237504698</v>
      </c>
      <c r="AI57" s="167"/>
      <c r="AJ57" s="156">
        <f>IF(AND(AJ$9,CurveFetch!Z55&lt;&gt;""),CurveFetch!Z55,IF($B57="","",IF(AI57="",AJ56,AI57)))</f>
        <v>2.1350000000000002</v>
      </c>
      <c r="AK57" s="167"/>
      <c r="AL57" s="156">
        <f>IF(AND(AL$9,CurveFetch!Y55&lt;&gt;""),CurveFetch!Y55,IF($B57="","",IF(AK57="",AL56,AK57)))</f>
        <v>2.1900000000000004</v>
      </c>
      <c r="AM57" s="168"/>
      <c r="AN57" s="156">
        <f>IF(AND(AN$9,CurveFetch!H55&lt;&gt;""),CurveFetch!H55,IF($B57="","",IF(AM57="",AN56,AM57)))</f>
        <v>2.4250000000000003</v>
      </c>
      <c r="AO57" s="168"/>
      <c r="AP57" s="156">
        <f>IF(AND(AP$9,CurveFetch!G55&lt;&gt;""),CurveFetch!G55,IF($B57="","",IF(AO57="",AP56,AO57)))</f>
        <v>2.1900000000000004</v>
      </c>
      <c r="AQ57" s="168"/>
      <c r="AR57" s="156">
        <f>IF(AND(AR$9,CurveFetch!I55&lt;&gt;""),CurveFetch!I55,IF($B57="","",IF(AQ57="",AR56,AQ57)))</f>
        <v>2.1900000000000004</v>
      </c>
    </row>
    <row r="58" spans="1:44" x14ac:dyDescent="0.25">
      <c r="A58">
        <v>49</v>
      </c>
      <c r="B58" s="128">
        <f t="shared" si="0"/>
        <v>37305</v>
      </c>
      <c r="C58" s="167">
        <f t="shared" si="13"/>
        <v>2.5699999900000003</v>
      </c>
      <c r="D58" s="156">
        <f>IF(AND(D$9,CurveFetch!J56&lt;&gt;""),CurveFetch!J56,IF($B58="","",IF(C58="",D57,C58)))</f>
        <v>2.5699999900000003</v>
      </c>
      <c r="E58" s="167">
        <f t="shared" si="14"/>
        <v>2.2850000000000001</v>
      </c>
      <c r="F58" s="156">
        <f>IF(AND(F$9,CurveFetch!K56&lt;&gt;""),CurveFetch!K56,IF($B58="","",IF(E58="",F57,E58)))</f>
        <v>2.2850000000000001</v>
      </c>
      <c r="G58" s="167">
        <f t="shared" si="15"/>
        <v>2.559999999</v>
      </c>
      <c r="H58" s="156">
        <f>IF(AND(H$9,CurveFetch!L56&lt;&gt;""),CurveFetch!L56,IF($B58="","",IF(G58="",H57,G58)))</f>
        <v>2.559999999</v>
      </c>
      <c r="I58" s="167">
        <f t="shared" si="16"/>
        <v>2.4250000000000003</v>
      </c>
      <c r="J58" s="156">
        <f>IF(AND(J$9,CurveFetch!M56&lt;&gt;""),CurveFetch!M56,IF($B58="","",IF(I58="",J57,I58)))</f>
        <v>2.4250000000000003</v>
      </c>
      <c r="K58" s="167">
        <f t="shared" si="17"/>
        <v>2.1350000000000002</v>
      </c>
      <c r="L58" s="156">
        <f>IF(AND(L$9,CurveFetch!N56&lt;&gt;""),CurveFetch!N56,IF($B58="","",IF(K58="",L57,K58)))</f>
        <v>2.1350000000000002</v>
      </c>
      <c r="M58" s="167">
        <f t="shared" si="18"/>
        <v>2.1900000000000004</v>
      </c>
      <c r="N58" s="156">
        <f>IF(AND(N$9,CurveFetch!O56&lt;&gt;""),CurveFetch!O56,IF($B58="","",IF(M58="",N57,M58)))</f>
        <v>2.1900000000000004</v>
      </c>
      <c r="O58" s="167">
        <f t="shared" si="19"/>
        <v>2.375</v>
      </c>
      <c r="P58" s="156">
        <f>IF(AND(P$9,CurveFetch!P56&lt;&gt;""),CurveFetch!P56,IF($B58="","",IF(O58="",P57,O58)))</f>
        <v>2.375</v>
      </c>
      <c r="Q58" s="167">
        <f t="shared" si="20"/>
        <v>2.1350000000000002</v>
      </c>
      <c r="R58" s="156">
        <f>IF(AND(R$9,CurveFetch!Q56&lt;&gt;""),CurveFetch!Q56,IF($B58="","",IF(Q58="",R57,Q58)))</f>
        <v>2.1350000000000002</v>
      </c>
      <c r="S58" s="167">
        <f t="shared" si="21"/>
        <v>2.0350000000000001</v>
      </c>
      <c r="T58" s="156">
        <f>IF(AND(T$9,CurveFetch!R56&lt;&gt;""),CurveFetch!R56,IF($B58="","",IF(S58="",T57,S58)))</f>
        <v>2.0350000000000001</v>
      </c>
      <c r="U58" s="167"/>
      <c r="V58" s="156">
        <f>IF(AND(V$9,CurveFetch!T56&lt;&gt;""),CurveFetch!T56,IF($B58="","",IF(U58="",V57,U58)))</f>
        <v>2.4250000000000003</v>
      </c>
      <c r="W58" s="167">
        <f t="shared" si="22"/>
        <v>2.4250000000000003</v>
      </c>
      <c r="X58" s="156">
        <f>IF(AND(X$9,CurveFetch!U56&lt;&gt;""),CurveFetch!U56,IF($B58="","",IF(W58="",X57,W58)))</f>
        <v>2.4250000000000003</v>
      </c>
      <c r="Y58" s="168">
        <f t="shared" si="23"/>
        <v>2.2850000000000001</v>
      </c>
      <c r="Z58" s="156">
        <f>IF(AND(Z$9,CurveFetch!S56&lt;&gt;""),CurveFetch!S56,IF($B58="","",IF(Y58="",Z57,Y58)))</f>
        <v>2.2850000000000001</v>
      </c>
      <c r="AA58" s="167">
        <f t="shared" si="24"/>
        <v>2.6700000000000004</v>
      </c>
      <c r="AB58" s="156">
        <f>IF(AND(AB$9,CurveFetch!V56&lt;&gt;""),CurveFetch!V56,IF($B58="","",IF(AA58="",AB57,AA58)))</f>
        <v>2.6700000000000004</v>
      </c>
      <c r="AC58" s="168"/>
      <c r="AD58" s="156">
        <f>IF(AND(AD$9,CurveFetch!W56&lt;&gt;""),CurveFetch!W56,IF($B58="","",IF(AC58="",AD57,AC58)))</f>
        <v>2.6</v>
      </c>
      <c r="AE58" s="168"/>
      <c r="AF58" s="156">
        <f>IF(AND(AF$9,CurveFetch!X56&lt;&gt;""),CurveFetch!X56,IF($B58="","",IF(AE58="",AF57,AE58)))</f>
        <v>2.0099999999999998</v>
      </c>
      <c r="AG58" s="168"/>
      <c r="AH58" s="156">
        <f>IF(AND(AH$9,CurveFetch!AA56&lt;&gt;""),CurveFetch!AA56,IF($B58="","",IF(AG58="",AH57,AG58)))</f>
        <v>2.33928237504698</v>
      </c>
      <c r="AI58" s="167"/>
      <c r="AJ58" s="156">
        <f>IF(AND(AJ$9,CurveFetch!Z56&lt;&gt;""),CurveFetch!Z56,IF($B58="","",IF(AI58="",AJ57,AI58)))</f>
        <v>2.1350000000000002</v>
      </c>
      <c r="AK58" s="167"/>
      <c r="AL58" s="156">
        <f>IF(AND(AL$9,CurveFetch!Y56&lt;&gt;""),CurveFetch!Y56,IF($B58="","",IF(AK58="",AL57,AK58)))</f>
        <v>2.1900000000000004</v>
      </c>
      <c r="AM58" s="168"/>
      <c r="AN58" s="156">
        <f>IF(AND(AN$9,CurveFetch!H56&lt;&gt;""),CurveFetch!H56,IF($B58="","",IF(AM58="",AN57,AM58)))</f>
        <v>2.4250000000000003</v>
      </c>
      <c r="AO58" s="168"/>
      <c r="AP58" s="156">
        <f>IF(AND(AP$9,CurveFetch!G56&lt;&gt;""),CurveFetch!G56,IF($B58="","",IF(AO58="",AP57,AO58)))</f>
        <v>2.1900000000000004</v>
      </c>
      <c r="AQ58" s="168"/>
      <c r="AR58" s="156">
        <f>IF(AND(AR$9,CurveFetch!I56&lt;&gt;""),CurveFetch!I56,IF($B58="","",IF(AQ58="",AR57,AQ58)))</f>
        <v>2.1900000000000004</v>
      </c>
    </row>
    <row r="59" spans="1:44" x14ac:dyDescent="0.25">
      <c r="A59">
        <v>50</v>
      </c>
      <c r="B59" s="128">
        <f t="shared" si="0"/>
        <v>37306</v>
      </c>
      <c r="C59" s="167">
        <f t="shared" si="13"/>
        <v>2.5699999900000003</v>
      </c>
      <c r="D59" s="156">
        <f>IF(AND(D$9,CurveFetch!J57&lt;&gt;""),CurveFetch!J57,IF($B59="","",IF(C59="",D58,C59)))</f>
        <v>2.5699999900000003</v>
      </c>
      <c r="E59" s="167">
        <f t="shared" si="14"/>
        <v>2.2850000000000001</v>
      </c>
      <c r="F59" s="156">
        <f>IF(AND(F$9,CurveFetch!K57&lt;&gt;""),CurveFetch!K57,IF($B59="","",IF(E59="",F58,E59)))</f>
        <v>2.2850000000000001</v>
      </c>
      <c r="G59" s="167">
        <f t="shared" si="15"/>
        <v>2.559999999</v>
      </c>
      <c r="H59" s="156">
        <f>IF(AND(H$9,CurveFetch!L57&lt;&gt;""),CurveFetch!L57,IF($B59="","",IF(G59="",H58,G59)))</f>
        <v>2.559999999</v>
      </c>
      <c r="I59" s="167">
        <f t="shared" si="16"/>
        <v>2.4250000000000003</v>
      </c>
      <c r="J59" s="156">
        <f>IF(AND(J$9,CurveFetch!M57&lt;&gt;""),CurveFetch!M57,IF($B59="","",IF(I59="",J58,I59)))</f>
        <v>2.4250000000000003</v>
      </c>
      <c r="K59" s="167">
        <f t="shared" si="17"/>
        <v>2.1350000000000002</v>
      </c>
      <c r="L59" s="156">
        <f>IF(AND(L$9,CurveFetch!N57&lt;&gt;""),CurveFetch!N57,IF($B59="","",IF(K59="",L58,K59)))</f>
        <v>2.1350000000000002</v>
      </c>
      <c r="M59" s="167">
        <f t="shared" si="18"/>
        <v>2.1900000000000004</v>
      </c>
      <c r="N59" s="156">
        <f>IF(AND(N$9,CurveFetch!O57&lt;&gt;""),CurveFetch!O57,IF($B59="","",IF(M59="",N58,M59)))</f>
        <v>2.1900000000000004</v>
      </c>
      <c r="O59" s="167">
        <f t="shared" si="19"/>
        <v>2.375</v>
      </c>
      <c r="P59" s="156">
        <f>IF(AND(P$9,CurveFetch!P57&lt;&gt;""),CurveFetch!P57,IF($B59="","",IF(O59="",P58,O59)))</f>
        <v>2.375</v>
      </c>
      <c r="Q59" s="167">
        <f t="shared" si="20"/>
        <v>2.1350000000000002</v>
      </c>
      <c r="R59" s="156">
        <f>IF(AND(R$9,CurveFetch!Q57&lt;&gt;""),CurveFetch!Q57,IF($B59="","",IF(Q59="",R58,Q59)))</f>
        <v>2.1350000000000002</v>
      </c>
      <c r="S59" s="167">
        <f t="shared" si="21"/>
        <v>2.0350000000000001</v>
      </c>
      <c r="T59" s="156">
        <f>IF(AND(T$9,CurveFetch!R57&lt;&gt;""),CurveFetch!R57,IF($B59="","",IF(S59="",T58,S59)))</f>
        <v>2.0350000000000001</v>
      </c>
      <c r="U59" s="167"/>
      <c r="V59" s="156">
        <f>IF(AND(V$9,CurveFetch!T57&lt;&gt;""),CurveFetch!T57,IF($B59="","",IF(U59="",V58,U59)))</f>
        <v>2.4250000000000003</v>
      </c>
      <c r="W59" s="167">
        <f t="shared" si="22"/>
        <v>2.4250000000000003</v>
      </c>
      <c r="X59" s="156">
        <f>IF(AND(X$9,CurveFetch!U57&lt;&gt;""),CurveFetch!U57,IF($B59="","",IF(W59="",X58,W59)))</f>
        <v>2.4250000000000003</v>
      </c>
      <c r="Y59" s="168">
        <f t="shared" si="23"/>
        <v>2.2850000000000001</v>
      </c>
      <c r="Z59" s="156">
        <f>IF(AND(Z$9,CurveFetch!S57&lt;&gt;""),CurveFetch!S57,IF($B59="","",IF(Y59="",Z58,Y59)))</f>
        <v>2.2850000000000001</v>
      </c>
      <c r="AA59" s="167">
        <f t="shared" si="24"/>
        <v>2.6700000000000004</v>
      </c>
      <c r="AB59" s="156">
        <f>IF(AND(AB$9,CurveFetch!V57&lt;&gt;""),CurveFetch!V57,IF($B59="","",IF(AA59="",AB58,AA59)))</f>
        <v>2.6700000000000004</v>
      </c>
      <c r="AC59" s="168"/>
      <c r="AD59" s="156">
        <f>IF(AND(AD$9,CurveFetch!W57&lt;&gt;""),CurveFetch!W57,IF($B59="","",IF(AC59="",AD58,AC59)))</f>
        <v>2.6</v>
      </c>
      <c r="AE59" s="168"/>
      <c r="AF59" s="156">
        <f>IF(AND(AF$9,CurveFetch!X57&lt;&gt;""),CurveFetch!X57,IF($B59="","",IF(AE59="",AF58,AE59)))</f>
        <v>2.0099999999999998</v>
      </c>
      <c r="AG59" s="168"/>
      <c r="AH59" s="156">
        <f>IF(AND(AH$9,CurveFetch!AA57&lt;&gt;""),CurveFetch!AA57,IF($B59="","",IF(AG59="",AH58,AG59)))</f>
        <v>2.33928237504698</v>
      </c>
      <c r="AI59" s="167"/>
      <c r="AJ59" s="156">
        <f>IF(AND(AJ$9,CurveFetch!Z57&lt;&gt;""),CurveFetch!Z57,IF($B59="","",IF(AI59="",AJ58,AI59)))</f>
        <v>2.1350000000000002</v>
      </c>
      <c r="AK59" s="167"/>
      <c r="AL59" s="156">
        <f>IF(AND(AL$9,CurveFetch!Y57&lt;&gt;""),CurveFetch!Y57,IF($B59="","",IF(AK59="",AL58,AK59)))</f>
        <v>2.1900000000000004</v>
      </c>
      <c r="AM59" s="168"/>
      <c r="AN59" s="156">
        <f>IF(AND(AN$9,CurveFetch!H57&lt;&gt;""),CurveFetch!H57,IF($B59="","",IF(AM59="",AN58,AM59)))</f>
        <v>2.4250000000000003</v>
      </c>
      <c r="AO59" s="168"/>
      <c r="AP59" s="156">
        <f>IF(AND(AP$9,CurveFetch!G57&lt;&gt;""),CurveFetch!G57,IF($B59="","",IF(AO59="",AP58,AO59)))</f>
        <v>2.1900000000000004</v>
      </c>
      <c r="AQ59" s="168"/>
      <c r="AR59" s="156">
        <f>IF(AND(AR$9,CurveFetch!I57&lt;&gt;""),CurveFetch!I57,IF($B59="","",IF(AQ59="",AR58,AQ59)))</f>
        <v>2.1900000000000004</v>
      </c>
    </row>
    <row r="60" spans="1:44" x14ac:dyDescent="0.25">
      <c r="A60">
        <v>51</v>
      </c>
      <c r="B60" s="128">
        <f t="shared" si="0"/>
        <v>37307</v>
      </c>
      <c r="C60" s="167">
        <f t="shared" si="13"/>
        <v>2.5699999900000003</v>
      </c>
      <c r="D60" s="156">
        <f>IF(AND(D$9,CurveFetch!J58&lt;&gt;""),CurveFetch!J58,IF($B60="","",IF(C60="",D59,C60)))</f>
        <v>2.5699999900000003</v>
      </c>
      <c r="E60" s="167">
        <f t="shared" si="14"/>
        <v>2.2850000000000001</v>
      </c>
      <c r="F60" s="156">
        <f>IF(AND(F$9,CurveFetch!K58&lt;&gt;""),CurveFetch!K58,IF($B60="","",IF(E60="",F59,E60)))</f>
        <v>2.2850000000000001</v>
      </c>
      <c r="G60" s="167">
        <f t="shared" si="15"/>
        <v>2.559999999</v>
      </c>
      <c r="H60" s="156">
        <f>IF(AND(H$9,CurveFetch!L58&lt;&gt;""),CurveFetch!L58,IF($B60="","",IF(G60="",H59,G60)))</f>
        <v>2.559999999</v>
      </c>
      <c r="I60" s="167">
        <f t="shared" si="16"/>
        <v>2.4250000000000003</v>
      </c>
      <c r="J60" s="156">
        <f>IF(AND(J$9,CurveFetch!M58&lt;&gt;""),CurveFetch!M58,IF($B60="","",IF(I60="",J59,I60)))</f>
        <v>2.4250000000000003</v>
      </c>
      <c r="K60" s="167">
        <f t="shared" si="17"/>
        <v>2.1350000000000002</v>
      </c>
      <c r="L60" s="156">
        <f>IF(AND(L$9,CurveFetch!N58&lt;&gt;""),CurveFetch!N58,IF($B60="","",IF(K60="",L59,K60)))</f>
        <v>2.1350000000000002</v>
      </c>
      <c r="M60" s="167">
        <f t="shared" si="18"/>
        <v>2.1900000000000004</v>
      </c>
      <c r="N60" s="156">
        <f>IF(AND(N$9,CurveFetch!O58&lt;&gt;""),CurveFetch!O58,IF($B60="","",IF(M60="",N59,M60)))</f>
        <v>2.1900000000000004</v>
      </c>
      <c r="O60" s="167">
        <f t="shared" si="19"/>
        <v>2.375</v>
      </c>
      <c r="P60" s="156">
        <f>IF(AND(P$9,CurveFetch!P58&lt;&gt;""),CurveFetch!P58,IF($B60="","",IF(O60="",P59,O60)))</f>
        <v>2.375</v>
      </c>
      <c r="Q60" s="167">
        <f t="shared" si="20"/>
        <v>2.1350000000000002</v>
      </c>
      <c r="R60" s="156">
        <f>IF(AND(R$9,CurveFetch!Q58&lt;&gt;""),CurveFetch!Q58,IF($B60="","",IF(Q60="",R59,Q60)))</f>
        <v>2.1350000000000002</v>
      </c>
      <c r="S60" s="167">
        <f t="shared" si="21"/>
        <v>2.0350000000000001</v>
      </c>
      <c r="T60" s="156">
        <f>IF(AND(T$9,CurveFetch!R58&lt;&gt;""),CurveFetch!R58,IF($B60="","",IF(S60="",T59,S60)))</f>
        <v>2.0350000000000001</v>
      </c>
      <c r="U60" s="167"/>
      <c r="V60" s="156">
        <f>IF(AND(V$9,CurveFetch!T58&lt;&gt;""),CurveFetch!T58,IF($B60="","",IF(U60="",V59,U60)))</f>
        <v>2.4250000000000003</v>
      </c>
      <c r="W60" s="167">
        <f t="shared" si="22"/>
        <v>2.4250000000000003</v>
      </c>
      <c r="X60" s="156">
        <f>IF(AND(X$9,CurveFetch!U58&lt;&gt;""),CurveFetch!U58,IF($B60="","",IF(W60="",X59,W60)))</f>
        <v>2.4250000000000003</v>
      </c>
      <c r="Y60" s="168">
        <f t="shared" si="23"/>
        <v>2.2850000000000001</v>
      </c>
      <c r="Z60" s="156">
        <f>IF(AND(Z$9,CurveFetch!S58&lt;&gt;""),CurveFetch!S58,IF($B60="","",IF(Y60="",Z59,Y60)))</f>
        <v>2.2850000000000001</v>
      </c>
      <c r="AA60" s="167">
        <f t="shared" si="24"/>
        <v>2.6700000000000004</v>
      </c>
      <c r="AB60" s="156">
        <f>IF(AND(AB$9,CurveFetch!V58&lt;&gt;""),CurveFetch!V58,IF($B60="","",IF(AA60="",AB59,AA60)))</f>
        <v>2.6700000000000004</v>
      </c>
      <c r="AC60" s="168"/>
      <c r="AD60" s="156">
        <f>IF(AND(AD$9,CurveFetch!W58&lt;&gt;""),CurveFetch!W58,IF($B60="","",IF(AC60="",AD59,AC60)))</f>
        <v>2.6</v>
      </c>
      <c r="AE60" s="168"/>
      <c r="AF60" s="156">
        <f>IF(AND(AF$9,CurveFetch!X58&lt;&gt;""),CurveFetch!X58,IF($B60="","",IF(AE60="",AF59,AE60)))</f>
        <v>2.0099999999999998</v>
      </c>
      <c r="AG60" s="168"/>
      <c r="AH60" s="156">
        <f>IF(AND(AH$9,CurveFetch!AA58&lt;&gt;""),CurveFetch!AA58,IF($B60="","",IF(AG60="",AH59,AG60)))</f>
        <v>2.33928237504698</v>
      </c>
      <c r="AI60" s="167"/>
      <c r="AJ60" s="156">
        <f>IF(AND(AJ$9,CurveFetch!Z58&lt;&gt;""),CurveFetch!Z58,IF($B60="","",IF(AI60="",AJ59,AI60)))</f>
        <v>2.1350000000000002</v>
      </c>
      <c r="AK60" s="167"/>
      <c r="AL60" s="156">
        <f>IF(AND(AL$9,CurveFetch!Y58&lt;&gt;""),CurveFetch!Y58,IF($B60="","",IF(AK60="",AL59,AK60)))</f>
        <v>2.1900000000000004</v>
      </c>
      <c r="AM60" s="168"/>
      <c r="AN60" s="156">
        <f>IF(AND(AN$9,CurveFetch!H58&lt;&gt;""),CurveFetch!H58,IF($B60="","",IF(AM60="",AN59,AM60)))</f>
        <v>2.4250000000000003</v>
      </c>
      <c r="AO60" s="168"/>
      <c r="AP60" s="156">
        <f>IF(AND(AP$9,CurveFetch!G58&lt;&gt;""),CurveFetch!G58,IF($B60="","",IF(AO60="",AP59,AO60)))</f>
        <v>2.1900000000000004</v>
      </c>
      <c r="AQ60" s="168"/>
      <c r="AR60" s="156">
        <f>IF(AND(AR$9,CurveFetch!I58&lt;&gt;""),CurveFetch!I58,IF($B60="","",IF(AQ60="",AR59,AQ60)))</f>
        <v>2.1900000000000004</v>
      </c>
    </row>
    <row r="61" spans="1:44" x14ac:dyDescent="0.25">
      <c r="A61">
        <v>52</v>
      </c>
      <c r="B61" s="128">
        <f t="shared" si="0"/>
        <v>37308</v>
      </c>
      <c r="C61" s="167">
        <f t="shared" si="13"/>
        <v>2.5699999900000003</v>
      </c>
      <c r="D61" s="156">
        <f>IF(AND(D$9,CurveFetch!J59&lt;&gt;""),CurveFetch!J59,IF($B61="","",IF(C61="",D60,C61)))</f>
        <v>2.5699999900000003</v>
      </c>
      <c r="E61" s="167">
        <f t="shared" si="14"/>
        <v>2.2850000000000001</v>
      </c>
      <c r="F61" s="156">
        <f>IF(AND(F$9,CurveFetch!K59&lt;&gt;""),CurveFetch!K59,IF($B61="","",IF(E61="",F60,E61)))</f>
        <v>2.2850000000000001</v>
      </c>
      <c r="G61" s="167">
        <f t="shared" si="15"/>
        <v>2.559999999</v>
      </c>
      <c r="H61" s="156">
        <f>IF(AND(H$9,CurveFetch!L59&lt;&gt;""),CurveFetch!L59,IF($B61="","",IF(G61="",H60,G61)))</f>
        <v>2.559999999</v>
      </c>
      <c r="I61" s="167">
        <f t="shared" si="16"/>
        <v>2.4250000000000003</v>
      </c>
      <c r="J61" s="156">
        <f>IF(AND(J$9,CurveFetch!M59&lt;&gt;""),CurveFetch!M59,IF($B61="","",IF(I61="",J60,I61)))</f>
        <v>2.4250000000000003</v>
      </c>
      <c r="K61" s="167">
        <f t="shared" si="17"/>
        <v>2.1350000000000002</v>
      </c>
      <c r="L61" s="156">
        <f>IF(AND(L$9,CurveFetch!N59&lt;&gt;""),CurveFetch!N59,IF($B61="","",IF(K61="",L60,K61)))</f>
        <v>2.1350000000000002</v>
      </c>
      <c r="M61" s="167">
        <f t="shared" si="18"/>
        <v>2.1900000000000004</v>
      </c>
      <c r="N61" s="156">
        <f>IF(AND(N$9,CurveFetch!O59&lt;&gt;""),CurveFetch!O59,IF($B61="","",IF(M61="",N60,M61)))</f>
        <v>2.1900000000000004</v>
      </c>
      <c r="O61" s="167">
        <f t="shared" si="19"/>
        <v>2.375</v>
      </c>
      <c r="P61" s="156">
        <f>IF(AND(P$9,CurveFetch!P59&lt;&gt;""),CurveFetch!P59,IF($B61="","",IF(O61="",P60,O61)))</f>
        <v>2.375</v>
      </c>
      <c r="Q61" s="167">
        <f t="shared" si="20"/>
        <v>2.1350000000000002</v>
      </c>
      <c r="R61" s="156">
        <f>IF(AND(R$9,CurveFetch!Q59&lt;&gt;""),CurveFetch!Q59,IF($B61="","",IF(Q61="",R60,Q61)))</f>
        <v>2.1350000000000002</v>
      </c>
      <c r="S61" s="167">
        <f t="shared" si="21"/>
        <v>2.0350000000000001</v>
      </c>
      <c r="T61" s="156">
        <f>IF(AND(T$9,CurveFetch!R59&lt;&gt;""),CurveFetch!R59,IF($B61="","",IF(S61="",T60,S61)))</f>
        <v>2.0350000000000001</v>
      </c>
      <c r="U61" s="167"/>
      <c r="V61" s="156">
        <f>IF(AND(V$9,CurveFetch!T59&lt;&gt;""),CurveFetch!T59,IF($B61="","",IF(U61="",V60,U61)))</f>
        <v>2.4250000000000003</v>
      </c>
      <c r="W61" s="167">
        <f t="shared" si="22"/>
        <v>2.4250000000000003</v>
      </c>
      <c r="X61" s="156">
        <f>IF(AND(X$9,CurveFetch!U59&lt;&gt;""),CurveFetch!U59,IF($B61="","",IF(W61="",X60,W61)))</f>
        <v>2.4250000000000003</v>
      </c>
      <c r="Y61" s="168">
        <f t="shared" si="23"/>
        <v>2.2850000000000001</v>
      </c>
      <c r="Z61" s="156">
        <f>IF(AND(Z$9,CurveFetch!S59&lt;&gt;""),CurveFetch!S59,IF($B61="","",IF(Y61="",Z60,Y61)))</f>
        <v>2.2850000000000001</v>
      </c>
      <c r="AA61" s="167">
        <f t="shared" si="24"/>
        <v>2.6700000000000004</v>
      </c>
      <c r="AB61" s="156">
        <f>IF(AND(AB$9,CurveFetch!V59&lt;&gt;""),CurveFetch!V59,IF($B61="","",IF(AA61="",AB60,AA61)))</f>
        <v>2.6700000000000004</v>
      </c>
      <c r="AC61" s="168"/>
      <c r="AD61" s="156">
        <f>IF(AND(AD$9,CurveFetch!W59&lt;&gt;""),CurveFetch!W59,IF($B61="","",IF(AC61="",AD60,AC61)))</f>
        <v>2.6</v>
      </c>
      <c r="AE61" s="168"/>
      <c r="AF61" s="156">
        <f>IF(AND(AF$9,CurveFetch!X59&lt;&gt;""),CurveFetch!X59,IF($B61="","",IF(AE61="",AF60,AE61)))</f>
        <v>2.0099999999999998</v>
      </c>
      <c r="AG61" s="168"/>
      <c r="AH61" s="156">
        <f>IF(AND(AH$9,CurveFetch!AA59&lt;&gt;""),CurveFetch!AA59,IF($B61="","",IF(AG61="",AH60,AG61)))</f>
        <v>2.33928237504698</v>
      </c>
      <c r="AI61" s="167"/>
      <c r="AJ61" s="156">
        <f>IF(AND(AJ$9,CurveFetch!Z59&lt;&gt;""),CurveFetch!Z59,IF($B61="","",IF(AI61="",AJ60,AI61)))</f>
        <v>2.1350000000000002</v>
      </c>
      <c r="AK61" s="167"/>
      <c r="AL61" s="156">
        <f>IF(AND(AL$9,CurveFetch!Y59&lt;&gt;""),CurveFetch!Y59,IF($B61="","",IF(AK61="",AL60,AK61)))</f>
        <v>2.1900000000000004</v>
      </c>
      <c r="AM61" s="168"/>
      <c r="AN61" s="156">
        <f>IF(AND(AN$9,CurveFetch!H59&lt;&gt;""),CurveFetch!H59,IF($B61="","",IF(AM61="",AN60,AM61)))</f>
        <v>2.4250000000000003</v>
      </c>
      <c r="AO61" s="168"/>
      <c r="AP61" s="156">
        <f>IF(AND(AP$9,CurveFetch!G59&lt;&gt;""),CurveFetch!G59,IF($B61="","",IF(AO61="",AP60,AO61)))</f>
        <v>2.1900000000000004</v>
      </c>
      <c r="AQ61" s="168"/>
      <c r="AR61" s="156">
        <f>IF(AND(AR$9,CurveFetch!I59&lt;&gt;""),CurveFetch!I59,IF($B61="","",IF(AQ61="",AR60,AQ61)))</f>
        <v>2.1900000000000004</v>
      </c>
    </row>
    <row r="62" spans="1:44" x14ac:dyDescent="0.25">
      <c r="A62">
        <v>53</v>
      </c>
      <c r="B62" s="128">
        <f t="shared" si="0"/>
        <v>37309</v>
      </c>
      <c r="C62" s="167">
        <f t="shared" si="13"/>
        <v>2.5699999900000003</v>
      </c>
      <c r="D62" s="156">
        <f>IF(AND(D$9,CurveFetch!J60&lt;&gt;""),CurveFetch!J60,IF($B62="","",IF(C62="",D61,C62)))</f>
        <v>2.5699999900000003</v>
      </c>
      <c r="E62" s="167">
        <f t="shared" si="14"/>
        <v>2.2850000000000001</v>
      </c>
      <c r="F62" s="156">
        <f>IF(AND(F$9,CurveFetch!K60&lt;&gt;""),CurveFetch!K60,IF($B62="","",IF(E62="",F61,E62)))</f>
        <v>2.2850000000000001</v>
      </c>
      <c r="G62" s="167">
        <f t="shared" si="15"/>
        <v>2.559999999</v>
      </c>
      <c r="H62" s="156">
        <f>IF(AND(H$9,CurveFetch!L60&lt;&gt;""),CurveFetch!L60,IF($B62="","",IF(G62="",H61,G62)))</f>
        <v>2.559999999</v>
      </c>
      <c r="I62" s="167">
        <f t="shared" si="16"/>
        <v>2.4250000000000003</v>
      </c>
      <c r="J62" s="156">
        <f>IF(AND(J$9,CurveFetch!M60&lt;&gt;""),CurveFetch!M60,IF($B62="","",IF(I62="",J61,I62)))</f>
        <v>2.4250000000000003</v>
      </c>
      <c r="K62" s="167">
        <f t="shared" si="17"/>
        <v>2.1350000000000002</v>
      </c>
      <c r="L62" s="156">
        <f>IF(AND(L$9,CurveFetch!N60&lt;&gt;""),CurveFetch!N60,IF($B62="","",IF(K62="",L61,K62)))</f>
        <v>2.1350000000000002</v>
      </c>
      <c r="M62" s="167">
        <f t="shared" si="18"/>
        <v>2.1900000000000004</v>
      </c>
      <c r="N62" s="156">
        <f>IF(AND(N$9,CurveFetch!O60&lt;&gt;""),CurveFetch!O60,IF($B62="","",IF(M62="",N61,M62)))</f>
        <v>2.1900000000000004</v>
      </c>
      <c r="O62" s="167">
        <f t="shared" si="19"/>
        <v>2.375</v>
      </c>
      <c r="P62" s="156">
        <f>IF(AND(P$9,CurveFetch!P60&lt;&gt;""),CurveFetch!P60,IF($B62="","",IF(O62="",P61,O62)))</f>
        <v>2.375</v>
      </c>
      <c r="Q62" s="167">
        <f t="shared" si="20"/>
        <v>2.1350000000000002</v>
      </c>
      <c r="R62" s="156">
        <f>IF(AND(R$9,CurveFetch!Q60&lt;&gt;""),CurveFetch!Q60,IF($B62="","",IF(Q62="",R61,Q62)))</f>
        <v>2.1350000000000002</v>
      </c>
      <c r="S62" s="167">
        <f t="shared" si="21"/>
        <v>2.0350000000000001</v>
      </c>
      <c r="T62" s="156">
        <f>IF(AND(T$9,CurveFetch!R60&lt;&gt;""),CurveFetch!R60,IF($B62="","",IF(S62="",T61,S62)))</f>
        <v>2.0350000000000001</v>
      </c>
      <c r="U62" s="167"/>
      <c r="V62" s="156">
        <f>IF(AND(V$9,CurveFetch!T60&lt;&gt;""),CurveFetch!T60,IF($B62="","",IF(U62="",V61,U62)))</f>
        <v>2.4250000000000003</v>
      </c>
      <c r="W62" s="167">
        <f t="shared" si="22"/>
        <v>2.4250000000000003</v>
      </c>
      <c r="X62" s="156">
        <f>IF(AND(X$9,CurveFetch!U60&lt;&gt;""),CurveFetch!U60,IF($B62="","",IF(W62="",X61,W62)))</f>
        <v>2.4250000000000003</v>
      </c>
      <c r="Y62" s="168">
        <f t="shared" si="23"/>
        <v>2.2850000000000001</v>
      </c>
      <c r="Z62" s="156">
        <f>IF(AND(Z$9,CurveFetch!S60&lt;&gt;""),CurveFetch!S60,IF($B62="","",IF(Y62="",Z61,Y62)))</f>
        <v>2.2850000000000001</v>
      </c>
      <c r="AA62" s="167">
        <f t="shared" si="24"/>
        <v>2.6700000000000004</v>
      </c>
      <c r="AB62" s="156">
        <f>IF(AND(AB$9,CurveFetch!V60&lt;&gt;""),CurveFetch!V60,IF($B62="","",IF(AA62="",AB61,AA62)))</f>
        <v>2.6700000000000004</v>
      </c>
      <c r="AC62" s="168"/>
      <c r="AD62" s="156">
        <f>IF(AND(AD$9,CurveFetch!W60&lt;&gt;""),CurveFetch!W60,IF($B62="","",IF(AC62="",AD61,AC62)))</f>
        <v>2.6</v>
      </c>
      <c r="AE62" s="168"/>
      <c r="AF62" s="156">
        <f>IF(AND(AF$9,CurveFetch!X60&lt;&gt;""),CurveFetch!X60,IF($B62="","",IF(AE62="",AF61,AE62)))</f>
        <v>2.0099999999999998</v>
      </c>
      <c r="AG62" s="168"/>
      <c r="AH62" s="156">
        <f>IF(AND(AH$9,CurveFetch!AA60&lt;&gt;""),CurveFetch!AA60,IF($B62="","",IF(AG62="",AH61,AG62)))</f>
        <v>2.33928237504698</v>
      </c>
      <c r="AI62" s="167"/>
      <c r="AJ62" s="156">
        <f>IF(AND(AJ$9,CurveFetch!Z60&lt;&gt;""),CurveFetch!Z60,IF($B62="","",IF(AI62="",AJ61,AI62)))</f>
        <v>2.1350000000000002</v>
      </c>
      <c r="AK62" s="167"/>
      <c r="AL62" s="156">
        <f>IF(AND(AL$9,CurveFetch!Y60&lt;&gt;""),CurveFetch!Y60,IF($B62="","",IF(AK62="",AL61,AK62)))</f>
        <v>2.1900000000000004</v>
      </c>
      <c r="AM62" s="168"/>
      <c r="AN62" s="156">
        <f>IF(AND(AN$9,CurveFetch!H60&lt;&gt;""),CurveFetch!H60,IF($B62="","",IF(AM62="",AN61,AM62)))</f>
        <v>2.4250000000000003</v>
      </c>
      <c r="AO62" s="168"/>
      <c r="AP62" s="156">
        <f>IF(AND(AP$9,CurveFetch!G60&lt;&gt;""),CurveFetch!G60,IF($B62="","",IF(AO62="",AP61,AO62)))</f>
        <v>2.1900000000000004</v>
      </c>
      <c r="AQ62" s="168"/>
      <c r="AR62" s="156">
        <f>IF(AND(AR$9,CurveFetch!I60&lt;&gt;""),CurveFetch!I60,IF($B62="","",IF(AQ62="",AR61,AQ62)))</f>
        <v>2.1900000000000004</v>
      </c>
    </row>
    <row r="63" spans="1:44" x14ac:dyDescent="0.25">
      <c r="A63">
        <v>54</v>
      </c>
      <c r="B63" s="128">
        <f t="shared" si="0"/>
        <v>37310</v>
      </c>
      <c r="C63" s="167">
        <f t="shared" si="13"/>
        <v>2.5699999900000003</v>
      </c>
      <c r="D63" s="156">
        <f>IF(AND(D$9,CurveFetch!J61&lt;&gt;""),CurveFetch!J61,IF($B63="","",IF(C63="",D62,C63)))</f>
        <v>2.5699999900000003</v>
      </c>
      <c r="E63" s="167">
        <f t="shared" si="14"/>
        <v>2.2850000000000001</v>
      </c>
      <c r="F63" s="156">
        <f>IF(AND(F$9,CurveFetch!K61&lt;&gt;""),CurveFetch!K61,IF($B63="","",IF(E63="",F62,E63)))</f>
        <v>2.2850000000000001</v>
      </c>
      <c r="G63" s="167">
        <f t="shared" si="15"/>
        <v>2.559999999</v>
      </c>
      <c r="H63" s="156">
        <f>IF(AND(H$9,CurveFetch!L61&lt;&gt;""),CurveFetch!L61,IF($B63="","",IF(G63="",H62,G63)))</f>
        <v>2.559999999</v>
      </c>
      <c r="I63" s="167">
        <f t="shared" si="16"/>
        <v>2.4250000000000003</v>
      </c>
      <c r="J63" s="156">
        <f>IF(AND(J$9,CurveFetch!M61&lt;&gt;""),CurveFetch!M61,IF($B63="","",IF(I63="",J62,I63)))</f>
        <v>2.4250000000000003</v>
      </c>
      <c r="K63" s="167">
        <f t="shared" si="17"/>
        <v>2.1350000000000002</v>
      </c>
      <c r="L63" s="156">
        <f>IF(AND(L$9,CurveFetch!N61&lt;&gt;""),CurveFetch!N61,IF($B63="","",IF(K63="",L62,K63)))</f>
        <v>2.1350000000000002</v>
      </c>
      <c r="M63" s="167">
        <f t="shared" si="18"/>
        <v>2.1900000000000004</v>
      </c>
      <c r="N63" s="156">
        <f>IF(AND(N$9,CurveFetch!O61&lt;&gt;""),CurveFetch!O61,IF($B63="","",IF(M63="",N62,M63)))</f>
        <v>2.1900000000000004</v>
      </c>
      <c r="O63" s="167">
        <f t="shared" si="19"/>
        <v>2.375</v>
      </c>
      <c r="P63" s="156">
        <f>IF(AND(P$9,CurveFetch!P61&lt;&gt;""),CurveFetch!P61,IF($B63="","",IF(O63="",P62,O63)))</f>
        <v>2.375</v>
      </c>
      <c r="Q63" s="167">
        <f t="shared" si="20"/>
        <v>2.1350000000000002</v>
      </c>
      <c r="R63" s="156">
        <f>IF(AND(R$9,CurveFetch!Q61&lt;&gt;""),CurveFetch!Q61,IF($B63="","",IF(Q63="",R62,Q63)))</f>
        <v>2.1350000000000002</v>
      </c>
      <c r="S63" s="167">
        <f t="shared" si="21"/>
        <v>2.0350000000000001</v>
      </c>
      <c r="T63" s="156">
        <f>IF(AND(T$9,CurveFetch!R61&lt;&gt;""),CurveFetch!R61,IF($B63="","",IF(S63="",T62,S63)))</f>
        <v>2.0350000000000001</v>
      </c>
      <c r="U63" s="167"/>
      <c r="V63" s="156">
        <f>IF(AND(V$9,CurveFetch!T61&lt;&gt;""),CurveFetch!T61,IF($B63="","",IF(U63="",V62,U63)))</f>
        <v>2.4250000000000003</v>
      </c>
      <c r="W63" s="167">
        <f t="shared" si="22"/>
        <v>2.4250000000000003</v>
      </c>
      <c r="X63" s="156">
        <f>IF(AND(X$9,CurveFetch!U61&lt;&gt;""),CurveFetch!U61,IF($B63="","",IF(W63="",X62,W63)))</f>
        <v>2.4250000000000003</v>
      </c>
      <c r="Y63" s="168">
        <f t="shared" si="23"/>
        <v>2.2850000000000001</v>
      </c>
      <c r="Z63" s="156">
        <f>IF(AND(Z$9,CurveFetch!S61&lt;&gt;""),CurveFetch!S61,IF($B63="","",IF(Y63="",Z62,Y63)))</f>
        <v>2.2850000000000001</v>
      </c>
      <c r="AA63" s="167">
        <f t="shared" si="24"/>
        <v>2.6700000000000004</v>
      </c>
      <c r="AB63" s="156">
        <f>IF(AND(AB$9,CurveFetch!V61&lt;&gt;""),CurveFetch!V61,IF($B63="","",IF(AA63="",AB62,AA63)))</f>
        <v>2.6700000000000004</v>
      </c>
      <c r="AC63" s="168"/>
      <c r="AD63" s="156">
        <f>IF(AND(AD$9,CurveFetch!W61&lt;&gt;""),CurveFetch!W61,IF($B63="","",IF(AC63="",AD62,AC63)))</f>
        <v>2.6</v>
      </c>
      <c r="AE63" s="168"/>
      <c r="AF63" s="156">
        <f>IF(AND(AF$9,CurveFetch!X61&lt;&gt;""),CurveFetch!X61,IF($B63="","",IF(AE63="",AF62,AE63)))</f>
        <v>2.0099999999999998</v>
      </c>
      <c r="AG63" s="168"/>
      <c r="AH63" s="156">
        <f>IF(AND(AH$9,CurveFetch!AA61&lt;&gt;""),CurveFetch!AA61,IF($B63="","",IF(AG63="",AH62,AG63)))</f>
        <v>2.33928237504698</v>
      </c>
      <c r="AI63" s="167"/>
      <c r="AJ63" s="156">
        <f>IF(AND(AJ$9,CurveFetch!Z61&lt;&gt;""),CurveFetch!Z61,IF($B63="","",IF(AI63="",AJ62,AI63)))</f>
        <v>2.1350000000000002</v>
      </c>
      <c r="AK63" s="167"/>
      <c r="AL63" s="156">
        <f>IF(AND(AL$9,CurveFetch!Y61&lt;&gt;""),CurveFetch!Y61,IF($B63="","",IF(AK63="",AL62,AK63)))</f>
        <v>2.1900000000000004</v>
      </c>
      <c r="AM63" s="168"/>
      <c r="AN63" s="156">
        <f>IF(AND(AN$9,CurveFetch!H61&lt;&gt;""),CurveFetch!H61,IF($B63="","",IF(AM63="",AN62,AM63)))</f>
        <v>2.4250000000000003</v>
      </c>
      <c r="AO63" s="168"/>
      <c r="AP63" s="156">
        <f>IF(AND(AP$9,CurveFetch!G61&lt;&gt;""),CurveFetch!G61,IF($B63="","",IF(AO63="",AP62,AO63)))</f>
        <v>2.1900000000000004</v>
      </c>
      <c r="AQ63" s="168"/>
      <c r="AR63" s="156">
        <f>IF(AND(AR$9,CurveFetch!I61&lt;&gt;""),CurveFetch!I61,IF($B63="","",IF(AQ63="",AR62,AQ63)))</f>
        <v>2.1900000000000004</v>
      </c>
    </row>
    <row r="64" spans="1:44" x14ac:dyDescent="0.25">
      <c r="A64">
        <v>55</v>
      </c>
      <c r="B64" s="128">
        <f t="shared" si="0"/>
        <v>37311</v>
      </c>
      <c r="C64" s="167">
        <f t="shared" si="13"/>
        <v>2.5699999900000003</v>
      </c>
      <c r="D64" s="156">
        <f>IF(AND(D$9,CurveFetch!J62&lt;&gt;""),CurveFetch!J62,IF($B64="","",IF(C64="",D63,C64)))</f>
        <v>2.5699999900000003</v>
      </c>
      <c r="E64" s="167">
        <f t="shared" si="14"/>
        <v>2.2850000000000001</v>
      </c>
      <c r="F64" s="156">
        <f>IF(AND(F$9,CurveFetch!K62&lt;&gt;""),CurveFetch!K62,IF($B64="","",IF(E64="",F63,E64)))</f>
        <v>2.2850000000000001</v>
      </c>
      <c r="G64" s="167">
        <f t="shared" si="15"/>
        <v>2.559999999</v>
      </c>
      <c r="H64" s="156">
        <f>IF(AND(H$9,CurveFetch!L62&lt;&gt;""),CurveFetch!L62,IF($B64="","",IF(G64="",H63,G64)))</f>
        <v>2.559999999</v>
      </c>
      <c r="I64" s="167">
        <f t="shared" si="16"/>
        <v>2.4250000000000003</v>
      </c>
      <c r="J64" s="156">
        <f>IF(AND(J$9,CurveFetch!M62&lt;&gt;""),CurveFetch!M62,IF($B64="","",IF(I64="",J63,I64)))</f>
        <v>2.4250000000000003</v>
      </c>
      <c r="K64" s="167">
        <f t="shared" si="17"/>
        <v>2.1350000000000002</v>
      </c>
      <c r="L64" s="156">
        <f>IF(AND(L$9,CurveFetch!N62&lt;&gt;""),CurveFetch!N62,IF($B64="","",IF(K64="",L63,K64)))</f>
        <v>2.1350000000000002</v>
      </c>
      <c r="M64" s="167">
        <f t="shared" si="18"/>
        <v>2.1900000000000004</v>
      </c>
      <c r="N64" s="156">
        <f>IF(AND(N$9,CurveFetch!O62&lt;&gt;""),CurveFetch!O62,IF($B64="","",IF(M64="",N63,M64)))</f>
        <v>2.1900000000000004</v>
      </c>
      <c r="O64" s="167">
        <f t="shared" si="19"/>
        <v>2.375</v>
      </c>
      <c r="P64" s="156">
        <f>IF(AND(P$9,CurveFetch!P62&lt;&gt;""),CurveFetch!P62,IF($B64="","",IF(O64="",P63,O64)))</f>
        <v>2.375</v>
      </c>
      <c r="Q64" s="167">
        <f t="shared" si="20"/>
        <v>2.1350000000000002</v>
      </c>
      <c r="R64" s="156">
        <f>IF(AND(R$9,CurveFetch!Q62&lt;&gt;""),CurveFetch!Q62,IF($B64="","",IF(Q64="",R63,Q64)))</f>
        <v>2.1350000000000002</v>
      </c>
      <c r="S64" s="167">
        <f t="shared" si="21"/>
        <v>2.0350000000000001</v>
      </c>
      <c r="T64" s="156">
        <f>IF(AND(T$9,CurveFetch!R62&lt;&gt;""),CurveFetch!R62,IF($B64="","",IF(S64="",T63,S64)))</f>
        <v>2.0350000000000001</v>
      </c>
      <c r="U64" s="167"/>
      <c r="V64" s="156">
        <f>IF(AND(V$9,CurveFetch!T62&lt;&gt;""),CurveFetch!T62,IF($B64="","",IF(U64="",V63,U64)))</f>
        <v>2.4250000000000003</v>
      </c>
      <c r="W64" s="167">
        <f t="shared" si="22"/>
        <v>2.4250000000000003</v>
      </c>
      <c r="X64" s="156">
        <f>IF(AND(X$9,CurveFetch!U62&lt;&gt;""),CurveFetch!U62,IF($B64="","",IF(W64="",X63,W64)))</f>
        <v>2.4250000000000003</v>
      </c>
      <c r="Y64" s="168">
        <f t="shared" si="23"/>
        <v>2.2850000000000001</v>
      </c>
      <c r="Z64" s="156">
        <f>IF(AND(Z$9,CurveFetch!S62&lt;&gt;""),CurveFetch!S62,IF($B64="","",IF(Y64="",Z63,Y64)))</f>
        <v>2.2850000000000001</v>
      </c>
      <c r="AA64" s="167">
        <f t="shared" si="24"/>
        <v>2.6700000000000004</v>
      </c>
      <c r="AB64" s="156">
        <f>IF(AND(AB$9,CurveFetch!V62&lt;&gt;""),CurveFetch!V62,IF($B64="","",IF(AA64="",AB63,AA64)))</f>
        <v>2.6700000000000004</v>
      </c>
      <c r="AC64" s="168"/>
      <c r="AD64" s="156">
        <f>IF(AND(AD$9,CurveFetch!W62&lt;&gt;""),CurveFetch!W62,IF($B64="","",IF(AC64="",AD63,AC64)))</f>
        <v>2.6</v>
      </c>
      <c r="AE64" s="168"/>
      <c r="AF64" s="156">
        <f>IF(AND(AF$9,CurveFetch!X62&lt;&gt;""),CurveFetch!X62,IF($B64="","",IF(AE64="",AF63,AE64)))</f>
        <v>2.0099999999999998</v>
      </c>
      <c r="AG64" s="168"/>
      <c r="AH64" s="156">
        <f>IF(AND(AH$9,CurveFetch!AA62&lt;&gt;""),CurveFetch!AA62,IF($B64="","",IF(AG64="",AH63,AG64)))</f>
        <v>2.33928237504698</v>
      </c>
      <c r="AI64" s="167"/>
      <c r="AJ64" s="156">
        <f>IF(AND(AJ$9,CurveFetch!Z62&lt;&gt;""),CurveFetch!Z62,IF($B64="","",IF(AI64="",AJ63,AI64)))</f>
        <v>2.1350000000000002</v>
      </c>
      <c r="AK64" s="167"/>
      <c r="AL64" s="156">
        <f>IF(AND(AL$9,CurveFetch!Y62&lt;&gt;""),CurveFetch!Y62,IF($B64="","",IF(AK64="",AL63,AK64)))</f>
        <v>2.1900000000000004</v>
      </c>
      <c r="AM64" s="168"/>
      <c r="AN64" s="156">
        <f>IF(AND(AN$9,CurveFetch!H62&lt;&gt;""),CurveFetch!H62,IF($B64="","",IF(AM64="",AN63,AM64)))</f>
        <v>2.4250000000000003</v>
      </c>
      <c r="AO64" s="168"/>
      <c r="AP64" s="156">
        <f>IF(AND(AP$9,CurveFetch!G62&lt;&gt;""),CurveFetch!G62,IF($B64="","",IF(AO64="",AP63,AO64)))</f>
        <v>2.1900000000000004</v>
      </c>
      <c r="AQ64" s="168"/>
      <c r="AR64" s="156">
        <f>IF(AND(AR$9,CurveFetch!I62&lt;&gt;""),CurveFetch!I62,IF($B64="","",IF(AQ64="",AR63,AQ64)))</f>
        <v>2.1900000000000004</v>
      </c>
    </row>
    <row r="65" spans="1:44" x14ac:dyDescent="0.25">
      <c r="A65">
        <v>56</v>
      </c>
      <c r="B65" s="128">
        <f t="shared" si="0"/>
        <v>37312</v>
      </c>
      <c r="C65" s="167">
        <f t="shared" si="13"/>
        <v>2.5699999900000003</v>
      </c>
      <c r="D65" s="156">
        <f>IF(AND(D$9,CurveFetch!J63&lt;&gt;""),CurveFetch!J63,IF($B65="","",IF(C65="",D64,C65)))</f>
        <v>2.5699999900000003</v>
      </c>
      <c r="E65" s="167">
        <f t="shared" si="14"/>
        <v>2.2850000000000001</v>
      </c>
      <c r="F65" s="156">
        <f>IF(AND(F$9,CurveFetch!K63&lt;&gt;""),CurveFetch!K63,IF($B65="","",IF(E65="",F64,E65)))</f>
        <v>2.2850000000000001</v>
      </c>
      <c r="G65" s="167">
        <f t="shared" si="15"/>
        <v>2.559999999</v>
      </c>
      <c r="H65" s="156">
        <f>IF(AND(H$9,CurveFetch!L63&lt;&gt;""),CurveFetch!L63,IF($B65="","",IF(G65="",H64,G65)))</f>
        <v>2.559999999</v>
      </c>
      <c r="I65" s="167">
        <f t="shared" si="16"/>
        <v>2.4250000000000003</v>
      </c>
      <c r="J65" s="156">
        <f>IF(AND(J$9,CurveFetch!M63&lt;&gt;""),CurveFetch!M63,IF($B65="","",IF(I65="",J64,I65)))</f>
        <v>2.4250000000000003</v>
      </c>
      <c r="K65" s="167">
        <f t="shared" si="17"/>
        <v>2.1350000000000002</v>
      </c>
      <c r="L65" s="156">
        <f>IF(AND(L$9,CurveFetch!N63&lt;&gt;""),CurveFetch!N63,IF($B65="","",IF(K65="",L64,K65)))</f>
        <v>2.1350000000000002</v>
      </c>
      <c r="M65" s="167">
        <f t="shared" si="18"/>
        <v>2.1900000000000004</v>
      </c>
      <c r="N65" s="156">
        <f>IF(AND(N$9,CurveFetch!O63&lt;&gt;""),CurveFetch!O63,IF($B65="","",IF(M65="",N64,M65)))</f>
        <v>2.1900000000000004</v>
      </c>
      <c r="O65" s="167">
        <f t="shared" si="19"/>
        <v>2.375</v>
      </c>
      <c r="P65" s="156">
        <f>IF(AND(P$9,CurveFetch!P63&lt;&gt;""),CurveFetch!P63,IF($B65="","",IF(O65="",P64,O65)))</f>
        <v>2.375</v>
      </c>
      <c r="Q65" s="167">
        <f t="shared" si="20"/>
        <v>2.1350000000000002</v>
      </c>
      <c r="R65" s="156">
        <f>IF(AND(R$9,CurveFetch!Q63&lt;&gt;""),CurveFetch!Q63,IF($B65="","",IF(Q65="",R64,Q65)))</f>
        <v>2.1350000000000002</v>
      </c>
      <c r="S65" s="167">
        <f t="shared" si="21"/>
        <v>2.0350000000000001</v>
      </c>
      <c r="T65" s="156">
        <f>IF(AND(T$9,CurveFetch!R63&lt;&gt;""),CurveFetch!R63,IF($B65="","",IF(S65="",T64,S65)))</f>
        <v>2.0350000000000001</v>
      </c>
      <c r="U65" s="167"/>
      <c r="V65" s="156">
        <f>IF(AND(V$9,CurveFetch!T63&lt;&gt;""),CurveFetch!T63,IF($B65="","",IF(U65="",V64,U65)))</f>
        <v>2.4250000000000003</v>
      </c>
      <c r="W65" s="167">
        <f t="shared" si="22"/>
        <v>2.4250000000000003</v>
      </c>
      <c r="X65" s="156">
        <f>IF(AND(X$9,CurveFetch!U63&lt;&gt;""),CurveFetch!U63,IF($B65="","",IF(W65="",X64,W65)))</f>
        <v>2.4250000000000003</v>
      </c>
      <c r="Y65" s="168">
        <f t="shared" si="23"/>
        <v>2.2850000000000001</v>
      </c>
      <c r="Z65" s="156">
        <f>IF(AND(Z$9,CurveFetch!S63&lt;&gt;""),CurveFetch!S63,IF($B65="","",IF(Y65="",Z64,Y65)))</f>
        <v>2.2850000000000001</v>
      </c>
      <c r="AA65" s="167">
        <f t="shared" si="24"/>
        <v>2.6700000000000004</v>
      </c>
      <c r="AB65" s="156">
        <f>IF(AND(AB$9,CurveFetch!V63&lt;&gt;""),CurveFetch!V63,IF($B65="","",IF(AA65="",AB64,AA65)))</f>
        <v>2.6700000000000004</v>
      </c>
      <c r="AC65" s="168"/>
      <c r="AD65" s="156">
        <f>IF(AND(AD$9,CurveFetch!W63&lt;&gt;""),CurveFetch!W63,IF($B65="","",IF(AC65="",AD64,AC65)))</f>
        <v>2.6</v>
      </c>
      <c r="AE65" s="168"/>
      <c r="AF65" s="156">
        <f>IF(AND(AF$9,CurveFetch!X63&lt;&gt;""),CurveFetch!X63,IF($B65="","",IF(AE65="",AF64,AE65)))</f>
        <v>2.0099999999999998</v>
      </c>
      <c r="AG65" s="168"/>
      <c r="AH65" s="156">
        <f>IF(AND(AH$9,CurveFetch!AA63&lt;&gt;""),CurveFetch!AA63,IF($B65="","",IF(AG65="",AH64,AG65)))</f>
        <v>2.33928237504698</v>
      </c>
      <c r="AI65" s="167"/>
      <c r="AJ65" s="156">
        <f>IF(AND(AJ$9,CurveFetch!Z63&lt;&gt;""),CurveFetch!Z63,IF($B65="","",IF(AI65="",AJ64,AI65)))</f>
        <v>2.1350000000000002</v>
      </c>
      <c r="AK65" s="167"/>
      <c r="AL65" s="156">
        <f>IF(AND(AL$9,CurveFetch!Y63&lt;&gt;""),CurveFetch!Y63,IF($B65="","",IF(AK65="",AL64,AK65)))</f>
        <v>2.1900000000000004</v>
      </c>
      <c r="AM65" s="168"/>
      <c r="AN65" s="156">
        <f>IF(AND(AN$9,CurveFetch!H63&lt;&gt;""),CurveFetch!H63,IF($B65="","",IF(AM65="",AN64,AM65)))</f>
        <v>2.4250000000000003</v>
      </c>
      <c r="AO65" s="168"/>
      <c r="AP65" s="156">
        <f>IF(AND(AP$9,CurveFetch!G63&lt;&gt;""),CurveFetch!G63,IF($B65="","",IF(AO65="",AP64,AO65)))</f>
        <v>2.1900000000000004</v>
      </c>
      <c r="AQ65" s="168"/>
      <c r="AR65" s="156">
        <f>IF(AND(AR$9,CurveFetch!I63&lt;&gt;""),CurveFetch!I63,IF($B65="","",IF(AQ65="",AR64,AQ65)))</f>
        <v>2.1900000000000004</v>
      </c>
    </row>
    <row r="66" spans="1:44" x14ac:dyDescent="0.25">
      <c r="A66">
        <v>57</v>
      </c>
      <c r="B66" s="128">
        <f t="shared" si="0"/>
        <v>37313</v>
      </c>
      <c r="C66" s="167">
        <f t="shared" si="13"/>
        <v>2.5699999900000003</v>
      </c>
      <c r="D66" s="156">
        <f>IF(AND(D$9,CurveFetch!J64&lt;&gt;""),CurveFetch!J64,IF($B66="","",IF(C66="",D65,C66)))</f>
        <v>2.5699999900000003</v>
      </c>
      <c r="E66" s="167">
        <f t="shared" si="14"/>
        <v>2.2850000000000001</v>
      </c>
      <c r="F66" s="156">
        <f>IF(AND(F$9,CurveFetch!K64&lt;&gt;""),CurveFetch!K64,IF($B66="","",IF(E66="",F65,E66)))</f>
        <v>2.2850000000000001</v>
      </c>
      <c r="G66" s="167">
        <f t="shared" si="15"/>
        <v>2.559999999</v>
      </c>
      <c r="H66" s="156">
        <f>IF(AND(H$9,CurveFetch!L64&lt;&gt;""),CurveFetch!L64,IF($B66="","",IF(G66="",H65,G66)))</f>
        <v>2.559999999</v>
      </c>
      <c r="I66" s="167">
        <f t="shared" si="16"/>
        <v>2.4250000000000003</v>
      </c>
      <c r="J66" s="156">
        <f>IF(AND(J$9,CurveFetch!M64&lt;&gt;""),CurveFetch!M64,IF($B66="","",IF(I66="",J65,I66)))</f>
        <v>2.4250000000000003</v>
      </c>
      <c r="K66" s="167">
        <f t="shared" si="17"/>
        <v>2.1350000000000002</v>
      </c>
      <c r="L66" s="156">
        <f>IF(AND(L$9,CurveFetch!N64&lt;&gt;""),CurveFetch!N64,IF($B66="","",IF(K66="",L65,K66)))</f>
        <v>2.1350000000000002</v>
      </c>
      <c r="M66" s="167">
        <f t="shared" si="18"/>
        <v>2.1900000000000004</v>
      </c>
      <c r="N66" s="156">
        <f>IF(AND(N$9,CurveFetch!O64&lt;&gt;""),CurveFetch!O64,IF($B66="","",IF(M66="",N65,M66)))</f>
        <v>2.1900000000000004</v>
      </c>
      <c r="O66" s="167">
        <f t="shared" si="19"/>
        <v>2.375</v>
      </c>
      <c r="P66" s="156">
        <f>IF(AND(P$9,CurveFetch!P64&lt;&gt;""),CurveFetch!P64,IF($B66="","",IF(O66="",P65,O66)))</f>
        <v>2.375</v>
      </c>
      <c r="Q66" s="167">
        <f t="shared" si="20"/>
        <v>2.1350000000000002</v>
      </c>
      <c r="R66" s="156">
        <f>IF(AND(R$9,CurveFetch!Q64&lt;&gt;""),CurveFetch!Q64,IF($B66="","",IF(Q66="",R65,Q66)))</f>
        <v>2.1350000000000002</v>
      </c>
      <c r="S66" s="167">
        <f t="shared" si="21"/>
        <v>2.0350000000000001</v>
      </c>
      <c r="T66" s="156">
        <f>IF(AND(T$9,CurveFetch!R64&lt;&gt;""),CurveFetch!R64,IF($B66="","",IF(S66="",T65,S66)))</f>
        <v>2.0350000000000001</v>
      </c>
      <c r="U66" s="167"/>
      <c r="V66" s="156">
        <f>IF(AND(V$9,CurveFetch!T64&lt;&gt;""),CurveFetch!T64,IF($B66="","",IF(U66="",V65,U66)))</f>
        <v>2.4250000000000003</v>
      </c>
      <c r="W66" s="167">
        <f t="shared" si="22"/>
        <v>2.4250000000000003</v>
      </c>
      <c r="X66" s="156">
        <f>IF(AND(X$9,CurveFetch!U64&lt;&gt;""),CurveFetch!U64,IF($B66="","",IF(W66="",X65,W66)))</f>
        <v>2.4250000000000003</v>
      </c>
      <c r="Y66" s="168">
        <f t="shared" si="23"/>
        <v>2.2850000000000001</v>
      </c>
      <c r="Z66" s="156">
        <f>IF(AND(Z$9,CurveFetch!S64&lt;&gt;""),CurveFetch!S64,IF($B66="","",IF(Y66="",Z65,Y66)))</f>
        <v>2.2850000000000001</v>
      </c>
      <c r="AA66" s="167">
        <f t="shared" si="24"/>
        <v>2.6700000000000004</v>
      </c>
      <c r="AB66" s="156">
        <f>IF(AND(AB$9,CurveFetch!V64&lt;&gt;""),CurveFetch!V64,IF($B66="","",IF(AA66="",AB65,AA66)))</f>
        <v>2.6700000000000004</v>
      </c>
      <c r="AC66" s="168"/>
      <c r="AD66" s="156">
        <f>IF(AND(AD$9,CurveFetch!W64&lt;&gt;""),CurveFetch!W64,IF($B66="","",IF(AC66="",AD65,AC66)))</f>
        <v>2.6</v>
      </c>
      <c r="AE66" s="168"/>
      <c r="AF66" s="156">
        <f>IF(AND(AF$9,CurveFetch!X64&lt;&gt;""),CurveFetch!X64,IF($B66="","",IF(AE66="",AF65,AE66)))</f>
        <v>2.0099999999999998</v>
      </c>
      <c r="AG66" s="168"/>
      <c r="AH66" s="156">
        <f>IF(AND(AH$9,CurveFetch!AA64&lt;&gt;""),CurveFetch!AA64,IF($B66="","",IF(AG66="",AH65,AG66)))</f>
        <v>2.33928237504698</v>
      </c>
      <c r="AI66" s="167"/>
      <c r="AJ66" s="156">
        <f>IF(AND(AJ$9,CurveFetch!Z64&lt;&gt;""),CurveFetch!Z64,IF($B66="","",IF(AI66="",AJ65,AI66)))</f>
        <v>2.1350000000000002</v>
      </c>
      <c r="AK66" s="167"/>
      <c r="AL66" s="156">
        <f>IF(AND(AL$9,CurveFetch!Y64&lt;&gt;""),CurveFetch!Y64,IF($B66="","",IF(AK66="",AL65,AK66)))</f>
        <v>2.1900000000000004</v>
      </c>
      <c r="AM66" s="168"/>
      <c r="AN66" s="156">
        <f>IF(AND(AN$9,CurveFetch!H64&lt;&gt;""),CurveFetch!H64,IF($B66="","",IF(AM66="",AN65,AM66)))</f>
        <v>2.4250000000000003</v>
      </c>
      <c r="AO66" s="168"/>
      <c r="AP66" s="156">
        <f>IF(AND(AP$9,CurveFetch!G64&lt;&gt;""),CurveFetch!G64,IF($B66="","",IF(AO66="",AP65,AO66)))</f>
        <v>2.1900000000000004</v>
      </c>
      <c r="AQ66" s="168"/>
      <c r="AR66" s="156">
        <f>IF(AND(AR$9,CurveFetch!I64&lt;&gt;""),CurveFetch!I64,IF($B66="","",IF(AQ66="",AR65,AQ66)))</f>
        <v>2.1900000000000004</v>
      </c>
    </row>
    <row r="67" spans="1:44" x14ac:dyDescent="0.25">
      <c r="A67">
        <v>58</v>
      </c>
      <c r="B67" s="128">
        <f t="shared" si="0"/>
        <v>37314</v>
      </c>
      <c r="C67" s="167">
        <f t="shared" si="13"/>
        <v>2.5699999900000003</v>
      </c>
      <c r="D67" s="156">
        <f>IF(AND(D$9,CurveFetch!J65&lt;&gt;""),CurveFetch!J65,IF($B67="","",IF(C67="",D66,C67)))</f>
        <v>2.5699999900000003</v>
      </c>
      <c r="E67" s="167">
        <f t="shared" si="14"/>
        <v>2.2850000000000001</v>
      </c>
      <c r="F67" s="156">
        <f>IF(AND(F$9,CurveFetch!K65&lt;&gt;""),CurveFetch!K65,IF($B67="","",IF(E67="",F66,E67)))</f>
        <v>2.2850000000000001</v>
      </c>
      <c r="G67" s="167">
        <f t="shared" si="15"/>
        <v>2.559999999</v>
      </c>
      <c r="H67" s="156">
        <f>IF(AND(H$9,CurveFetch!L65&lt;&gt;""),CurveFetch!L65,IF($B67="","",IF(G67="",H66,G67)))</f>
        <v>2.559999999</v>
      </c>
      <c r="I67" s="167">
        <f t="shared" si="16"/>
        <v>2.4250000000000003</v>
      </c>
      <c r="J67" s="156">
        <f>IF(AND(J$9,CurveFetch!M65&lt;&gt;""),CurveFetch!M65,IF($B67="","",IF(I67="",J66,I67)))</f>
        <v>2.4250000000000003</v>
      </c>
      <c r="K67" s="167">
        <f t="shared" si="17"/>
        <v>2.1350000000000002</v>
      </c>
      <c r="L67" s="156">
        <f>IF(AND(L$9,CurveFetch!N65&lt;&gt;""),CurveFetch!N65,IF($B67="","",IF(K67="",L66,K67)))</f>
        <v>2.1350000000000002</v>
      </c>
      <c r="M67" s="167">
        <f t="shared" si="18"/>
        <v>2.1900000000000004</v>
      </c>
      <c r="N67" s="156">
        <f>IF(AND(N$9,CurveFetch!O65&lt;&gt;""),CurveFetch!O65,IF($B67="","",IF(M67="",N66,M67)))</f>
        <v>2.1900000000000004</v>
      </c>
      <c r="O67" s="167">
        <f t="shared" si="19"/>
        <v>2.375</v>
      </c>
      <c r="P67" s="156">
        <f>IF(AND(P$9,CurveFetch!P65&lt;&gt;""),CurveFetch!P65,IF($B67="","",IF(O67="",P66,O67)))</f>
        <v>2.375</v>
      </c>
      <c r="Q67" s="167">
        <f t="shared" si="20"/>
        <v>2.1350000000000002</v>
      </c>
      <c r="R67" s="156">
        <f>IF(AND(R$9,CurveFetch!Q65&lt;&gt;""),CurveFetch!Q65,IF($B67="","",IF(Q67="",R66,Q67)))</f>
        <v>2.1350000000000002</v>
      </c>
      <c r="S67" s="167">
        <f t="shared" si="21"/>
        <v>2.0350000000000001</v>
      </c>
      <c r="T67" s="156">
        <f>IF(AND(T$9,CurveFetch!R65&lt;&gt;""),CurveFetch!R65,IF($B67="","",IF(S67="",T66,S67)))</f>
        <v>2.0350000000000001</v>
      </c>
      <c r="U67" s="167"/>
      <c r="V67" s="156">
        <f>IF(AND(V$9,CurveFetch!T65&lt;&gt;""),CurveFetch!T65,IF($B67="","",IF(U67="",V66,U67)))</f>
        <v>2.4250000000000003</v>
      </c>
      <c r="W67" s="167">
        <f t="shared" si="22"/>
        <v>2.4250000000000003</v>
      </c>
      <c r="X67" s="156">
        <f>IF(AND(X$9,CurveFetch!U65&lt;&gt;""),CurveFetch!U65,IF($B67="","",IF(W67="",X66,W67)))</f>
        <v>2.4250000000000003</v>
      </c>
      <c r="Y67" s="168">
        <f t="shared" si="23"/>
        <v>2.2850000000000001</v>
      </c>
      <c r="Z67" s="156">
        <f>IF(AND(Z$9,CurveFetch!S65&lt;&gt;""),CurveFetch!S65,IF($B67="","",IF(Y67="",Z66,Y67)))</f>
        <v>2.2850000000000001</v>
      </c>
      <c r="AA67" s="167">
        <f t="shared" si="24"/>
        <v>2.6700000000000004</v>
      </c>
      <c r="AB67" s="156">
        <f>IF(AND(AB$9,CurveFetch!V65&lt;&gt;""),CurveFetch!V65,IF($B67="","",IF(AA67="",AB66,AA67)))</f>
        <v>2.6700000000000004</v>
      </c>
      <c r="AC67" s="168"/>
      <c r="AD67" s="156">
        <f>IF(AND(AD$9,CurveFetch!W65&lt;&gt;""),CurveFetch!W65,IF($B67="","",IF(AC67="",AD66,AC67)))</f>
        <v>2.6</v>
      </c>
      <c r="AE67" s="168"/>
      <c r="AF67" s="156">
        <f>IF(AND(AF$9,CurveFetch!X65&lt;&gt;""),CurveFetch!X65,IF($B67="","",IF(AE67="",AF66,AE67)))</f>
        <v>2.0099999999999998</v>
      </c>
      <c r="AG67" s="168"/>
      <c r="AH67" s="156">
        <f>IF(AND(AH$9,CurveFetch!AA65&lt;&gt;""),CurveFetch!AA65,IF($B67="","",IF(AG67="",AH66,AG67)))</f>
        <v>2.33928237504698</v>
      </c>
      <c r="AI67" s="167"/>
      <c r="AJ67" s="156">
        <f>IF(AND(AJ$9,CurveFetch!Z65&lt;&gt;""),CurveFetch!Z65,IF($B67="","",IF(AI67="",AJ66,AI67)))</f>
        <v>2.1350000000000002</v>
      </c>
      <c r="AK67" s="167"/>
      <c r="AL67" s="156">
        <f>IF(AND(AL$9,CurveFetch!Y65&lt;&gt;""),CurveFetch!Y65,IF($B67="","",IF(AK67="",AL66,AK67)))</f>
        <v>2.1900000000000004</v>
      </c>
      <c r="AM67" s="168"/>
      <c r="AN67" s="156">
        <f>IF(AND(AN$9,CurveFetch!H65&lt;&gt;""),CurveFetch!H65,IF($B67="","",IF(AM67="",AN66,AM67)))</f>
        <v>2.4250000000000003</v>
      </c>
      <c r="AO67" s="168"/>
      <c r="AP67" s="156">
        <f>IF(AND(AP$9,CurveFetch!G65&lt;&gt;""),CurveFetch!G65,IF($B67="","",IF(AO67="",AP66,AO67)))</f>
        <v>2.1900000000000004</v>
      </c>
      <c r="AQ67" s="168"/>
      <c r="AR67" s="156">
        <f>IF(AND(AR$9,CurveFetch!I65&lt;&gt;""),CurveFetch!I65,IF($B67="","",IF(AQ67="",AR66,AQ67)))</f>
        <v>2.1900000000000004</v>
      </c>
    </row>
    <row r="68" spans="1:44" x14ac:dyDescent="0.25">
      <c r="A68">
        <v>59</v>
      </c>
      <c r="B68" s="128">
        <f t="shared" si="0"/>
        <v>37315</v>
      </c>
      <c r="C68" s="167">
        <f t="shared" si="13"/>
        <v>2.5699999900000003</v>
      </c>
      <c r="D68" s="156">
        <f>IF(AND(D$9,CurveFetch!J66&lt;&gt;""),CurveFetch!J66,IF($B68="","",IF(C68="",D67,C68)))</f>
        <v>2.5699999900000003</v>
      </c>
      <c r="E68" s="167">
        <f t="shared" si="14"/>
        <v>2.2850000000000001</v>
      </c>
      <c r="F68" s="156">
        <f>IF(AND(F$9,CurveFetch!K66&lt;&gt;""),CurveFetch!K66,IF($B68="","",IF(E68="",F67,E68)))</f>
        <v>2.2850000000000001</v>
      </c>
      <c r="G68" s="167">
        <f t="shared" si="15"/>
        <v>2.559999999</v>
      </c>
      <c r="H68" s="156">
        <f>IF(AND(H$9,CurveFetch!L66&lt;&gt;""),CurveFetch!L66,IF($B68="","",IF(G68="",H67,G68)))</f>
        <v>2.559999999</v>
      </c>
      <c r="I68" s="167">
        <f t="shared" si="16"/>
        <v>2.4250000000000003</v>
      </c>
      <c r="J68" s="156">
        <f>IF(AND(J$9,CurveFetch!M66&lt;&gt;""),CurveFetch!M66,IF($B68="","",IF(I68="",J67,I68)))</f>
        <v>2.4250000000000003</v>
      </c>
      <c r="K68" s="167">
        <f t="shared" si="17"/>
        <v>2.1350000000000002</v>
      </c>
      <c r="L68" s="156">
        <f>IF(AND(L$9,CurveFetch!N66&lt;&gt;""),CurveFetch!N66,IF($B68="","",IF(K68="",L67,K68)))</f>
        <v>2.1350000000000002</v>
      </c>
      <c r="M68" s="167">
        <f t="shared" si="18"/>
        <v>2.1900000000000004</v>
      </c>
      <c r="N68" s="156">
        <f>IF(AND(N$9,CurveFetch!O66&lt;&gt;""),CurveFetch!O66,IF($B68="","",IF(M68="",N67,M68)))</f>
        <v>2.1900000000000004</v>
      </c>
      <c r="O68" s="167">
        <f t="shared" si="19"/>
        <v>2.375</v>
      </c>
      <c r="P68" s="156">
        <f>IF(AND(P$9,CurveFetch!P66&lt;&gt;""),CurveFetch!P66,IF($B68="","",IF(O68="",P67,O68)))</f>
        <v>2.375</v>
      </c>
      <c r="Q68" s="167">
        <f t="shared" si="20"/>
        <v>2.1350000000000002</v>
      </c>
      <c r="R68" s="156">
        <f>IF(AND(R$9,CurveFetch!Q66&lt;&gt;""),CurveFetch!Q66,IF($B68="","",IF(Q68="",R67,Q68)))</f>
        <v>2.1350000000000002</v>
      </c>
      <c r="S68" s="167">
        <f t="shared" si="21"/>
        <v>2.0350000000000001</v>
      </c>
      <c r="T68" s="156">
        <f>IF(AND(T$9,CurveFetch!R66&lt;&gt;""),CurveFetch!R66,IF($B68="","",IF(S68="",T67,S68)))</f>
        <v>2.0350000000000001</v>
      </c>
      <c r="U68" s="167"/>
      <c r="V68" s="156">
        <f>IF(AND(V$9,CurveFetch!T66&lt;&gt;""),CurveFetch!T66,IF($B68="","",IF(U68="",V67,U68)))</f>
        <v>2.4250000000000003</v>
      </c>
      <c r="W68" s="167">
        <f t="shared" si="22"/>
        <v>2.4250000000000003</v>
      </c>
      <c r="X68" s="156">
        <f>IF(AND(X$9,CurveFetch!U66&lt;&gt;""),CurveFetch!U66,IF($B68="","",IF(W68="",X67,W68)))</f>
        <v>2.4250000000000003</v>
      </c>
      <c r="Y68" s="168">
        <f t="shared" si="23"/>
        <v>2.2850000000000001</v>
      </c>
      <c r="Z68" s="156">
        <f>IF(AND(Z$9,CurveFetch!S66&lt;&gt;""),CurveFetch!S66,IF($B68="","",IF(Y68="",Z67,Y68)))</f>
        <v>2.2850000000000001</v>
      </c>
      <c r="AA68" s="167">
        <f t="shared" si="24"/>
        <v>2.6700000000000004</v>
      </c>
      <c r="AB68" s="156">
        <f>IF(AND(AB$9,CurveFetch!V66&lt;&gt;""),CurveFetch!V66,IF($B68="","",IF(AA68="",AB67,AA68)))</f>
        <v>2.6700000000000004</v>
      </c>
      <c r="AC68" s="168"/>
      <c r="AD68" s="156">
        <f>IF(AND(AD$9,CurveFetch!W66&lt;&gt;""),CurveFetch!W66,IF($B68="","",IF(AC68="",AD67,AC68)))</f>
        <v>2.6</v>
      </c>
      <c r="AE68" s="168"/>
      <c r="AF68" s="156">
        <f>IF(AND(AF$9,CurveFetch!X66&lt;&gt;""),CurveFetch!X66,IF($B68="","",IF(AE68="",AF67,AE68)))</f>
        <v>2.0099999999999998</v>
      </c>
      <c r="AG68" s="168"/>
      <c r="AH68" s="156">
        <f>IF(AND(AH$9,CurveFetch!AA66&lt;&gt;""),CurveFetch!AA66,IF($B68="","",IF(AG68="",AH67,AG68)))</f>
        <v>2.33928237504698</v>
      </c>
      <c r="AI68" s="167"/>
      <c r="AJ68" s="156">
        <f>IF(AND(AJ$9,CurveFetch!Z66&lt;&gt;""),CurveFetch!Z66,IF($B68="","",IF(AI68="",AJ67,AI68)))</f>
        <v>2.1350000000000002</v>
      </c>
      <c r="AK68" s="167"/>
      <c r="AL68" s="156">
        <f>IF(AND(AL$9,CurveFetch!Y66&lt;&gt;""),CurveFetch!Y66,IF($B68="","",IF(AK68="",AL67,AK68)))</f>
        <v>2.1900000000000004</v>
      </c>
      <c r="AM68" s="168"/>
      <c r="AN68" s="156">
        <f>IF(AND(AN$9,CurveFetch!H66&lt;&gt;""),CurveFetch!H66,IF($B68="","",IF(AM68="",AN67,AM68)))</f>
        <v>2.4250000000000003</v>
      </c>
      <c r="AO68" s="168"/>
      <c r="AP68" s="156">
        <f>IF(AND(AP$9,CurveFetch!G66&lt;&gt;""),CurveFetch!G66,IF($B68="","",IF(AO68="",AP67,AO68)))</f>
        <v>2.1900000000000004</v>
      </c>
      <c r="AQ68" s="168"/>
      <c r="AR68" s="156">
        <f>IF(AND(AR$9,CurveFetch!I66&lt;&gt;""),CurveFetch!I66,IF($B68="","",IF(AQ68="",AR67,AQ68)))</f>
        <v>2.1900000000000004</v>
      </c>
    </row>
    <row r="69" spans="1:44" x14ac:dyDescent="0.25">
      <c r="A69">
        <v>60</v>
      </c>
      <c r="B69" s="128" t="str">
        <f t="shared" si="0"/>
        <v/>
      </c>
      <c r="C69" s="167"/>
      <c r="D69" s="156" t="str">
        <f>IF(AND(D$9,CurveFetch!J67&lt;&gt;""),CurveFetch!J67,IF($B69="","",IF(C69="",D68,C69)))</f>
        <v/>
      </c>
      <c r="E69" s="167"/>
      <c r="F69" s="156" t="str">
        <f>IF(AND(F$9,CurveFetch!K67&lt;&gt;""),CurveFetch!K67,IF($B69="","",IF(E69="",F68,E69)))</f>
        <v/>
      </c>
      <c r="G69" s="167"/>
      <c r="H69" s="156" t="str">
        <f>IF(AND(H$9,CurveFetch!L67&lt;&gt;""),CurveFetch!L67,IF($B69="","",IF(G69="",H68,G69)))</f>
        <v/>
      </c>
      <c r="I69" s="167"/>
      <c r="J69" s="156" t="str">
        <f>IF(AND(J$9,CurveFetch!M67&lt;&gt;""),CurveFetch!M67,IF($B69="","",IF(I69="",J68,I69)))</f>
        <v/>
      </c>
      <c r="K69" s="167"/>
      <c r="L69" s="156" t="str">
        <f>IF(AND(L$9,CurveFetch!N67&lt;&gt;""),CurveFetch!N67,IF($B69="","",IF(K69="",L68,K69)))</f>
        <v/>
      </c>
      <c r="M69" s="167" t="str">
        <f>IF(Q69+$O$1=$O$1,"",Q69+$O$1)</f>
        <v/>
      </c>
      <c r="N69" s="156" t="str">
        <f>IF(AND(N$9,CurveFetch!O67&lt;&gt;""),CurveFetch!O67,IF($B69="","",IF(M69="",N68,M69)))</f>
        <v/>
      </c>
      <c r="O69" s="167"/>
      <c r="P69" s="156" t="str">
        <f>IF(AND(P$9,CurveFetch!P67&lt;&gt;""),CurveFetch!P67,IF($B69="","",IF(O69="",P68,O69)))</f>
        <v/>
      </c>
      <c r="Q69" s="167"/>
      <c r="R69" s="156" t="str">
        <f>IF(AND(R$9,CurveFetch!Q67&lt;&gt;""),CurveFetch!Q67,IF($B69="","",IF(Q69="",R68,Q69)))</f>
        <v/>
      </c>
      <c r="S69" s="167"/>
      <c r="T69" s="156" t="str">
        <f>IF(AND(T$9,CurveFetch!R67&lt;&gt;""),CurveFetch!R67,IF($B69="","",IF(S69="",T68,S69)))</f>
        <v/>
      </c>
      <c r="U69" s="167"/>
      <c r="V69" s="156" t="str">
        <f>IF(AND(V$9,CurveFetch!T67&lt;&gt;""),CurveFetch!T67,IF($B69="","",IF(U69="",V68,U69)))</f>
        <v/>
      </c>
      <c r="W69" s="168" t="str">
        <f>IF(O69+$Y$1=$Y$1,"",O69+$Y$1)</f>
        <v/>
      </c>
      <c r="X69" s="156" t="str">
        <f>IF(AND(X$9,CurveFetch!U67&lt;&gt;""),CurveFetch!U67,IF($B69="","",IF(W69="",X68,W69)))</f>
        <v/>
      </c>
      <c r="Y69" s="168" t="s">
        <v>224</v>
      </c>
      <c r="Z69" s="156" t="str">
        <f>IF(AND(Z$9,CurveFetch!S67&lt;&gt;""),CurveFetch!S67,IF($B69="","",IF(Y69="",Z68,Y69)))</f>
        <v/>
      </c>
      <c r="AA69" s="167"/>
      <c r="AB69" s="156" t="str">
        <f>IF(AND(AB$9,CurveFetch!V67&lt;&gt;""),CurveFetch!V67,IF($B69="","",IF(AA69="",AB68,AA69)))</f>
        <v/>
      </c>
      <c r="AC69" s="168"/>
      <c r="AD69" s="156" t="str">
        <f>IF(AND(AD$9,CurveFetch!W67&lt;&gt;""),CurveFetch!W67,IF($B69="","",IF(AC69="",AD68,AC69)))</f>
        <v/>
      </c>
      <c r="AE69" s="168"/>
      <c r="AF69" s="156" t="str">
        <f>IF(AND(AF$9,CurveFetch!X67&lt;&gt;""),CurveFetch!X67,IF($B69="","",IF(AE69="",AF68,AE69)))</f>
        <v/>
      </c>
      <c r="AG69" s="168"/>
      <c r="AH69" s="155" t="str">
        <f>Phys!E69</f>
        <v/>
      </c>
      <c r="AI69" s="167"/>
      <c r="AJ69" s="156" t="str">
        <f>IF(AND(AJ$9,CurveFetch!Z67&lt;&gt;""),CurveFetch!Z67,IF($B69="","",IF(AI69="",AJ68,AI69)))</f>
        <v/>
      </c>
      <c r="AK69" s="167"/>
      <c r="AL69" s="156" t="str">
        <f>IF(AND(AL$9,CurveFetch!AT67&lt;&gt;""),CurveFetch!AT67,IF($B69="","",IF(AK69="",AL68,AK69)))</f>
        <v/>
      </c>
      <c r="AM69" s="168"/>
      <c r="AN69" s="156" t="str">
        <f>IF(AND(AN$9,CurveFetch!BF67&lt;&gt;""),CurveFetch!BF67,IF($B69="","",IF(AM69="",AN68,AM69)))</f>
        <v/>
      </c>
      <c r="AO69" s="168"/>
      <c r="AP69" s="156" t="str">
        <f>IF(AND(AP$9,CurveFetch!BH67&lt;&gt;""),CurveFetch!BH67,IF($B69="","",IF(AO69="",AP68,AO69)))</f>
        <v/>
      </c>
      <c r="AQ69" s="168"/>
      <c r="AR69" s="156" t="str">
        <f>IF(AND(AR$9,CurveFetch!BJ67&lt;&gt;""),CurveFetch!BJ67,IF($B69="","",IF(AQ69="",AR68,AQ69)))</f>
        <v/>
      </c>
    </row>
    <row r="70" spans="1:44" x14ac:dyDescent="0.25">
      <c r="A70">
        <v>61</v>
      </c>
      <c r="B70" s="128" t="str">
        <f t="shared" si="0"/>
        <v/>
      </c>
      <c r="C70" s="167"/>
      <c r="D70" s="156" t="str">
        <f>IF(AND(D$9,CurveFetch!J68&lt;&gt;""),CurveFetch!J68,IF($B70="","",IF(C70="",D69,C70)))</f>
        <v/>
      </c>
      <c r="E70" s="167"/>
      <c r="F70" s="156" t="str">
        <f>IF(AND(F$9,CurveFetch!K68&lt;&gt;""),CurveFetch!K68,IF($B70="","",IF(E70="",F69,E70)))</f>
        <v/>
      </c>
      <c r="G70" s="167"/>
      <c r="H70" s="156" t="str">
        <f>IF(AND(H$9,CurveFetch!L68&lt;&gt;""),CurveFetch!L68,IF($B70="","",IF(G70="",H69,G70)))</f>
        <v/>
      </c>
      <c r="I70" s="167"/>
      <c r="J70" s="156" t="str">
        <f>IF(AND(J$9,CurveFetch!M68&lt;&gt;""),CurveFetch!M68,IF($B70="","",IF(I70="",J69,I70)))</f>
        <v/>
      </c>
      <c r="K70" s="167"/>
      <c r="L70" s="156" t="str">
        <f>IF(AND(L$9,CurveFetch!N68&lt;&gt;""),CurveFetch!N68,IF($B70="","",IF(K70="",L69,K70)))</f>
        <v/>
      </c>
      <c r="M70" s="167" t="str">
        <f>IF(Q70+$O$1=$O$1,"",Q70+$O$1)</f>
        <v/>
      </c>
      <c r="N70" s="156" t="str">
        <f>IF(AND(N$9,CurveFetch!O68&lt;&gt;""),CurveFetch!O68,IF($B70="","",IF(M70="",N69,M70)))</f>
        <v/>
      </c>
      <c r="O70" s="167"/>
      <c r="P70" s="156" t="str">
        <f>IF(AND(P$9,CurveFetch!P68&lt;&gt;""),CurveFetch!P68,IF($B70="","",IF(O70="",P69,O70)))</f>
        <v/>
      </c>
      <c r="Q70" s="167"/>
      <c r="R70" s="156" t="str">
        <f>IF(AND(R$9,CurveFetch!Q68&lt;&gt;""),CurveFetch!Q68,IF($B70="","",IF(Q70="",R69,Q70)))</f>
        <v/>
      </c>
      <c r="S70" s="167"/>
      <c r="T70" s="156" t="str">
        <f>IF(AND(T$9,CurveFetch!R68&lt;&gt;""),CurveFetch!R68,IF($B70="","",IF(S70="",T69,S70)))</f>
        <v/>
      </c>
      <c r="U70" s="167"/>
      <c r="V70" s="156" t="str">
        <f>IF(AND(V$9,CurveFetch!T68&lt;&gt;""),CurveFetch!T68,IF($B70="","",IF(U70="",V69,U70)))</f>
        <v/>
      </c>
      <c r="W70" s="168" t="str">
        <f>IF(O70+$Y$1=$Y$1,"",O70+$Y$1)</f>
        <v/>
      </c>
      <c r="X70" s="156" t="str">
        <f>IF(AND(X$9,CurveFetch!U68&lt;&gt;""),CurveFetch!U68,IF($B70="","",IF(W70="",X69,W70)))</f>
        <v/>
      </c>
      <c r="Y70" s="168" t="s">
        <v>224</v>
      </c>
      <c r="Z70" s="156" t="str">
        <f>IF(AND(Z$9,CurveFetch!S68&lt;&gt;""),CurveFetch!S68,IF($B70="","",IF(Y70="",Z69,Y70)))</f>
        <v/>
      </c>
      <c r="AA70" s="167"/>
      <c r="AB70" s="156" t="str">
        <f>IF(AND(AB$9,CurveFetch!V68&lt;&gt;""),CurveFetch!V68,IF($B70="","",IF(AA70="",AB69,AA70)))</f>
        <v/>
      </c>
      <c r="AC70" s="168"/>
      <c r="AD70" s="156" t="str">
        <f>IF(AND(AD$9,CurveFetch!W68&lt;&gt;""),CurveFetch!W68,IF($B70="","",IF(AC70="",AD69,AC70)))</f>
        <v/>
      </c>
      <c r="AE70" s="168"/>
      <c r="AF70" s="156" t="str">
        <f>IF(AND(AF$9,CurveFetch!X68&lt;&gt;""),CurveFetch!X68,IF($B70="","",IF(AE70="",AF69,AE70)))</f>
        <v/>
      </c>
      <c r="AG70" s="168"/>
      <c r="AH70" s="155" t="str">
        <f>Phys!E70</f>
        <v/>
      </c>
      <c r="AI70" s="167"/>
      <c r="AJ70" s="156" t="str">
        <f>IF(AND(AJ$9,CurveFetch!Z68&lt;&gt;""),CurveFetch!Z68,IF($B70="","",IF(AI70="",AJ69,AI70)))</f>
        <v/>
      </c>
      <c r="AK70" s="167"/>
      <c r="AL70" s="156" t="str">
        <f>IF(AND(AL$9,CurveFetch!AT68&lt;&gt;""),CurveFetch!AT68,IF($B70="","",IF(AK70="",AL69,AK70)))</f>
        <v/>
      </c>
      <c r="AM70" s="168"/>
      <c r="AN70" s="156" t="str">
        <f>IF(AND(AN$9,CurveFetch!BF68&lt;&gt;""),CurveFetch!BF68,IF($B70="","",IF(AM70="",AN69,AM70)))</f>
        <v/>
      </c>
      <c r="AO70" s="168"/>
      <c r="AP70" s="156" t="str">
        <f>IF(AND(AP$9,CurveFetch!BH68&lt;&gt;""),CurveFetch!BH68,IF($B70="","",IF(AO70="",AP69,AO70)))</f>
        <v/>
      </c>
      <c r="AQ70" s="168"/>
      <c r="AR70" s="156" t="str">
        <f>IF(AND(AR$9,CurveFetch!BJ68&lt;&gt;""),CurveFetch!BJ68,IF($B70="","",IF(AQ70="",AR69,AQ70)))</f>
        <v/>
      </c>
    </row>
    <row r="71" spans="1:44" x14ac:dyDescent="0.25">
      <c r="A71">
        <v>62</v>
      </c>
      <c r="B71" s="128" t="str">
        <f t="shared" si="0"/>
        <v/>
      </c>
      <c r="C71" s="167"/>
      <c r="D71" s="156" t="str">
        <f>IF(AND(D$9,CurveFetch!J69&lt;&gt;""),CurveFetch!J69,IF($B71="","",IF(C71="",D70,C71)))</f>
        <v/>
      </c>
      <c r="E71" s="167"/>
      <c r="F71" s="156" t="str">
        <f>IF(AND(F$9,CurveFetch!K69&lt;&gt;""),CurveFetch!K69,IF($B71="","",IF(E71="",F70,E71)))</f>
        <v/>
      </c>
      <c r="G71" s="167"/>
      <c r="H71" s="156" t="str">
        <f>IF(AND(H$9,CurveFetch!L69&lt;&gt;""),CurveFetch!L69,IF($B71="","",IF(G71="",H70,G71)))</f>
        <v/>
      </c>
      <c r="I71" s="167"/>
      <c r="J71" s="156" t="str">
        <f>IF(AND(J$9,CurveFetch!M69&lt;&gt;""),CurveFetch!M69,IF($B71="","",IF(I71="",J70,I71)))</f>
        <v/>
      </c>
      <c r="K71" s="167"/>
      <c r="L71" s="156" t="str">
        <f>IF(AND(L$9,CurveFetch!N69&lt;&gt;""),CurveFetch!N69,IF($B71="","",IF(K71="",L70,K71)))</f>
        <v/>
      </c>
      <c r="M71" s="167"/>
      <c r="N71" s="156" t="str">
        <f>IF(AND(N$9,CurveFetch!O69&lt;&gt;""),CurveFetch!O69,IF($B71="","",IF(M71="",N70,M71)))</f>
        <v/>
      </c>
      <c r="O71" s="167"/>
      <c r="P71" s="157" t="str">
        <f>IF(AND(P$9,CurveFetch!P69&lt;&gt;""),CurveFetch!P69,IF($B71="","",IF(O71="",P70,O71)))</f>
        <v/>
      </c>
      <c r="Q71" s="167"/>
      <c r="R71" s="157" t="str">
        <f>IF(AND(R$9,CurveFetch!Q69&lt;&gt;""),CurveFetch!Q69,IF($B71="","",IF(Q71="",R70,Q71)))</f>
        <v/>
      </c>
      <c r="S71" s="167"/>
      <c r="T71" s="157" t="str">
        <f>IF(AND(T$9,CurveFetch!R69&lt;&gt;""),CurveFetch!R69,IF($B71="","",IF(S71="",T70,S71)))</f>
        <v/>
      </c>
      <c r="U71" s="167"/>
      <c r="V71" s="157" t="str">
        <f>IF(AND(V$9,CurveFetch!T69&lt;&gt;""),CurveFetch!T69,IF($B71="","",IF(U71="",V70,U71)))</f>
        <v/>
      </c>
      <c r="W71" s="167"/>
      <c r="X71" s="157" t="str">
        <f>IF(AND(X$9,CurveFetch!U69&lt;&gt;""),CurveFetch!U69,IF($B71="","",IF(W71="",X70,W71)))</f>
        <v/>
      </c>
      <c r="Y71" s="167" t="s">
        <v>224</v>
      </c>
      <c r="Z71" s="156" t="str">
        <f>IF(AND(Z$9,CurveFetch!S69&lt;&gt;""),CurveFetch!S69,IF($B71="","",IF(Y71="",Z70,Y71)))</f>
        <v/>
      </c>
      <c r="AA71" s="167"/>
      <c r="AB71" s="157" t="str">
        <f>IF(AND(AB$9,CurveFetch!V69&lt;&gt;""),CurveFetch!V69,IF($B71="","",IF(AA71="",AB70,AA71)))</f>
        <v/>
      </c>
      <c r="AC71" s="167"/>
      <c r="AD71" s="157" t="str">
        <f>IF(AND(AD$9,CurveFetch!W69&lt;&gt;""),CurveFetch!W69,IF($B71="","",IF(AC71="",AD70,AC71)))</f>
        <v/>
      </c>
      <c r="AE71" s="168"/>
      <c r="AF71" s="156" t="str">
        <f>IF(AND(AF$9,CurveFetch!X69&lt;&gt;""),CurveFetch!X69,IF($B71="","",IF(AE71="",AF70,AE71)))</f>
        <v/>
      </c>
      <c r="AG71" s="168"/>
      <c r="AH71" s="155" t="str">
        <f>Phys!E71</f>
        <v/>
      </c>
      <c r="AI71" s="167"/>
      <c r="AJ71" s="156" t="str">
        <f>IF(AND(AJ$9,CurveFetch!Z69&lt;&gt;""),CurveFetch!Z69,IF($B71="","",IF(AI71="",AJ70,AI71)))</f>
        <v/>
      </c>
      <c r="AK71" s="167"/>
      <c r="AL71" s="156" t="str">
        <f>IF(AND(AL$9,CurveFetch!AT69&lt;&gt;""),CurveFetch!AT69,IF($B71="","",IF(AK71="",AL70,AK71)))</f>
        <v/>
      </c>
      <c r="AM71" s="167"/>
      <c r="AN71" s="156" t="str">
        <f>IF(AND(AN$9,CurveFetch!BF69&lt;&gt;""),CurveFetch!BF69,IF($B71="","",IF(AM71="",AN70,AM71)))</f>
        <v/>
      </c>
    </row>
    <row r="72" spans="1:44" x14ac:dyDescent="0.25">
      <c r="B72" s="128"/>
      <c r="C72" s="167"/>
      <c r="D72" s="157"/>
      <c r="E72" s="167"/>
      <c r="F72" s="157"/>
      <c r="G72" s="167"/>
      <c r="H72" s="157"/>
      <c r="I72" s="167"/>
      <c r="J72" s="157"/>
      <c r="K72" s="167"/>
      <c r="L72" s="157"/>
      <c r="M72" s="167"/>
      <c r="N72" s="157"/>
      <c r="O72" s="167"/>
      <c r="P72" s="157"/>
      <c r="Q72" s="167"/>
      <c r="R72" s="157"/>
      <c r="S72" s="167"/>
      <c r="T72" s="157"/>
      <c r="U72" s="167"/>
      <c r="V72" s="157"/>
      <c r="W72" s="167"/>
      <c r="X72" s="157"/>
      <c r="Y72" s="167"/>
      <c r="Z72" s="157"/>
      <c r="AA72" s="167"/>
      <c r="AB72" s="157"/>
      <c r="AC72" s="167"/>
      <c r="AD72" s="157"/>
      <c r="AE72" s="167"/>
      <c r="AF72" s="157"/>
      <c r="AG72" s="167"/>
      <c r="AH72" s="157"/>
      <c r="AI72" s="167"/>
      <c r="AJ72" s="157"/>
      <c r="AK72" s="167"/>
      <c r="AL72" s="157"/>
      <c r="AM72" s="167"/>
      <c r="AN72" s="157"/>
    </row>
    <row r="73" spans="1:44" x14ac:dyDescent="0.25">
      <c r="B73" s="128"/>
      <c r="C73" s="167"/>
      <c r="D73" s="157"/>
      <c r="E73" s="167"/>
      <c r="F73" s="157"/>
      <c r="G73" s="167"/>
      <c r="H73" s="157"/>
      <c r="I73" s="167"/>
      <c r="J73" s="157"/>
      <c r="K73" s="167"/>
      <c r="L73" s="157"/>
      <c r="M73" s="167"/>
      <c r="N73" s="157"/>
      <c r="O73" s="167"/>
      <c r="P73" s="157"/>
      <c r="Q73" s="167"/>
      <c r="R73" s="157"/>
      <c r="S73" s="167"/>
      <c r="T73" s="157"/>
      <c r="U73" s="167"/>
      <c r="V73" s="157"/>
      <c r="W73" s="167"/>
      <c r="X73" s="157"/>
      <c r="Y73" s="167"/>
      <c r="Z73" s="157"/>
      <c r="AA73" s="167"/>
      <c r="AB73" s="157"/>
      <c r="AC73" s="167"/>
      <c r="AD73" s="157"/>
      <c r="AE73" s="167"/>
      <c r="AF73" s="157"/>
      <c r="AG73" s="167"/>
      <c r="AH73" s="157"/>
      <c r="AI73" s="167"/>
      <c r="AJ73" s="157"/>
      <c r="AK73" s="167"/>
      <c r="AL73" s="157"/>
      <c r="AM73" s="167"/>
      <c r="AN73" s="157"/>
    </row>
    <row r="74" spans="1:44" x14ac:dyDescent="0.25">
      <c r="B74" s="128"/>
      <c r="C74" s="167"/>
      <c r="D74" s="157"/>
      <c r="E74" s="167"/>
      <c r="F74" s="157"/>
      <c r="G74" s="167"/>
      <c r="H74" s="157"/>
      <c r="I74" s="167"/>
      <c r="J74" s="157"/>
      <c r="K74" s="167"/>
      <c r="L74" s="157"/>
      <c r="M74" s="167"/>
      <c r="N74" s="157"/>
      <c r="O74" s="167"/>
      <c r="P74" s="157"/>
      <c r="Q74" s="167"/>
      <c r="R74" s="157"/>
      <c r="S74" s="167"/>
      <c r="T74" s="157"/>
      <c r="U74" s="167"/>
      <c r="V74" s="157"/>
      <c r="W74" s="167"/>
      <c r="X74" s="157"/>
      <c r="Y74" s="167"/>
      <c r="Z74" s="157"/>
      <c r="AA74" s="167"/>
      <c r="AB74" s="157"/>
      <c r="AC74" s="167"/>
      <c r="AD74" s="157"/>
      <c r="AE74" s="167"/>
      <c r="AF74" s="157"/>
      <c r="AG74" s="167"/>
      <c r="AH74" s="157"/>
      <c r="AI74" s="167"/>
      <c r="AJ74" s="157"/>
      <c r="AK74" s="167"/>
      <c r="AL74" s="157"/>
      <c r="AM74" s="167"/>
      <c r="AN74" s="157"/>
    </row>
    <row r="75" spans="1:44" x14ac:dyDescent="0.25">
      <c r="B75" s="128"/>
    </row>
    <row r="77" spans="1:44" ht="13.8" thickBot="1" x14ac:dyDescent="0.3">
      <c r="B77" s="128" t="s">
        <v>201</v>
      </c>
    </row>
    <row r="78" spans="1:44" ht="13.8" thickBot="1" x14ac:dyDescent="0.3">
      <c r="C78" s="195" t="s">
        <v>31</v>
      </c>
      <c r="D78" s="196"/>
      <c r="E78" s="195" t="s">
        <v>32</v>
      </c>
      <c r="F78" s="196"/>
      <c r="G78" s="135" t="s">
        <v>33</v>
      </c>
      <c r="H78" s="196"/>
      <c r="I78" s="195" t="s">
        <v>34</v>
      </c>
      <c r="J78" s="196"/>
      <c r="K78" s="197" t="s">
        <v>35</v>
      </c>
      <c r="L78" s="196"/>
      <c r="M78" s="197" t="s">
        <v>36</v>
      </c>
      <c r="N78" s="198"/>
      <c r="O78" s="195" t="s">
        <v>37</v>
      </c>
      <c r="P78" s="196"/>
      <c r="Q78" s="195" t="s">
        <v>38</v>
      </c>
      <c r="R78" s="198"/>
      <c r="S78" s="197" t="s">
        <v>39</v>
      </c>
      <c r="T78" s="196"/>
      <c r="U78" s="195" t="s">
        <v>41</v>
      </c>
      <c r="V78" s="196"/>
      <c r="W78" s="197" t="s">
        <v>43</v>
      </c>
      <c r="X78" s="196"/>
      <c r="Y78" s="135" t="s">
        <v>46</v>
      </c>
      <c r="Z78" s="196"/>
      <c r="AA78" s="195" t="s">
        <v>49</v>
      </c>
      <c r="AB78" s="199"/>
      <c r="AC78" s="135" t="s">
        <v>54</v>
      </c>
      <c r="AD78" s="199"/>
      <c r="AE78" s="197"/>
      <c r="AF78" s="206"/>
      <c r="AG78" s="197" t="s">
        <v>60</v>
      </c>
      <c r="AH78" s="199"/>
      <c r="AI78" s="195" t="s">
        <v>69</v>
      </c>
      <c r="AJ78" s="200"/>
      <c r="AK78" s="195" t="s">
        <v>70</v>
      </c>
      <c r="AL78" s="200"/>
      <c r="AM78" s="197" t="s">
        <v>165</v>
      </c>
      <c r="AN78" s="201"/>
    </row>
    <row r="79" spans="1:44" x14ac:dyDescent="0.25">
      <c r="B79" s="128">
        <v>37257</v>
      </c>
      <c r="C79" s="167">
        <v>2.5549999900000002</v>
      </c>
      <c r="D79" s="156">
        <v>2.4849999999999999</v>
      </c>
      <c r="E79" s="167">
        <v>2.2949999999999999</v>
      </c>
      <c r="F79" s="156">
        <v>2.48</v>
      </c>
      <c r="G79" s="167">
        <v>2.5049999999999999</v>
      </c>
      <c r="H79" s="156">
        <v>2.5299999999999998</v>
      </c>
      <c r="I79" s="167">
        <v>2.4249999999999998</v>
      </c>
      <c r="J79" s="156">
        <v>2.61</v>
      </c>
      <c r="K79" s="167">
        <v>2.15</v>
      </c>
      <c r="L79" s="156">
        <v>2.35</v>
      </c>
      <c r="M79" s="167">
        <v>2.2000000000000002</v>
      </c>
      <c r="N79" s="156">
        <v>2.355</v>
      </c>
      <c r="O79" s="167">
        <v>2.375</v>
      </c>
      <c r="P79" s="156">
        <v>2.4</v>
      </c>
      <c r="Q79" s="167">
        <v>2.2000000000000002</v>
      </c>
      <c r="R79" s="156">
        <v>2.38</v>
      </c>
      <c r="S79" s="167">
        <v>2.0350000000000001</v>
      </c>
      <c r="T79" s="156">
        <v>2.2650000000000001</v>
      </c>
      <c r="U79" s="167">
        <v>2.4550000000000001</v>
      </c>
      <c r="V79" s="156">
        <v>2.5649999999999999</v>
      </c>
      <c r="W79" s="167">
        <v>2.4249999999999998</v>
      </c>
      <c r="X79" s="156">
        <v>2.4649999999999999</v>
      </c>
      <c r="Y79" s="168">
        <v>2.4700000000000002</v>
      </c>
      <c r="Z79" s="156">
        <v>2.5499999999999998</v>
      </c>
      <c r="AA79" s="167">
        <v>2.68</v>
      </c>
      <c r="AB79" s="156">
        <v>2.66</v>
      </c>
      <c r="AC79" s="168">
        <v>2.57</v>
      </c>
      <c r="AD79" s="156">
        <v>2.57</v>
      </c>
      <c r="AE79" s="168">
        <v>2.48</v>
      </c>
      <c r="AF79" s="205">
        <v>2.5499999999999998</v>
      </c>
      <c r="AG79" s="168">
        <v>2.33928237504698</v>
      </c>
      <c r="AH79" s="155">
        <v>2.33928237504698</v>
      </c>
      <c r="AI79" s="167">
        <v>2.1349999999999998</v>
      </c>
      <c r="AJ79" s="156">
        <v>2.395</v>
      </c>
      <c r="AK79" s="167">
        <v>2.19</v>
      </c>
      <c r="AL79" s="156">
        <v>2.19</v>
      </c>
      <c r="AM79" s="169">
        <v>2.66</v>
      </c>
      <c r="AN79" s="156">
        <v>2.66</v>
      </c>
    </row>
    <row r="80" spans="1:44" x14ac:dyDescent="0.25">
      <c r="B80" s="128">
        <f t="shared" ref="B80:B140" si="25">IF(A80&lt;=$A$7,B79+1,"")</f>
        <v>37258</v>
      </c>
      <c r="C80" s="167">
        <v>2.4849999999999999</v>
      </c>
      <c r="D80" s="156">
        <v>2.4849999999999999</v>
      </c>
      <c r="E80" s="167">
        <v>2.48</v>
      </c>
      <c r="F80" s="156">
        <v>2.48</v>
      </c>
      <c r="G80" s="167">
        <v>2.5049999999999999</v>
      </c>
      <c r="H80" s="156">
        <v>2.5299999999999998</v>
      </c>
      <c r="I80" s="167">
        <v>2.61</v>
      </c>
      <c r="J80" s="156">
        <v>2.61</v>
      </c>
      <c r="K80" s="167">
        <v>2.35</v>
      </c>
      <c r="L80" s="156">
        <v>2.35</v>
      </c>
      <c r="M80" s="167">
        <v>2.355</v>
      </c>
      <c r="N80" s="156">
        <v>2.355</v>
      </c>
      <c r="O80" s="167">
        <v>2.4</v>
      </c>
      <c r="P80" s="156">
        <v>2.4</v>
      </c>
      <c r="Q80" s="167">
        <v>2.38</v>
      </c>
      <c r="R80" s="156">
        <v>2.38</v>
      </c>
      <c r="S80" s="167">
        <v>2.0350000000000001</v>
      </c>
      <c r="T80" s="156">
        <v>2.2650000000000001</v>
      </c>
      <c r="U80" s="167">
        <v>2.5649999999999999</v>
      </c>
      <c r="V80" s="156">
        <v>2.5649999999999999</v>
      </c>
      <c r="W80" s="167">
        <v>2.4649999999999999</v>
      </c>
      <c r="X80" s="156">
        <v>2.4649999999999999</v>
      </c>
      <c r="Y80" s="168">
        <v>2.46</v>
      </c>
      <c r="Z80" s="156">
        <v>2.5499999999999998</v>
      </c>
      <c r="AA80" s="167">
        <v>2.66</v>
      </c>
      <c r="AB80" s="156">
        <v>2.66</v>
      </c>
      <c r="AC80" s="168">
        <v>2.57</v>
      </c>
      <c r="AD80" s="156">
        <v>2.57</v>
      </c>
      <c r="AE80" s="168">
        <v>2.48</v>
      </c>
      <c r="AF80" s="205">
        <v>2.5499999999999998</v>
      </c>
      <c r="AG80" s="168">
        <v>2.3066</v>
      </c>
      <c r="AH80" s="155">
        <v>2.3066</v>
      </c>
      <c r="AI80" s="167">
        <v>2.395</v>
      </c>
      <c r="AJ80" s="156">
        <v>2.395</v>
      </c>
      <c r="AK80" s="167">
        <v>2.19</v>
      </c>
      <c r="AL80" s="156">
        <v>2.19</v>
      </c>
      <c r="AM80" s="168">
        <v>2.66</v>
      </c>
      <c r="AN80" s="156">
        <v>2.66</v>
      </c>
    </row>
    <row r="81" spans="2:40" x14ac:dyDescent="0.25">
      <c r="B81" s="128">
        <f t="shared" si="25"/>
        <v>37259</v>
      </c>
      <c r="C81" s="167">
        <v>2.2799999999999998</v>
      </c>
      <c r="D81" s="156">
        <v>2.2799999999999998</v>
      </c>
      <c r="E81" s="167">
        <v>2.25</v>
      </c>
      <c r="F81" s="156">
        <v>2.25</v>
      </c>
      <c r="G81" s="167">
        <v>2.2999999999999998</v>
      </c>
      <c r="H81" s="156">
        <v>2.2949999999999999</v>
      </c>
      <c r="I81" s="167">
        <v>2.3849999999999998</v>
      </c>
      <c r="J81" s="156">
        <v>2.3849999999999998</v>
      </c>
      <c r="K81" s="167">
        <v>2.0649999999999999</v>
      </c>
      <c r="L81" s="156">
        <v>2.0649999999999999</v>
      </c>
      <c r="M81" s="167">
        <v>2.0699999999999998</v>
      </c>
      <c r="N81" s="156">
        <v>2.0699999999999998</v>
      </c>
      <c r="O81" s="167">
        <v>2.17</v>
      </c>
      <c r="P81" s="156">
        <v>2.17</v>
      </c>
      <c r="Q81" s="167">
        <v>2.0750000000000002</v>
      </c>
      <c r="R81" s="156">
        <v>2.0750000000000002</v>
      </c>
      <c r="S81" s="167">
        <v>2.0350000000000001</v>
      </c>
      <c r="T81" s="156">
        <v>2.08</v>
      </c>
      <c r="U81" s="167">
        <v>2.3149999999999999</v>
      </c>
      <c r="V81" s="156">
        <v>2.3149999999999999</v>
      </c>
      <c r="W81" s="167">
        <v>2.2050000000000001</v>
      </c>
      <c r="X81" s="156">
        <v>2.2050000000000001</v>
      </c>
      <c r="Y81" s="168">
        <v>2.23</v>
      </c>
      <c r="Z81" s="156">
        <v>2.2400000000000002</v>
      </c>
      <c r="AA81" s="167">
        <v>2.4249999999999998</v>
      </c>
      <c r="AB81" s="156">
        <v>2.4249999999999998</v>
      </c>
      <c r="AC81" s="168">
        <v>2.33</v>
      </c>
      <c r="AD81" s="156">
        <v>2.33</v>
      </c>
      <c r="AE81" s="168">
        <v>2.25</v>
      </c>
      <c r="AF81" s="205">
        <v>2.5499999999999998</v>
      </c>
      <c r="AG81" s="168">
        <v>2.0975000000000001</v>
      </c>
      <c r="AH81" s="155">
        <v>2.0975000000000001</v>
      </c>
      <c r="AI81" s="167">
        <v>2.105</v>
      </c>
      <c r="AJ81" s="156">
        <v>2.105</v>
      </c>
      <c r="AK81" s="167">
        <v>2.19</v>
      </c>
      <c r="AL81" s="156">
        <v>2.19</v>
      </c>
      <c r="AM81" s="168">
        <v>2.4249999999999998</v>
      </c>
      <c r="AN81" s="156">
        <v>2.4249999999999998</v>
      </c>
    </row>
    <row r="82" spans="2:40" x14ac:dyDescent="0.25">
      <c r="B82" s="128">
        <f t="shared" si="25"/>
        <v>37260</v>
      </c>
      <c r="C82" s="167">
        <v>2.2599999999999998</v>
      </c>
      <c r="D82" s="156">
        <v>2.2599999999999998</v>
      </c>
      <c r="E82" s="167">
        <v>2.1850000000000001</v>
      </c>
      <c r="F82" s="156">
        <v>2.1850000000000001</v>
      </c>
      <c r="G82" s="167">
        <v>2.2799999999999998</v>
      </c>
      <c r="H82" s="156">
        <v>2.27</v>
      </c>
      <c r="I82" s="167">
        <v>2.35</v>
      </c>
      <c r="J82" s="156">
        <v>2.35</v>
      </c>
      <c r="K82" s="167">
        <v>2.06</v>
      </c>
      <c r="L82" s="156">
        <v>2.06</v>
      </c>
      <c r="M82" s="167">
        <v>2.0550000000000002</v>
      </c>
      <c r="N82" s="156">
        <v>2.0550000000000002</v>
      </c>
      <c r="O82" s="167">
        <v>2.1150000000000002</v>
      </c>
      <c r="P82" s="156">
        <v>2.1150000000000002</v>
      </c>
      <c r="Q82" s="167">
        <v>2.0699999999999998</v>
      </c>
      <c r="R82" s="156">
        <v>2.0699999999999998</v>
      </c>
      <c r="S82" s="167">
        <v>2.08</v>
      </c>
      <c r="T82" s="156">
        <v>2.06</v>
      </c>
      <c r="U82" s="167">
        <v>2.25</v>
      </c>
      <c r="V82" s="156">
        <v>2.25</v>
      </c>
      <c r="W82" s="167">
        <v>2.15</v>
      </c>
      <c r="X82" s="156">
        <v>2.15</v>
      </c>
      <c r="Y82" s="168">
        <v>2.165</v>
      </c>
      <c r="Z82" s="156">
        <v>2.2000000000000002</v>
      </c>
      <c r="AA82" s="167">
        <v>2.37</v>
      </c>
      <c r="AB82" s="156">
        <v>2.37</v>
      </c>
      <c r="AC82" s="168">
        <v>2.29</v>
      </c>
      <c r="AD82" s="156">
        <v>2.29</v>
      </c>
      <c r="AE82" s="168">
        <v>2.1850000000000001</v>
      </c>
      <c r="AF82" s="205">
        <v>2.5499999999999998</v>
      </c>
      <c r="AG82" s="168">
        <v>2.0232999999999999</v>
      </c>
      <c r="AH82" s="155">
        <v>2.0232999999999999</v>
      </c>
      <c r="AI82" s="167">
        <v>2.145</v>
      </c>
      <c r="AJ82" s="156">
        <v>2.145</v>
      </c>
      <c r="AK82" s="167">
        <v>2</v>
      </c>
      <c r="AL82" s="156">
        <v>2</v>
      </c>
      <c r="AM82" s="168">
        <v>2.37</v>
      </c>
      <c r="AN82" s="156">
        <v>2.37</v>
      </c>
    </row>
    <row r="83" spans="2:40" x14ac:dyDescent="0.25">
      <c r="B83" s="128">
        <f t="shared" si="25"/>
        <v>37261</v>
      </c>
      <c r="C83" s="167">
        <v>2.125</v>
      </c>
      <c r="D83" s="156">
        <v>2.125</v>
      </c>
      <c r="E83" s="167">
        <v>2.0449999999999999</v>
      </c>
      <c r="F83" s="156">
        <v>2.0449999999999999</v>
      </c>
      <c r="G83" s="167">
        <v>2.145</v>
      </c>
      <c r="H83" s="156">
        <v>2.2149999999999999</v>
      </c>
      <c r="I83" s="167">
        <v>2.2400000000000002</v>
      </c>
      <c r="J83" s="156">
        <v>2.2400000000000002</v>
      </c>
      <c r="K83" s="167">
        <v>1.9750000000000001</v>
      </c>
      <c r="L83" s="156">
        <v>1.9750000000000001</v>
      </c>
      <c r="M83" s="167">
        <v>1.98</v>
      </c>
      <c r="N83" s="156">
        <v>1.98</v>
      </c>
      <c r="O83" s="167">
        <v>1.9750000000000001</v>
      </c>
      <c r="P83" s="156">
        <v>1.9750000000000001</v>
      </c>
      <c r="Q83" s="167">
        <v>1.9950000000000001</v>
      </c>
      <c r="R83" s="156">
        <v>1.9950000000000001</v>
      </c>
      <c r="S83" s="167">
        <v>2.25</v>
      </c>
      <c r="T83" s="156">
        <v>1.9850000000000001</v>
      </c>
      <c r="U83" s="167">
        <v>2.12</v>
      </c>
      <c r="V83" s="156">
        <v>2.12</v>
      </c>
      <c r="W83" s="167">
        <v>2.0099999999999998</v>
      </c>
      <c r="X83" s="156">
        <v>2.0099999999999998</v>
      </c>
      <c r="Y83" s="168">
        <v>2.0249999999999999</v>
      </c>
      <c r="Z83" s="156">
        <v>2.0350000000000001</v>
      </c>
      <c r="AA83" s="167">
        <v>2.2149999999999999</v>
      </c>
      <c r="AB83" s="156">
        <v>2.2149999999999999</v>
      </c>
      <c r="AC83" s="168">
        <v>2.15</v>
      </c>
      <c r="AD83" s="156">
        <v>2.15</v>
      </c>
      <c r="AE83" s="168">
        <v>2.0449999999999999</v>
      </c>
      <c r="AF83" s="205">
        <v>2.5499999999999998</v>
      </c>
      <c r="AG83" s="168">
        <v>1.9359999999999999</v>
      </c>
      <c r="AH83" s="155">
        <v>1.9359999999999999</v>
      </c>
      <c r="AI83" s="167">
        <v>2.125</v>
      </c>
      <c r="AJ83" s="156">
        <v>2.125</v>
      </c>
      <c r="AK83" s="167">
        <v>1.92</v>
      </c>
      <c r="AL83" s="156">
        <v>1.92</v>
      </c>
      <c r="AM83" s="168">
        <v>2.2149999999999999</v>
      </c>
      <c r="AN83" s="156">
        <v>2.2149999999999999</v>
      </c>
    </row>
    <row r="84" spans="2:40" x14ac:dyDescent="0.25">
      <c r="B84" s="128">
        <f t="shared" si="25"/>
        <v>37262</v>
      </c>
      <c r="C84" s="167">
        <v>2.125</v>
      </c>
      <c r="D84" s="156">
        <v>2.125</v>
      </c>
      <c r="E84" s="167">
        <v>2.0449999999999999</v>
      </c>
      <c r="F84" s="156">
        <v>2.0449999999999999</v>
      </c>
      <c r="G84" s="167">
        <v>2.145</v>
      </c>
      <c r="H84" s="156">
        <v>2.2149999999999999</v>
      </c>
      <c r="I84" s="167">
        <v>2.2400000000000002</v>
      </c>
      <c r="J84" s="156">
        <v>2.2400000000000002</v>
      </c>
      <c r="K84" s="167">
        <v>1.9750000000000001</v>
      </c>
      <c r="L84" s="156">
        <v>1.9750000000000001</v>
      </c>
      <c r="M84" s="167">
        <v>1.98</v>
      </c>
      <c r="N84" s="156">
        <v>1.98</v>
      </c>
      <c r="O84" s="167">
        <v>1.9750000000000001</v>
      </c>
      <c r="P84" s="156">
        <v>1.9750000000000001</v>
      </c>
      <c r="Q84" s="167">
        <v>1.9950000000000001</v>
      </c>
      <c r="R84" s="156">
        <v>1.9950000000000001</v>
      </c>
      <c r="S84" s="167">
        <v>2.25</v>
      </c>
      <c r="T84" s="156">
        <v>1.9850000000000001</v>
      </c>
      <c r="U84" s="167">
        <v>2.12</v>
      </c>
      <c r="V84" s="156">
        <v>2.12</v>
      </c>
      <c r="W84" s="167">
        <v>2.0099999999999998</v>
      </c>
      <c r="X84" s="156">
        <v>2.0099999999999998</v>
      </c>
      <c r="Y84" s="168">
        <v>2.0249999999999999</v>
      </c>
      <c r="Z84" s="156">
        <v>2.0350000000000001</v>
      </c>
      <c r="AA84" s="167">
        <v>2.2149999999999999</v>
      </c>
      <c r="AB84" s="156">
        <v>2.2149999999999999</v>
      </c>
      <c r="AC84" s="168">
        <v>2.15</v>
      </c>
      <c r="AD84" s="156">
        <v>2.15</v>
      </c>
      <c r="AE84" s="168">
        <v>2.0449999999999999</v>
      </c>
      <c r="AF84" s="205">
        <v>2.5499999999999998</v>
      </c>
      <c r="AG84" s="168">
        <v>0</v>
      </c>
      <c r="AH84" s="155">
        <v>1.9359999999999999</v>
      </c>
      <c r="AI84" s="167">
        <v>2.125</v>
      </c>
      <c r="AJ84" s="156">
        <v>2.125</v>
      </c>
      <c r="AK84" s="167">
        <v>1.92</v>
      </c>
      <c r="AL84" s="156">
        <v>1.92</v>
      </c>
      <c r="AM84" s="168">
        <v>2.2149999999999999</v>
      </c>
      <c r="AN84" s="156">
        <v>2.2149999999999999</v>
      </c>
    </row>
    <row r="85" spans="2:40" x14ac:dyDescent="0.25">
      <c r="B85" s="128">
        <f t="shared" si="25"/>
        <v>37263</v>
      </c>
      <c r="C85" s="167">
        <v>2.125</v>
      </c>
      <c r="D85" s="156">
        <v>2.125</v>
      </c>
      <c r="E85" s="167">
        <v>2.0449999999999999</v>
      </c>
      <c r="F85" s="156">
        <v>2.0449999999999999</v>
      </c>
      <c r="G85" s="167">
        <v>2.145</v>
      </c>
      <c r="H85" s="156">
        <v>2.2149999999999999</v>
      </c>
      <c r="I85" s="167">
        <v>2.2400000000000002</v>
      </c>
      <c r="J85" s="156">
        <v>2.2400000000000002</v>
      </c>
      <c r="K85" s="167">
        <v>1.9750000000000001</v>
      </c>
      <c r="L85" s="156">
        <v>1.9750000000000001</v>
      </c>
      <c r="M85" s="167">
        <v>1.98</v>
      </c>
      <c r="N85" s="156">
        <v>1.98</v>
      </c>
      <c r="O85" s="167">
        <v>1.9750000000000001</v>
      </c>
      <c r="P85" s="156">
        <v>1.9750000000000001</v>
      </c>
      <c r="Q85" s="167">
        <v>1.9950000000000001</v>
      </c>
      <c r="R85" s="156">
        <v>1.9950000000000001</v>
      </c>
      <c r="S85" s="167">
        <v>2.25</v>
      </c>
      <c r="T85" s="156">
        <v>1.9850000000000001</v>
      </c>
      <c r="U85" s="167">
        <v>2.12</v>
      </c>
      <c r="V85" s="156">
        <v>2.12</v>
      </c>
      <c r="W85" s="167">
        <v>2.0099999999999998</v>
      </c>
      <c r="X85" s="156">
        <v>2.0099999999999998</v>
      </c>
      <c r="Y85" s="168">
        <v>2.0249999999999999</v>
      </c>
      <c r="Z85" s="156">
        <v>2.0350000000000001</v>
      </c>
      <c r="AA85" s="167">
        <v>2.2149999999999999</v>
      </c>
      <c r="AB85" s="156">
        <v>2.2149999999999999</v>
      </c>
      <c r="AC85" s="168">
        <v>2.15</v>
      </c>
      <c r="AD85" s="156">
        <v>2.15</v>
      </c>
      <c r="AE85" s="168">
        <v>2.0449999999999999</v>
      </c>
      <c r="AF85" s="205">
        <v>2.5499999999999998</v>
      </c>
      <c r="AG85" s="168">
        <v>1.9168000000000001</v>
      </c>
      <c r="AH85" s="155">
        <v>1.9168000000000001</v>
      </c>
      <c r="AI85" s="167">
        <v>2.125</v>
      </c>
      <c r="AJ85" s="156">
        <v>2.125</v>
      </c>
      <c r="AK85" s="167">
        <v>1.92</v>
      </c>
      <c r="AL85" s="156">
        <v>1.92</v>
      </c>
      <c r="AM85" s="168">
        <v>2.2149999999999999</v>
      </c>
      <c r="AN85" s="156">
        <v>2.2149999999999999</v>
      </c>
    </row>
    <row r="86" spans="2:40" x14ac:dyDescent="0.25">
      <c r="B86" s="128">
        <f t="shared" si="25"/>
        <v>37264</v>
      </c>
      <c r="C86" s="167">
        <v>2.0350000000000001</v>
      </c>
      <c r="D86" s="156">
        <v>2.0350000000000001</v>
      </c>
      <c r="E86" s="167">
        <v>1.98</v>
      </c>
      <c r="F86" s="156">
        <v>1.98</v>
      </c>
      <c r="G86" s="167">
        <v>2.0550000000000002</v>
      </c>
      <c r="H86" s="156">
        <v>2.0049999999999999</v>
      </c>
      <c r="I86" s="167">
        <v>2.13</v>
      </c>
      <c r="J86" s="156">
        <v>2.13</v>
      </c>
      <c r="K86" s="167">
        <v>1.875</v>
      </c>
      <c r="L86" s="156">
        <v>1.875</v>
      </c>
      <c r="M86" s="167">
        <v>1.88</v>
      </c>
      <c r="N86" s="156">
        <v>1.88</v>
      </c>
      <c r="O86" s="167">
        <v>1.84</v>
      </c>
      <c r="P86" s="156">
        <v>1.84</v>
      </c>
      <c r="Q86" s="167">
        <v>1.885</v>
      </c>
      <c r="R86" s="156">
        <v>1.885</v>
      </c>
      <c r="S86" s="167">
        <v>1.9850000000000001</v>
      </c>
      <c r="T86" s="156">
        <v>1.86</v>
      </c>
      <c r="U86" s="167">
        <v>1.9950000000000001</v>
      </c>
      <c r="V86" s="156">
        <v>1.9950000000000001</v>
      </c>
      <c r="W86" s="167">
        <v>1.87</v>
      </c>
      <c r="X86" s="156">
        <v>1.87</v>
      </c>
      <c r="Y86" s="168">
        <v>1.96</v>
      </c>
      <c r="Z86" s="156">
        <v>1.9850000000000001</v>
      </c>
      <c r="AA86" s="167">
        <v>2.125</v>
      </c>
      <c r="AB86" s="156">
        <v>2.125</v>
      </c>
      <c r="AC86" s="168">
        <v>2.0699999999999998</v>
      </c>
      <c r="AD86" s="156">
        <v>2.0699999999999998</v>
      </c>
      <c r="AE86" s="168">
        <v>1.98</v>
      </c>
      <c r="AF86" s="205">
        <v>2.5499999999999998</v>
      </c>
      <c r="AG86" s="168">
        <v>1.9168000000000001</v>
      </c>
      <c r="AH86" s="155">
        <v>1.9168000000000001</v>
      </c>
      <c r="AI86" s="167">
        <v>1.9750000000000001</v>
      </c>
      <c r="AJ86" s="156">
        <v>1.9750000000000001</v>
      </c>
      <c r="AK86" s="167">
        <v>2</v>
      </c>
      <c r="AL86" s="156">
        <v>2</v>
      </c>
      <c r="AM86" s="168">
        <v>2.125</v>
      </c>
      <c r="AN86" s="156">
        <v>2.125</v>
      </c>
    </row>
    <row r="87" spans="2:40" x14ac:dyDescent="0.25">
      <c r="B87" s="128">
        <f t="shared" si="25"/>
        <v>37265</v>
      </c>
      <c r="C87" s="167">
        <v>2.0350000000000001</v>
      </c>
      <c r="D87" s="156">
        <v>2.1150000000000002</v>
      </c>
      <c r="E87" s="167">
        <v>1.98</v>
      </c>
      <c r="F87" s="156">
        <v>2.0649999999999999</v>
      </c>
      <c r="G87" s="167">
        <v>2.1349999999999998</v>
      </c>
      <c r="H87" s="156">
        <v>2.1</v>
      </c>
      <c r="I87" s="167">
        <v>2.13</v>
      </c>
      <c r="J87" s="156">
        <v>2.2000000000000002</v>
      </c>
      <c r="K87" s="167">
        <v>1.875</v>
      </c>
      <c r="L87" s="156">
        <v>1.96</v>
      </c>
      <c r="M87" s="167">
        <v>1.88</v>
      </c>
      <c r="N87" s="156">
        <v>1.97</v>
      </c>
      <c r="O87" s="167">
        <v>1.84</v>
      </c>
      <c r="P87" s="156">
        <v>2.0449999999999999</v>
      </c>
      <c r="Q87" s="167">
        <v>1.885</v>
      </c>
      <c r="R87" s="156">
        <v>1.96</v>
      </c>
      <c r="S87" s="167">
        <v>1.86</v>
      </c>
      <c r="T87" s="156">
        <v>1.915</v>
      </c>
      <c r="U87" s="167">
        <v>1.9950000000000001</v>
      </c>
      <c r="V87" s="156">
        <v>2.1349999999999998</v>
      </c>
      <c r="W87" s="167">
        <v>1.87</v>
      </c>
      <c r="X87" s="156">
        <v>2.0699999999999998</v>
      </c>
      <c r="Y87" s="168">
        <v>2.0449999999999999</v>
      </c>
      <c r="Z87" s="156">
        <v>2.0249999999999999</v>
      </c>
      <c r="AA87" s="167">
        <v>2.125</v>
      </c>
      <c r="AB87" s="156">
        <v>2.23</v>
      </c>
      <c r="AC87" s="168">
        <v>2.145</v>
      </c>
      <c r="AD87" s="156">
        <v>2.145</v>
      </c>
      <c r="AE87" s="168">
        <v>2.0649999999999999</v>
      </c>
      <c r="AF87" s="205">
        <v>2.5499999999999998</v>
      </c>
      <c r="AG87" s="168">
        <v>1.986</v>
      </c>
      <c r="AH87" s="155">
        <v>1.986</v>
      </c>
      <c r="AI87" s="167">
        <v>1.9750000000000001</v>
      </c>
      <c r="AJ87" s="156">
        <v>2.0750000000000002</v>
      </c>
      <c r="AK87" s="167">
        <v>2</v>
      </c>
      <c r="AL87" s="156">
        <v>2</v>
      </c>
      <c r="AM87" s="168">
        <v>2.23</v>
      </c>
      <c r="AN87" s="156">
        <v>2.23</v>
      </c>
    </row>
    <row r="88" spans="2:40" x14ac:dyDescent="0.25">
      <c r="B88" s="128">
        <f t="shared" si="25"/>
        <v>37266</v>
      </c>
      <c r="C88" s="167">
        <v>2.1150000000000002</v>
      </c>
      <c r="D88" s="156">
        <v>2.1150000000000002</v>
      </c>
      <c r="E88" s="167">
        <v>2.0649999999999999</v>
      </c>
      <c r="F88" s="156">
        <v>2.0649999999999999</v>
      </c>
      <c r="G88" s="167">
        <v>2.1349999999999998</v>
      </c>
      <c r="H88" s="156">
        <v>2.1349999999999998</v>
      </c>
      <c r="I88" s="167">
        <v>2.2000000000000002</v>
      </c>
      <c r="J88" s="156">
        <v>2.2000000000000002</v>
      </c>
      <c r="K88" s="167">
        <v>1.96</v>
      </c>
      <c r="L88" s="156">
        <v>1.96</v>
      </c>
      <c r="M88" s="167">
        <v>1.97</v>
      </c>
      <c r="N88" s="156">
        <v>1.97</v>
      </c>
      <c r="O88" s="167">
        <v>2.0449999999999999</v>
      </c>
      <c r="P88" s="156">
        <v>2.0449999999999999</v>
      </c>
      <c r="Q88" s="167">
        <v>1.96</v>
      </c>
      <c r="R88" s="156">
        <v>1.96</v>
      </c>
      <c r="S88" s="167">
        <v>1.915</v>
      </c>
      <c r="T88" s="156">
        <v>1.915</v>
      </c>
      <c r="U88" s="167">
        <v>2.1349999999999998</v>
      </c>
      <c r="V88" s="156">
        <v>2.1349999999999998</v>
      </c>
      <c r="W88" s="167">
        <v>2.0699999999999998</v>
      </c>
      <c r="X88" s="156">
        <v>2.0699999999999998</v>
      </c>
      <c r="Y88" s="168">
        <v>2.0449999999999999</v>
      </c>
      <c r="Z88" s="156">
        <v>2.0449999999999999</v>
      </c>
      <c r="AA88" s="167">
        <v>2.23</v>
      </c>
      <c r="AB88" s="156">
        <v>2.23</v>
      </c>
      <c r="AC88" s="168">
        <v>2.145</v>
      </c>
      <c r="AD88" s="156">
        <v>2.145</v>
      </c>
      <c r="AE88" s="168">
        <v>2.0649999999999999</v>
      </c>
      <c r="AF88" s="205">
        <v>2.0649999999999999</v>
      </c>
      <c r="AG88" s="168">
        <v>1.915</v>
      </c>
      <c r="AH88" s="155">
        <v>1.915</v>
      </c>
      <c r="AI88" s="167">
        <v>2.0750000000000002</v>
      </c>
      <c r="AJ88" s="156">
        <v>2.0750000000000002</v>
      </c>
      <c r="AK88" s="167">
        <v>2</v>
      </c>
      <c r="AL88" s="156">
        <v>2</v>
      </c>
      <c r="AM88" s="168">
        <v>2.23</v>
      </c>
      <c r="AN88" s="156">
        <v>2.23</v>
      </c>
    </row>
    <row r="89" spans="2:40" x14ac:dyDescent="0.25">
      <c r="B89" s="128">
        <f t="shared" si="25"/>
        <v>37267</v>
      </c>
      <c r="C89" s="167">
        <v>2.2200000000000002</v>
      </c>
      <c r="D89" s="156">
        <v>2.2200000000000002</v>
      </c>
      <c r="E89" s="167">
        <v>2.02</v>
      </c>
      <c r="F89" s="156">
        <v>2.02</v>
      </c>
      <c r="G89" s="167">
        <v>2.2400000000000002</v>
      </c>
      <c r="H89" s="156">
        <v>2.2400000000000002</v>
      </c>
      <c r="I89" s="167">
        <v>2.42</v>
      </c>
      <c r="J89" s="156">
        <v>2.42</v>
      </c>
      <c r="K89" s="167">
        <v>1.97</v>
      </c>
      <c r="L89" s="156">
        <v>1.97</v>
      </c>
      <c r="M89" s="167">
        <v>1.92</v>
      </c>
      <c r="N89" s="156">
        <v>1.92</v>
      </c>
      <c r="O89" s="167">
        <v>2.02</v>
      </c>
      <c r="P89" s="156">
        <v>2.02</v>
      </c>
      <c r="Q89" s="167">
        <v>1.92</v>
      </c>
      <c r="R89" s="156">
        <v>1.92</v>
      </c>
      <c r="S89" s="167">
        <v>2.2999999999999998</v>
      </c>
      <c r="T89" s="156">
        <v>2.2999999999999998</v>
      </c>
      <c r="U89" s="167">
        <v>2.42</v>
      </c>
      <c r="V89" s="156">
        <v>2.42</v>
      </c>
      <c r="W89" s="167">
        <v>2.35</v>
      </c>
      <c r="X89" s="156">
        <v>2.35</v>
      </c>
      <c r="Y89" s="168">
        <v>2</v>
      </c>
      <c r="Z89" s="156">
        <v>2</v>
      </c>
      <c r="AA89" s="167">
        <v>2.57</v>
      </c>
      <c r="AB89" s="156">
        <v>2.57</v>
      </c>
      <c r="AC89" s="168">
        <v>2.4700000000000002</v>
      </c>
      <c r="AD89" s="156">
        <v>2.4700000000000002</v>
      </c>
      <c r="AE89" s="168">
        <v>2.02</v>
      </c>
      <c r="AF89" s="205">
        <v>2.02</v>
      </c>
      <c r="AG89" s="168">
        <v>1.8979999999999999</v>
      </c>
      <c r="AH89" s="155">
        <v>1.8979999999999999</v>
      </c>
      <c r="AI89" s="167">
        <v>2.02</v>
      </c>
      <c r="AJ89" s="156">
        <v>2.02</v>
      </c>
      <c r="AK89" s="167">
        <v>1.97</v>
      </c>
      <c r="AL89" s="156">
        <v>1.97</v>
      </c>
      <c r="AM89" s="168">
        <v>2.57</v>
      </c>
      <c r="AN89" s="156">
        <v>2.57</v>
      </c>
    </row>
    <row r="90" spans="2:40" x14ac:dyDescent="0.25">
      <c r="B90" s="128">
        <f t="shared" si="25"/>
        <v>37268</v>
      </c>
      <c r="C90" s="167">
        <v>2.2200000000000002</v>
      </c>
      <c r="D90" s="156">
        <v>2.2200000000000002</v>
      </c>
      <c r="E90" s="167">
        <v>2.02</v>
      </c>
      <c r="F90" s="156">
        <v>2.02</v>
      </c>
      <c r="G90" s="167">
        <v>2.2799999999999998</v>
      </c>
      <c r="H90" s="156">
        <v>2.2799999999999998</v>
      </c>
      <c r="I90" s="167">
        <v>2.42</v>
      </c>
      <c r="J90" s="156">
        <v>2.42</v>
      </c>
      <c r="K90" s="167">
        <v>1.97</v>
      </c>
      <c r="L90" s="156">
        <v>1.97</v>
      </c>
      <c r="M90" s="167">
        <v>1.92</v>
      </c>
      <c r="N90" s="156">
        <v>1.92</v>
      </c>
      <c r="O90" s="167">
        <v>2.02</v>
      </c>
      <c r="P90" s="156">
        <v>2.02</v>
      </c>
      <c r="Q90" s="167">
        <v>1.92</v>
      </c>
      <c r="R90" s="156">
        <v>1.92</v>
      </c>
      <c r="S90" s="167">
        <v>2.2999999999999998</v>
      </c>
      <c r="T90" s="156">
        <v>2.2999999999999998</v>
      </c>
      <c r="U90" s="167">
        <v>2.42</v>
      </c>
      <c r="V90" s="156">
        <v>2.42</v>
      </c>
      <c r="W90" s="167">
        <v>2.35</v>
      </c>
      <c r="X90" s="156">
        <v>2.35</v>
      </c>
      <c r="Y90" s="168">
        <v>2</v>
      </c>
      <c r="Z90" s="156">
        <v>2</v>
      </c>
      <c r="AA90" s="167">
        <v>2.57</v>
      </c>
      <c r="AB90" s="156">
        <v>2.57</v>
      </c>
      <c r="AC90" s="168">
        <v>2.4700000000000002</v>
      </c>
      <c r="AD90" s="156">
        <v>2.4700000000000002</v>
      </c>
      <c r="AE90" s="168">
        <v>2.02</v>
      </c>
      <c r="AF90" s="205">
        <v>2.02</v>
      </c>
      <c r="AG90" s="168">
        <v>0</v>
      </c>
      <c r="AH90" s="155">
        <v>1.8979999999999999</v>
      </c>
      <c r="AI90" s="167">
        <v>2.02</v>
      </c>
      <c r="AJ90" s="156">
        <v>2.02</v>
      </c>
      <c r="AK90" s="167">
        <v>1.97</v>
      </c>
      <c r="AL90" s="156">
        <v>1.97</v>
      </c>
      <c r="AM90" s="168">
        <v>2.57</v>
      </c>
      <c r="AN90" s="156">
        <v>2.57</v>
      </c>
    </row>
    <row r="91" spans="2:40" x14ac:dyDescent="0.25">
      <c r="B91" s="128">
        <f t="shared" si="25"/>
        <v>37269</v>
      </c>
      <c r="C91" s="167">
        <v>2.2200000000000002</v>
      </c>
      <c r="D91" s="156">
        <v>2.2200000000000002</v>
      </c>
      <c r="E91" s="167">
        <v>2.02</v>
      </c>
      <c r="F91" s="156">
        <v>2.02</v>
      </c>
      <c r="G91" s="167">
        <v>2.2400000000000002</v>
      </c>
      <c r="H91" s="156">
        <v>2.2400000000000002</v>
      </c>
      <c r="I91" s="167">
        <v>2.42</v>
      </c>
      <c r="J91" s="156">
        <v>2.42</v>
      </c>
      <c r="K91" s="167">
        <v>1.97</v>
      </c>
      <c r="L91" s="156">
        <v>1.97</v>
      </c>
      <c r="M91" s="167">
        <v>1.92</v>
      </c>
      <c r="N91" s="156">
        <v>1.92</v>
      </c>
      <c r="O91" s="167">
        <v>2.02</v>
      </c>
      <c r="P91" s="156">
        <v>2.02</v>
      </c>
      <c r="Q91" s="167">
        <v>1.92</v>
      </c>
      <c r="R91" s="156">
        <v>1.92</v>
      </c>
      <c r="S91" s="167">
        <v>2.2999999999999998</v>
      </c>
      <c r="T91" s="156">
        <v>2.2999999999999998</v>
      </c>
      <c r="U91" s="167">
        <v>2.42</v>
      </c>
      <c r="V91" s="156">
        <v>2.42</v>
      </c>
      <c r="W91" s="167">
        <v>2.35</v>
      </c>
      <c r="X91" s="156">
        <v>2.35</v>
      </c>
      <c r="Y91" s="168">
        <v>2</v>
      </c>
      <c r="Z91" s="156">
        <v>2</v>
      </c>
      <c r="AA91" s="167">
        <v>2.57</v>
      </c>
      <c r="AB91" s="156">
        <v>2.57</v>
      </c>
      <c r="AC91" s="168">
        <v>2.4700000000000002</v>
      </c>
      <c r="AD91" s="156">
        <v>2.4700000000000002</v>
      </c>
      <c r="AE91" s="168">
        <v>2.02</v>
      </c>
      <c r="AF91" s="205">
        <v>2.02</v>
      </c>
      <c r="AG91" s="168">
        <v>0</v>
      </c>
      <c r="AH91" s="155">
        <v>1.8979999999999999</v>
      </c>
      <c r="AI91" s="167">
        <v>2.02</v>
      </c>
      <c r="AJ91" s="156">
        <v>2.02</v>
      </c>
      <c r="AK91" s="167">
        <v>1.97</v>
      </c>
      <c r="AL91" s="156">
        <v>1.97</v>
      </c>
      <c r="AM91" s="168">
        <v>2.57</v>
      </c>
      <c r="AN91" s="156">
        <v>2.57</v>
      </c>
    </row>
    <row r="92" spans="2:40" x14ac:dyDescent="0.25">
      <c r="B92" s="128">
        <f t="shared" si="25"/>
        <v>37270</v>
      </c>
      <c r="C92" s="167">
        <v>2.2200000000000002</v>
      </c>
      <c r="D92" s="156">
        <v>2.2200000000000002</v>
      </c>
      <c r="E92" s="167">
        <v>2.02</v>
      </c>
      <c r="F92" s="156">
        <v>2.02</v>
      </c>
      <c r="G92" s="167">
        <v>2.2400000000000002</v>
      </c>
      <c r="H92" s="156">
        <v>2.2400000000000002</v>
      </c>
      <c r="I92" s="167">
        <v>2.42</v>
      </c>
      <c r="J92" s="156">
        <v>2.42</v>
      </c>
      <c r="K92" s="167">
        <v>1.97</v>
      </c>
      <c r="L92" s="156">
        <v>1.97</v>
      </c>
      <c r="M92" s="167">
        <v>1.92</v>
      </c>
      <c r="N92" s="156">
        <v>1.92</v>
      </c>
      <c r="O92" s="167">
        <v>2.02</v>
      </c>
      <c r="P92" s="156">
        <v>2.02</v>
      </c>
      <c r="Q92" s="167">
        <v>1.92</v>
      </c>
      <c r="R92" s="156">
        <v>1.92</v>
      </c>
      <c r="S92" s="167">
        <v>2.2999999999999998</v>
      </c>
      <c r="T92" s="156">
        <v>2.2999999999999998</v>
      </c>
      <c r="U92" s="167">
        <v>2.42</v>
      </c>
      <c r="V92" s="156">
        <v>2.42</v>
      </c>
      <c r="W92" s="167">
        <v>2.35</v>
      </c>
      <c r="X92" s="156">
        <v>2.35</v>
      </c>
      <c r="Y92" s="168">
        <v>2</v>
      </c>
      <c r="Z92" s="156">
        <v>2</v>
      </c>
      <c r="AA92" s="167">
        <v>2.57</v>
      </c>
      <c r="AB92" s="156">
        <v>2.57</v>
      </c>
      <c r="AC92" s="168">
        <v>2.4700000000000002</v>
      </c>
      <c r="AD92" s="156">
        <v>2.4700000000000002</v>
      </c>
      <c r="AE92" s="168">
        <v>2.02</v>
      </c>
      <c r="AF92" s="205">
        <v>2.02</v>
      </c>
      <c r="AG92" s="168">
        <v>0</v>
      </c>
      <c r="AH92" s="155">
        <v>1.8979999999999999</v>
      </c>
      <c r="AI92" s="167">
        <v>2.02</v>
      </c>
      <c r="AJ92" s="156">
        <v>2.02</v>
      </c>
      <c r="AK92" s="167">
        <v>1.97</v>
      </c>
      <c r="AL92" s="156">
        <v>1.97</v>
      </c>
      <c r="AM92" s="168">
        <v>2.57</v>
      </c>
      <c r="AN92" s="156">
        <v>2.57</v>
      </c>
    </row>
    <row r="93" spans="2:40" x14ac:dyDescent="0.25">
      <c r="B93" s="128">
        <f t="shared" si="25"/>
        <v>37271</v>
      </c>
      <c r="C93" s="167">
        <v>2.2200000000000002</v>
      </c>
      <c r="D93" s="156">
        <v>2.2200000000000002</v>
      </c>
      <c r="E93" s="167">
        <v>2.02</v>
      </c>
      <c r="F93" s="156">
        <v>2.02</v>
      </c>
      <c r="G93" s="167">
        <v>2.2400000000000002</v>
      </c>
      <c r="H93" s="156">
        <v>2.2400000000000002</v>
      </c>
      <c r="I93" s="167">
        <v>2.42</v>
      </c>
      <c r="J93" s="156">
        <v>2.42</v>
      </c>
      <c r="K93" s="167">
        <v>1.97</v>
      </c>
      <c r="L93" s="156">
        <v>1.97</v>
      </c>
      <c r="M93" s="167">
        <v>1.92</v>
      </c>
      <c r="N93" s="156">
        <v>1.92</v>
      </c>
      <c r="O93" s="167">
        <v>2.02</v>
      </c>
      <c r="P93" s="156">
        <v>2.02</v>
      </c>
      <c r="Q93" s="167">
        <v>1.92</v>
      </c>
      <c r="R93" s="156">
        <v>1.92</v>
      </c>
      <c r="S93" s="167">
        <v>2.2999999999999998</v>
      </c>
      <c r="T93" s="156">
        <v>2.2999999999999998</v>
      </c>
      <c r="U93" s="167">
        <v>2.42</v>
      </c>
      <c r="V93" s="156">
        <v>2.42</v>
      </c>
      <c r="W93" s="167">
        <v>2.35</v>
      </c>
      <c r="X93" s="156">
        <v>2.35</v>
      </c>
      <c r="Y93" s="168">
        <v>2</v>
      </c>
      <c r="Z93" s="156">
        <v>2</v>
      </c>
      <c r="AA93" s="167">
        <v>2.57</v>
      </c>
      <c r="AB93" s="156">
        <v>2.57</v>
      </c>
      <c r="AC93" s="168">
        <v>2.4700000000000002</v>
      </c>
      <c r="AD93" s="156">
        <v>2.4700000000000002</v>
      </c>
      <c r="AE93" s="168">
        <v>2.02</v>
      </c>
      <c r="AF93" s="205">
        <v>2.02</v>
      </c>
      <c r="AG93" s="168">
        <v>0</v>
      </c>
      <c r="AH93" s="155">
        <v>1.8979999999999999</v>
      </c>
      <c r="AI93" s="167">
        <v>2.02</v>
      </c>
      <c r="AJ93" s="156">
        <v>2.02</v>
      </c>
      <c r="AK93" s="167">
        <v>1.97</v>
      </c>
      <c r="AL93" s="156">
        <v>1.97</v>
      </c>
      <c r="AM93" s="168">
        <v>2.57</v>
      </c>
      <c r="AN93" s="156">
        <v>2.57</v>
      </c>
    </row>
    <row r="94" spans="2:40" x14ac:dyDescent="0.25">
      <c r="B94" s="128">
        <f t="shared" si="25"/>
        <v>37272</v>
      </c>
      <c r="C94" s="167">
        <v>2.2200000000000002</v>
      </c>
      <c r="D94" s="156">
        <v>2.2200000000000002</v>
      </c>
      <c r="E94" s="167">
        <v>2.02</v>
      </c>
      <c r="F94" s="156">
        <v>2.02</v>
      </c>
      <c r="G94" s="167">
        <v>2.2400000000000002</v>
      </c>
      <c r="H94" s="156">
        <v>2.2400000000000002</v>
      </c>
      <c r="I94" s="167">
        <v>2.42</v>
      </c>
      <c r="J94" s="156">
        <v>2.42</v>
      </c>
      <c r="K94" s="167">
        <v>1.97</v>
      </c>
      <c r="L94" s="156">
        <v>1.97</v>
      </c>
      <c r="M94" s="167">
        <v>1.92</v>
      </c>
      <c r="N94" s="156">
        <v>1.92</v>
      </c>
      <c r="O94" s="167">
        <v>2.02</v>
      </c>
      <c r="P94" s="156">
        <v>2.02</v>
      </c>
      <c r="Q94" s="167">
        <v>1.92</v>
      </c>
      <c r="R94" s="156">
        <v>1.92</v>
      </c>
      <c r="S94" s="167">
        <v>2.2999999999999998</v>
      </c>
      <c r="T94" s="156">
        <v>2.2999999999999998</v>
      </c>
      <c r="U94" s="167">
        <v>2.42</v>
      </c>
      <c r="V94" s="156">
        <v>2.42</v>
      </c>
      <c r="W94" s="167">
        <v>2.35</v>
      </c>
      <c r="X94" s="156">
        <v>2.35</v>
      </c>
      <c r="Y94" s="168">
        <v>2</v>
      </c>
      <c r="Z94" s="156">
        <v>2</v>
      </c>
      <c r="AA94" s="167">
        <v>2.57</v>
      </c>
      <c r="AB94" s="156">
        <v>2.57</v>
      </c>
      <c r="AC94" s="168">
        <v>2.4700000000000002</v>
      </c>
      <c r="AD94" s="156">
        <v>2.4700000000000002</v>
      </c>
      <c r="AE94" s="168">
        <v>2.02</v>
      </c>
      <c r="AF94" s="205">
        <v>2.02</v>
      </c>
      <c r="AG94" s="168">
        <v>0</v>
      </c>
      <c r="AH94" s="155">
        <v>1.8979999999999999</v>
      </c>
      <c r="AI94" s="167">
        <v>2.02</v>
      </c>
      <c r="AJ94" s="156">
        <v>2.02</v>
      </c>
      <c r="AK94" s="167">
        <v>1.97</v>
      </c>
      <c r="AL94" s="156">
        <v>1.97</v>
      </c>
      <c r="AM94" s="168">
        <v>2.57</v>
      </c>
      <c r="AN94" s="156">
        <v>2.57</v>
      </c>
    </row>
    <row r="95" spans="2:40" x14ac:dyDescent="0.25">
      <c r="B95" s="128">
        <f t="shared" si="25"/>
        <v>37273</v>
      </c>
      <c r="C95" s="167">
        <v>2.2200000000000002</v>
      </c>
      <c r="D95" s="156">
        <v>2.2200000000000002</v>
      </c>
      <c r="E95" s="167">
        <v>2.02</v>
      </c>
      <c r="F95" s="156">
        <v>2.02</v>
      </c>
      <c r="G95" s="167">
        <v>2.2400000000000002</v>
      </c>
      <c r="H95" s="156">
        <v>2.2400000000000002</v>
      </c>
      <c r="I95" s="167">
        <v>2.42</v>
      </c>
      <c r="J95" s="156">
        <v>2.42</v>
      </c>
      <c r="K95" s="167">
        <v>1.97</v>
      </c>
      <c r="L95" s="156">
        <v>1.97</v>
      </c>
      <c r="M95" s="167">
        <v>1.92</v>
      </c>
      <c r="N95" s="156">
        <v>1.92</v>
      </c>
      <c r="O95" s="167">
        <v>2.02</v>
      </c>
      <c r="P95" s="156">
        <v>2.02</v>
      </c>
      <c r="Q95" s="167">
        <v>1.92</v>
      </c>
      <c r="R95" s="156">
        <v>1.92</v>
      </c>
      <c r="S95" s="167">
        <v>2.2999999999999998</v>
      </c>
      <c r="T95" s="156">
        <v>2.2999999999999998</v>
      </c>
      <c r="U95" s="167">
        <v>2.42</v>
      </c>
      <c r="V95" s="156">
        <v>2.42</v>
      </c>
      <c r="W95" s="167">
        <v>2.35</v>
      </c>
      <c r="X95" s="156">
        <v>2.35</v>
      </c>
      <c r="Y95" s="168">
        <v>2</v>
      </c>
      <c r="Z95" s="156">
        <v>2</v>
      </c>
      <c r="AA95" s="167">
        <v>2.57</v>
      </c>
      <c r="AB95" s="156">
        <v>2.57</v>
      </c>
      <c r="AC95" s="168">
        <v>2.4700000000000002</v>
      </c>
      <c r="AD95" s="156">
        <v>2.4700000000000002</v>
      </c>
      <c r="AE95" s="168">
        <v>2.02</v>
      </c>
      <c r="AF95" s="205">
        <v>2.02</v>
      </c>
      <c r="AG95" s="168">
        <v>0</v>
      </c>
      <c r="AH95" s="155">
        <v>1.8979999999999999</v>
      </c>
      <c r="AI95" s="167">
        <v>2.02</v>
      </c>
      <c r="AJ95" s="156">
        <v>2.02</v>
      </c>
      <c r="AK95" s="167">
        <v>1.97</v>
      </c>
      <c r="AL95" s="156">
        <v>1.97</v>
      </c>
      <c r="AM95" s="168">
        <v>2.57</v>
      </c>
      <c r="AN95" s="156">
        <v>2.57</v>
      </c>
    </row>
    <row r="96" spans="2:40" x14ac:dyDescent="0.25">
      <c r="B96" s="128">
        <f t="shared" si="25"/>
        <v>37274</v>
      </c>
      <c r="C96" s="167">
        <v>2.2200000000000002</v>
      </c>
      <c r="D96" s="156">
        <v>2.2200000000000002</v>
      </c>
      <c r="E96" s="167">
        <v>2.02</v>
      </c>
      <c r="F96" s="156">
        <v>2.02</v>
      </c>
      <c r="G96" s="167">
        <v>2.2400000000000002</v>
      </c>
      <c r="H96" s="156">
        <v>2.2400000000000002</v>
      </c>
      <c r="I96" s="167">
        <v>2.42</v>
      </c>
      <c r="J96" s="156">
        <v>2.42</v>
      </c>
      <c r="K96" s="167">
        <v>1.97</v>
      </c>
      <c r="L96" s="156">
        <v>1.97</v>
      </c>
      <c r="M96" s="167">
        <v>1.92</v>
      </c>
      <c r="N96" s="156">
        <v>1.92</v>
      </c>
      <c r="O96" s="167">
        <v>2.02</v>
      </c>
      <c r="P96" s="156">
        <v>2.02</v>
      </c>
      <c r="Q96" s="167">
        <v>1.92</v>
      </c>
      <c r="R96" s="156">
        <v>1.92</v>
      </c>
      <c r="S96" s="167">
        <v>2.2999999999999998</v>
      </c>
      <c r="T96" s="156">
        <v>2.2999999999999998</v>
      </c>
      <c r="U96" s="167">
        <v>2.42</v>
      </c>
      <c r="V96" s="156">
        <v>2.42</v>
      </c>
      <c r="W96" s="167">
        <v>2.35</v>
      </c>
      <c r="X96" s="156">
        <v>2.35</v>
      </c>
      <c r="Y96" s="168">
        <v>2</v>
      </c>
      <c r="Z96" s="156">
        <v>2</v>
      </c>
      <c r="AA96" s="167">
        <v>2.57</v>
      </c>
      <c r="AB96" s="156">
        <v>2.57</v>
      </c>
      <c r="AC96" s="168">
        <v>2.4700000000000002</v>
      </c>
      <c r="AD96" s="156">
        <v>2.4700000000000002</v>
      </c>
      <c r="AE96" s="168">
        <v>2.02</v>
      </c>
      <c r="AF96" s="205">
        <v>2.02</v>
      </c>
      <c r="AG96" s="168">
        <v>0</v>
      </c>
      <c r="AH96" s="155">
        <v>1.8979999999999999</v>
      </c>
      <c r="AI96" s="167">
        <v>2.02</v>
      </c>
      <c r="AJ96" s="156">
        <v>2.02</v>
      </c>
      <c r="AK96" s="167">
        <v>1.97</v>
      </c>
      <c r="AL96" s="156">
        <v>1.97</v>
      </c>
      <c r="AM96" s="168">
        <v>2.57</v>
      </c>
      <c r="AN96" s="156">
        <v>2.57</v>
      </c>
    </row>
    <row r="97" spans="2:40" x14ac:dyDescent="0.25">
      <c r="B97" s="128">
        <f t="shared" si="25"/>
        <v>37275</v>
      </c>
      <c r="C97" s="167">
        <v>2.2200000000000002</v>
      </c>
      <c r="D97" s="156">
        <v>2.2200000000000002</v>
      </c>
      <c r="E97" s="167">
        <v>2.02</v>
      </c>
      <c r="F97" s="156">
        <v>2.02</v>
      </c>
      <c r="G97" s="167">
        <v>2.2400000000000002</v>
      </c>
      <c r="H97" s="156">
        <v>2.2400000000000002</v>
      </c>
      <c r="I97" s="167">
        <v>2.42</v>
      </c>
      <c r="J97" s="156">
        <v>2.42</v>
      </c>
      <c r="K97" s="167">
        <v>1.97</v>
      </c>
      <c r="L97" s="156">
        <v>1.97</v>
      </c>
      <c r="M97" s="167">
        <v>1.92</v>
      </c>
      <c r="N97" s="156">
        <v>1.92</v>
      </c>
      <c r="O97" s="167">
        <v>2.02</v>
      </c>
      <c r="P97" s="156">
        <v>2.02</v>
      </c>
      <c r="Q97" s="167">
        <v>1.92</v>
      </c>
      <c r="R97" s="156">
        <v>1.92</v>
      </c>
      <c r="S97" s="167">
        <v>2.2999999999999998</v>
      </c>
      <c r="T97" s="156">
        <v>2.2999999999999998</v>
      </c>
      <c r="U97" s="167">
        <v>2.42</v>
      </c>
      <c r="V97" s="156">
        <v>2.42</v>
      </c>
      <c r="W97" s="167">
        <v>2.35</v>
      </c>
      <c r="X97" s="156">
        <v>2.35</v>
      </c>
      <c r="Y97" s="168">
        <v>2</v>
      </c>
      <c r="Z97" s="156">
        <v>2</v>
      </c>
      <c r="AA97" s="167">
        <v>2.57</v>
      </c>
      <c r="AB97" s="156">
        <v>2.57</v>
      </c>
      <c r="AC97" s="168">
        <v>2.4700000000000002</v>
      </c>
      <c r="AD97" s="156">
        <v>2.4700000000000002</v>
      </c>
      <c r="AE97" s="168">
        <v>2.02</v>
      </c>
      <c r="AF97" s="205">
        <v>2.02</v>
      </c>
      <c r="AG97" s="168">
        <v>0</v>
      </c>
      <c r="AH97" s="155">
        <v>1.8979999999999999</v>
      </c>
      <c r="AI97" s="167">
        <v>2.02</v>
      </c>
      <c r="AJ97" s="156">
        <v>2.02</v>
      </c>
      <c r="AK97" s="167">
        <v>1.97</v>
      </c>
      <c r="AL97" s="156">
        <v>1.97</v>
      </c>
      <c r="AM97" s="168">
        <v>2.57</v>
      </c>
      <c r="AN97" s="156">
        <v>2.57</v>
      </c>
    </row>
    <row r="98" spans="2:40" x14ac:dyDescent="0.25">
      <c r="B98" s="128">
        <f t="shared" si="25"/>
        <v>37276</v>
      </c>
      <c r="C98" s="167">
        <v>2.2200000000000002</v>
      </c>
      <c r="D98" s="156">
        <v>2.2200000000000002</v>
      </c>
      <c r="E98" s="167">
        <v>2.02</v>
      </c>
      <c r="F98" s="156">
        <v>2.02</v>
      </c>
      <c r="G98" s="167">
        <v>2.2400000000000002</v>
      </c>
      <c r="H98" s="156">
        <v>2.2400000000000002</v>
      </c>
      <c r="I98" s="167">
        <v>2.42</v>
      </c>
      <c r="J98" s="156">
        <v>2.42</v>
      </c>
      <c r="K98" s="167">
        <v>1.97</v>
      </c>
      <c r="L98" s="156">
        <v>1.97</v>
      </c>
      <c r="M98" s="167">
        <v>1.92</v>
      </c>
      <c r="N98" s="156">
        <v>1.92</v>
      </c>
      <c r="O98" s="167">
        <v>2.02</v>
      </c>
      <c r="P98" s="156">
        <v>2.02</v>
      </c>
      <c r="Q98" s="167">
        <v>1.92</v>
      </c>
      <c r="R98" s="156">
        <v>1.92</v>
      </c>
      <c r="S98" s="167">
        <v>2.2999999999999998</v>
      </c>
      <c r="T98" s="156">
        <v>2.2999999999999998</v>
      </c>
      <c r="U98" s="167">
        <v>2.42</v>
      </c>
      <c r="V98" s="156">
        <v>2.42</v>
      </c>
      <c r="W98" s="167">
        <v>2.35</v>
      </c>
      <c r="X98" s="156">
        <v>2.35</v>
      </c>
      <c r="Y98" s="168">
        <v>2</v>
      </c>
      <c r="Z98" s="156">
        <v>2</v>
      </c>
      <c r="AA98" s="167">
        <v>2.57</v>
      </c>
      <c r="AB98" s="156">
        <v>2.57</v>
      </c>
      <c r="AC98" s="168">
        <v>2.4700000000000002</v>
      </c>
      <c r="AD98" s="156">
        <v>2.4700000000000002</v>
      </c>
      <c r="AE98" s="168">
        <v>2.02</v>
      </c>
      <c r="AF98" s="205">
        <v>2.02</v>
      </c>
      <c r="AG98" s="168">
        <v>0</v>
      </c>
      <c r="AH98" s="155">
        <v>1.8979999999999999</v>
      </c>
      <c r="AI98" s="167">
        <v>2.02</v>
      </c>
      <c r="AJ98" s="156">
        <v>2.02</v>
      </c>
      <c r="AK98" s="167">
        <v>1.97</v>
      </c>
      <c r="AL98" s="156">
        <v>1.97</v>
      </c>
      <c r="AM98" s="168">
        <v>2.57</v>
      </c>
      <c r="AN98" s="156">
        <v>2.57</v>
      </c>
    </row>
    <row r="99" spans="2:40" x14ac:dyDescent="0.25">
      <c r="B99" s="128">
        <f t="shared" si="25"/>
        <v>37277</v>
      </c>
      <c r="C99" s="167">
        <v>2.2200000000000002</v>
      </c>
      <c r="D99" s="156">
        <v>2.2200000000000002</v>
      </c>
      <c r="E99" s="167">
        <v>2.02</v>
      </c>
      <c r="F99" s="156">
        <v>2.02</v>
      </c>
      <c r="G99" s="167">
        <v>2.2400000000000002</v>
      </c>
      <c r="H99" s="156">
        <v>2.2400000000000002</v>
      </c>
      <c r="I99" s="167">
        <v>2.42</v>
      </c>
      <c r="J99" s="156">
        <v>2.42</v>
      </c>
      <c r="K99" s="167">
        <v>1.97</v>
      </c>
      <c r="L99" s="156">
        <v>1.97</v>
      </c>
      <c r="M99" s="167">
        <v>1.92</v>
      </c>
      <c r="N99" s="156">
        <v>1.92</v>
      </c>
      <c r="O99" s="167">
        <v>2.02</v>
      </c>
      <c r="P99" s="156">
        <v>2.02</v>
      </c>
      <c r="Q99" s="167">
        <v>1.92</v>
      </c>
      <c r="R99" s="156">
        <v>1.92</v>
      </c>
      <c r="S99" s="167">
        <v>2.2999999999999998</v>
      </c>
      <c r="T99" s="156">
        <v>2.2999999999999998</v>
      </c>
      <c r="U99" s="167">
        <v>2.42</v>
      </c>
      <c r="V99" s="156">
        <v>2.42</v>
      </c>
      <c r="W99" s="167">
        <v>2.35</v>
      </c>
      <c r="X99" s="156">
        <v>2.35</v>
      </c>
      <c r="Y99" s="168">
        <v>2</v>
      </c>
      <c r="Z99" s="156">
        <v>2</v>
      </c>
      <c r="AA99" s="167">
        <v>2.57</v>
      </c>
      <c r="AB99" s="156">
        <v>2.57</v>
      </c>
      <c r="AC99" s="168">
        <v>2.4700000000000002</v>
      </c>
      <c r="AD99" s="156">
        <v>2.4700000000000002</v>
      </c>
      <c r="AE99" s="168">
        <v>2.02</v>
      </c>
      <c r="AF99" s="205">
        <v>2.02</v>
      </c>
      <c r="AG99" s="168">
        <v>0</v>
      </c>
      <c r="AH99" s="155">
        <v>1.8979999999999999</v>
      </c>
      <c r="AI99" s="167">
        <v>2.02</v>
      </c>
      <c r="AJ99" s="156">
        <v>2.02</v>
      </c>
      <c r="AK99" s="167">
        <v>1.97</v>
      </c>
      <c r="AL99" s="156">
        <v>1.97</v>
      </c>
      <c r="AM99" s="168">
        <v>2.57</v>
      </c>
      <c r="AN99" s="156">
        <v>2.57</v>
      </c>
    </row>
    <row r="100" spans="2:40" x14ac:dyDescent="0.25">
      <c r="B100" s="128">
        <f t="shared" si="25"/>
        <v>37278</v>
      </c>
      <c r="C100" s="167">
        <v>2.2200000000000002</v>
      </c>
      <c r="D100" s="156">
        <v>2.2200000000000002</v>
      </c>
      <c r="E100" s="167">
        <v>2.02</v>
      </c>
      <c r="F100" s="156">
        <v>2.02</v>
      </c>
      <c r="G100" s="167">
        <v>2.2400000000000002</v>
      </c>
      <c r="H100" s="156">
        <v>2.2400000000000002</v>
      </c>
      <c r="I100" s="167">
        <v>2.42</v>
      </c>
      <c r="J100" s="156">
        <v>2.42</v>
      </c>
      <c r="K100" s="167">
        <v>1.97</v>
      </c>
      <c r="L100" s="156">
        <v>1.97</v>
      </c>
      <c r="M100" s="167">
        <v>1.92</v>
      </c>
      <c r="N100" s="156">
        <v>1.92</v>
      </c>
      <c r="O100" s="167">
        <v>2.02</v>
      </c>
      <c r="P100" s="156">
        <v>2.02</v>
      </c>
      <c r="Q100" s="167">
        <v>1.92</v>
      </c>
      <c r="R100" s="156">
        <v>1.92</v>
      </c>
      <c r="S100" s="167">
        <v>2.2999999999999998</v>
      </c>
      <c r="T100" s="156">
        <v>2.2999999999999998</v>
      </c>
      <c r="U100" s="167">
        <v>2.42</v>
      </c>
      <c r="V100" s="156">
        <v>2.42</v>
      </c>
      <c r="W100" s="167">
        <v>2.35</v>
      </c>
      <c r="X100" s="156">
        <v>2.35</v>
      </c>
      <c r="Y100" s="168">
        <v>2</v>
      </c>
      <c r="Z100" s="156">
        <v>2</v>
      </c>
      <c r="AA100" s="167">
        <v>2.57</v>
      </c>
      <c r="AB100" s="156">
        <v>2.57</v>
      </c>
      <c r="AC100" s="168">
        <v>2.4700000000000002</v>
      </c>
      <c r="AD100" s="156">
        <v>2.4700000000000002</v>
      </c>
      <c r="AE100" s="168">
        <v>2.02</v>
      </c>
      <c r="AF100" s="205">
        <v>2.02</v>
      </c>
      <c r="AG100" s="168">
        <v>0</v>
      </c>
      <c r="AH100" s="155">
        <v>1.8979999999999999</v>
      </c>
      <c r="AI100" s="167">
        <v>2.02</v>
      </c>
      <c r="AJ100" s="156">
        <v>2.02</v>
      </c>
      <c r="AK100" s="167">
        <v>1.97</v>
      </c>
      <c r="AL100" s="156">
        <v>1.97</v>
      </c>
      <c r="AM100" s="168">
        <v>2.57</v>
      </c>
      <c r="AN100" s="156">
        <v>2.57</v>
      </c>
    </row>
    <row r="101" spans="2:40" x14ac:dyDescent="0.25">
      <c r="B101" s="128">
        <f t="shared" si="25"/>
        <v>37279</v>
      </c>
      <c r="C101" s="167">
        <v>2.2200000000000002</v>
      </c>
      <c r="D101" s="156">
        <v>2.2200000000000002</v>
      </c>
      <c r="E101" s="167">
        <v>2.02</v>
      </c>
      <c r="F101" s="156">
        <v>2.02</v>
      </c>
      <c r="G101" s="167">
        <v>2.2400000000000002</v>
      </c>
      <c r="H101" s="156">
        <v>2.2400000000000002</v>
      </c>
      <c r="I101" s="167">
        <v>2.42</v>
      </c>
      <c r="J101" s="156">
        <v>2.42</v>
      </c>
      <c r="K101" s="167">
        <v>1.97</v>
      </c>
      <c r="L101" s="156">
        <v>1.97</v>
      </c>
      <c r="M101" s="167">
        <v>1.92</v>
      </c>
      <c r="N101" s="156">
        <v>1.92</v>
      </c>
      <c r="O101" s="167">
        <v>2.02</v>
      </c>
      <c r="P101" s="156">
        <v>2.02</v>
      </c>
      <c r="Q101" s="167">
        <v>1.92</v>
      </c>
      <c r="R101" s="156">
        <v>1.92</v>
      </c>
      <c r="S101" s="167">
        <v>2.2999999999999998</v>
      </c>
      <c r="T101" s="156">
        <v>2.2999999999999998</v>
      </c>
      <c r="U101" s="167">
        <v>2.42</v>
      </c>
      <c r="V101" s="156">
        <v>2.42</v>
      </c>
      <c r="W101" s="167">
        <v>2.35</v>
      </c>
      <c r="X101" s="156">
        <v>2.35</v>
      </c>
      <c r="Y101" s="168">
        <v>2</v>
      </c>
      <c r="Z101" s="156">
        <v>2</v>
      </c>
      <c r="AA101" s="167">
        <v>2.57</v>
      </c>
      <c r="AB101" s="156">
        <v>2.57</v>
      </c>
      <c r="AC101" s="168">
        <v>2.4700000000000002</v>
      </c>
      <c r="AD101" s="156">
        <v>2.4700000000000002</v>
      </c>
      <c r="AE101" s="168">
        <v>2.02</v>
      </c>
      <c r="AF101" s="205">
        <v>2.02</v>
      </c>
      <c r="AG101" s="168">
        <v>0</v>
      </c>
      <c r="AH101" s="155">
        <v>1.8979999999999999</v>
      </c>
      <c r="AI101" s="167">
        <v>2.02</v>
      </c>
      <c r="AJ101" s="156">
        <v>2.02</v>
      </c>
      <c r="AK101" s="167">
        <v>1.97</v>
      </c>
      <c r="AL101" s="156">
        <v>1.97</v>
      </c>
      <c r="AM101" s="168">
        <v>2.57</v>
      </c>
      <c r="AN101" s="156">
        <v>2.57</v>
      </c>
    </row>
    <row r="102" spans="2:40" x14ac:dyDescent="0.25">
      <c r="B102" s="128">
        <f t="shared" si="25"/>
        <v>37280</v>
      </c>
      <c r="C102" s="167">
        <v>2.2200000000000002</v>
      </c>
      <c r="D102" s="156">
        <v>2.2200000000000002</v>
      </c>
      <c r="E102" s="167">
        <v>2.02</v>
      </c>
      <c r="F102" s="156">
        <v>2.02</v>
      </c>
      <c r="G102" s="167">
        <v>2.2400000000000002</v>
      </c>
      <c r="H102" s="156">
        <v>2.2400000000000002</v>
      </c>
      <c r="I102" s="167">
        <v>2.42</v>
      </c>
      <c r="J102" s="156">
        <v>2.42</v>
      </c>
      <c r="K102" s="167">
        <v>1.97</v>
      </c>
      <c r="L102" s="156">
        <v>1.97</v>
      </c>
      <c r="M102" s="167">
        <v>1.92</v>
      </c>
      <c r="N102" s="156">
        <v>1.92</v>
      </c>
      <c r="O102" s="167">
        <v>2.02</v>
      </c>
      <c r="P102" s="156">
        <v>2.02</v>
      </c>
      <c r="Q102" s="167">
        <v>1.92</v>
      </c>
      <c r="R102" s="156">
        <v>1.92</v>
      </c>
      <c r="S102" s="167">
        <v>2.2999999999999998</v>
      </c>
      <c r="T102" s="156">
        <v>2.2999999999999998</v>
      </c>
      <c r="U102" s="167">
        <v>2.42</v>
      </c>
      <c r="V102" s="156">
        <v>2.42</v>
      </c>
      <c r="W102" s="167">
        <v>2.35</v>
      </c>
      <c r="X102" s="156">
        <v>2.35</v>
      </c>
      <c r="Y102" s="168">
        <v>2</v>
      </c>
      <c r="Z102" s="156">
        <v>2</v>
      </c>
      <c r="AA102" s="167">
        <v>2.57</v>
      </c>
      <c r="AB102" s="156">
        <v>2.57</v>
      </c>
      <c r="AC102" s="168">
        <v>2.4700000000000002</v>
      </c>
      <c r="AD102" s="156">
        <v>2.4700000000000002</v>
      </c>
      <c r="AE102" s="168">
        <v>2.02</v>
      </c>
      <c r="AF102" s="205">
        <v>2.02</v>
      </c>
      <c r="AG102" s="168">
        <v>0</v>
      </c>
      <c r="AH102" s="155">
        <v>1.8979999999999999</v>
      </c>
      <c r="AI102" s="167">
        <v>2.02</v>
      </c>
      <c r="AJ102" s="156">
        <v>2.02</v>
      </c>
      <c r="AK102" s="167">
        <v>1.97</v>
      </c>
      <c r="AL102" s="156">
        <v>1.97</v>
      </c>
      <c r="AM102" s="168">
        <v>2.57</v>
      </c>
      <c r="AN102" s="156">
        <v>2.57</v>
      </c>
    </row>
    <row r="103" spans="2:40" x14ac:dyDescent="0.25">
      <c r="B103" s="128">
        <f t="shared" si="25"/>
        <v>37281</v>
      </c>
      <c r="C103" s="167">
        <v>2.2200000000000002</v>
      </c>
      <c r="D103" s="156">
        <v>2.2200000000000002</v>
      </c>
      <c r="E103" s="167">
        <v>2.02</v>
      </c>
      <c r="F103" s="156">
        <v>2.02</v>
      </c>
      <c r="G103" s="167">
        <v>2.2400000000000002</v>
      </c>
      <c r="H103" s="156">
        <v>2.2400000000000002</v>
      </c>
      <c r="I103" s="167">
        <v>2.42</v>
      </c>
      <c r="J103" s="156">
        <v>2.42</v>
      </c>
      <c r="K103" s="167">
        <v>1.97</v>
      </c>
      <c r="L103" s="156">
        <v>1.97</v>
      </c>
      <c r="M103" s="167">
        <v>1.92</v>
      </c>
      <c r="N103" s="156">
        <v>1.92</v>
      </c>
      <c r="O103" s="167">
        <v>2.02</v>
      </c>
      <c r="P103" s="156">
        <v>2.02</v>
      </c>
      <c r="Q103" s="167">
        <v>1.92</v>
      </c>
      <c r="R103" s="156">
        <v>1.92</v>
      </c>
      <c r="S103" s="167">
        <v>2.2999999999999998</v>
      </c>
      <c r="T103" s="156">
        <v>2.2999999999999998</v>
      </c>
      <c r="U103" s="167">
        <v>2.42</v>
      </c>
      <c r="V103" s="156">
        <v>2.42</v>
      </c>
      <c r="W103" s="167">
        <v>2.35</v>
      </c>
      <c r="X103" s="156">
        <v>2.35</v>
      </c>
      <c r="Y103" s="168">
        <v>2</v>
      </c>
      <c r="Z103" s="156">
        <v>2</v>
      </c>
      <c r="AA103" s="167">
        <v>2.57</v>
      </c>
      <c r="AB103" s="156">
        <v>2.57</v>
      </c>
      <c r="AC103" s="168">
        <v>2.4700000000000002</v>
      </c>
      <c r="AD103" s="156">
        <v>2.4700000000000002</v>
      </c>
      <c r="AE103" s="168">
        <v>2.02</v>
      </c>
      <c r="AF103" s="205">
        <v>2.02</v>
      </c>
      <c r="AG103" s="168">
        <v>0</v>
      </c>
      <c r="AH103" s="155">
        <v>1.8979999999999999</v>
      </c>
      <c r="AI103" s="167">
        <v>2.02</v>
      </c>
      <c r="AJ103" s="156">
        <v>2.02</v>
      </c>
      <c r="AK103" s="167">
        <v>1.97</v>
      </c>
      <c r="AL103" s="156">
        <v>1.97</v>
      </c>
      <c r="AM103" s="168">
        <v>2.57</v>
      </c>
      <c r="AN103" s="156">
        <v>2.57</v>
      </c>
    </row>
    <row r="104" spans="2:40" x14ac:dyDescent="0.25">
      <c r="B104" s="128">
        <f t="shared" si="25"/>
        <v>37282</v>
      </c>
      <c r="C104" s="167">
        <v>2.2200000000000002</v>
      </c>
      <c r="D104" s="156">
        <v>2.2200000000000002</v>
      </c>
      <c r="E104" s="167">
        <v>2.02</v>
      </c>
      <c r="F104" s="156">
        <v>2.02</v>
      </c>
      <c r="G104" s="167">
        <v>2.2400000000000002</v>
      </c>
      <c r="H104" s="156">
        <v>2.2400000000000002</v>
      </c>
      <c r="I104" s="167">
        <v>2.42</v>
      </c>
      <c r="J104" s="156">
        <v>2.42</v>
      </c>
      <c r="K104" s="167">
        <v>1.97</v>
      </c>
      <c r="L104" s="156">
        <v>1.97</v>
      </c>
      <c r="M104" s="167">
        <v>1.92</v>
      </c>
      <c r="N104" s="156">
        <v>1.92</v>
      </c>
      <c r="O104" s="167">
        <v>2.02</v>
      </c>
      <c r="P104" s="156">
        <v>2.02</v>
      </c>
      <c r="Q104" s="167">
        <v>1.92</v>
      </c>
      <c r="R104" s="156">
        <v>1.92</v>
      </c>
      <c r="S104" s="167">
        <v>2.2999999999999998</v>
      </c>
      <c r="T104" s="156">
        <v>2.2999999999999998</v>
      </c>
      <c r="U104" s="167">
        <v>2.42</v>
      </c>
      <c r="V104" s="156">
        <v>2.42</v>
      </c>
      <c r="W104" s="167">
        <v>2.35</v>
      </c>
      <c r="X104" s="156">
        <v>2.35</v>
      </c>
      <c r="Y104" s="168">
        <v>2</v>
      </c>
      <c r="Z104" s="156">
        <v>2</v>
      </c>
      <c r="AA104" s="167">
        <v>2.57</v>
      </c>
      <c r="AB104" s="156">
        <v>2.57</v>
      </c>
      <c r="AC104" s="168">
        <v>2.4700000000000002</v>
      </c>
      <c r="AD104" s="156">
        <v>2.4700000000000002</v>
      </c>
      <c r="AE104" s="168">
        <v>2.02</v>
      </c>
      <c r="AF104" s="205">
        <v>2.02</v>
      </c>
      <c r="AG104" s="168">
        <v>0</v>
      </c>
      <c r="AH104" s="155">
        <v>1.8979999999999999</v>
      </c>
      <c r="AI104" s="167">
        <v>2.02</v>
      </c>
      <c r="AJ104" s="156">
        <v>2.02</v>
      </c>
      <c r="AK104" s="167">
        <v>1.97</v>
      </c>
      <c r="AL104" s="156">
        <v>1.97</v>
      </c>
      <c r="AM104" s="168">
        <v>2.57</v>
      </c>
      <c r="AN104" s="156">
        <v>2.57</v>
      </c>
    </row>
    <row r="105" spans="2:40" x14ac:dyDescent="0.25">
      <c r="B105" s="128">
        <f t="shared" si="25"/>
        <v>37283</v>
      </c>
      <c r="C105" s="167">
        <v>2.2200000000000002</v>
      </c>
      <c r="D105" s="156">
        <v>2.2200000000000002</v>
      </c>
      <c r="E105" s="167">
        <v>2.02</v>
      </c>
      <c r="F105" s="156">
        <v>2.02</v>
      </c>
      <c r="G105" s="167">
        <v>2.2400000000000002</v>
      </c>
      <c r="H105" s="156">
        <v>2.2400000000000002</v>
      </c>
      <c r="I105" s="167">
        <v>2.42</v>
      </c>
      <c r="J105" s="156">
        <v>2.42</v>
      </c>
      <c r="K105" s="167">
        <v>1.97</v>
      </c>
      <c r="L105" s="156">
        <v>1.97</v>
      </c>
      <c r="M105" s="167">
        <v>1.92</v>
      </c>
      <c r="N105" s="156">
        <v>1.92</v>
      </c>
      <c r="O105" s="167">
        <v>2.02</v>
      </c>
      <c r="P105" s="156">
        <v>2.02</v>
      </c>
      <c r="Q105" s="167">
        <v>1.92</v>
      </c>
      <c r="R105" s="156">
        <v>1.92</v>
      </c>
      <c r="S105" s="167">
        <v>2.2999999999999998</v>
      </c>
      <c r="T105" s="156">
        <v>2.2999999999999998</v>
      </c>
      <c r="U105" s="167">
        <v>2.42</v>
      </c>
      <c r="V105" s="156">
        <v>2.42</v>
      </c>
      <c r="W105" s="167">
        <v>2.35</v>
      </c>
      <c r="X105" s="156">
        <v>2.35</v>
      </c>
      <c r="Y105" s="168">
        <v>2</v>
      </c>
      <c r="Z105" s="156">
        <v>2</v>
      </c>
      <c r="AA105" s="167">
        <v>2.57</v>
      </c>
      <c r="AB105" s="156">
        <v>2.57</v>
      </c>
      <c r="AC105" s="168">
        <v>2.4700000000000002</v>
      </c>
      <c r="AD105" s="156">
        <v>2.4700000000000002</v>
      </c>
      <c r="AE105" s="168">
        <v>2.02</v>
      </c>
      <c r="AF105" s="205">
        <v>2.02</v>
      </c>
      <c r="AG105" s="168">
        <v>0</v>
      </c>
      <c r="AH105" s="155">
        <v>1.8979999999999999</v>
      </c>
      <c r="AI105" s="167">
        <v>2.02</v>
      </c>
      <c r="AJ105" s="156">
        <v>2.02</v>
      </c>
      <c r="AK105" s="167">
        <v>1.97</v>
      </c>
      <c r="AL105" s="156">
        <v>1.97</v>
      </c>
      <c r="AM105" s="168">
        <v>2.57</v>
      </c>
      <c r="AN105" s="156">
        <v>2.57</v>
      </c>
    </row>
    <row r="106" spans="2:40" x14ac:dyDescent="0.25">
      <c r="B106" s="128">
        <f t="shared" si="25"/>
        <v>37284</v>
      </c>
      <c r="C106" s="167">
        <v>2.2200000000000002</v>
      </c>
      <c r="D106" s="156">
        <v>2.2200000000000002</v>
      </c>
      <c r="E106" s="167">
        <v>2.02</v>
      </c>
      <c r="F106" s="156">
        <v>2.02</v>
      </c>
      <c r="G106" s="167">
        <v>2.2400000000000002</v>
      </c>
      <c r="H106" s="156">
        <v>2.2400000000000002</v>
      </c>
      <c r="I106" s="167">
        <v>2.42</v>
      </c>
      <c r="J106" s="156">
        <v>2.42</v>
      </c>
      <c r="K106" s="167">
        <v>1.97</v>
      </c>
      <c r="L106" s="156">
        <v>1.97</v>
      </c>
      <c r="M106" s="167">
        <v>1.92</v>
      </c>
      <c r="N106" s="156">
        <v>1.92</v>
      </c>
      <c r="O106" s="167">
        <v>2.02</v>
      </c>
      <c r="P106" s="156">
        <v>2.02</v>
      </c>
      <c r="Q106" s="167">
        <v>1.92</v>
      </c>
      <c r="R106" s="156">
        <v>1.92</v>
      </c>
      <c r="S106" s="167">
        <v>2.2999999999999998</v>
      </c>
      <c r="T106" s="156">
        <v>2.2999999999999998</v>
      </c>
      <c r="U106" s="167">
        <v>2.42</v>
      </c>
      <c r="V106" s="156">
        <v>2.42</v>
      </c>
      <c r="W106" s="167">
        <v>2.35</v>
      </c>
      <c r="X106" s="156">
        <v>2.35</v>
      </c>
      <c r="Y106" s="168">
        <v>2</v>
      </c>
      <c r="Z106" s="156">
        <v>2</v>
      </c>
      <c r="AA106" s="167">
        <v>2.57</v>
      </c>
      <c r="AB106" s="156">
        <v>2.57</v>
      </c>
      <c r="AC106" s="168">
        <v>2.4700000000000002</v>
      </c>
      <c r="AD106" s="156">
        <v>2.4700000000000002</v>
      </c>
      <c r="AE106" s="168">
        <v>2.02</v>
      </c>
      <c r="AF106" s="205">
        <v>2.02</v>
      </c>
      <c r="AG106" s="168">
        <v>0</v>
      </c>
      <c r="AH106" s="155">
        <v>1.8979999999999999</v>
      </c>
      <c r="AI106" s="167">
        <v>2.02</v>
      </c>
      <c r="AJ106" s="156">
        <v>2.02</v>
      </c>
      <c r="AK106" s="167">
        <v>1.97</v>
      </c>
      <c r="AL106" s="156">
        <v>1.97</v>
      </c>
      <c r="AM106" s="168">
        <v>2.57</v>
      </c>
      <c r="AN106" s="156">
        <v>2.57</v>
      </c>
    </row>
    <row r="107" spans="2:40" x14ac:dyDescent="0.25">
      <c r="B107" s="128">
        <f t="shared" si="25"/>
        <v>37285</v>
      </c>
      <c r="C107" s="167">
        <v>2.2200000000000002</v>
      </c>
      <c r="D107" s="156">
        <v>2.2200000000000002</v>
      </c>
      <c r="E107" s="167">
        <v>2.02</v>
      </c>
      <c r="F107" s="156">
        <v>2.02</v>
      </c>
      <c r="G107" s="167">
        <v>2.2400000000000002</v>
      </c>
      <c r="H107" s="156">
        <v>2.2400000000000002</v>
      </c>
      <c r="I107" s="167">
        <v>2.42</v>
      </c>
      <c r="J107" s="156">
        <v>2.42</v>
      </c>
      <c r="K107" s="167">
        <v>1.97</v>
      </c>
      <c r="L107" s="156">
        <v>1.97</v>
      </c>
      <c r="M107" s="167">
        <v>1.92</v>
      </c>
      <c r="N107" s="156">
        <v>1.92</v>
      </c>
      <c r="O107" s="167">
        <v>2.02</v>
      </c>
      <c r="P107" s="156">
        <v>2.02</v>
      </c>
      <c r="Q107" s="167">
        <v>1.92</v>
      </c>
      <c r="R107" s="156">
        <v>1.92</v>
      </c>
      <c r="S107" s="167">
        <v>2.2999999999999998</v>
      </c>
      <c r="T107" s="156">
        <v>2.2999999999999998</v>
      </c>
      <c r="U107" s="167">
        <v>2.42</v>
      </c>
      <c r="V107" s="156">
        <v>2.42</v>
      </c>
      <c r="W107" s="167">
        <v>2.35</v>
      </c>
      <c r="X107" s="156">
        <v>2.35</v>
      </c>
      <c r="Y107" s="168">
        <v>2</v>
      </c>
      <c r="Z107" s="156">
        <v>2</v>
      </c>
      <c r="AA107" s="167">
        <v>2.57</v>
      </c>
      <c r="AB107" s="156">
        <v>2.57</v>
      </c>
      <c r="AC107" s="168">
        <v>2.4700000000000002</v>
      </c>
      <c r="AD107" s="156">
        <v>2.4700000000000002</v>
      </c>
      <c r="AE107" s="168">
        <v>2.02</v>
      </c>
      <c r="AF107" s="205">
        <v>2.02</v>
      </c>
      <c r="AG107" s="168">
        <v>0</v>
      </c>
      <c r="AH107" s="155">
        <v>1.8979999999999999</v>
      </c>
      <c r="AI107" s="167">
        <v>2.02</v>
      </c>
      <c r="AJ107" s="156">
        <v>2.02</v>
      </c>
      <c r="AK107" s="167">
        <v>1.97</v>
      </c>
      <c r="AL107" s="156">
        <v>1.97</v>
      </c>
      <c r="AM107" s="168">
        <v>2.57</v>
      </c>
      <c r="AN107" s="156">
        <v>2.57</v>
      </c>
    </row>
    <row r="108" spans="2:40" x14ac:dyDescent="0.25">
      <c r="B108" s="128">
        <f t="shared" si="25"/>
        <v>37286</v>
      </c>
      <c r="C108" s="167">
        <v>2.2200000000000002</v>
      </c>
      <c r="D108" s="156">
        <v>2.2200000000000002</v>
      </c>
      <c r="E108" s="167">
        <v>2.02</v>
      </c>
      <c r="F108" s="156">
        <v>2.02</v>
      </c>
      <c r="G108" s="167">
        <v>2.2400000000000002</v>
      </c>
      <c r="H108" s="156">
        <v>2.2400000000000002</v>
      </c>
      <c r="I108" s="167">
        <v>2.42</v>
      </c>
      <c r="J108" s="156">
        <v>2.42</v>
      </c>
      <c r="K108" s="167">
        <v>1.97</v>
      </c>
      <c r="L108" s="156">
        <v>1.97</v>
      </c>
      <c r="M108" s="167">
        <v>1.92</v>
      </c>
      <c r="N108" s="156">
        <v>1.92</v>
      </c>
      <c r="O108" s="167">
        <v>2.02</v>
      </c>
      <c r="P108" s="156">
        <v>2.02</v>
      </c>
      <c r="Q108" s="167">
        <v>1.92</v>
      </c>
      <c r="R108" s="156">
        <v>1.92</v>
      </c>
      <c r="S108" s="167">
        <v>2.2999999999999998</v>
      </c>
      <c r="T108" s="156">
        <v>2.2999999999999998</v>
      </c>
      <c r="U108" s="167">
        <v>2.42</v>
      </c>
      <c r="V108" s="156">
        <v>2.42</v>
      </c>
      <c r="W108" s="167">
        <v>2.35</v>
      </c>
      <c r="X108" s="156">
        <v>2.35</v>
      </c>
      <c r="Y108" s="168">
        <v>2</v>
      </c>
      <c r="Z108" s="156">
        <v>2</v>
      </c>
      <c r="AA108" s="167">
        <v>2.57</v>
      </c>
      <c r="AB108" s="156">
        <v>2.57</v>
      </c>
      <c r="AC108" s="168">
        <v>2.4700000000000002</v>
      </c>
      <c r="AD108" s="156">
        <v>2.4700000000000002</v>
      </c>
      <c r="AE108" s="168">
        <v>2.02</v>
      </c>
      <c r="AF108" s="205">
        <v>2.02</v>
      </c>
      <c r="AG108" s="168">
        <v>0</v>
      </c>
      <c r="AH108" s="155">
        <v>1.8979999999999999</v>
      </c>
      <c r="AI108" s="167">
        <v>2.02</v>
      </c>
      <c r="AJ108" s="156">
        <v>2.02</v>
      </c>
      <c r="AK108" s="167">
        <v>1.97</v>
      </c>
      <c r="AL108" s="156">
        <v>1.97</v>
      </c>
      <c r="AM108" s="168">
        <v>2.57</v>
      </c>
      <c r="AN108" s="156">
        <v>2.57</v>
      </c>
    </row>
    <row r="109" spans="2:40" x14ac:dyDescent="0.25">
      <c r="B109" s="128">
        <f>IF(A109&lt;=$A$7,B108+1,"")</f>
        <v>37287</v>
      </c>
      <c r="C109" s="167">
        <v>2.2200000000000002</v>
      </c>
      <c r="D109" s="156">
        <v>2.2200000000000002</v>
      </c>
      <c r="E109" s="167">
        <v>2.02</v>
      </c>
      <c r="F109" s="156">
        <v>2.02</v>
      </c>
      <c r="G109" s="167">
        <v>2.2400000000000002</v>
      </c>
      <c r="H109" s="156">
        <v>2.2400000000000002</v>
      </c>
      <c r="I109" s="167">
        <v>2.42</v>
      </c>
      <c r="J109" s="156">
        <v>2.42</v>
      </c>
      <c r="K109" s="167">
        <v>1.97</v>
      </c>
      <c r="L109" s="156">
        <v>1.97</v>
      </c>
      <c r="M109" s="167">
        <v>1.92</v>
      </c>
      <c r="N109" s="157">
        <v>1.92</v>
      </c>
      <c r="O109" s="167">
        <v>2.02</v>
      </c>
      <c r="P109" s="157">
        <v>2.02</v>
      </c>
      <c r="Q109" s="167">
        <v>1.92</v>
      </c>
      <c r="R109" s="157">
        <v>1.92</v>
      </c>
      <c r="S109" s="167">
        <v>2.2999999999999998</v>
      </c>
      <c r="T109" s="157">
        <v>2.2999999999999998</v>
      </c>
      <c r="U109" s="167">
        <v>2.42</v>
      </c>
      <c r="V109" s="157">
        <v>2.42</v>
      </c>
      <c r="W109" s="167">
        <v>2.35</v>
      </c>
      <c r="X109" s="157">
        <v>2.35</v>
      </c>
      <c r="Y109" s="167">
        <v>2</v>
      </c>
      <c r="Z109" s="157">
        <v>2</v>
      </c>
      <c r="AA109" s="167">
        <v>2.57</v>
      </c>
      <c r="AB109" s="157">
        <v>2.57</v>
      </c>
      <c r="AC109" s="167">
        <v>2.4700000000000002</v>
      </c>
      <c r="AD109" s="157">
        <v>2.4700000000000002</v>
      </c>
      <c r="AE109" s="167">
        <v>2.02</v>
      </c>
      <c r="AF109" s="157">
        <v>2.02</v>
      </c>
      <c r="AG109" s="168">
        <v>0</v>
      </c>
      <c r="AH109" s="155">
        <v>1.8979999999999999</v>
      </c>
      <c r="AI109" s="167">
        <v>2.02</v>
      </c>
      <c r="AJ109" s="156">
        <v>2.02</v>
      </c>
      <c r="AK109" s="167">
        <v>1.97</v>
      </c>
      <c r="AL109" s="156">
        <v>1.97</v>
      </c>
      <c r="AM109" s="168">
        <v>2.57</v>
      </c>
      <c r="AN109" s="156">
        <v>2.57</v>
      </c>
    </row>
    <row r="110" spans="2:40" x14ac:dyDescent="0.25">
      <c r="B110" s="128">
        <f>IF(A110&lt;=$A$7,B109+1,"")</f>
        <v>37288</v>
      </c>
      <c r="C110" s="167"/>
    </row>
    <row r="111" spans="2:40" x14ac:dyDescent="0.25">
      <c r="B111" s="128">
        <f>IF(A111&lt;=$A$7,B110+1,"")</f>
        <v>37289</v>
      </c>
      <c r="C111" s="167"/>
    </row>
    <row r="112" spans="2:40" x14ac:dyDescent="0.25">
      <c r="B112" s="128">
        <f t="shared" si="25"/>
        <v>37290</v>
      </c>
      <c r="C112" s="167"/>
      <c r="M112" s="124" t="s">
        <v>200</v>
      </c>
      <c r="W112" s="124" t="s">
        <v>200</v>
      </c>
      <c r="Y112" s="124">
        <v>-0.02</v>
      </c>
      <c r="AC112" s="124">
        <v>1.81</v>
      </c>
      <c r="AG112" s="124">
        <v>0</v>
      </c>
      <c r="AM112" s="124">
        <v>1.925</v>
      </c>
    </row>
    <row r="113" spans="2:39" x14ac:dyDescent="0.25">
      <c r="B113" s="128">
        <f t="shared" si="25"/>
        <v>37291</v>
      </c>
      <c r="C113" s="167"/>
      <c r="M113" s="124" t="s">
        <v>200</v>
      </c>
      <c r="W113" s="124" t="s">
        <v>200</v>
      </c>
      <c r="Y113" s="124">
        <v>-0.02</v>
      </c>
      <c r="AC113" s="124">
        <v>1.81</v>
      </c>
      <c r="AG113" s="124">
        <v>0</v>
      </c>
      <c r="AM113" s="124">
        <v>1.925</v>
      </c>
    </row>
    <row r="114" spans="2:39" x14ac:dyDescent="0.25">
      <c r="B114" s="128">
        <f t="shared" si="25"/>
        <v>37292</v>
      </c>
      <c r="C114" s="167"/>
      <c r="M114" s="124" t="s">
        <v>200</v>
      </c>
      <c r="W114" s="124" t="s">
        <v>200</v>
      </c>
      <c r="Y114" s="124">
        <v>-0.02</v>
      </c>
      <c r="AC114" s="124">
        <v>1.81</v>
      </c>
      <c r="AG114" s="124">
        <v>0</v>
      </c>
      <c r="AM114" s="124">
        <v>1.925</v>
      </c>
    </row>
    <row r="115" spans="2:39" x14ac:dyDescent="0.25">
      <c r="B115" s="128">
        <f t="shared" si="25"/>
        <v>37293</v>
      </c>
      <c r="C115" s="167"/>
      <c r="M115" s="124" t="s">
        <v>200</v>
      </c>
      <c r="W115" s="124" t="s">
        <v>200</v>
      </c>
      <c r="Y115" s="124">
        <v>-0.02</v>
      </c>
      <c r="AC115" s="124">
        <v>1.81</v>
      </c>
      <c r="AG115" s="124">
        <v>0</v>
      </c>
      <c r="AM115" s="124">
        <v>1.925</v>
      </c>
    </row>
    <row r="116" spans="2:39" x14ac:dyDescent="0.25">
      <c r="B116" s="128">
        <f t="shared" si="25"/>
        <v>37294</v>
      </c>
      <c r="C116" s="167"/>
      <c r="M116" s="124" t="s">
        <v>200</v>
      </c>
      <c r="W116" s="124" t="s">
        <v>200</v>
      </c>
      <c r="Y116" s="124">
        <v>-0.02</v>
      </c>
      <c r="AC116" s="124">
        <v>1.81</v>
      </c>
      <c r="AG116" s="124">
        <v>0</v>
      </c>
      <c r="AM116" s="124">
        <v>1.925</v>
      </c>
    </row>
    <row r="117" spans="2:39" x14ac:dyDescent="0.25">
      <c r="B117" s="128">
        <f t="shared" si="25"/>
        <v>37295</v>
      </c>
      <c r="C117" s="167"/>
      <c r="M117" s="124" t="s">
        <v>200</v>
      </c>
      <c r="W117" s="124" t="s">
        <v>200</v>
      </c>
      <c r="Y117" s="124">
        <v>-0.02</v>
      </c>
      <c r="AC117" s="124">
        <v>1.81</v>
      </c>
      <c r="AG117" s="124">
        <v>0</v>
      </c>
      <c r="AM117" s="124">
        <v>1.925</v>
      </c>
    </row>
    <row r="118" spans="2:39" x14ac:dyDescent="0.25">
      <c r="B118" s="128">
        <f t="shared" si="25"/>
        <v>37296</v>
      </c>
      <c r="C118" s="167"/>
      <c r="M118" s="124" t="s">
        <v>200</v>
      </c>
      <c r="W118" s="124" t="s">
        <v>200</v>
      </c>
      <c r="Y118" s="124">
        <v>-0.02</v>
      </c>
      <c r="AC118" s="124">
        <v>1.81</v>
      </c>
      <c r="AG118" s="124">
        <v>0</v>
      </c>
      <c r="AM118" s="124">
        <v>1.925</v>
      </c>
    </row>
    <row r="119" spans="2:39" x14ac:dyDescent="0.25">
      <c r="B119" s="128">
        <f t="shared" si="25"/>
        <v>37297</v>
      </c>
      <c r="C119" s="167"/>
      <c r="M119" s="124" t="s">
        <v>200</v>
      </c>
      <c r="W119" s="124" t="s">
        <v>200</v>
      </c>
      <c r="Y119" s="124">
        <v>-0.02</v>
      </c>
      <c r="AC119" s="124">
        <v>1.81</v>
      </c>
      <c r="AG119" s="124">
        <v>0</v>
      </c>
      <c r="AM119" s="124">
        <v>1.925</v>
      </c>
    </row>
    <row r="120" spans="2:39" x14ac:dyDescent="0.25">
      <c r="B120" s="128">
        <f t="shared" si="25"/>
        <v>37298</v>
      </c>
      <c r="C120" s="167"/>
      <c r="M120" s="124" t="s">
        <v>200</v>
      </c>
      <c r="W120" s="124" t="s">
        <v>200</v>
      </c>
      <c r="Y120" s="124">
        <v>-0.02</v>
      </c>
      <c r="AC120" s="124">
        <v>1.81</v>
      </c>
      <c r="AG120" s="124">
        <v>0</v>
      </c>
      <c r="AM120" s="124">
        <v>1.925</v>
      </c>
    </row>
    <row r="121" spans="2:39" x14ac:dyDescent="0.25">
      <c r="B121" s="128">
        <f t="shared" si="25"/>
        <v>37299</v>
      </c>
      <c r="C121" s="167"/>
      <c r="M121" s="124" t="s">
        <v>200</v>
      </c>
      <c r="W121" s="124" t="s">
        <v>200</v>
      </c>
      <c r="Y121" s="124">
        <v>-0.02</v>
      </c>
      <c r="AC121" s="124">
        <v>1.81</v>
      </c>
      <c r="AG121" s="124">
        <v>0</v>
      </c>
      <c r="AM121" s="124">
        <v>1.925</v>
      </c>
    </row>
    <row r="122" spans="2:39" x14ac:dyDescent="0.25">
      <c r="B122" s="128">
        <f t="shared" si="25"/>
        <v>37300</v>
      </c>
      <c r="C122" s="167"/>
      <c r="M122" s="124" t="s">
        <v>200</v>
      </c>
      <c r="W122" s="124" t="s">
        <v>200</v>
      </c>
      <c r="Y122" s="124">
        <v>-0.02</v>
      </c>
      <c r="AC122" s="124">
        <v>1.81</v>
      </c>
      <c r="AG122" s="124">
        <v>0</v>
      </c>
      <c r="AM122" s="124">
        <v>1.925</v>
      </c>
    </row>
    <row r="123" spans="2:39" x14ac:dyDescent="0.25">
      <c r="B123" s="128">
        <f t="shared" si="25"/>
        <v>37301</v>
      </c>
      <c r="C123" s="167"/>
      <c r="M123" s="124" t="s">
        <v>200</v>
      </c>
      <c r="W123" s="124" t="s">
        <v>200</v>
      </c>
      <c r="Y123" s="124">
        <v>-0.02</v>
      </c>
      <c r="AC123" s="124">
        <v>1.81</v>
      </c>
      <c r="AG123" s="124">
        <v>0</v>
      </c>
      <c r="AM123" s="124">
        <v>1.925</v>
      </c>
    </row>
    <row r="124" spans="2:39" x14ac:dyDescent="0.25">
      <c r="B124" s="128">
        <f t="shared" si="25"/>
        <v>37302</v>
      </c>
      <c r="C124" s="167"/>
      <c r="M124" s="124" t="s">
        <v>200</v>
      </c>
      <c r="W124" s="124" t="s">
        <v>200</v>
      </c>
      <c r="Y124" s="124">
        <v>-0.02</v>
      </c>
      <c r="AC124" s="124">
        <v>1.81</v>
      </c>
      <c r="AG124" s="124">
        <v>0</v>
      </c>
      <c r="AM124" s="124">
        <v>1.925</v>
      </c>
    </row>
    <row r="125" spans="2:39" x14ac:dyDescent="0.25">
      <c r="B125" s="128">
        <f t="shared" si="25"/>
        <v>37303</v>
      </c>
      <c r="C125" s="167"/>
      <c r="M125" s="124" t="s">
        <v>200</v>
      </c>
      <c r="W125" s="124" t="s">
        <v>200</v>
      </c>
      <c r="Y125" s="124">
        <v>-0.02</v>
      </c>
      <c r="AC125" s="124">
        <v>1.81</v>
      </c>
      <c r="AG125" s="124">
        <v>0</v>
      </c>
      <c r="AM125" s="124">
        <v>1.925</v>
      </c>
    </row>
    <row r="126" spans="2:39" x14ac:dyDescent="0.25">
      <c r="B126" s="128">
        <f t="shared" si="25"/>
        <v>37304</v>
      </c>
      <c r="C126" s="167"/>
      <c r="M126" s="124" t="s">
        <v>200</v>
      </c>
      <c r="W126" s="124" t="s">
        <v>200</v>
      </c>
      <c r="Y126" s="124">
        <v>-0.02</v>
      </c>
      <c r="AC126" s="124">
        <v>1.81</v>
      </c>
      <c r="AG126" s="124">
        <v>0</v>
      </c>
      <c r="AM126" s="124">
        <v>1.925</v>
      </c>
    </row>
    <row r="127" spans="2:39" x14ac:dyDescent="0.25">
      <c r="B127" s="128">
        <f t="shared" si="25"/>
        <v>37305</v>
      </c>
      <c r="C127" s="167"/>
      <c r="M127" s="124" t="s">
        <v>200</v>
      </c>
      <c r="W127" s="124" t="s">
        <v>200</v>
      </c>
      <c r="Y127" s="124">
        <v>-0.02</v>
      </c>
      <c r="AC127" s="124">
        <v>1.81</v>
      </c>
      <c r="AG127" s="124">
        <v>0</v>
      </c>
      <c r="AM127" s="124">
        <v>1.925</v>
      </c>
    </row>
    <row r="128" spans="2:39" x14ac:dyDescent="0.25">
      <c r="B128" s="128">
        <f t="shared" si="25"/>
        <v>37306</v>
      </c>
      <c r="C128" s="167"/>
      <c r="M128" s="124" t="s">
        <v>200</v>
      </c>
      <c r="W128" s="124" t="s">
        <v>200</v>
      </c>
      <c r="Y128" s="124">
        <v>-0.02</v>
      </c>
      <c r="AC128" s="124">
        <v>1.81</v>
      </c>
      <c r="AG128" s="124">
        <v>0</v>
      </c>
      <c r="AM128" s="124">
        <v>1.925</v>
      </c>
    </row>
    <row r="129" spans="2:39" x14ac:dyDescent="0.25">
      <c r="B129" s="128">
        <f t="shared" si="25"/>
        <v>37307</v>
      </c>
      <c r="C129" s="167"/>
      <c r="M129" s="124" t="s">
        <v>200</v>
      </c>
      <c r="W129" s="124" t="s">
        <v>200</v>
      </c>
      <c r="Y129" s="124">
        <v>-0.02</v>
      </c>
      <c r="AC129" s="124">
        <v>1.81</v>
      </c>
      <c r="AG129" s="124">
        <v>0</v>
      </c>
      <c r="AM129" s="124">
        <v>1.925</v>
      </c>
    </row>
    <row r="130" spans="2:39" x14ac:dyDescent="0.25">
      <c r="B130" s="128">
        <f t="shared" si="25"/>
        <v>37308</v>
      </c>
      <c r="C130" s="167"/>
      <c r="M130" s="124" t="s">
        <v>200</v>
      </c>
      <c r="W130" s="124" t="s">
        <v>200</v>
      </c>
      <c r="Y130" s="124">
        <v>-0.02</v>
      </c>
      <c r="AC130" s="124">
        <v>1.81</v>
      </c>
      <c r="AG130" s="124">
        <v>0</v>
      </c>
      <c r="AM130" s="124">
        <v>1.925</v>
      </c>
    </row>
    <row r="131" spans="2:39" x14ac:dyDescent="0.25">
      <c r="B131" s="128">
        <f t="shared" si="25"/>
        <v>37309</v>
      </c>
      <c r="C131" s="167"/>
      <c r="M131" s="124" t="s">
        <v>200</v>
      </c>
      <c r="W131" s="124" t="s">
        <v>200</v>
      </c>
      <c r="Y131" s="124">
        <v>-0.02</v>
      </c>
      <c r="AC131" s="124">
        <v>1.81</v>
      </c>
      <c r="AG131" s="124">
        <v>0</v>
      </c>
      <c r="AM131" s="124">
        <v>1.925</v>
      </c>
    </row>
    <row r="132" spans="2:39" x14ac:dyDescent="0.25">
      <c r="B132" s="128">
        <f t="shared" si="25"/>
        <v>37310</v>
      </c>
      <c r="C132" s="167"/>
      <c r="M132" s="124" t="s">
        <v>200</v>
      </c>
      <c r="W132" s="124" t="s">
        <v>200</v>
      </c>
      <c r="Y132" s="124">
        <v>-0.02</v>
      </c>
      <c r="AC132" s="124">
        <v>1.81</v>
      </c>
      <c r="AG132" s="124">
        <v>0</v>
      </c>
      <c r="AM132" s="124">
        <v>1.925</v>
      </c>
    </row>
    <row r="133" spans="2:39" x14ac:dyDescent="0.25">
      <c r="B133" s="128">
        <f t="shared" si="25"/>
        <v>37311</v>
      </c>
      <c r="C133" s="167"/>
      <c r="M133" s="124" t="s">
        <v>200</v>
      </c>
      <c r="W133" s="124" t="s">
        <v>200</v>
      </c>
      <c r="Y133" s="124">
        <v>-0.02</v>
      </c>
      <c r="AC133" s="124">
        <v>1.81</v>
      </c>
      <c r="AG133" s="124">
        <v>0</v>
      </c>
      <c r="AM133" s="124">
        <v>1.925</v>
      </c>
    </row>
    <row r="134" spans="2:39" x14ac:dyDescent="0.25">
      <c r="B134" s="128">
        <f t="shared" si="25"/>
        <v>37312</v>
      </c>
      <c r="C134" s="167"/>
      <c r="M134" s="124" t="s">
        <v>200</v>
      </c>
      <c r="W134" s="124" t="s">
        <v>200</v>
      </c>
      <c r="Y134" s="124">
        <v>-0.02</v>
      </c>
      <c r="AC134" s="124">
        <v>1.81</v>
      </c>
      <c r="AG134" s="124">
        <v>0</v>
      </c>
      <c r="AM134" s="124">
        <v>1.925</v>
      </c>
    </row>
    <row r="135" spans="2:39" x14ac:dyDescent="0.25">
      <c r="B135" s="128">
        <f t="shared" si="25"/>
        <v>37313</v>
      </c>
      <c r="C135" s="167"/>
      <c r="M135" s="124" t="s">
        <v>200</v>
      </c>
      <c r="W135" s="124" t="s">
        <v>200</v>
      </c>
      <c r="Y135" s="124">
        <v>-0.02</v>
      </c>
      <c r="AC135" s="124">
        <v>1.81</v>
      </c>
      <c r="AG135" s="124">
        <v>0</v>
      </c>
      <c r="AM135" s="124">
        <v>1.925</v>
      </c>
    </row>
    <row r="136" spans="2:39" x14ac:dyDescent="0.25">
      <c r="B136" s="128">
        <f t="shared" si="25"/>
        <v>37314</v>
      </c>
      <c r="C136" s="167"/>
      <c r="M136" s="124" t="s">
        <v>200</v>
      </c>
      <c r="W136" s="124" t="s">
        <v>200</v>
      </c>
      <c r="Y136" s="124">
        <v>-0.02</v>
      </c>
      <c r="AC136" s="124">
        <v>1.81</v>
      </c>
      <c r="AG136" s="124">
        <v>0</v>
      </c>
      <c r="AM136" s="124">
        <v>1.925</v>
      </c>
    </row>
    <row r="137" spans="2:39" x14ac:dyDescent="0.25">
      <c r="B137" s="128">
        <f t="shared" si="25"/>
        <v>37315</v>
      </c>
      <c r="C137" s="167"/>
      <c r="M137" s="124" t="s">
        <v>200</v>
      </c>
      <c r="W137" s="124" t="s">
        <v>200</v>
      </c>
      <c r="Y137" s="124">
        <v>-0.02</v>
      </c>
      <c r="AC137" s="124">
        <v>1.81</v>
      </c>
      <c r="AG137" s="124">
        <v>0</v>
      </c>
      <c r="AM137" s="124">
        <v>1.925</v>
      </c>
    </row>
    <row r="138" spans="2:39" x14ac:dyDescent="0.25">
      <c r="B138" s="128">
        <f t="shared" si="25"/>
        <v>37316</v>
      </c>
      <c r="C138" s="167"/>
      <c r="M138" s="124" t="s">
        <v>200</v>
      </c>
      <c r="W138" s="124" t="s">
        <v>200</v>
      </c>
      <c r="Y138" s="124">
        <v>-0.02</v>
      </c>
      <c r="AC138" s="124">
        <v>1.81</v>
      </c>
      <c r="AG138" s="124">
        <v>0</v>
      </c>
      <c r="AM138" s="124">
        <v>1.925</v>
      </c>
    </row>
    <row r="139" spans="2:39" x14ac:dyDescent="0.25">
      <c r="B139" s="128">
        <f t="shared" si="25"/>
        <v>37317</v>
      </c>
      <c r="C139" s="167"/>
      <c r="M139" s="124" t="s">
        <v>200</v>
      </c>
      <c r="W139" s="124" t="s">
        <v>200</v>
      </c>
      <c r="Y139" s="124">
        <v>-0.02</v>
      </c>
      <c r="AC139" s="124">
        <v>1.81</v>
      </c>
      <c r="AG139" s="124">
        <v>0</v>
      </c>
      <c r="AM139" s="124">
        <v>1.925</v>
      </c>
    </row>
    <row r="140" spans="2:39" x14ac:dyDescent="0.25">
      <c r="B140" s="128">
        <f t="shared" si="25"/>
        <v>37318</v>
      </c>
      <c r="D140" s="149" t="s">
        <v>200</v>
      </c>
      <c r="Y140" s="124" t="s">
        <v>200</v>
      </c>
      <c r="AC140" s="124" t="s">
        <v>200</v>
      </c>
      <c r="AM140" s="124" t="s">
        <v>200</v>
      </c>
    </row>
    <row r="141" spans="2:39" x14ac:dyDescent="0.25">
      <c r="B141" s="128"/>
    </row>
    <row r="142" spans="2:39" x14ac:dyDescent="0.25">
      <c r="B142" s="128"/>
    </row>
    <row r="143" spans="2:39" x14ac:dyDescent="0.25">
      <c r="B143" s="128"/>
    </row>
    <row r="144" spans="2:39" x14ac:dyDescent="0.25">
      <c r="B144" s="128"/>
    </row>
    <row r="145" spans="2:2" x14ac:dyDescent="0.25">
      <c r="B145" s="128"/>
    </row>
    <row r="146" spans="2:2" x14ac:dyDescent="0.25">
      <c r="B146" s="128"/>
    </row>
    <row r="147" spans="2:2" x14ac:dyDescent="0.25">
      <c r="B147" s="128"/>
    </row>
    <row r="148" spans="2:2" x14ac:dyDescent="0.25">
      <c r="B148" s="128"/>
    </row>
    <row r="149" spans="2:2" x14ac:dyDescent="0.25">
      <c r="B149" s="128"/>
    </row>
    <row r="150" spans="2:2" x14ac:dyDescent="0.25">
      <c r="B150" s="128"/>
    </row>
    <row r="151" spans="2:2" x14ac:dyDescent="0.25">
      <c r="B151" s="128"/>
    </row>
    <row r="152" spans="2:2" x14ac:dyDescent="0.25">
      <c r="B152" s="128"/>
    </row>
    <row r="153" spans="2:2" x14ac:dyDescent="0.25">
      <c r="B153" s="128"/>
    </row>
    <row r="154" spans="2:2" x14ac:dyDescent="0.25">
      <c r="B154" s="128"/>
    </row>
    <row r="155" spans="2:2" x14ac:dyDescent="0.25">
      <c r="B155" s="128"/>
    </row>
    <row r="156" spans="2:2" x14ac:dyDescent="0.25">
      <c r="B156" s="128"/>
    </row>
    <row r="157" spans="2:2" x14ac:dyDescent="0.25">
      <c r="B157" s="128"/>
    </row>
    <row r="158" spans="2:2" x14ac:dyDescent="0.25">
      <c r="B158" s="128"/>
    </row>
    <row r="159" spans="2:2" x14ac:dyDescent="0.25">
      <c r="B159" s="128"/>
    </row>
    <row r="160" spans="2:2" x14ac:dyDescent="0.25">
      <c r="B160" s="128"/>
    </row>
    <row r="161" spans="2:2" x14ac:dyDescent="0.25">
      <c r="B161" s="128"/>
    </row>
    <row r="162" spans="2:2" x14ac:dyDescent="0.25">
      <c r="B162" s="128"/>
    </row>
    <row r="163" spans="2:2" x14ac:dyDescent="0.25">
      <c r="B163" s="128"/>
    </row>
    <row r="164" spans="2:2" x14ac:dyDescent="0.25">
      <c r="B164" s="128"/>
    </row>
    <row r="165" spans="2:2" x14ac:dyDescent="0.25">
      <c r="B165" s="128"/>
    </row>
    <row r="166" spans="2:2" x14ac:dyDescent="0.25">
      <c r="B166" s="128"/>
    </row>
    <row r="167" spans="2:2" x14ac:dyDescent="0.25">
      <c r="B167" s="128"/>
    </row>
    <row r="168" spans="2:2" x14ac:dyDescent="0.25">
      <c r="B168" s="128"/>
    </row>
    <row r="169" spans="2:2" x14ac:dyDescent="0.25">
      <c r="B169" s="128"/>
    </row>
    <row r="170" spans="2:2" x14ac:dyDescent="0.25">
      <c r="B170" s="128"/>
    </row>
    <row r="171" spans="2:2" x14ac:dyDescent="0.25">
      <c r="B171" s="128"/>
    </row>
    <row r="172" spans="2:2" x14ac:dyDescent="0.25">
      <c r="B172" s="128"/>
    </row>
    <row r="173" spans="2:2" x14ac:dyDescent="0.25">
      <c r="B173" s="128"/>
    </row>
    <row r="174" spans="2:2" x14ac:dyDescent="0.25">
      <c r="B174" s="128"/>
    </row>
    <row r="175" spans="2:2" x14ac:dyDescent="0.25">
      <c r="B175" s="128"/>
    </row>
    <row r="176" spans="2:2" x14ac:dyDescent="0.25">
      <c r="B176" s="128"/>
    </row>
    <row r="177" spans="2:2" x14ac:dyDescent="0.25">
      <c r="B177" s="128"/>
    </row>
    <row r="178" spans="2:2" x14ac:dyDescent="0.25">
      <c r="B178" s="128"/>
    </row>
    <row r="179" spans="2:2" x14ac:dyDescent="0.25">
      <c r="B179" s="128"/>
    </row>
    <row r="180" spans="2:2" x14ac:dyDescent="0.25">
      <c r="B180" s="128"/>
    </row>
    <row r="181" spans="2:2" x14ac:dyDescent="0.25">
      <c r="B181" s="128"/>
    </row>
    <row r="182" spans="2:2" x14ac:dyDescent="0.25">
      <c r="B182" s="128"/>
    </row>
    <row r="183" spans="2:2" x14ac:dyDescent="0.25">
      <c r="B183" s="128"/>
    </row>
    <row r="184" spans="2:2" x14ac:dyDescent="0.25">
      <c r="B184" s="128"/>
    </row>
    <row r="185" spans="2:2" x14ac:dyDescent="0.25">
      <c r="B185" s="128"/>
    </row>
    <row r="186" spans="2:2" x14ac:dyDescent="0.25">
      <c r="B186" s="128"/>
    </row>
    <row r="187" spans="2:2" x14ac:dyDescent="0.25">
      <c r="B187" s="128"/>
    </row>
    <row r="188" spans="2:2" x14ac:dyDescent="0.25">
      <c r="B188" s="128"/>
    </row>
    <row r="189" spans="2:2" x14ac:dyDescent="0.25">
      <c r="B189" s="128"/>
    </row>
    <row r="190" spans="2:2" x14ac:dyDescent="0.25">
      <c r="B190" s="128"/>
    </row>
    <row r="191" spans="2:2" x14ac:dyDescent="0.25">
      <c r="B191" s="128"/>
    </row>
    <row r="192" spans="2:2" x14ac:dyDescent="0.25">
      <c r="B192" s="128"/>
    </row>
    <row r="193" spans="2:2" x14ac:dyDescent="0.25">
      <c r="B193" s="128"/>
    </row>
    <row r="194" spans="2:2" x14ac:dyDescent="0.25">
      <c r="B194" s="128"/>
    </row>
    <row r="195" spans="2:2" x14ac:dyDescent="0.25">
      <c r="B195" s="128"/>
    </row>
    <row r="196" spans="2:2" x14ac:dyDescent="0.25">
      <c r="B196" s="128"/>
    </row>
    <row r="197" spans="2:2" x14ac:dyDescent="0.25">
      <c r="B197" s="128"/>
    </row>
    <row r="198" spans="2:2" x14ac:dyDescent="0.25">
      <c r="B198" s="128"/>
    </row>
    <row r="199" spans="2:2" x14ac:dyDescent="0.25">
      <c r="B199" s="128"/>
    </row>
    <row r="200" spans="2:2" x14ac:dyDescent="0.25">
      <c r="B200" s="128"/>
    </row>
    <row r="201" spans="2:2" x14ac:dyDescent="0.25">
      <c r="B201" s="128"/>
    </row>
    <row r="202" spans="2:2" x14ac:dyDescent="0.25">
      <c r="B202" s="128"/>
    </row>
    <row r="203" spans="2:2" x14ac:dyDescent="0.25">
      <c r="B203" s="128"/>
    </row>
    <row r="204" spans="2:2" x14ac:dyDescent="0.25">
      <c r="B204" s="128"/>
    </row>
    <row r="205" spans="2:2" x14ac:dyDescent="0.25">
      <c r="B205" s="128"/>
    </row>
    <row r="206" spans="2:2" x14ac:dyDescent="0.25">
      <c r="B206" s="128"/>
    </row>
    <row r="207" spans="2:2" x14ac:dyDescent="0.25">
      <c r="B207" s="128"/>
    </row>
    <row r="208" spans="2:2" x14ac:dyDescent="0.25">
      <c r="B208" s="128"/>
    </row>
    <row r="209" spans="2:2" x14ac:dyDescent="0.25">
      <c r="B209" s="128"/>
    </row>
    <row r="210" spans="2:2" x14ac:dyDescent="0.25">
      <c r="B210" s="128"/>
    </row>
    <row r="211" spans="2:2" x14ac:dyDescent="0.25">
      <c r="B211" s="128"/>
    </row>
    <row r="212" spans="2:2" x14ac:dyDescent="0.25">
      <c r="B212" s="128"/>
    </row>
    <row r="213" spans="2:2" x14ac:dyDescent="0.25">
      <c r="B213" s="128"/>
    </row>
    <row r="214" spans="2:2" x14ac:dyDescent="0.25">
      <c r="B214" s="128"/>
    </row>
    <row r="215" spans="2:2" x14ac:dyDescent="0.25">
      <c r="B215" s="128"/>
    </row>
    <row r="216" spans="2:2" x14ac:dyDescent="0.25">
      <c r="B216" s="128"/>
    </row>
    <row r="217" spans="2:2" x14ac:dyDescent="0.25">
      <c r="B217" s="128"/>
    </row>
    <row r="218" spans="2:2" x14ac:dyDescent="0.25">
      <c r="B218" s="128"/>
    </row>
    <row r="219" spans="2:2" x14ac:dyDescent="0.25">
      <c r="B219" s="128"/>
    </row>
    <row r="220" spans="2:2" x14ac:dyDescent="0.25">
      <c r="B220" s="128"/>
    </row>
    <row r="221" spans="2:2" x14ac:dyDescent="0.25">
      <c r="B221" s="128"/>
    </row>
    <row r="222" spans="2:2" x14ac:dyDescent="0.25">
      <c r="B222" s="128"/>
    </row>
    <row r="223" spans="2:2" x14ac:dyDescent="0.25">
      <c r="B223" s="128"/>
    </row>
    <row r="224" spans="2:2" x14ac:dyDescent="0.25">
      <c r="B224" s="128"/>
    </row>
    <row r="225" spans="2:2" x14ac:dyDescent="0.25">
      <c r="B225" s="128"/>
    </row>
    <row r="226" spans="2:2" x14ac:dyDescent="0.25">
      <c r="B226" s="128"/>
    </row>
    <row r="227" spans="2:2" x14ac:dyDescent="0.25">
      <c r="B227" s="128"/>
    </row>
    <row r="228" spans="2:2" x14ac:dyDescent="0.25">
      <c r="B228" s="128"/>
    </row>
    <row r="229" spans="2:2" x14ac:dyDescent="0.25">
      <c r="B229" s="128"/>
    </row>
    <row r="230" spans="2:2" x14ac:dyDescent="0.25">
      <c r="B230" s="128"/>
    </row>
    <row r="231" spans="2:2" x14ac:dyDescent="0.25">
      <c r="B231" s="128"/>
    </row>
    <row r="232" spans="2:2" x14ac:dyDescent="0.25">
      <c r="B232" s="128"/>
    </row>
    <row r="233" spans="2:2" x14ac:dyDescent="0.25">
      <c r="B233" s="128"/>
    </row>
    <row r="234" spans="2:2" x14ac:dyDescent="0.25">
      <c r="B234" s="128"/>
    </row>
    <row r="235" spans="2:2" x14ac:dyDescent="0.25">
      <c r="B235" s="128"/>
    </row>
    <row r="236" spans="2:2" x14ac:dyDescent="0.25">
      <c r="B236" s="128"/>
    </row>
    <row r="237" spans="2:2" x14ac:dyDescent="0.25">
      <c r="B237" s="128"/>
    </row>
    <row r="238" spans="2:2" x14ac:dyDescent="0.25">
      <c r="B238" s="128"/>
    </row>
    <row r="239" spans="2:2" x14ac:dyDescent="0.25">
      <c r="B239" s="128"/>
    </row>
    <row r="240" spans="2:2" x14ac:dyDescent="0.25">
      <c r="B240" s="128"/>
    </row>
    <row r="241" spans="2:2" x14ac:dyDescent="0.25">
      <c r="B241" s="128"/>
    </row>
    <row r="242" spans="2:2" x14ac:dyDescent="0.25">
      <c r="B242" s="128"/>
    </row>
    <row r="243" spans="2:2" x14ac:dyDescent="0.25">
      <c r="B243" s="128"/>
    </row>
    <row r="244" spans="2:2" x14ac:dyDescent="0.25">
      <c r="B244" s="128"/>
    </row>
    <row r="245" spans="2:2" x14ac:dyDescent="0.25">
      <c r="B245" s="128"/>
    </row>
    <row r="246" spans="2:2" x14ac:dyDescent="0.25">
      <c r="B246" s="128"/>
    </row>
    <row r="247" spans="2:2" x14ac:dyDescent="0.25">
      <c r="B247" s="128"/>
    </row>
    <row r="248" spans="2:2" x14ac:dyDescent="0.25">
      <c r="B248" s="128"/>
    </row>
    <row r="249" spans="2:2" x14ac:dyDescent="0.25">
      <c r="B249" s="128"/>
    </row>
    <row r="250" spans="2:2" x14ac:dyDescent="0.25">
      <c r="B250" s="128"/>
    </row>
    <row r="251" spans="2:2" x14ac:dyDescent="0.25">
      <c r="B251" s="128"/>
    </row>
    <row r="252" spans="2:2" x14ac:dyDescent="0.25">
      <c r="B252" s="128"/>
    </row>
    <row r="253" spans="2:2" x14ac:dyDescent="0.25">
      <c r="B253" s="128"/>
    </row>
    <row r="254" spans="2:2" x14ac:dyDescent="0.25">
      <c r="B254" s="128"/>
    </row>
    <row r="255" spans="2:2" x14ac:dyDescent="0.25">
      <c r="B255" s="128"/>
    </row>
    <row r="256" spans="2:2" x14ac:dyDescent="0.25">
      <c r="B256" s="128"/>
    </row>
    <row r="257" spans="2:2" x14ac:dyDescent="0.25">
      <c r="B257" s="128"/>
    </row>
    <row r="258" spans="2:2" x14ac:dyDescent="0.25">
      <c r="B258" s="128"/>
    </row>
    <row r="259" spans="2:2" x14ac:dyDescent="0.25">
      <c r="B259" s="128"/>
    </row>
    <row r="260" spans="2:2" x14ac:dyDescent="0.25">
      <c r="B260" s="128"/>
    </row>
    <row r="261" spans="2:2" x14ac:dyDescent="0.25">
      <c r="B261" s="128"/>
    </row>
    <row r="262" spans="2:2" x14ac:dyDescent="0.25">
      <c r="B262" s="128"/>
    </row>
    <row r="263" spans="2:2" x14ac:dyDescent="0.25">
      <c r="B263" s="128"/>
    </row>
    <row r="264" spans="2:2" x14ac:dyDescent="0.25">
      <c r="B264" s="128"/>
    </row>
    <row r="265" spans="2:2" x14ac:dyDescent="0.25">
      <c r="B265" s="128"/>
    </row>
    <row r="266" spans="2:2" x14ac:dyDescent="0.25">
      <c r="B266" s="128"/>
    </row>
    <row r="267" spans="2:2" x14ac:dyDescent="0.25">
      <c r="B267" s="128"/>
    </row>
    <row r="268" spans="2:2" x14ac:dyDescent="0.25">
      <c r="B268" s="128"/>
    </row>
    <row r="269" spans="2:2" x14ac:dyDescent="0.25">
      <c r="B269" s="128"/>
    </row>
    <row r="270" spans="2:2" x14ac:dyDescent="0.25">
      <c r="B270" s="128"/>
    </row>
    <row r="271" spans="2:2" x14ac:dyDescent="0.25">
      <c r="B271" s="128"/>
    </row>
    <row r="272" spans="2:2" x14ac:dyDescent="0.25">
      <c r="B272" s="128"/>
    </row>
    <row r="273" spans="2:2" x14ac:dyDescent="0.25">
      <c r="B273" s="128"/>
    </row>
    <row r="274" spans="2:2" x14ac:dyDescent="0.25">
      <c r="B274" s="128"/>
    </row>
    <row r="275" spans="2:2" x14ac:dyDescent="0.25">
      <c r="B275" s="128"/>
    </row>
    <row r="276" spans="2:2" x14ac:dyDescent="0.25">
      <c r="B276" s="128"/>
    </row>
    <row r="277" spans="2:2" x14ac:dyDescent="0.25">
      <c r="B277" s="128"/>
    </row>
    <row r="278" spans="2:2" x14ac:dyDescent="0.25">
      <c r="B278" s="128"/>
    </row>
    <row r="279" spans="2:2" x14ac:dyDescent="0.25">
      <c r="B279" s="128"/>
    </row>
    <row r="280" spans="2:2" x14ac:dyDescent="0.25">
      <c r="B280" s="128"/>
    </row>
    <row r="281" spans="2:2" x14ac:dyDescent="0.25">
      <c r="B281" s="128"/>
    </row>
    <row r="282" spans="2:2" x14ac:dyDescent="0.25">
      <c r="B282" s="128"/>
    </row>
    <row r="283" spans="2:2" x14ac:dyDescent="0.25">
      <c r="B283" s="128"/>
    </row>
    <row r="284" spans="2:2" x14ac:dyDescent="0.25">
      <c r="B284" s="128"/>
    </row>
    <row r="285" spans="2:2" x14ac:dyDescent="0.25">
      <c r="B285" s="128"/>
    </row>
    <row r="286" spans="2:2" x14ac:dyDescent="0.25">
      <c r="B286" s="128"/>
    </row>
    <row r="287" spans="2:2" x14ac:dyDescent="0.25">
      <c r="B287" s="128"/>
    </row>
    <row r="288" spans="2:2" x14ac:dyDescent="0.25">
      <c r="B288" s="128"/>
    </row>
    <row r="289" spans="2:2" x14ac:dyDescent="0.25">
      <c r="B289" s="128"/>
    </row>
    <row r="290" spans="2:2" x14ac:dyDescent="0.25">
      <c r="B290" s="128"/>
    </row>
    <row r="291" spans="2:2" x14ac:dyDescent="0.25">
      <c r="B291" s="128"/>
    </row>
    <row r="292" spans="2:2" x14ac:dyDescent="0.25">
      <c r="B292" s="128"/>
    </row>
    <row r="293" spans="2:2" x14ac:dyDescent="0.25">
      <c r="B293" s="128"/>
    </row>
    <row r="294" spans="2:2" x14ac:dyDescent="0.25">
      <c r="B294" s="128"/>
    </row>
    <row r="295" spans="2:2" x14ac:dyDescent="0.25">
      <c r="B295" s="128"/>
    </row>
    <row r="296" spans="2:2" x14ac:dyDescent="0.25">
      <c r="B296" s="128"/>
    </row>
    <row r="297" spans="2:2" x14ac:dyDescent="0.25">
      <c r="B297" s="128"/>
    </row>
    <row r="298" spans="2:2" x14ac:dyDescent="0.25">
      <c r="B298" s="128"/>
    </row>
    <row r="299" spans="2:2" x14ac:dyDescent="0.25">
      <c r="B299" s="128"/>
    </row>
    <row r="300" spans="2:2" x14ac:dyDescent="0.25">
      <c r="B300" s="128"/>
    </row>
    <row r="301" spans="2:2" x14ac:dyDescent="0.25">
      <c r="B301" s="128"/>
    </row>
    <row r="302" spans="2:2" x14ac:dyDescent="0.25">
      <c r="B302" s="128"/>
    </row>
    <row r="303" spans="2:2" x14ac:dyDescent="0.25">
      <c r="B303" s="128"/>
    </row>
    <row r="304" spans="2:2" x14ac:dyDescent="0.25">
      <c r="B304" s="128"/>
    </row>
    <row r="305" spans="2:2" x14ac:dyDescent="0.25">
      <c r="B305" s="128"/>
    </row>
    <row r="306" spans="2:2" x14ac:dyDescent="0.25">
      <c r="B306" s="128"/>
    </row>
    <row r="307" spans="2:2" x14ac:dyDescent="0.25">
      <c r="B307" s="128"/>
    </row>
    <row r="308" spans="2:2" x14ac:dyDescent="0.25">
      <c r="B308" s="128"/>
    </row>
    <row r="309" spans="2:2" x14ac:dyDescent="0.25">
      <c r="B309" s="128"/>
    </row>
    <row r="310" spans="2:2" x14ac:dyDescent="0.25">
      <c r="B310" s="128"/>
    </row>
    <row r="311" spans="2:2" x14ac:dyDescent="0.25">
      <c r="B311" s="128"/>
    </row>
    <row r="312" spans="2:2" x14ac:dyDescent="0.25">
      <c r="B312" s="128"/>
    </row>
    <row r="313" spans="2:2" x14ac:dyDescent="0.25">
      <c r="B313" s="128"/>
    </row>
    <row r="314" spans="2:2" x14ac:dyDescent="0.25">
      <c r="B314" s="128"/>
    </row>
    <row r="315" spans="2:2" x14ac:dyDescent="0.25">
      <c r="B315" s="128"/>
    </row>
    <row r="316" spans="2:2" x14ac:dyDescent="0.25">
      <c r="B316" s="128"/>
    </row>
    <row r="317" spans="2:2" x14ac:dyDescent="0.25">
      <c r="B317" s="128"/>
    </row>
    <row r="318" spans="2:2" x14ac:dyDescent="0.25">
      <c r="B318" s="128"/>
    </row>
    <row r="319" spans="2:2" x14ac:dyDescent="0.25">
      <c r="B319" s="128"/>
    </row>
    <row r="320" spans="2:2" x14ac:dyDescent="0.25">
      <c r="B320" s="128"/>
    </row>
    <row r="321" spans="2:2" x14ac:dyDescent="0.25">
      <c r="B321" s="128"/>
    </row>
    <row r="322" spans="2:2" x14ac:dyDescent="0.25">
      <c r="B322" s="128"/>
    </row>
    <row r="323" spans="2:2" x14ac:dyDescent="0.25">
      <c r="B323" s="128"/>
    </row>
    <row r="324" spans="2:2" x14ac:dyDescent="0.25">
      <c r="B324" s="128"/>
    </row>
    <row r="325" spans="2:2" x14ac:dyDescent="0.25">
      <c r="B325" s="128"/>
    </row>
    <row r="326" spans="2:2" x14ac:dyDescent="0.25">
      <c r="B326" s="128"/>
    </row>
    <row r="327" spans="2:2" x14ac:dyDescent="0.25">
      <c r="B327" s="128"/>
    </row>
    <row r="328" spans="2:2" x14ac:dyDescent="0.25">
      <c r="B328" s="128"/>
    </row>
    <row r="329" spans="2:2" x14ac:dyDescent="0.25">
      <c r="B329" s="128"/>
    </row>
    <row r="330" spans="2:2" x14ac:dyDescent="0.25">
      <c r="B330" s="128"/>
    </row>
    <row r="331" spans="2:2" x14ac:dyDescent="0.25">
      <c r="B331" s="128"/>
    </row>
    <row r="332" spans="2:2" x14ac:dyDescent="0.25">
      <c r="B332" s="128"/>
    </row>
    <row r="333" spans="2:2" x14ac:dyDescent="0.25">
      <c r="B333" s="128"/>
    </row>
    <row r="334" spans="2:2" x14ac:dyDescent="0.25">
      <c r="B334" s="128"/>
    </row>
    <row r="335" spans="2:2" x14ac:dyDescent="0.25">
      <c r="B335" s="128"/>
    </row>
    <row r="336" spans="2:2" x14ac:dyDescent="0.25">
      <c r="B336" s="128"/>
    </row>
    <row r="337" spans="2:2" x14ac:dyDescent="0.25">
      <c r="B337" s="128"/>
    </row>
    <row r="338" spans="2:2" x14ac:dyDescent="0.25">
      <c r="B338" s="128"/>
    </row>
    <row r="339" spans="2:2" x14ac:dyDescent="0.25">
      <c r="B339" s="128"/>
    </row>
    <row r="340" spans="2:2" x14ac:dyDescent="0.25">
      <c r="B340" s="128"/>
    </row>
    <row r="341" spans="2:2" x14ac:dyDescent="0.25">
      <c r="B341" s="128"/>
    </row>
    <row r="342" spans="2:2" x14ac:dyDescent="0.25">
      <c r="B342" s="128"/>
    </row>
    <row r="343" spans="2:2" x14ac:dyDescent="0.25">
      <c r="B343" s="128"/>
    </row>
    <row r="344" spans="2:2" x14ac:dyDescent="0.25">
      <c r="B344" s="128"/>
    </row>
    <row r="345" spans="2:2" x14ac:dyDescent="0.25">
      <c r="B345" s="128"/>
    </row>
    <row r="346" spans="2:2" x14ac:dyDescent="0.25">
      <c r="B346" s="128"/>
    </row>
    <row r="347" spans="2:2" x14ac:dyDescent="0.25">
      <c r="B347" s="128"/>
    </row>
    <row r="348" spans="2:2" x14ac:dyDescent="0.25">
      <c r="B348" s="128"/>
    </row>
    <row r="349" spans="2:2" x14ac:dyDescent="0.25">
      <c r="B349" s="128"/>
    </row>
    <row r="350" spans="2:2" x14ac:dyDescent="0.25">
      <c r="B350" s="128"/>
    </row>
    <row r="351" spans="2:2" x14ac:dyDescent="0.25">
      <c r="B351" s="128"/>
    </row>
    <row r="352" spans="2:2" x14ac:dyDescent="0.25">
      <c r="B352" s="128"/>
    </row>
    <row r="353" spans="2:2" x14ac:dyDescent="0.25">
      <c r="B353" s="128"/>
    </row>
    <row r="354" spans="2:2" x14ac:dyDescent="0.25">
      <c r="B354" s="128"/>
    </row>
    <row r="355" spans="2:2" x14ac:dyDescent="0.25">
      <c r="B355" s="128"/>
    </row>
    <row r="356" spans="2:2" x14ac:dyDescent="0.25">
      <c r="B356" s="128"/>
    </row>
    <row r="357" spans="2:2" x14ac:dyDescent="0.25">
      <c r="B357" s="128"/>
    </row>
    <row r="358" spans="2:2" x14ac:dyDescent="0.25">
      <c r="B358" s="128"/>
    </row>
    <row r="359" spans="2:2" x14ac:dyDescent="0.25">
      <c r="B359" s="128"/>
    </row>
    <row r="360" spans="2:2" x14ac:dyDescent="0.25">
      <c r="B360" s="128"/>
    </row>
    <row r="361" spans="2:2" x14ac:dyDescent="0.25">
      <c r="B361" s="128"/>
    </row>
    <row r="362" spans="2:2" x14ac:dyDescent="0.25">
      <c r="B362" s="128"/>
    </row>
    <row r="363" spans="2:2" x14ac:dyDescent="0.25">
      <c r="B363" s="128"/>
    </row>
    <row r="364" spans="2:2" x14ac:dyDescent="0.25">
      <c r="B364" s="128"/>
    </row>
    <row r="365" spans="2:2" x14ac:dyDescent="0.25">
      <c r="B365" s="128"/>
    </row>
    <row r="366" spans="2:2" x14ac:dyDescent="0.25">
      <c r="B366" s="128"/>
    </row>
    <row r="367" spans="2:2" x14ac:dyDescent="0.25">
      <c r="B367" s="128"/>
    </row>
    <row r="368" spans="2:2" x14ac:dyDescent="0.25">
      <c r="B368" s="128"/>
    </row>
    <row r="369" spans="2:2" x14ac:dyDescent="0.25">
      <c r="B369" s="128"/>
    </row>
    <row r="370" spans="2:2" x14ac:dyDescent="0.25">
      <c r="B370" s="128"/>
    </row>
    <row r="371" spans="2:2" x14ac:dyDescent="0.25">
      <c r="B371" s="128"/>
    </row>
    <row r="372" spans="2:2" x14ac:dyDescent="0.25">
      <c r="B372" s="128"/>
    </row>
    <row r="373" spans="2:2" x14ac:dyDescent="0.25">
      <c r="B373" s="128"/>
    </row>
    <row r="374" spans="2:2" x14ac:dyDescent="0.25">
      <c r="B374" s="128"/>
    </row>
    <row r="375" spans="2:2" x14ac:dyDescent="0.25">
      <c r="B375" s="128"/>
    </row>
    <row r="376" spans="2:2" x14ac:dyDescent="0.25">
      <c r="B376" s="128"/>
    </row>
    <row r="377" spans="2:2" x14ac:dyDescent="0.25">
      <c r="B377" s="128"/>
    </row>
    <row r="378" spans="2:2" x14ac:dyDescent="0.25">
      <c r="B378" s="128"/>
    </row>
    <row r="379" spans="2:2" x14ac:dyDescent="0.25">
      <c r="B379" s="128"/>
    </row>
    <row r="380" spans="2:2" x14ac:dyDescent="0.25">
      <c r="B380" s="128"/>
    </row>
    <row r="381" spans="2:2" x14ac:dyDescent="0.25">
      <c r="B381" s="128"/>
    </row>
    <row r="382" spans="2:2" x14ac:dyDescent="0.25">
      <c r="B382" s="128"/>
    </row>
    <row r="383" spans="2:2" x14ac:dyDescent="0.25">
      <c r="B383" s="128"/>
    </row>
    <row r="384" spans="2:2" x14ac:dyDescent="0.25">
      <c r="B384" s="128"/>
    </row>
    <row r="385" spans="2:2" x14ac:dyDescent="0.25">
      <c r="B385" s="128"/>
    </row>
    <row r="386" spans="2:2" x14ac:dyDescent="0.25">
      <c r="B386" s="128"/>
    </row>
    <row r="387" spans="2:2" x14ac:dyDescent="0.25">
      <c r="B387" s="128"/>
    </row>
    <row r="388" spans="2:2" x14ac:dyDescent="0.25">
      <c r="B388" s="128"/>
    </row>
    <row r="389" spans="2:2" x14ac:dyDescent="0.25">
      <c r="B389" s="128"/>
    </row>
    <row r="390" spans="2:2" x14ac:dyDescent="0.25">
      <c r="B390" s="128"/>
    </row>
    <row r="391" spans="2:2" x14ac:dyDescent="0.25">
      <c r="B391" s="128"/>
    </row>
    <row r="392" spans="2:2" x14ac:dyDescent="0.25">
      <c r="B392" s="128"/>
    </row>
    <row r="393" spans="2:2" x14ac:dyDescent="0.25">
      <c r="B393" s="128"/>
    </row>
    <row r="394" spans="2:2" x14ac:dyDescent="0.25">
      <c r="B394" s="128"/>
    </row>
    <row r="395" spans="2:2" x14ac:dyDescent="0.25">
      <c r="B395" s="128"/>
    </row>
    <row r="396" spans="2:2" x14ac:dyDescent="0.25">
      <c r="B396" s="128"/>
    </row>
    <row r="397" spans="2:2" x14ac:dyDescent="0.25">
      <c r="B397" s="128"/>
    </row>
    <row r="398" spans="2:2" x14ac:dyDescent="0.25">
      <c r="B398" s="128"/>
    </row>
    <row r="399" spans="2:2" x14ac:dyDescent="0.25">
      <c r="B399" s="128"/>
    </row>
    <row r="400" spans="2:2" x14ac:dyDescent="0.25">
      <c r="B400" s="128"/>
    </row>
    <row r="401" spans="2:2" x14ac:dyDescent="0.25">
      <c r="B401" s="128"/>
    </row>
    <row r="402" spans="2:2" x14ac:dyDescent="0.25">
      <c r="B402" s="128"/>
    </row>
    <row r="403" spans="2:2" x14ac:dyDescent="0.25">
      <c r="B403" s="128"/>
    </row>
    <row r="404" spans="2:2" x14ac:dyDescent="0.25">
      <c r="B404" s="128"/>
    </row>
    <row r="405" spans="2:2" x14ac:dyDescent="0.25">
      <c r="B405" s="128"/>
    </row>
    <row r="406" spans="2:2" x14ac:dyDescent="0.25">
      <c r="B406" s="128"/>
    </row>
    <row r="407" spans="2:2" x14ac:dyDescent="0.25">
      <c r="B407" s="128"/>
    </row>
    <row r="408" spans="2:2" x14ac:dyDescent="0.25">
      <c r="B408" s="128"/>
    </row>
    <row r="409" spans="2:2" x14ac:dyDescent="0.25">
      <c r="B409" s="128"/>
    </row>
    <row r="410" spans="2:2" x14ac:dyDescent="0.25">
      <c r="B410" s="128"/>
    </row>
    <row r="411" spans="2:2" x14ac:dyDescent="0.25">
      <c r="B411" s="128"/>
    </row>
    <row r="412" spans="2:2" x14ac:dyDescent="0.25">
      <c r="B412" s="128"/>
    </row>
    <row r="413" spans="2:2" x14ac:dyDescent="0.25">
      <c r="B413" s="128"/>
    </row>
    <row r="414" spans="2:2" x14ac:dyDescent="0.25">
      <c r="B414" s="128"/>
    </row>
    <row r="415" spans="2:2" x14ac:dyDescent="0.25">
      <c r="B415" s="128"/>
    </row>
    <row r="416" spans="2:2" x14ac:dyDescent="0.25">
      <c r="B416" s="128"/>
    </row>
    <row r="417" spans="2:2" x14ac:dyDescent="0.25">
      <c r="B417" s="128"/>
    </row>
    <row r="418" spans="2:2" x14ac:dyDescent="0.25">
      <c r="B418" s="128"/>
    </row>
    <row r="419" spans="2:2" x14ac:dyDescent="0.25">
      <c r="B419" s="128"/>
    </row>
    <row r="420" spans="2:2" x14ac:dyDescent="0.25">
      <c r="B420" s="128"/>
    </row>
    <row r="421" spans="2:2" x14ac:dyDescent="0.25">
      <c r="B421" s="128"/>
    </row>
    <row r="422" spans="2:2" x14ac:dyDescent="0.25">
      <c r="B422" s="128"/>
    </row>
    <row r="423" spans="2:2" x14ac:dyDescent="0.25">
      <c r="B423" s="128"/>
    </row>
    <row r="424" spans="2:2" x14ac:dyDescent="0.25">
      <c r="B424" s="128"/>
    </row>
    <row r="425" spans="2:2" x14ac:dyDescent="0.25">
      <c r="B425" s="128"/>
    </row>
    <row r="426" spans="2:2" x14ac:dyDescent="0.25">
      <c r="B426" s="128"/>
    </row>
    <row r="427" spans="2:2" x14ac:dyDescent="0.25">
      <c r="B427" s="128"/>
    </row>
    <row r="428" spans="2:2" x14ac:dyDescent="0.25">
      <c r="B428" s="128"/>
    </row>
    <row r="429" spans="2:2" x14ac:dyDescent="0.25">
      <c r="B429" s="128"/>
    </row>
    <row r="430" spans="2:2" x14ac:dyDescent="0.25">
      <c r="B430" s="128"/>
    </row>
    <row r="431" spans="2:2" x14ac:dyDescent="0.25">
      <c r="B431" s="128"/>
    </row>
    <row r="432" spans="2:2" x14ac:dyDescent="0.25">
      <c r="B432" s="128"/>
    </row>
    <row r="433" spans="2:2" x14ac:dyDescent="0.25">
      <c r="B433" s="128"/>
    </row>
    <row r="434" spans="2:2" x14ac:dyDescent="0.25">
      <c r="B434" s="128"/>
    </row>
    <row r="435" spans="2:2" x14ac:dyDescent="0.25">
      <c r="B435" s="128"/>
    </row>
    <row r="436" spans="2:2" x14ac:dyDescent="0.25">
      <c r="B436" s="128"/>
    </row>
    <row r="437" spans="2:2" x14ac:dyDescent="0.25">
      <c r="B437" s="128"/>
    </row>
    <row r="438" spans="2:2" x14ac:dyDescent="0.25">
      <c r="B438" s="128"/>
    </row>
    <row r="439" spans="2:2" x14ac:dyDescent="0.25">
      <c r="B439" s="128"/>
    </row>
    <row r="440" spans="2:2" x14ac:dyDescent="0.25">
      <c r="B440" s="128"/>
    </row>
    <row r="441" spans="2:2" x14ac:dyDescent="0.25">
      <c r="B441" s="128"/>
    </row>
    <row r="442" spans="2:2" x14ac:dyDescent="0.25">
      <c r="B442" s="128"/>
    </row>
    <row r="443" spans="2:2" x14ac:dyDescent="0.25">
      <c r="B443" s="128"/>
    </row>
    <row r="444" spans="2:2" x14ac:dyDescent="0.25">
      <c r="B444" s="128"/>
    </row>
    <row r="445" spans="2:2" x14ac:dyDescent="0.25">
      <c r="B445" s="128"/>
    </row>
    <row r="446" spans="2:2" x14ac:dyDescent="0.25">
      <c r="B446" s="128"/>
    </row>
    <row r="447" spans="2:2" x14ac:dyDescent="0.25">
      <c r="B447" s="128"/>
    </row>
    <row r="448" spans="2:2" x14ac:dyDescent="0.25">
      <c r="B448" s="128"/>
    </row>
    <row r="449" spans="2:2" x14ac:dyDescent="0.25">
      <c r="B449" s="128"/>
    </row>
    <row r="450" spans="2:2" x14ac:dyDescent="0.25">
      <c r="B450" s="128"/>
    </row>
    <row r="451" spans="2:2" x14ac:dyDescent="0.25">
      <c r="B451" s="128"/>
    </row>
    <row r="452" spans="2:2" x14ac:dyDescent="0.25">
      <c r="B452" s="128"/>
    </row>
    <row r="453" spans="2:2" x14ac:dyDescent="0.25">
      <c r="B453" s="128"/>
    </row>
    <row r="454" spans="2:2" x14ac:dyDescent="0.25">
      <c r="B454" s="128"/>
    </row>
    <row r="455" spans="2:2" x14ac:dyDescent="0.25">
      <c r="B455" s="128"/>
    </row>
    <row r="456" spans="2:2" x14ac:dyDescent="0.25">
      <c r="B456" s="128"/>
    </row>
    <row r="457" spans="2:2" x14ac:dyDescent="0.25">
      <c r="B457" s="128"/>
    </row>
    <row r="458" spans="2:2" x14ac:dyDescent="0.25">
      <c r="B458" s="128"/>
    </row>
    <row r="459" spans="2:2" x14ac:dyDescent="0.25">
      <c r="B459" s="128"/>
    </row>
    <row r="460" spans="2:2" x14ac:dyDescent="0.25">
      <c r="B460" s="128"/>
    </row>
    <row r="461" spans="2:2" x14ac:dyDescent="0.25">
      <c r="B461" s="128"/>
    </row>
    <row r="462" spans="2:2" x14ac:dyDescent="0.25">
      <c r="B462" s="128"/>
    </row>
    <row r="463" spans="2:2" x14ac:dyDescent="0.25">
      <c r="B463" s="128"/>
    </row>
    <row r="464" spans="2:2" x14ac:dyDescent="0.25">
      <c r="B464" s="128"/>
    </row>
    <row r="465" spans="2:2" x14ac:dyDescent="0.25">
      <c r="B465" s="128"/>
    </row>
    <row r="466" spans="2:2" x14ac:dyDescent="0.25">
      <c r="B466" s="128"/>
    </row>
    <row r="467" spans="2:2" x14ac:dyDescent="0.25">
      <c r="B467" s="128"/>
    </row>
    <row r="468" spans="2:2" x14ac:dyDescent="0.25">
      <c r="B468" s="128"/>
    </row>
    <row r="469" spans="2:2" x14ac:dyDescent="0.25">
      <c r="B469" s="128"/>
    </row>
    <row r="470" spans="2:2" x14ac:dyDescent="0.25">
      <c r="B470" s="128"/>
    </row>
    <row r="471" spans="2:2" x14ac:dyDescent="0.25">
      <c r="B471" s="128"/>
    </row>
    <row r="472" spans="2:2" x14ac:dyDescent="0.25">
      <c r="B472" s="128"/>
    </row>
    <row r="473" spans="2:2" x14ac:dyDescent="0.25">
      <c r="B473" s="128"/>
    </row>
    <row r="474" spans="2:2" x14ac:dyDescent="0.25">
      <c r="B474" s="128"/>
    </row>
    <row r="475" spans="2:2" x14ac:dyDescent="0.25">
      <c r="B475" s="128"/>
    </row>
    <row r="476" spans="2:2" x14ac:dyDescent="0.25">
      <c r="B476" s="128"/>
    </row>
    <row r="477" spans="2:2" x14ac:dyDescent="0.25">
      <c r="B477" s="128"/>
    </row>
    <row r="478" spans="2:2" x14ac:dyDescent="0.25">
      <c r="B478" s="128"/>
    </row>
    <row r="479" spans="2:2" x14ac:dyDescent="0.25">
      <c r="B479" s="128"/>
    </row>
    <row r="480" spans="2:2" x14ac:dyDescent="0.25">
      <c r="B480" s="128"/>
    </row>
    <row r="481" spans="2:2" x14ac:dyDescent="0.25">
      <c r="B481" s="128"/>
    </row>
    <row r="482" spans="2:2" x14ac:dyDescent="0.25">
      <c r="B482" s="128"/>
    </row>
    <row r="483" spans="2:2" x14ac:dyDescent="0.25">
      <c r="B483" s="128"/>
    </row>
    <row r="484" spans="2:2" x14ac:dyDescent="0.25">
      <c r="B484" s="128"/>
    </row>
    <row r="485" spans="2:2" x14ac:dyDescent="0.25">
      <c r="B485" s="128"/>
    </row>
    <row r="486" spans="2:2" x14ac:dyDescent="0.25">
      <c r="B486" s="128"/>
    </row>
    <row r="487" spans="2:2" x14ac:dyDescent="0.25">
      <c r="B487" s="128"/>
    </row>
    <row r="488" spans="2:2" x14ac:dyDescent="0.25">
      <c r="B488" s="128"/>
    </row>
    <row r="489" spans="2:2" x14ac:dyDescent="0.25">
      <c r="B489" s="128"/>
    </row>
    <row r="490" spans="2:2" x14ac:dyDescent="0.25">
      <c r="B490" s="128"/>
    </row>
    <row r="491" spans="2:2" x14ac:dyDescent="0.25">
      <c r="B491" s="128"/>
    </row>
    <row r="492" spans="2:2" x14ac:dyDescent="0.25">
      <c r="B492" s="128"/>
    </row>
    <row r="493" spans="2:2" x14ac:dyDescent="0.25">
      <c r="B493" s="128"/>
    </row>
    <row r="494" spans="2:2" x14ac:dyDescent="0.25">
      <c r="B494" s="128"/>
    </row>
    <row r="495" spans="2:2" x14ac:dyDescent="0.25">
      <c r="B495" s="128"/>
    </row>
    <row r="496" spans="2:2" x14ac:dyDescent="0.25">
      <c r="B496" s="128"/>
    </row>
    <row r="497" spans="2:2" x14ac:dyDescent="0.25">
      <c r="B497" s="128"/>
    </row>
    <row r="498" spans="2:2" x14ac:dyDescent="0.25">
      <c r="B498" s="128"/>
    </row>
    <row r="499" spans="2:2" x14ac:dyDescent="0.25">
      <c r="B499" s="128"/>
    </row>
    <row r="500" spans="2:2" x14ac:dyDescent="0.25">
      <c r="B500" s="128"/>
    </row>
    <row r="501" spans="2:2" x14ac:dyDescent="0.25">
      <c r="B501" s="128"/>
    </row>
    <row r="502" spans="2:2" x14ac:dyDescent="0.25">
      <c r="B502" s="128"/>
    </row>
    <row r="503" spans="2:2" x14ac:dyDescent="0.25">
      <c r="B503" s="128"/>
    </row>
    <row r="504" spans="2:2" x14ac:dyDescent="0.25">
      <c r="B504" s="128"/>
    </row>
    <row r="505" spans="2:2" x14ac:dyDescent="0.25">
      <c r="B505" s="128"/>
    </row>
    <row r="506" spans="2:2" x14ac:dyDescent="0.25">
      <c r="B506" s="128"/>
    </row>
    <row r="507" spans="2:2" x14ac:dyDescent="0.25">
      <c r="B507" s="128"/>
    </row>
    <row r="508" spans="2:2" x14ac:dyDescent="0.25">
      <c r="B508" s="128"/>
    </row>
    <row r="509" spans="2:2" x14ac:dyDescent="0.25">
      <c r="B509" s="128"/>
    </row>
    <row r="510" spans="2:2" x14ac:dyDescent="0.25">
      <c r="B510" s="128"/>
    </row>
    <row r="511" spans="2:2" x14ac:dyDescent="0.25">
      <c r="B511" s="128"/>
    </row>
    <row r="512" spans="2:2" x14ac:dyDescent="0.25">
      <c r="B512" s="128"/>
    </row>
    <row r="513" spans="2:2" x14ac:dyDescent="0.25">
      <c r="B513" s="128"/>
    </row>
    <row r="514" spans="2:2" x14ac:dyDescent="0.25">
      <c r="B514" s="128"/>
    </row>
    <row r="515" spans="2:2" x14ac:dyDescent="0.25">
      <c r="B515" s="128"/>
    </row>
    <row r="516" spans="2:2" x14ac:dyDescent="0.25">
      <c r="B516" s="128"/>
    </row>
    <row r="517" spans="2:2" x14ac:dyDescent="0.25">
      <c r="B517" s="128"/>
    </row>
    <row r="518" spans="2:2" x14ac:dyDescent="0.25">
      <c r="B518" s="128"/>
    </row>
    <row r="519" spans="2:2" x14ac:dyDescent="0.25">
      <c r="B519" s="128"/>
    </row>
    <row r="520" spans="2:2" x14ac:dyDescent="0.25">
      <c r="B520" s="128"/>
    </row>
    <row r="521" spans="2:2" x14ac:dyDescent="0.25">
      <c r="B521" s="128"/>
    </row>
    <row r="522" spans="2:2" x14ac:dyDescent="0.25">
      <c r="B522" s="128"/>
    </row>
    <row r="523" spans="2:2" x14ac:dyDescent="0.25">
      <c r="B523" s="128"/>
    </row>
    <row r="524" spans="2:2" x14ac:dyDescent="0.25">
      <c r="B524" s="128"/>
    </row>
    <row r="525" spans="2:2" x14ac:dyDescent="0.25">
      <c r="B525" s="128"/>
    </row>
    <row r="526" spans="2:2" x14ac:dyDescent="0.25">
      <c r="B526" s="128"/>
    </row>
    <row r="527" spans="2:2" x14ac:dyDescent="0.25">
      <c r="B527" s="128"/>
    </row>
    <row r="528" spans="2:2" x14ac:dyDescent="0.25">
      <c r="B528" s="128"/>
    </row>
    <row r="529" spans="2:2" x14ac:dyDescent="0.25">
      <c r="B529" s="128"/>
    </row>
    <row r="530" spans="2:2" x14ac:dyDescent="0.25">
      <c r="B530" s="128"/>
    </row>
    <row r="531" spans="2:2" x14ac:dyDescent="0.25">
      <c r="B531" s="128"/>
    </row>
    <row r="532" spans="2:2" x14ac:dyDescent="0.25">
      <c r="B532" s="128"/>
    </row>
    <row r="533" spans="2:2" x14ac:dyDescent="0.25">
      <c r="B533" s="128"/>
    </row>
    <row r="534" spans="2:2" x14ac:dyDescent="0.25">
      <c r="B534" s="128"/>
    </row>
    <row r="535" spans="2:2" x14ac:dyDescent="0.25">
      <c r="B535" s="128"/>
    </row>
    <row r="536" spans="2:2" x14ac:dyDescent="0.25">
      <c r="B536" s="128"/>
    </row>
    <row r="537" spans="2:2" x14ac:dyDescent="0.25">
      <c r="B537" s="128"/>
    </row>
    <row r="538" spans="2:2" x14ac:dyDescent="0.25">
      <c r="B538" s="128"/>
    </row>
    <row r="539" spans="2:2" x14ac:dyDescent="0.25">
      <c r="B539" s="128"/>
    </row>
    <row r="540" spans="2:2" x14ac:dyDescent="0.25">
      <c r="B540" s="128"/>
    </row>
    <row r="541" spans="2:2" x14ac:dyDescent="0.25">
      <c r="B541" s="128"/>
    </row>
    <row r="542" spans="2:2" x14ac:dyDescent="0.25">
      <c r="B542" s="128"/>
    </row>
    <row r="543" spans="2:2" x14ac:dyDescent="0.25">
      <c r="B543" s="128"/>
    </row>
    <row r="544" spans="2:2" x14ac:dyDescent="0.25">
      <c r="B544" s="128"/>
    </row>
    <row r="545" spans="2:2" x14ac:dyDescent="0.25">
      <c r="B545" s="128"/>
    </row>
    <row r="546" spans="2:2" x14ac:dyDescent="0.25">
      <c r="B546" s="128"/>
    </row>
    <row r="547" spans="2:2" x14ac:dyDescent="0.25">
      <c r="B547" s="128"/>
    </row>
    <row r="548" spans="2:2" x14ac:dyDescent="0.25">
      <c r="B548" s="128"/>
    </row>
    <row r="549" spans="2:2" x14ac:dyDescent="0.25">
      <c r="B549" s="128"/>
    </row>
    <row r="550" spans="2:2" x14ac:dyDescent="0.25">
      <c r="B550" s="128"/>
    </row>
    <row r="551" spans="2:2" x14ac:dyDescent="0.25">
      <c r="B551" s="128"/>
    </row>
    <row r="552" spans="2:2" x14ac:dyDescent="0.25">
      <c r="B552" s="128"/>
    </row>
    <row r="553" spans="2:2" x14ac:dyDescent="0.25">
      <c r="B553" s="128"/>
    </row>
    <row r="554" spans="2:2" x14ac:dyDescent="0.25">
      <c r="B554" s="128"/>
    </row>
    <row r="555" spans="2:2" x14ac:dyDescent="0.25">
      <c r="B555" s="128"/>
    </row>
    <row r="556" spans="2:2" x14ac:dyDescent="0.25">
      <c r="B556" s="128"/>
    </row>
    <row r="557" spans="2:2" x14ac:dyDescent="0.25">
      <c r="B557" s="128"/>
    </row>
    <row r="558" spans="2:2" x14ac:dyDescent="0.25">
      <c r="B558" s="128"/>
    </row>
    <row r="559" spans="2:2" x14ac:dyDescent="0.25">
      <c r="B559" s="128"/>
    </row>
    <row r="560" spans="2:2" x14ac:dyDescent="0.25">
      <c r="B560" s="128"/>
    </row>
    <row r="561" spans="2:2" x14ac:dyDescent="0.25">
      <c r="B561" s="128"/>
    </row>
    <row r="562" spans="2:2" x14ac:dyDescent="0.25">
      <c r="B562" s="128"/>
    </row>
    <row r="563" spans="2:2" x14ac:dyDescent="0.25">
      <c r="B563" s="128"/>
    </row>
    <row r="564" spans="2:2" x14ac:dyDescent="0.25">
      <c r="B564" s="128"/>
    </row>
    <row r="565" spans="2:2" x14ac:dyDescent="0.25">
      <c r="B565" s="128"/>
    </row>
    <row r="566" spans="2:2" x14ac:dyDescent="0.25">
      <c r="B566" s="128"/>
    </row>
    <row r="567" spans="2:2" x14ac:dyDescent="0.25">
      <c r="B567" s="128"/>
    </row>
    <row r="568" spans="2:2" x14ac:dyDescent="0.25">
      <c r="B568" s="128"/>
    </row>
    <row r="569" spans="2:2" x14ac:dyDescent="0.25">
      <c r="B569" s="128"/>
    </row>
    <row r="570" spans="2:2" x14ac:dyDescent="0.25">
      <c r="B570" s="128"/>
    </row>
    <row r="571" spans="2:2" x14ac:dyDescent="0.25">
      <c r="B571" s="128"/>
    </row>
    <row r="572" spans="2:2" x14ac:dyDescent="0.25">
      <c r="B572" s="128"/>
    </row>
    <row r="573" spans="2:2" x14ac:dyDescent="0.25">
      <c r="B573" s="128"/>
    </row>
    <row r="574" spans="2:2" x14ac:dyDescent="0.25">
      <c r="B574" s="128"/>
    </row>
    <row r="575" spans="2:2" x14ac:dyDescent="0.25">
      <c r="B575" s="128"/>
    </row>
    <row r="576" spans="2:2" x14ac:dyDescent="0.25">
      <c r="B576" s="128"/>
    </row>
    <row r="577" spans="2:2" x14ac:dyDescent="0.25">
      <c r="B577" s="128"/>
    </row>
    <row r="578" spans="2:2" x14ac:dyDescent="0.25">
      <c r="B578" s="128"/>
    </row>
    <row r="579" spans="2:2" x14ac:dyDescent="0.25">
      <c r="B579" s="128"/>
    </row>
    <row r="580" spans="2:2" x14ac:dyDescent="0.25">
      <c r="B580" s="128"/>
    </row>
    <row r="581" spans="2:2" x14ac:dyDescent="0.25">
      <c r="B581" s="128"/>
    </row>
    <row r="582" spans="2:2" x14ac:dyDescent="0.25">
      <c r="B582" s="128"/>
    </row>
    <row r="583" spans="2:2" x14ac:dyDescent="0.25">
      <c r="B583" s="128"/>
    </row>
    <row r="584" spans="2:2" x14ac:dyDescent="0.25">
      <c r="B584" s="128"/>
    </row>
    <row r="585" spans="2:2" x14ac:dyDescent="0.25">
      <c r="B585" s="128"/>
    </row>
    <row r="586" spans="2:2" x14ac:dyDescent="0.25">
      <c r="B586" s="128"/>
    </row>
    <row r="587" spans="2:2" x14ac:dyDescent="0.25">
      <c r="B587" s="128"/>
    </row>
    <row r="588" spans="2:2" x14ac:dyDescent="0.25">
      <c r="B588" s="128"/>
    </row>
    <row r="589" spans="2:2" x14ac:dyDescent="0.25">
      <c r="B589" s="128"/>
    </row>
    <row r="590" spans="2:2" x14ac:dyDescent="0.25">
      <c r="B590" s="128"/>
    </row>
    <row r="591" spans="2:2" x14ac:dyDescent="0.25">
      <c r="B591" s="128"/>
    </row>
    <row r="592" spans="2:2" x14ac:dyDescent="0.25">
      <c r="B592" s="128"/>
    </row>
    <row r="593" spans="2:2" x14ac:dyDescent="0.25">
      <c r="B593" s="128"/>
    </row>
    <row r="594" spans="2:2" x14ac:dyDescent="0.25">
      <c r="B594" s="128"/>
    </row>
    <row r="595" spans="2:2" x14ac:dyDescent="0.25">
      <c r="B595" s="128"/>
    </row>
    <row r="596" spans="2:2" x14ac:dyDescent="0.25">
      <c r="B596" s="128"/>
    </row>
    <row r="597" spans="2:2" x14ac:dyDescent="0.25">
      <c r="B597" s="128"/>
    </row>
    <row r="598" spans="2:2" x14ac:dyDescent="0.25">
      <c r="B598" s="128"/>
    </row>
    <row r="599" spans="2:2" x14ac:dyDescent="0.25">
      <c r="B599" s="128"/>
    </row>
    <row r="600" spans="2:2" x14ac:dyDescent="0.25">
      <c r="B600" s="128"/>
    </row>
    <row r="601" spans="2:2" x14ac:dyDescent="0.25">
      <c r="B601" s="128"/>
    </row>
    <row r="602" spans="2:2" x14ac:dyDescent="0.25">
      <c r="B602" s="128"/>
    </row>
    <row r="603" spans="2:2" x14ac:dyDescent="0.25">
      <c r="B603" s="128"/>
    </row>
    <row r="604" spans="2:2" x14ac:dyDescent="0.25">
      <c r="B604" s="128"/>
    </row>
    <row r="605" spans="2:2" x14ac:dyDescent="0.25">
      <c r="B605" s="128"/>
    </row>
    <row r="606" spans="2:2" x14ac:dyDescent="0.25">
      <c r="B606" s="128"/>
    </row>
    <row r="607" spans="2:2" x14ac:dyDescent="0.25">
      <c r="B607" s="128"/>
    </row>
    <row r="608" spans="2:2" x14ac:dyDescent="0.25">
      <c r="B608" s="128"/>
    </row>
    <row r="609" spans="2:2" x14ac:dyDescent="0.25">
      <c r="B609" s="128"/>
    </row>
    <row r="610" spans="2:2" x14ac:dyDescent="0.25">
      <c r="B610" s="128"/>
    </row>
    <row r="611" spans="2:2" x14ac:dyDescent="0.25">
      <c r="B611" s="128"/>
    </row>
    <row r="612" spans="2:2" x14ac:dyDescent="0.25">
      <c r="B612" s="128"/>
    </row>
    <row r="613" spans="2:2" x14ac:dyDescent="0.25">
      <c r="B613" s="128"/>
    </row>
    <row r="614" spans="2:2" x14ac:dyDescent="0.25">
      <c r="B614" s="128"/>
    </row>
    <row r="615" spans="2:2" x14ac:dyDescent="0.25">
      <c r="B615" s="128"/>
    </row>
    <row r="616" spans="2:2" x14ac:dyDescent="0.25">
      <c r="B616" s="128"/>
    </row>
    <row r="617" spans="2:2" x14ac:dyDescent="0.25">
      <c r="B617" s="128"/>
    </row>
    <row r="618" spans="2:2" x14ac:dyDescent="0.25">
      <c r="B618" s="128"/>
    </row>
    <row r="619" spans="2:2" x14ac:dyDescent="0.25">
      <c r="B619" s="128"/>
    </row>
    <row r="620" spans="2:2" x14ac:dyDescent="0.25">
      <c r="B620" s="128"/>
    </row>
    <row r="621" spans="2:2" x14ac:dyDescent="0.25">
      <c r="B621" s="128"/>
    </row>
    <row r="622" spans="2:2" x14ac:dyDescent="0.25">
      <c r="B622" s="128"/>
    </row>
    <row r="623" spans="2:2" x14ac:dyDescent="0.25">
      <c r="B623" s="128"/>
    </row>
    <row r="624" spans="2:2" x14ac:dyDescent="0.25">
      <c r="B624" s="128"/>
    </row>
    <row r="625" spans="2:2" x14ac:dyDescent="0.25">
      <c r="B625" s="128"/>
    </row>
    <row r="626" spans="2:2" x14ac:dyDescent="0.25">
      <c r="B626" s="128"/>
    </row>
    <row r="627" spans="2:2" x14ac:dyDescent="0.25">
      <c r="B627" s="128"/>
    </row>
    <row r="628" spans="2:2" x14ac:dyDescent="0.25">
      <c r="B628" s="128"/>
    </row>
    <row r="629" spans="2:2" x14ac:dyDescent="0.25">
      <c r="B629" s="128"/>
    </row>
    <row r="630" spans="2:2" x14ac:dyDescent="0.25">
      <c r="B630" s="128"/>
    </row>
    <row r="631" spans="2:2" x14ac:dyDescent="0.25">
      <c r="B631" s="128"/>
    </row>
    <row r="632" spans="2:2" x14ac:dyDescent="0.25">
      <c r="B632" s="128"/>
    </row>
    <row r="633" spans="2:2" x14ac:dyDescent="0.25">
      <c r="B633" s="128"/>
    </row>
    <row r="634" spans="2:2" x14ac:dyDescent="0.25">
      <c r="B634" s="128"/>
    </row>
    <row r="635" spans="2:2" x14ac:dyDescent="0.25">
      <c r="B635" s="128"/>
    </row>
    <row r="636" spans="2:2" x14ac:dyDescent="0.25">
      <c r="B636" s="128"/>
    </row>
    <row r="637" spans="2:2" x14ac:dyDescent="0.25">
      <c r="B637" s="128"/>
    </row>
    <row r="638" spans="2:2" x14ac:dyDescent="0.25">
      <c r="B638" s="128"/>
    </row>
    <row r="639" spans="2:2" x14ac:dyDescent="0.25">
      <c r="B639" s="128"/>
    </row>
    <row r="640" spans="2:2" x14ac:dyDescent="0.25">
      <c r="B640" s="128"/>
    </row>
    <row r="641" spans="2:2" x14ac:dyDescent="0.25">
      <c r="B641" s="128"/>
    </row>
    <row r="642" spans="2:2" x14ac:dyDescent="0.25">
      <c r="B642" s="128"/>
    </row>
    <row r="643" spans="2:2" x14ac:dyDescent="0.25">
      <c r="B643" s="128"/>
    </row>
    <row r="644" spans="2:2" x14ac:dyDescent="0.25">
      <c r="B644" s="128"/>
    </row>
    <row r="645" spans="2:2" x14ac:dyDescent="0.25">
      <c r="B645" s="128"/>
    </row>
    <row r="646" spans="2:2" x14ac:dyDescent="0.25">
      <c r="B646" s="128"/>
    </row>
    <row r="647" spans="2:2" x14ac:dyDescent="0.25">
      <c r="B647" s="128"/>
    </row>
    <row r="648" spans="2:2" x14ac:dyDescent="0.25">
      <c r="B648" s="128"/>
    </row>
    <row r="649" spans="2:2" x14ac:dyDescent="0.25">
      <c r="B649" s="128"/>
    </row>
    <row r="650" spans="2:2" x14ac:dyDescent="0.25">
      <c r="B650" s="128"/>
    </row>
    <row r="651" spans="2:2" x14ac:dyDescent="0.25">
      <c r="B651" s="128"/>
    </row>
    <row r="652" spans="2:2" x14ac:dyDescent="0.25">
      <c r="B652" s="128"/>
    </row>
    <row r="653" spans="2:2" x14ac:dyDescent="0.25">
      <c r="B653" s="128"/>
    </row>
    <row r="654" spans="2:2" x14ac:dyDescent="0.25">
      <c r="B654" s="128"/>
    </row>
    <row r="655" spans="2:2" x14ac:dyDescent="0.25">
      <c r="B655" s="128"/>
    </row>
    <row r="656" spans="2:2" x14ac:dyDescent="0.25">
      <c r="B656" s="128"/>
    </row>
    <row r="657" spans="2:2" x14ac:dyDescent="0.25">
      <c r="B657" s="128"/>
    </row>
    <row r="658" spans="2:2" x14ac:dyDescent="0.25">
      <c r="B658" s="128"/>
    </row>
    <row r="659" spans="2:2" x14ac:dyDescent="0.25">
      <c r="B659" s="128"/>
    </row>
    <row r="660" spans="2:2" x14ac:dyDescent="0.25">
      <c r="B660" s="128"/>
    </row>
    <row r="661" spans="2:2" x14ac:dyDescent="0.25">
      <c r="B661" s="128"/>
    </row>
    <row r="662" spans="2:2" x14ac:dyDescent="0.25">
      <c r="B662" s="128"/>
    </row>
    <row r="663" spans="2:2" x14ac:dyDescent="0.25">
      <c r="B663" s="128"/>
    </row>
    <row r="664" spans="2:2" x14ac:dyDescent="0.25">
      <c r="B664" s="128"/>
    </row>
    <row r="665" spans="2:2" x14ac:dyDescent="0.25">
      <c r="B665" s="128"/>
    </row>
    <row r="666" spans="2:2" x14ac:dyDescent="0.25">
      <c r="B666" s="128"/>
    </row>
    <row r="667" spans="2:2" x14ac:dyDescent="0.25">
      <c r="B667" s="128"/>
    </row>
    <row r="668" spans="2:2" x14ac:dyDescent="0.25">
      <c r="B668" s="128"/>
    </row>
    <row r="669" spans="2:2" x14ac:dyDescent="0.25">
      <c r="B669" s="128"/>
    </row>
    <row r="670" spans="2:2" x14ac:dyDescent="0.25">
      <c r="B670" s="128"/>
    </row>
    <row r="671" spans="2:2" x14ac:dyDescent="0.25">
      <c r="B671" s="128"/>
    </row>
    <row r="672" spans="2:2" x14ac:dyDescent="0.25">
      <c r="B672" s="128"/>
    </row>
    <row r="673" spans="2:2" x14ac:dyDescent="0.25">
      <c r="B673" s="128"/>
    </row>
    <row r="674" spans="2:2" x14ac:dyDescent="0.25">
      <c r="B674" s="128"/>
    </row>
    <row r="675" spans="2:2" x14ac:dyDescent="0.25">
      <c r="B675" s="128"/>
    </row>
    <row r="676" spans="2:2" x14ac:dyDescent="0.25">
      <c r="B676" s="128"/>
    </row>
    <row r="677" spans="2:2" x14ac:dyDescent="0.25">
      <c r="B677" s="128"/>
    </row>
    <row r="678" spans="2:2" x14ac:dyDescent="0.25">
      <c r="B678" s="128"/>
    </row>
    <row r="679" spans="2:2" x14ac:dyDescent="0.25">
      <c r="B679" s="128"/>
    </row>
    <row r="680" spans="2:2" x14ac:dyDescent="0.25">
      <c r="B680" s="128"/>
    </row>
    <row r="681" spans="2:2" x14ac:dyDescent="0.25">
      <c r="B681" s="128"/>
    </row>
    <row r="682" spans="2:2" x14ac:dyDescent="0.25">
      <c r="B682" s="128"/>
    </row>
    <row r="683" spans="2:2" x14ac:dyDescent="0.25">
      <c r="B683" s="128"/>
    </row>
    <row r="684" spans="2:2" x14ac:dyDescent="0.25">
      <c r="B684" s="128"/>
    </row>
    <row r="685" spans="2:2" x14ac:dyDescent="0.25">
      <c r="B685" s="128"/>
    </row>
    <row r="686" spans="2:2" x14ac:dyDescent="0.25">
      <c r="B686" s="128"/>
    </row>
    <row r="687" spans="2:2" x14ac:dyDescent="0.25">
      <c r="B687" s="128"/>
    </row>
    <row r="688" spans="2:2" x14ac:dyDescent="0.25">
      <c r="B688" s="128"/>
    </row>
    <row r="689" spans="2:2" x14ac:dyDescent="0.25">
      <c r="B689" s="128"/>
    </row>
    <row r="690" spans="2:2" x14ac:dyDescent="0.25">
      <c r="B690" s="128"/>
    </row>
    <row r="691" spans="2:2" x14ac:dyDescent="0.25">
      <c r="B691" s="128"/>
    </row>
    <row r="692" spans="2:2" x14ac:dyDescent="0.25">
      <c r="B692" s="128"/>
    </row>
    <row r="693" spans="2:2" x14ac:dyDescent="0.25">
      <c r="B693" s="128"/>
    </row>
    <row r="694" spans="2:2" x14ac:dyDescent="0.25">
      <c r="B694" s="128"/>
    </row>
    <row r="695" spans="2:2" x14ac:dyDescent="0.25">
      <c r="B695" s="128"/>
    </row>
    <row r="696" spans="2:2" x14ac:dyDescent="0.25">
      <c r="B696" s="128"/>
    </row>
    <row r="697" spans="2:2" x14ac:dyDescent="0.25">
      <c r="B697" s="128"/>
    </row>
    <row r="698" spans="2:2" x14ac:dyDescent="0.25">
      <c r="B698" s="128"/>
    </row>
    <row r="699" spans="2:2" x14ac:dyDescent="0.25">
      <c r="B699" s="128"/>
    </row>
    <row r="700" spans="2:2" x14ac:dyDescent="0.25">
      <c r="B700" s="128"/>
    </row>
    <row r="701" spans="2:2" x14ac:dyDescent="0.25">
      <c r="B701" s="128"/>
    </row>
    <row r="702" spans="2:2" x14ac:dyDescent="0.25">
      <c r="B702" s="128"/>
    </row>
    <row r="703" spans="2:2" x14ac:dyDescent="0.25">
      <c r="B703" s="128"/>
    </row>
    <row r="704" spans="2:2" x14ac:dyDescent="0.25">
      <c r="B704" s="128"/>
    </row>
    <row r="705" spans="2:2" x14ac:dyDescent="0.25">
      <c r="B705" s="128"/>
    </row>
    <row r="706" spans="2:2" x14ac:dyDescent="0.25">
      <c r="B706" s="128"/>
    </row>
    <row r="707" spans="2:2" x14ac:dyDescent="0.25">
      <c r="B707" s="128"/>
    </row>
    <row r="708" spans="2:2" x14ac:dyDescent="0.25">
      <c r="B708" s="128"/>
    </row>
    <row r="709" spans="2:2" x14ac:dyDescent="0.25">
      <c r="B709" s="128"/>
    </row>
    <row r="710" spans="2:2" x14ac:dyDescent="0.25">
      <c r="B710" s="128"/>
    </row>
    <row r="711" spans="2:2" x14ac:dyDescent="0.25">
      <c r="B711" s="128"/>
    </row>
    <row r="712" spans="2:2" x14ac:dyDescent="0.25">
      <c r="B712" s="128"/>
    </row>
    <row r="713" spans="2:2" x14ac:dyDescent="0.25">
      <c r="B713" s="128"/>
    </row>
    <row r="714" spans="2:2" x14ac:dyDescent="0.25">
      <c r="B714" s="128"/>
    </row>
    <row r="715" spans="2:2" x14ac:dyDescent="0.25">
      <c r="B715" s="128"/>
    </row>
    <row r="716" spans="2:2" x14ac:dyDescent="0.25">
      <c r="B716" s="128"/>
    </row>
    <row r="717" spans="2:2" x14ac:dyDescent="0.25">
      <c r="B717" s="128"/>
    </row>
    <row r="718" spans="2:2" x14ac:dyDescent="0.25">
      <c r="B718" s="128"/>
    </row>
    <row r="719" spans="2:2" x14ac:dyDescent="0.25">
      <c r="B719" s="128"/>
    </row>
    <row r="720" spans="2:2" x14ac:dyDescent="0.25">
      <c r="B720" s="128"/>
    </row>
    <row r="721" spans="2:2" x14ac:dyDescent="0.25">
      <c r="B721" s="128"/>
    </row>
    <row r="722" spans="2:2" x14ac:dyDescent="0.25">
      <c r="B722" s="128"/>
    </row>
    <row r="723" spans="2:2" x14ac:dyDescent="0.25">
      <c r="B723" s="128"/>
    </row>
    <row r="724" spans="2:2" x14ac:dyDescent="0.25">
      <c r="B724" s="128"/>
    </row>
    <row r="725" spans="2:2" x14ac:dyDescent="0.25">
      <c r="B725" s="128"/>
    </row>
    <row r="726" spans="2:2" x14ac:dyDescent="0.25">
      <c r="B726" s="128"/>
    </row>
    <row r="727" spans="2:2" x14ac:dyDescent="0.25">
      <c r="B727" s="128"/>
    </row>
    <row r="728" spans="2:2" x14ac:dyDescent="0.25">
      <c r="B728" s="128"/>
    </row>
    <row r="729" spans="2:2" x14ac:dyDescent="0.25">
      <c r="B729" s="128"/>
    </row>
    <row r="730" spans="2:2" x14ac:dyDescent="0.25">
      <c r="B730" s="128"/>
    </row>
    <row r="731" spans="2:2" x14ac:dyDescent="0.25">
      <c r="B731" s="128"/>
    </row>
    <row r="732" spans="2:2" x14ac:dyDescent="0.25">
      <c r="B732" s="128"/>
    </row>
    <row r="733" spans="2:2" x14ac:dyDescent="0.25">
      <c r="B733" s="128"/>
    </row>
    <row r="734" spans="2:2" x14ac:dyDescent="0.25">
      <c r="B734" s="128"/>
    </row>
    <row r="735" spans="2:2" x14ac:dyDescent="0.25">
      <c r="B735" s="128"/>
    </row>
    <row r="736" spans="2:2" x14ac:dyDescent="0.25">
      <c r="B736" s="128"/>
    </row>
    <row r="737" spans="2:2" x14ac:dyDescent="0.25">
      <c r="B737" s="128"/>
    </row>
    <row r="738" spans="2:2" x14ac:dyDescent="0.25">
      <c r="B738" s="128"/>
    </row>
    <row r="739" spans="2:2" x14ac:dyDescent="0.25">
      <c r="B739" s="128"/>
    </row>
    <row r="740" spans="2:2" x14ac:dyDescent="0.25">
      <c r="B740" s="128"/>
    </row>
    <row r="741" spans="2:2" x14ac:dyDescent="0.25">
      <c r="B741" s="128"/>
    </row>
    <row r="742" spans="2:2" x14ac:dyDescent="0.25">
      <c r="B742" s="128"/>
    </row>
    <row r="743" spans="2:2" x14ac:dyDescent="0.25">
      <c r="B743" s="128"/>
    </row>
    <row r="744" spans="2:2" x14ac:dyDescent="0.25">
      <c r="B744" s="128"/>
    </row>
    <row r="745" spans="2:2" x14ac:dyDescent="0.25">
      <c r="B745" s="128"/>
    </row>
    <row r="746" spans="2:2" x14ac:dyDescent="0.25">
      <c r="B746" s="128"/>
    </row>
    <row r="747" spans="2:2" x14ac:dyDescent="0.25">
      <c r="B747" s="128"/>
    </row>
    <row r="748" spans="2:2" x14ac:dyDescent="0.25">
      <c r="B748" s="128"/>
    </row>
    <row r="749" spans="2:2" x14ac:dyDescent="0.25">
      <c r="B749" s="128"/>
    </row>
    <row r="750" spans="2:2" x14ac:dyDescent="0.25">
      <c r="B750" s="128"/>
    </row>
    <row r="751" spans="2:2" x14ac:dyDescent="0.25">
      <c r="B751" s="128"/>
    </row>
    <row r="752" spans="2:2" x14ac:dyDescent="0.25">
      <c r="B752" s="128"/>
    </row>
    <row r="753" spans="2:2" x14ac:dyDescent="0.25">
      <c r="B753" s="128"/>
    </row>
    <row r="754" spans="2:2" x14ac:dyDescent="0.25">
      <c r="B754" s="128"/>
    </row>
    <row r="755" spans="2:2" x14ac:dyDescent="0.25">
      <c r="B755" s="128"/>
    </row>
    <row r="756" spans="2:2" x14ac:dyDescent="0.25">
      <c r="B756" s="128"/>
    </row>
    <row r="757" spans="2:2" x14ac:dyDescent="0.25">
      <c r="B757" s="128"/>
    </row>
    <row r="758" spans="2:2" x14ac:dyDescent="0.25">
      <c r="B758" s="128"/>
    </row>
    <row r="759" spans="2:2" x14ac:dyDescent="0.25">
      <c r="B759" s="128"/>
    </row>
    <row r="760" spans="2:2" x14ac:dyDescent="0.25">
      <c r="B760" s="128"/>
    </row>
    <row r="761" spans="2:2" x14ac:dyDescent="0.25">
      <c r="B761" s="128"/>
    </row>
    <row r="762" spans="2:2" x14ac:dyDescent="0.25">
      <c r="B762" s="128"/>
    </row>
    <row r="763" spans="2:2" x14ac:dyDescent="0.25">
      <c r="B763" s="128"/>
    </row>
    <row r="764" spans="2:2" x14ac:dyDescent="0.25">
      <c r="B764" s="128"/>
    </row>
    <row r="765" spans="2:2" x14ac:dyDescent="0.25">
      <c r="B765" s="128"/>
    </row>
    <row r="766" spans="2:2" x14ac:dyDescent="0.25">
      <c r="B766" s="128"/>
    </row>
    <row r="767" spans="2:2" x14ac:dyDescent="0.25">
      <c r="B767" s="128"/>
    </row>
    <row r="768" spans="2:2" x14ac:dyDescent="0.25">
      <c r="B768" s="128"/>
    </row>
    <row r="769" spans="2:2" x14ac:dyDescent="0.25">
      <c r="B769" s="128"/>
    </row>
    <row r="770" spans="2:2" x14ac:dyDescent="0.25">
      <c r="B770" s="128"/>
    </row>
    <row r="771" spans="2:2" x14ac:dyDescent="0.25">
      <c r="B771" s="128"/>
    </row>
    <row r="772" spans="2:2" x14ac:dyDescent="0.25">
      <c r="B772" s="128"/>
    </row>
    <row r="773" spans="2:2" x14ac:dyDescent="0.25">
      <c r="B773" s="128"/>
    </row>
    <row r="774" spans="2:2" x14ac:dyDescent="0.25">
      <c r="B774" s="128"/>
    </row>
    <row r="775" spans="2:2" x14ac:dyDescent="0.25">
      <c r="B775" s="128"/>
    </row>
    <row r="776" spans="2:2" x14ac:dyDescent="0.25">
      <c r="B776" s="128"/>
    </row>
    <row r="777" spans="2:2" x14ac:dyDescent="0.25">
      <c r="B777" s="128"/>
    </row>
    <row r="778" spans="2:2" x14ac:dyDescent="0.25">
      <c r="B778" s="128"/>
    </row>
    <row r="779" spans="2:2" x14ac:dyDescent="0.25">
      <c r="B779" s="128"/>
    </row>
    <row r="780" spans="2:2" x14ac:dyDescent="0.25">
      <c r="B780" s="128"/>
    </row>
    <row r="781" spans="2:2" x14ac:dyDescent="0.25">
      <c r="B781" s="128"/>
    </row>
    <row r="782" spans="2:2" x14ac:dyDescent="0.25">
      <c r="B782" s="128"/>
    </row>
    <row r="783" spans="2:2" x14ac:dyDescent="0.25">
      <c r="B783" s="128"/>
    </row>
    <row r="784" spans="2:2" x14ac:dyDescent="0.25">
      <c r="B784" s="128"/>
    </row>
    <row r="785" spans="2:2" x14ac:dyDescent="0.25">
      <c r="B785" s="128"/>
    </row>
    <row r="786" spans="2:2" x14ac:dyDescent="0.25">
      <c r="B786" s="128"/>
    </row>
    <row r="787" spans="2:2" x14ac:dyDescent="0.25">
      <c r="B787" s="128"/>
    </row>
    <row r="788" spans="2:2" x14ac:dyDescent="0.25">
      <c r="B788" s="128"/>
    </row>
    <row r="789" spans="2:2" x14ac:dyDescent="0.25">
      <c r="B789" s="128"/>
    </row>
    <row r="790" spans="2:2" x14ac:dyDescent="0.25">
      <c r="B790" s="128"/>
    </row>
    <row r="791" spans="2:2" x14ac:dyDescent="0.25">
      <c r="B791" s="128"/>
    </row>
    <row r="792" spans="2:2" x14ac:dyDescent="0.25">
      <c r="B792" s="128"/>
    </row>
    <row r="793" spans="2:2" x14ac:dyDescent="0.25">
      <c r="B793" s="128"/>
    </row>
    <row r="794" spans="2:2" x14ac:dyDescent="0.25">
      <c r="B794" s="128"/>
    </row>
    <row r="795" spans="2:2" x14ac:dyDescent="0.25">
      <c r="B795" s="128"/>
    </row>
    <row r="796" spans="2:2" x14ac:dyDescent="0.25">
      <c r="B796" s="128"/>
    </row>
    <row r="797" spans="2:2" x14ac:dyDescent="0.25">
      <c r="B797" s="128"/>
    </row>
    <row r="798" spans="2:2" x14ac:dyDescent="0.25">
      <c r="B798" s="128"/>
    </row>
    <row r="799" spans="2:2" x14ac:dyDescent="0.25">
      <c r="B799" s="128"/>
    </row>
    <row r="800" spans="2:2" x14ac:dyDescent="0.25">
      <c r="B800" s="128"/>
    </row>
    <row r="801" spans="2:2" x14ac:dyDescent="0.25">
      <c r="B801" s="128"/>
    </row>
    <row r="802" spans="2:2" x14ac:dyDescent="0.25">
      <c r="B802" s="128"/>
    </row>
    <row r="803" spans="2:2" x14ac:dyDescent="0.25">
      <c r="B803" s="128"/>
    </row>
    <row r="804" spans="2:2" x14ac:dyDescent="0.25">
      <c r="B804" s="128"/>
    </row>
    <row r="805" spans="2:2" x14ac:dyDescent="0.25">
      <c r="B805" s="128"/>
    </row>
    <row r="806" spans="2:2" x14ac:dyDescent="0.25">
      <c r="B806" s="128"/>
    </row>
    <row r="807" spans="2:2" x14ac:dyDescent="0.25">
      <c r="B807" s="128"/>
    </row>
    <row r="808" spans="2:2" x14ac:dyDescent="0.25">
      <c r="B808" s="128"/>
    </row>
    <row r="809" spans="2:2" x14ac:dyDescent="0.25">
      <c r="B809" s="128"/>
    </row>
    <row r="810" spans="2:2" x14ac:dyDescent="0.25">
      <c r="B810" s="128"/>
    </row>
    <row r="811" spans="2:2" x14ac:dyDescent="0.25">
      <c r="B811" s="128"/>
    </row>
    <row r="812" spans="2:2" x14ac:dyDescent="0.25">
      <c r="B812" s="128"/>
    </row>
    <row r="813" spans="2:2" x14ac:dyDescent="0.25">
      <c r="B813" s="128"/>
    </row>
    <row r="814" spans="2:2" x14ac:dyDescent="0.25">
      <c r="B814" s="128"/>
    </row>
    <row r="815" spans="2:2" x14ac:dyDescent="0.25">
      <c r="B815" s="128"/>
    </row>
    <row r="816" spans="2:2" x14ac:dyDescent="0.25">
      <c r="B816" s="128"/>
    </row>
    <row r="817" spans="2:2" x14ac:dyDescent="0.25">
      <c r="B817" s="128"/>
    </row>
    <row r="818" spans="2:2" x14ac:dyDescent="0.25">
      <c r="B818" s="128"/>
    </row>
    <row r="819" spans="2:2" x14ac:dyDescent="0.25">
      <c r="B819" s="128"/>
    </row>
    <row r="820" spans="2:2" x14ac:dyDescent="0.25">
      <c r="B820" s="128"/>
    </row>
    <row r="821" spans="2:2" x14ac:dyDescent="0.25">
      <c r="B821" s="128"/>
    </row>
    <row r="822" spans="2:2" x14ac:dyDescent="0.25">
      <c r="B822" s="128"/>
    </row>
    <row r="823" spans="2:2" x14ac:dyDescent="0.25">
      <c r="B823" s="128"/>
    </row>
    <row r="824" spans="2:2" x14ac:dyDescent="0.25">
      <c r="B824" s="128"/>
    </row>
    <row r="825" spans="2:2" x14ac:dyDescent="0.25">
      <c r="B825" s="128"/>
    </row>
    <row r="826" spans="2:2" x14ac:dyDescent="0.25">
      <c r="B826" s="128"/>
    </row>
    <row r="827" spans="2:2" x14ac:dyDescent="0.25">
      <c r="B827" s="128"/>
    </row>
    <row r="828" spans="2:2" x14ac:dyDescent="0.25">
      <c r="B828" s="128"/>
    </row>
    <row r="829" spans="2:2" x14ac:dyDescent="0.25">
      <c r="B829" s="128"/>
    </row>
    <row r="830" spans="2:2" x14ac:dyDescent="0.25">
      <c r="B830" s="128"/>
    </row>
    <row r="831" spans="2:2" x14ac:dyDescent="0.25">
      <c r="B831" s="128"/>
    </row>
    <row r="832" spans="2:2" x14ac:dyDescent="0.25">
      <c r="B832" s="128"/>
    </row>
    <row r="833" spans="2:2" x14ac:dyDescent="0.25">
      <c r="B833" s="128"/>
    </row>
    <row r="834" spans="2:2" x14ac:dyDescent="0.25">
      <c r="B834" s="128"/>
    </row>
    <row r="835" spans="2:2" x14ac:dyDescent="0.25">
      <c r="B835" s="128"/>
    </row>
    <row r="836" spans="2:2" x14ac:dyDescent="0.25">
      <c r="B836" s="128"/>
    </row>
    <row r="837" spans="2:2" x14ac:dyDescent="0.25">
      <c r="B837" s="128"/>
    </row>
    <row r="838" spans="2:2" x14ac:dyDescent="0.25">
      <c r="B838" s="128"/>
    </row>
    <row r="839" spans="2:2" x14ac:dyDescent="0.25">
      <c r="B839" s="128"/>
    </row>
    <row r="840" spans="2:2" x14ac:dyDescent="0.25">
      <c r="B840" s="128"/>
    </row>
    <row r="841" spans="2:2" x14ac:dyDescent="0.25">
      <c r="B841" s="128"/>
    </row>
    <row r="842" spans="2:2" x14ac:dyDescent="0.25">
      <c r="B842" s="128"/>
    </row>
    <row r="843" spans="2:2" x14ac:dyDescent="0.25">
      <c r="B843" s="128"/>
    </row>
    <row r="844" spans="2:2" x14ac:dyDescent="0.25">
      <c r="B844" s="128"/>
    </row>
    <row r="845" spans="2:2" x14ac:dyDescent="0.25">
      <c r="B845" s="128"/>
    </row>
    <row r="846" spans="2:2" x14ac:dyDescent="0.25">
      <c r="B846" s="128"/>
    </row>
    <row r="847" spans="2:2" x14ac:dyDescent="0.25">
      <c r="B847" s="128"/>
    </row>
    <row r="848" spans="2:2" x14ac:dyDescent="0.25">
      <c r="B848" s="128"/>
    </row>
    <row r="849" spans="2:2" x14ac:dyDescent="0.25">
      <c r="B849" s="128"/>
    </row>
    <row r="850" spans="2:2" x14ac:dyDescent="0.25">
      <c r="B850" s="128"/>
    </row>
    <row r="851" spans="2:2" x14ac:dyDescent="0.25">
      <c r="B851" s="128"/>
    </row>
    <row r="852" spans="2:2" x14ac:dyDescent="0.25">
      <c r="B852" s="128"/>
    </row>
    <row r="853" spans="2:2" x14ac:dyDescent="0.25">
      <c r="B853" s="128"/>
    </row>
    <row r="854" spans="2:2" x14ac:dyDescent="0.25">
      <c r="B854" s="128"/>
    </row>
    <row r="855" spans="2:2" x14ac:dyDescent="0.25">
      <c r="B855" s="128"/>
    </row>
    <row r="856" spans="2:2" x14ac:dyDescent="0.25">
      <c r="B856" s="128"/>
    </row>
    <row r="857" spans="2:2" x14ac:dyDescent="0.25">
      <c r="B857" s="128"/>
    </row>
    <row r="858" spans="2:2" x14ac:dyDescent="0.25">
      <c r="B858" s="128"/>
    </row>
    <row r="859" spans="2:2" x14ac:dyDescent="0.25">
      <c r="B859" s="128"/>
    </row>
    <row r="860" spans="2:2" x14ac:dyDescent="0.25">
      <c r="B860" s="128"/>
    </row>
    <row r="861" spans="2:2" x14ac:dyDescent="0.25">
      <c r="B861" s="128"/>
    </row>
    <row r="862" spans="2:2" x14ac:dyDescent="0.25">
      <c r="B862" s="128"/>
    </row>
    <row r="863" spans="2:2" x14ac:dyDescent="0.25">
      <c r="B863" s="128"/>
    </row>
    <row r="864" spans="2:2" x14ac:dyDescent="0.25">
      <c r="B864" s="128"/>
    </row>
    <row r="865" spans="2:2" x14ac:dyDescent="0.25">
      <c r="B865" s="128"/>
    </row>
    <row r="866" spans="2:2" x14ac:dyDescent="0.25">
      <c r="B866" s="128"/>
    </row>
    <row r="867" spans="2:2" x14ac:dyDescent="0.25">
      <c r="B867" s="128"/>
    </row>
    <row r="868" spans="2:2" x14ac:dyDescent="0.25">
      <c r="B868" s="128"/>
    </row>
    <row r="869" spans="2:2" x14ac:dyDescent="0.25">
      <c r="B869" s="128"/>
    </row>
    <row r="870" spans="2:2" x14ac:dyDescent="0.25">
      <c r="B870" s="128"/>
    </row>
    <row r="871" spans="2:2" x14ac:dyDescent="0.25">
      <c r="B871" s="128"/>
    </row>
    <row r="872" spans="2:2" x14ac:dyDescent="0.25">
      <c r="B872" s="128"/>
    </row>
    <row r="873" spans="2:2" x14ac:dyDescent="0.25">
      <c r="B873" s="128"/>
    </row>
    <row r="874" spans="2:2" x14ac:dyDescent="0.25">
      <c r="B874" s="128"/>
    </row>
    <row r="875" spans="2:2" x14ac:dyDescent="0.25">
      <c r="B875" s="128"/>
    </row>
    <row r="876" spans="2:2" x14ac:dyDescent="0.25">
      <c r="B876" s="128"/>
    </row>
    <row r="877" spans="2:2" x14ac:dyDescent="0.25">
      <c r="B877" s="128"/>
    </row>
    <row r="878" spans="2:2" x14ac:dyDescent="0.25">
      <c r="B878" s="128"/>
    </row>
    <row r="879" spans="2:2" x14ac:dyDescent="0.25">
      <c r="B879" s="128"/>
    </row>
    <row r="880" spans="2:2" x14ac:dyDescent="0.25">
      <c r="B880" s="128"/>
    </row>
    <row r="881" spans="2:2" x14ac:dyDescent="0.25">
      <c r="B881" s="128"/>
    </row>
    <row r="882" spans="2:2" x14ac:dyDescent="0.25">
      <c r="B882" s="128"/>
    </row>
    <row r="883" spans="2:2" x14ac:dyDescent="0.25">
      <c r="B883" s="128"/>
    </row>
    <row r="884" spans="2:2" x14ac:dyDescent="0.25">
      <c r="B884" s="128"/>
    </row>
    <row r="885" spans="2:2" x14ac:dyDescent="0.25">
      <c r="B885" s="128"/>
    </row>
    <row r="886" spans="2:2" x14ac:dyDescent="0.25">
      <c r="B886" s="128"/>
    </row>
    <row r="887" spans="2:2" x14ac:dyDescent="0.25">
      <c r="B887" s="128"/>
    </row>
    <row r="888" spans="2:2" x14ac:dyDescent="0.25">
      <c r="B888" s="128"/>
    </row>
    <row r="889" spans="2:2" x14ac:dyDescent="0.25">
      <c r="B889" s="128"/>
    </row>
    <row r="890" spans="2:2" x14ac:dyDescent="0.25">
      <c r="B890" s="128"/>
    </row>
    <row r="891" spans="2:2" x14ac:dyDescent="0.25">
      <c r="B891" s="128"/>
    </row>
    <row r="892" spans="2:2" x14ac:dyDescent="0.25">
      <c r="B892" s="128"/>
    </row>
    <row r="893" spans="2:2" x14ac:dyDescent="0.25">
      <c r="B893" s="128"/>
    </row>
    <row r="894" spans="2:2" x14ac:dyDescent="0.25">
      <c r="B894" s="128"/>
    </row>
    <row r="895" spans="2:2" x14ac:dyDescent="0.25">
      <c r="B895" s="128"/>
    </row>
    <row r="896" spans="2:2" x14ac:dyDescent="0.25">
      <c r="B896" s="128"/>
    </row>
    <row r="897" spans="2:2" x14ac:dyDescent="0.25">
      <c r="B897" s="128"/>
    </row>
    <row r="898" spans="2:2" x14ac:dyDescent="0.25">
      <c r="B898" s="128"/>
    </row>
    <row r="899" spans="2:2" x14ac:dyDescent="0.25">
      <c r="B899" s="128"/>
    </row>
    <row r="900" spans="2:2" x14ac:dyDescent="0.25">
      <c r="B900" s="128"/>
    </row>
    <row r="901" spans="2:2" x14ac:dyDescent="0.25">
      <c r="B901" s="128"/>
    </row>
    <row r="902" spans="2:2" x14ac:dyDescent="0.25">
      <c r="B902" s="128"/>
    </row>
    <row r="903" spans="2:2" x14ac:dyDescent="0.25">
      <c r="B903" s="128"/>
    </row>
    <row r="904" spans="2:2" x14ac:dyDescent="0.25">
      <c r="B904" s="128"/>
    </row>
    <row r="905" spans="2:2" x14ac:dyDescent="0.25">
      <c r="B905" s="128"/>
    </row>
    <row r="906" spans="2:2" x14ac:dyDescent="0.25">
      <c r="B906" s="128"/>
    </row>
    <row r="907" spans="2:2" x14ac:dyDescent="0.25">
      <c r="B907" s="128"/>
    </row>
    <row r="908" spans="2:2" x14ac:dyDescent="0.25">
      <c r="B908" s="128"/>
    </row>
    <row r="909" spans="2:2" x14ac:dyDescent="0.25">
      <c r="B909" s="128"/>
    </row>
    <row r="910" spans="2:2" x14ac:dyDescent="0.25">
      <c r="B910" s="128"/>
    </row>
    <row r="911" spans="2:2" x14ac:dyDescent="0.25">
      <c r="B911" s="128"/>
    </row>
    <row r="912" spans="2:2" x14ac:dyDescent="0.25">
      <c r="B912" s="128"/>
    </row>
    <row r="913" spans="2:2" x14ac:dyDescent="0.25">
      <c r="B913" s="128"/>
    </row>
    <row r="914" spans="2:2" x14ac:dyDescent="0.25">
      <c r="B914" s="128"/>
    </row>
    <row r="915" spans="2:2" x14ac:dyDescent="0.25">
      <c r="B915" s="128"/>
    </row>
    <row r="916" spans="2:2" x14ac:dyDescent="0.25">
      <c r="B916" s="128"/>
    </row>
    <row r="917" spans="2:2" x14ac:dyDescent="0.25">
      <c r="B917" s="128"/>
    </row>
    <row r="918" spans="2:2" x14ac:dyDescent="0.25">
      <c r="B918" s="128"/>
    </row>
    <row r="919" spans="2:2" x14ac:dyDescent="0.25">
      <c r="B919" s="128"/>
    </row>
    <row r="920" spans="2:2" x14ac:dyDescent="0.25">
      <c r="B920" s="128"/>
    </row>
    <row r="921" spans="2:2" x14ac:dyDescent="0.25">
      <c r="B921" s="128"/>
    </row>
    <row r="922" spans="2:2" x14ac:dyDescent="0.25">
      <c r="B922" s="128"/>
    </row>
    <row r="923" spans="2:2" x14ac:dyDescent="0.25">
      <c r="B923" s="128"/>
    </row>
    <row r="924" spans="2:2" x14ac:dyDescent="0.25">
      <c r="B924" s="128"/>
    </row>
    <row r="925" spans="2:2" x14ac:dyDescent="0.25">
      <c r="B925" s="128"/>
    </row>
    <row r="926" spans="2:2" x14ac:dyDescent="0.25">
      <c r="B926" s="128"/>
    </row>
    <row r="927" spans="2:2" x14ac:dyDescent="0.25">
      <c r="B927" s="128"/>
    </row>
    <row r="928" spans="2:2" x14ac:dyDescent="0.25">
      <c r="B928" s="128"/>
    </row>
    <row r="929" spans="2:2" x14ac:dyDescent="0.25">
      <c r="B929" s="128"/>
    </row>
    <row r="930" spans="2:2" x14ac:dyDescent="0.25">
      <c r="B930" s="128"/>
    </row>
    <row r="931" spans="2:2" x14ac:dyDescent="0.25">
      <c r="B931" s="128"/>
    </row>
    <row r="932" spans="2:2" x14ac:dyDescent="0.25">
      <c r="B932" s="128"/>
    </row>
    <row r="933" spans="2:2" x14ac:dyDescent="0.25">
      <c r="B933" s="128"/>
    </row>
    <row r="934" spans="2:2" x14ac:dyDescent="0.25">
      <c r="B934" s="128"/>
    </row>
    <row r="935" spans="2:2" x14ac:dyDescent="0.25">
      <c r="B935" s="128"/>
    </row>
    <row r="936" spans="2:2" x14ac:dyDescent="0.25">
      <c r="B936" s="128"/>
    </row>
    <row r="937" spans="2:2" x14ac:dyDescent="0.25">
      <c r="B937" s="128"/>
    </row>
    <row r="938" spans="2:2" x14ac:dyDescent="0.25">
      <c r="B938" s="128"/>
    </row>
    <row r="939" spans="2:2" x14ac:dyDescent="0.25">
      <c r="B939" s="128"/>
    </row>
    <row r="940" spans="2:2" x14ac:dyDescent="0.25">
      <c r="B940" s="128"/>
    </row>
    <row r="941" spans="2:2" x14ac:dyDescent="0.25">
      <c r="B941" s="128"/>
    </row>
    <row r="942" spans="2:2" x14ac:dyDescent="0.25">
      <c r="B942" s="128"/>
    </row>
    <row r="943" spans="2:2" x14ac:dyDescent="0.25">
      <c r="B943" s="128"/>
    </row>
    <row r="944" spans="2:2" x14ac:dyDescent="0.25">
      <c r="B944" s="128"/>
    </row>
    <row r="945" spans="2:2" x14ac:dyDescent="0.25">
      <c r="B945" s="128"/>
    </row>
    <row r="946" spans="2:2" x14ac:dyDescent="0.25">
      <c r="B946" s="128"/>
    </row>
    <row r="947" spans="2:2" x14ac:dyDescent="0.25">
      <c r="B947" s="128"/>
    </row>
    <row r="948" spans="2:2" x14ac:dyDescent="0.25">
      <c r="B948" s="128"/>
    </row>
    <row r="949" spans="2:2" x14ac:dyDescent="0.25">
      <c r="B949" s="128"/>
    </row>
    <row r="950" spans="2:2" x14ac:dyDescent="0.25">
      <c r="B950" s="128"/>
    </row>
    <row r="951" spans="2:2" x14ac:dyDescent="0.25">
      <c r="B951" s="128"/>
    </row>
    <row r="952" spans="2:2" x14ac:dyDescent="0.25">
      <c r="B952" s="128"/>
    </row>
    <row r="953" spans="2:2" x14ac:dyDescent="0.25">
      <c r="B953" s="128"/>
    </row>
    <row r="954" spans="2:2" x14ac:dyDescent="0.25">
      <c r="B954" s="128"/>
    </row>
    <row r="955" spans="2:2" x14ac:dyDescent="0.25">
      <c r="B955" s="128"/>
    </row>
    <row r="956" spans="2:2" x14ac:dyDescent="0.25">
      <c r="B956" s="128"/>
    </row>
    <row r="957" spans="2:2" x14ac:dyDescent="0.25">
      <c r="B957" s="128"/>
    </row>
    <row r="958" spans="2:2" x14ac:dyDescent="0.25">
      <c r="B958" s="128"/>
    </row>
    <row r="959" spans="2:2" x14ac:dyDescent="0.25">
      <c r="B959" s="128"/>
    </row>
    <row r="960" spans="2:2" x14ac:dyDescent="0.25">
      <c r="B960" s="128"/>
    </row>
    <row r="961" spans="2:2" x14ac:dyDescent="0.25">
      <c r="B961" s="128"/>
    </row>
    <row r="962" spans="2:2" x14ac:dyDescent="0.25">
      <c r="B962" s="128"/>
    </row>
    <row r="963" spans="2:2" x14ac:dyDescent="0.25">
      <c r="B963" s="128"/>
    </row>
    <row r="964" spans="2:2" x14ac:dyDescent="0.25">
      <c r="B964" s="128"/>
    </row>
    <row r="965" spans="2:2" x14ac:dyDescent="0.25">
      <c r="B965" s="128"/>
    </row>
    <row r="966" spans="2:2" x14ac:dyDescent="0.25">
      <c r="B966" s="128"/>
    </row>
    <row r="967" spans="2:2" x14ac:dyDescent="0.25">
      <c r="B967" s="128"/>
    </row>
    <row r="968" spans="2:2" x14ac:dyDescent="0.25">
      <c r="B968" s="128"/>
    </row>
    <row r="969" spans="2:2" x14ac:dyDescent="0.25">
      <c r="B969" s="128"/>
    </row>
    <row r="970" spans="2:2" x14ac:dyDescent="0.25">
      <c r="B970" s="128"/>
    </row>
    <row r="971" spans="2:2" x14ac:dyDescent="0.25">
      <c r="B971" s="128"/>
    </row>
    <row r="972" spans="2:2" x14ac:dyDescent="0.25">
      <c r="B972" s="128"/>
    </row>
    <row r="973" spans="2:2" x14ac:dyDescent="0.25">
      <c r="B973" s="128"/>
    </row>
    <row r="974" spans="2:2" x14ac:dyDescent="0.25">
      <c r="B974" s="128"/>
    </row>
    <row r="975" spans="2:2" x14ac:dyDescent="0.25">
      <c r="B975" s="128"/>
    </row>
    <row r="976" spans="2:2" x14ac:dyDescent="0.25">
      <c r="B976" s="128"/>
    </row>
    <row r="977" spans="2:2" x14ac:dyDescent="0.25">
      <c r="B977" s="128"/>
    </row>
    <row r="978" spans="2:2" x14ac:dyDescent="0.25">
      <c r="B978" s="128"/>
    </row>
    <row r="979" spans="2:2" x14ac:dyDescent="0.25">
      <c r="B979" s="128"/>
    </row>
    <row r="980" spans="2:2" x14ac:dyDescent="0.25">
      <c r="B980" s="128"/>
    </row>
    <row r="981" spans="2:2" x14ac:dyDescent="0.25">
      <c r="B981" s="128"/>
    </row>
    <row r="982" spans="2:2" x14ac:dyDescent="0.25">
      <c r="B982" s="128"/>
    </row>
    <row r="983" spans="2:2" x14ac:dyDescent="0.25">
      <c r="B983" s="128"/>
    </row>
    <row r="984" spans="2:2" x14ac:dyDescent="0.25">
      <c r="B984" s="128"/>
    </row>
    <row r="985" spans="2:2" x14ac:dyDescent="0.25">
      <c r="B985" s="128"/>
    </row>
    <row r="986" spans="2:2" x14ac:dyDescent="0.25">
      <c r="B986" s="128"/>
    </row>
    <row r="987" spans="2:2" x14ac:dyDescent="0.25">
      <c r="B987" s="128"/>
    </row>
    <row r="988" spans="2:2" x14ac:dyDescent="0.25">
      <c r="B988" s="128"/>
    </row>
    <row r="989" spans="2:2" x14ac:dyDescent="0.25">
      <c r="B989" s="128"/>
    </row>
    <row r="990" spans="2:2" x14ac:dyDescent="0.25">
      <c r="B990" s="128"/>
    </row>
    <row r="991" spans="2:2" x14ac:dyDescent="0.25">
      <c r="B991" s="128"/>
    </row>
    <row r="992" spans="2:2" x14ac:dyDescent="0.25">
      <c r="B992" s="128"/>
    </row>
    <row r="993" spans="2:2" x14ac:dyDescent="0.25">
      <c r="B993" s="128"/>
    </row>
    <row r="994" spans="2:2" x14ac:dyDescent="0.25">
      <c r="B994" s="128"/>
    </row>
    <row r="995" spans="2:2" x14ac:dyDescent="0.25">
      <c r="B995" s="128"/>
    </row>
    <row r="996" spans="2:2" x14ac:dyDescent="0.25">
      <c r="B996" s="128"/>
    </row>
    <row r="997" spans="2:2" x14ac:dyDescent="0.25">
      <c r="B997" s="128"/>
    </row>
    <row r="998" spans="2:2" x14ac:dyDescent="0.25">
      <c r="B998" s="128"/>
    </row>
    <row r="999" spans="2:2" x14ac:dyDescent="0.25">
      <c r="B999" s="128"/>
    </row>
    <row r="1000" spans="2:2" x14ac:dyDescent="0.25">
      <c r="B1000" s="128"/>
    </row>
    <row r="1001" spans="2:2" x14ac:dyDescent="0.25">
      <c r="B1001" s="128"/>
    </row>
    <row r="1002" spans="2:2" x14ac:dyDescent="0.25">
      <c r="B1002" s="128"/>
    </row>
    <row r="1003" spans="2:2" x14ac:dyDescent="0.25">
      <c r="B1003" s="128"/>
    </row>
    <row r="1004" spans="2:2" x14ac:dyDescent="0.25">
      <c r="B1004" s="128"/>
    </row>
    <row r="1005" spans="2:2" x14ac:dyDescent="0.25">
      <c r="B1005" s="128"/>
    </row>
    <row r="1006" spans="2:2" x14ac:dyDescent="0.25">
      <c r="B1006" s="128"/>
    </row>
    <row r="1007" spans="2:2" x14ac:dyDescent="0.25">
      <c r="B1007" s="128"/>
    </row>
    <row r="1008" spans="2:2" x14ac:dyDescent="0.25">
      <c r="B1008" s="128"/>
    </row>
    <row r="1009" spans="2:2" x14ac:dyDescent="0.25">
      <c r="B1009" s="128"/>
    </row>
    <row r="1010" spans="2:2" x14ac:dyDescent="0.25">
      <c r="B1010" s="128"/>
    </row>
    <row r="1011" spans="2:2" x14ac:dyDescent="0.25">
      <c r="B1011" s="128"/>
    </row>
    <row r="1012" spans="2:2" x14ac:dyDescent="0.25">
      <c r="B1012" s="128"/>
    </row>
    <row r="1013" spans="2:2" x14ac:dyDescent="0.25">
      <c r="B1013" s="128"/>
    </row>
    <row r="1014" spans="2:2" x14ac:dyDescent="0.25">
      <c r="B1014" s="128"/>
    </row>
    <row r="1015" spans="2:2" x14ac:dyDescent="0.25">
      <c r="B1015" s="128"/>
    </row>
    <row r="1016" spans="2:2" x14ac:dyDescent="0.25">
      <c r="B1016" s="128"/>
    </row>
    <row r="1017" spans="2:2" x14ac:dyDescent="0.25">
      <c r="B1017" s="128"/>
    </row>
    <row r="1018" spans="2:2" x14ac:dyDescent="0.25">
      <c r="B1018" s="128"/>
    </row>
    <row r="1019" spans="2:2" x14ac:dyDescent="0.25">
      <c r="B1019" s="128"/>
    </row>
    <row r="1020" spans="2:2" x14ac:dyDescent="0.25">
      <c r="B1020" s="128"/>
    </row>
    <row r="1021" spans="2:2" x14ac:dyDescent="0.25">
      <c r="B1021" s="128"/>
    </row>
    <row r="1022" spans="2:2" x14ac:dyDescent="0.25">
      <c r="B1022" s="128"/>
    </row>
    <row r="1023" spans="2:2" x14ac:dyDescent="0.25">
      <c r="B1023" s="128"/>
    </row>
    <row r="1024" spans="2:2" x14ac:dyDescent="0.25">
      <c r="B1024" s="128"/>
    </row>
    <row r="1025" spans="2:2" x14ac:dyDescent="0.25">
      <c r="B1025" s="128"/>
    </row>
    <row r="1026" spans="2:2" x14ac:dyDescent="0.25">
      <c r="B1026" s="128"/>
    </row>
    <row r="1027" spans="2:2" x14ac:dyDescent="0.25">
      <c r="B1027" s="128"/>
    </row>
    <row r="1028" spans="2:2" x14ac:dyDescent="0.25">
      <c r="B1028" s="128"/>
    </row>
    <row r="1029" spans="2:2" x14ac:dyDescent="0.25">
      <c r="B1029" s="128"/>
    </row>
    <row r="1030" spans="2:2" x14ac:dyDescent="0.25">
      <c r="B1030" s="128"/>
    </row>
    <row r="1031" spans="2:2" x14ac:dyDescent="0.25">
      <c r="B1031" s="128"/>
    </row>
    <row r="1032" spans="2:2" x14ac:dyDescent="0.25">
      <c r="B1032" s="128"/>
    </row>
    <row r="1033" spans="2:2" x14ac:dyDescent="0.25">
      <c r="B1033" s="128"/>
    </row>
    <row r="1034" spans="2:2" x14ac:dyDescent="0.25">
      <c r="B1034" s="128"/>
    </row>
    <row r="1035" spans="2:2" x14ac:dyDescent="0.25">
      <c r="B1035" s="128"/>
    </row>
    <row r="1036" spans="2:2" x14ac:dyDescent="0.25">
      <c r="B1036" s="128"/>
    </row>
    <row r="1037" spans="2:2" x14ac:dyDescent="0.25">
      <c r="B1037" s="128"/>
    </row>
    <row r="1038" spans="2:2" x14ac:dyDescent="0.25">
      <c r="B1038" s="128"/>
    </row>
    <row r="1039" spans="2:2" x14ac:dyDescent="0.25">
      <c r="B1039" s="128"/>
    </row>
    <row r="1040" spans="2:2" x14ac:dyDescent="0.25">
      <c r="B1040" s="128"/>
    </row>
    <row r="1041" spans="2:2" x14ac:dyDescent="0.25">
      <c r="B1041" s="128"/>
    </row>
    <row r="1042" spans="2:2" x14ac:dyDescent="0.25">
      <c r="B1042" s="128"/>
    </row>
    <row r="1043" spans="2:2" x14ac:dyDescent="0.25">
      <c r="B1043" s="128"/>
    </row>
    <row r="1044" spans="2:2" x14ac:dyDescent="0.25">
      <c r="B1044" s="128"/>
    </row>
    <row r="1045" spans="2:2" x14ac:dyDescent="0.25">
      <c r="B1045" s="128"/>
    </row>
    <row r="1046" spans="2:2" x14ac:dyDescent="0.25">
      <c r="B1046" s="128"/>
    </row>
    <row r="1047" spans="2:2" x14ac:dyDescent="0.25">
      <c r="B1047" s="128"/>
    </row>
    <row r="1048" spans="2:2" x14ac:dyDescent="0.25">
      <c r="B1048" s="128"/>
    </row>
    <row r="1049" spans="2:2" x14ac:dyDescent="0.25">
      <c r="B1049" s="128"/>
    </row>
    <row r="1050" spans="2:2" x14ac:dyDescent="0.25">
      <c r="B1050" s="128"/>
    </row>
    <row r="1051" spans="2:2" x14ac:dyDescent="0.25">
      <c r="B1051" s="128"/>
    </row>
    <row r="1052" spans="2:2" x14ac:dyDescent="0.25">
      <c r="B1052" s="128"/>
    </row>
    <row r="1053" spans="2:2" x14ac:dyDescent="0.25">
      <c r="B1053" s="128"/>
    </row>
    <row r="1054" spans="2:2" x14ac:dyDescent="0.25">
      <c r="B1054" s="128"/>
    </row>
    <row r="1055" spans="2:2" x14ac:dyDescent="0.25">
      <c r="B1055" s="128"/>
    </row>
    <row r="1056" spans="2:2" x14ac:dyDescent="0.25">
      <c r="B1056" s="128"/>
    </row>
    <row r="1057" spans="2:2" x14ac:dyDescent="0.25">
      <c r="B1057" s="128"/>
    </row>
    <row r="1058" spans="2:2" x14ac:dyDescent="0.25">
      <c r="B1058" s="128"/>
    </row>
    <row r="1059" spans="2:2" x14ac:dyDescent="0.25">
      <c r="B1059" s="128"/>
    </row>
    <row r="1060" spans="2:2" x14ac:dyDescent="0.25">
      <c r="B1060" s="128"/>
    </row>
    <row r="1061" spans="2:2" x14ac:dyDescent="0.25">
      <c r="B1061" s="128"/>
    </row>
    <row r="1062" spans="2:2" x14ac:dyDescent="0.25">
      <c r="B1062" s="128"/>
    </row>
    <row r="1063" spans="2:2" x14ac:dyDescent="0.25">
      <c r="B1063" s="128"/>
    </row>
    <row r="1064" spans="2:2" x14ac:dyDescent="0.25">
      <c r="B1064" s="128"/>
    </row>
    <row r="1065" spans="2:2" x14ac:dyDescent="0.25">
      <c r="B1065" s="128"/>
    </row>
    <row r="1066" spans="2:2" x14ac:dyDescent="0.25">
      <c r="B1066" s="128"/>
    </row>
    <row r="1067" spans="2:2" x14ac:dyDescent="0.25">
      <c r="B1067" s="128"/>
    </row>
    <row r="1068" spans="2:2" x14ac:dyDescent="0.25">
      <c r="B1068" s="128"/>
    </row>
    <row r="1069" spans="2:2" x14ac:dyDescent="0.25">
      <c r="B1069" s="128"/>
    </row>
    <row r="1070" spans="2:2" x14ac:dyDescent="0.25">
      <c r="B1070" s="128"/>
    </row>
    <row r="1071" spans="2:2" x14ac:dyDescent="0.25">
      <c r="B1071" s="128"/>
    </row>
    <row r="1072" spans="2:2" x14ac:dyDescent="0.25">
      <c r="B1072" s="128"/>
    </row>
    <row r="1073" spans="2:2" x14ac:dyDescent="0.25">
      <c r="B1073" s="128"/>
    </row>
    <row r="1074" spans="2:2" x14ac:dyDescent="0.25">
      <c r="B1074" s="128"/>
    </row>
    <row r="1075" spans="2:2" x14ac:dyDescent="0.25">
      <c r="B1075" s="128"/>
    </row>
    <row r="1076" spans="2:2" x14ac:dyDescent="0.25">
      <c r="B1076" s="128"/>
    </row>
    <row r="1077" spans="2:2" x14ac:dyDescent="0.25">
      <c r="B1077" s="128"/>
    </row>
    <row r="1078" spans="2:2" x14ac:dyDescent="0.25">
      <c r="B1078" s="128"/>
    </row>
    <row r="1079" spans="2:2" x14ac:dyDescent="0.25">
      <c r="B1079" s="128"/>
    </row>
    <row r="1080" spans="2:2" x14ac:dyDescent="0.25">
      <c r="B1080" s="128"/>
    </row>
    <row r="1081" spans="2:2" x14ac:dyDescent="0.25">
      <c r="B1081" s="128"/>
    </row>
    <row r="1082" spans="2:2" x14ac:dyDescent="0.25">
      <c r="B1082" s="128"/>
    </row>
    <row r="1083" spans="2:2" x14ac:dyDescent="0.25">
      <c r="B1083" s="128"/>
    </row>
    <row r="1084" spans="2:2" x14ac:dyDescent="0.25">
      <c r="B1084" s="128"/>
    </row>
    <row r="1085" spans="2:2" x14ac:dyDescent="0.25">
      <c r="B1085" s="128"/>
    </row>
    <row r="1086" spans="2:2" x14ac:dyDescent="0.25">
      <c r="B1086" s="128"/>
    </row>
    <row r="1087" spans="2:2" x14ac:dyDescent="0.25">
      <c r="B1087" s="128"/>
    </row>
    <row r="1088" spans="2:2" x14ac:dyDescent="0.25">
      <c r="B1088" s="128"/>
    </row>
    <row r="1089" spans="2:2" x14ac:dyDescent="0.25">
      <c r="B1089" s="128"/>
    </row>
    <row r="1090" spans="2:2" x14ac:dyDescent="0.25">
      <c r="B1090" s="128"/>
    </row>
    <row r="1091" spans="2:2" x14ac:dyDescent="0.25">
      <c r="B1091" s="128"/>
    </row>
    <row r="1092" spans="2:2" x14ac:dyDescent="0.25">
      <c r="B1092" s="128"/>
    </row>
    <row r="1093" spans="2:2" x14ac:dyDescent="0.25">
      <c r="B1093" s="128"/>
    </row>
    <row r="1094" spans="2:2" x14ac:dyDescent="0.25">
      <c r="B1094" s="128"/>
    </row>
    <row r="1095" spans="2:2" x14ac:dyDescent="0.25">
      <c r="B1095" s="128"/>
    </row>
    <row r="1096" spans="2:2" x14ac:dyDescent="0.25">
      <c r="B1096" s="128"/>
    </row>
    <row r="1097" spans="2:2" x14ac:dyDescent="0.25">
      <c r="B1097" s="128"/>
    </row>
    <row r="1098" spans="2:2" x14ac:dyDescent="0.25">
      <c r="B1098" s="128"/>
    </row>
    <row r="1099" spans="2:2" x14ac:dyDescent="0.25">
      <c r="B1099" s="128"/>
    </row>
    <row r="1100" spans="2:2" x14ac:dyDescent="0.25">
      <c r="B1100" s="128"/>
    </row>
    <row r="1101" spans="2:2" x14ac:dyDescent="0.25">
      <c r="B1101" s="128"/>
    </row>
    <row r="1102" spans="2:2" x14ac:dyDescent="0.25">
      <c r="B1102" s="128"/>
    </row>
    <row r="1103" spans="2:2" x14ac:dyDescent="0.25">
      <c r="B1103" s="128"/>
    </row>
    <row r="1104" spans="2:2" x14ac:dyDescent="0.25">
      <c r="B1104" s="128"/>
    </row>
    <row r="1105" spans="2:2" x14ac:dyDescent="0.25">
      <c r="B1105" s="128"/>
    </row>
    <row r="1106" spans="2:2" x14ac:dyDescent="0.25">
      <c r="B1106" s="128"/>
    </row>
    <row r="1107" spans="2:2" x14ac:dyDescent="0.25">
      <c r="B1107" s="128"/>
    </row>
    <row r="1108" spans="2:2" x14ac:dyDescent="0.25">
      <c r="B1108" s="128"/>
    </row>
    <row r="1109" spans="2:2" x14ac:dyDescent="0.25">
      <c r="B1109" s="128"/>
    </row>
    <row r="1110" spans="2:2" x14ac:dyDescent="0.25">
      <c r="B1110" s="128"/>
    </row>
    <row r="1111" spans="2:2" x14ac:dyDescent="0.25">
      <c r="B1111" s="128"/>
    </row>
    <row r="1112" spans="2:2" x14ac:dyDescent="0.25">
      <c r="B1112" s="128"/>
    </row>
    <row r="1113" spans="2:2" x14ac:dyDescent="0.25">
      <c r="B1113" s="128"/>
    </row>
    <row r="1114" spans="2:2" x14ac:dyDescent="0.25">
      <c r="B1114" s="128"/>
    </row>
    <row r="1115" spans="2:2" x14ac:dyDescent="0.25">
      <c r="B1115" s="128"/>
    </row>
    <row r="1116" spans="2:2" x14ac:dyDescent="0.25">
      <c r="B1116" s="128"/>
    </row>
    <row r="1117" spans="2:2" x14ac:dyDescent="0.25">
      <c r="B1117" s="128"/>
    </row>
    <row r="1118" spans="2:2" x14ac:dyDescent="0.25">
      <c r="B1118" s="128"/>
    </row>
    <row r="1119" spans="2:2" x14ac:dyDescent="0.25">
      <c r="B1119" s="128"/>
    </row>
    <row r="1120" spans="2:2" x14ac:dyDescent="0.25">
      <c r="B1120" s="128"/>
    </row>
    <row r="1121" spans="2:2" x14ac:dyDescent="0.25">
      <c r="B1121" s="128"/>
    </row>
    <row r="1122" spans="2:2" x14ac:dyDescent="0.25">
      <c r="B1122" s="128"/>
    </row>
    <row r="1123" spans="2:2" x14ac:dyDescent="0.25">
      <c r="B1123" s="128"/>
    </row>
    <row r="1124" spans="2:2" x14ac:dyDescent="0.25">
      <c r="B1124" s="128"/>
    </row>
    <row r="1125" spans="2:2" x14ac:dyDescent="0.25">
      <c r="B1125" s="128"/>
    </row>
    <row r="1126" spans="2:2" x14ac:dyDescent="0.25">
      <c r="B1126" s="128"/>
    </row>
    <row r="1127" spans="2:2" x14ac:dyDescent="0.25">
      <c r="B1127" s="128"/>
    </row>
    <row r="1128" spans="2:2" x14ac:dyDescent="0.25">
      <c r="B1128" s="128"/>
    </row>
    <row r="1129" spans="2:2" x14ac:dyDescent="0.25">
      <c r="B1129" s="128"/>
    </row>
    <row r="1130" spans="2:2" x14ac:dyDescent="0.25">
      <c r="B1130" s="128"/>
    </row>
    <row r="1131" spans="2:2" x14ac:dyDescent="0.25">
      <c r="B1131" s="128"/>
    </row>
    <row r="1132" spans="2:2" x14ac:dyDescent="0.25">
      <c r="B1132" s="128"/>
    </row>
    <row r="1133" spans="2:2" x14ac:dyDescent="0.25">
      <c r="B1133" s="128"/>
    </row>
    <row r="1134" spans="2:2" x14ac:dyDescent="0.25">
      <c r="B1134" s="128"/>
    </row>
    <row r="1135" spans="2:2" x14ac:dyDescent="0.25">
      <c r="B1135" s="128"/>
    </row>
    <row r="1136" spans="2:2" x14ac:dyDescent="0.25">
      <c r="B1136" s="128"/>
    </row>
    <row r="1137" spans="2:2" x14ac:dyDescent="0.25">
      <c r="B1137" s="128"/>
    </row>
    <row r="1138" spans="2:2" x14ac:dyDescent="0.25">
      <c r="B1138" s="128"/>
    </row>
    <row r="1139" spans="2:2" x14ac:dyDescent="0.25">
      <c r="B1139" s="128"/>
    </row>
    <row r="1140" spans="2:2" x14ac:dyDescent="0.25">
      <c r="B1140" s="128"/>
    </row>
    <row r="1141" spans="2:2" x14ac:dyDescent="0.25">
      <c r="B1141" s="128"/>
    </row>
    <row r="1142" spans="2:2" x14ac:dyDescent="0.25">
      <c r="B1142" s="128"/>
    </row>
    <row r="1143" spans="2:2" x14ac:dyDescent="0.25">
      <c r="B1143" s="128"/>
    </row>
    <row r="1144" spans="2:2" x14ac:dyDescent="0.25">
      <c r="B1144" s="128"/>
    </row>
    <row r="1145" spans="2:2" x14ac:dyDescent="0.25">
      <c r="B1145" s="128"/>
    </row>
    <row r="1146" spans="2:2" x14ac:dyDescent="0.25">
      <c r="B1146" s="128"/>
    </row>
    <row r="1147" spans="2:2" x14ac:dyDescent="0.25">
      <c r="B1147" s="128"/>
    </row>
    <row r="1148" spans="2:2" x14ac:dyDescent="0.25">
      <c r="B1148" s="128"/>
    </row>
    <row r="1149" spans="2:2" x14ac:dyDescent="0.25">
      <c r="B1149" s="128"/>
    </row>
    <row r="1150" spans="2:2" x14ac:dyDescent="0.25">
      <c r="B1150" s="128"/>
    </row>
    <row r="1151" spans="2:2" x14ac:dyDescent="0.25">
      <c r="B1151" s="128"/>
    </row>
    <row r="1152" spans="2:2" x14ac:dyDescent="0.25">
      <c r="B1152" s="128"/>
    </row>
    <row r="1153" spans="2:2" x14ac:dyDescent="0.25">
      <c r="B1153" s="128"/>
    </row>
    <row r="1154" spans="2:2" x14ac:dyDescent="0.25">
      <c r="B1154" s="128"/>
    </row>
    <row r="1155" spans="2:2" x14ac:dyDescent="0.25">
      <c r="B1155" s="128"/>
    </row>
    <row r="1156" spans="2:2" x14ac:dyDescent="0.25">
      <c r="B1156" s="128"/>
    </row>
    <row r="1157" spans="2:2" x14ac:dyDescent="0.25">
      <c r="B1157" s="128"/>
    </row>
    <row r="1158" spans="2:2" x14ac:dyDescent="0.25">
      <c r="B1158" s="128"/>
    </row>
    <row r="1159" spans="2:2" x14ac:dyDescent="0.25">
      <c r="B1159" s="128"/>
    </row>
    <row r="1160" spans="2:2" x14ac:dyDescent="0.25">
      <c r="B1160" s="128"/>
    </row>
    <row r="1161" spans="2:2" x14ac:dyDescent="0.25">
      <c r="B1161" s="128"/>
    </row>
    <row r="1162" spans="2:2" x14ac:dyDescent="0.25">
      <c r="B1162" s="128"/>
    </row>
    <row r="1163" spans="2:2" x14ac:dyDescent="0.25">
      <c r="B1163" s="128"/>
    </row>
    <row r="1164" spans="2:2" x14ac:dyDescent="0.25">
      <c r="B1164" s="128"/>
    </row>
    <row r="1165" spans="2:2" x14ac:dyDescent="0.25">
      <c r="B1165" s="128"/>
    </row>
    <row r="1166" spans="2:2" x14ac:dyDescent="0.25">
      <c r="B1166" s="128"/>
    </row>
    <row r="1167" spans="2:2" x14ac:dyDescent="0.25">
      <c r="B1167" s="128"/>
    </row>
    <row r="1168" spans="2:2" x14ac:dyDescent="0.25">
      <c r="B1168" s="128"/>
    </row>
    <row r="1169" spans="2:2" x14ac:dyDescent="0.25">
      <c r="B1169" s="128"/>
    </row>
    <row r="1170" spans="2:2" x14ac:dyDescent="0.25">
      <c r="B1170" s="128"/>
    </row>
    <row r="1171" spans="2:2" x14ac:dyDescent="0.25">
      <c r="B1171" s="128"/>
    </row>
    <row r="1172" spans="2:2" x14ac:dyDescent="0.25">
      <c r="B1172" s="128"/>
    </row>
    <row r="1173" spans="2:2" x14ac:dyDescent="0.25">
      <c r="B1173" s="128"/>
    </row>
    <row r="1174" spans="2:2" x14ac:dyDescent="0.25">
      <c r="B1174" s="128"/>
    </row>
    <row r="1175" spans="2:2" x14ac:dyDescent="0.25">
      <c r="B1175" s="128"/>
    </row>
    <row r="1176" spans="2:2" x14ac:dyDescent="0.25">
      <c r="B1176" s="128"/>
    </row>
    <row r="1177" spans="2:2" x14ac:dyDescent="0.25">
      <c r="B1177" s="128"/>
    </row>
    <row r="1178" spans="2:2" x14ac:dyDescent="0.25">
      <c r="B1178" s="128"/>
    </row>
    <row r="1179" spans="2:2" x14ac:dyDescent="0.25">
      <c r="B1179" s="128"/>
    </row>
    <row r="1180" spans="2:2" x14ac:dyDescent="0.25">
      <c r="B1180" s="128"/>
    </row>
    <row r="1181" spans="2:2" x14ac:dyDescent="0.25">
      <c r="B1181" s="128"/>
    </row>
    <row r="1182" spans="2:2" x14ac:dyDescent="0.25">
      <c r="B1182" s="128"/>
    </row>
    <row r="1183" spans="2:2" x14ac:dyDescent="0.25">
      <c r="B1183" s="128"/>
    </row>
    <row r="1184" spans="2:2" x14ac:dyDescent="0.25">
      <c r="B1184" s="128"/>
    </row>
    <row r="1185" spans="2:2" x14ac:dyDescent="0.25">
      <c r="B1185" s="128"/>
    </row>
    <row r="1186" spans="2:2" x14ac:dyDescent="0.25">
      <c r="B1186" s="128"/>
    </row>
    <row r="1187" spans="2:2" x14ac:dyDescent="0.25">
      <c r="B1187" s="128"/>
    </row>
    <row r="1188" spans="2:2" x14ac:dyDescent="0.25">
      <c r="B1188" s="128"/>
    </row>
    <row r="1189" spans="2:2" x14ac:dyDescent="0.25">
      <c r="B1189" s="128"/>
    </row>
    <row r="1190" spans="2:2" x14ac:dyDescent="0.25">
      <c r="B1190" s="128"/>
    </row>
    <row r="1191" spans="2:2" x14ac:dyDescent="0.25">
      <c r="B1191" s="128"/>
    </row>
    <row r="1192" spans="2:2" x14ac:dyDescent="0.25">
      <c r="B1192" s="128"/>
    </row>
    <row r="1193" spans="2:2" x14ac:dyDescent="0.25">
      <c r="B1193" s="128"/>
    </row>
    <row r="1194" spans="2:2" x14ac:dyDescent="0.25">
      <c r="B1194" s="128"/>
    </row>
    <row r="1195" spans="2:2" x14ac:dyDescent="0.25">
      <c r="B1195" s="128"/>
    </row>
    <row r="1196" spans="2:2" x14ac:dyDescent="0.25">
      <c r="B1196" s="128"/>
    </row>
    <row r="1197" spans="2:2" x14ac:dyDescent="0.25">
      <c r="B1197" s="128"/>
    </row>
    <row r="1198" spans="2:2" x14ac:dyDescent="0.25">
      <c r="B1198" s="128"/>
    </row>
    <row r="1199" spans="2:2" x14ac:dyDescent="0.25">
      <c r="B1199" s="128"/>
    </row>
    <row r="1200" spans="2:2" x14ac:dyDescent="0.25">
      <c r="B1200" s="128"/>
    </row>
    <row r="1201" spans="2:2" x14ac:dyDescent="0.25">
      <c r="B1201" s="128"/>
    </row>
    <row r="1202" spans="2:2" x14ac:dyDescent="0.25">
      <c r="B1202" s="128"/>
    </row>
    <row r="1203" spans="2:2" x14ac:dyDescent="0.25">
      <c r="B1203" s="128"/>
    </row>
    <row r="1204" spans="2:2" x14ac:dyDescent="0.25">
      <c r="B1204" s="128"/>
    </row>
    <row r="1205" spans="2:2" x14ac:dyDescent="0.25">
      <c r="B1205" s="128"/>
    </row>
    <row r="1206" spans="2:2" x14ac:dyDescent="0.25">
      <c r="B1206" s="128"/>
    </row>
    <row r="1207" spans="2:2" x14ac:dyDescent="0.25">
      <c r="B1207" s="128"/>
    </row>
    <row r="1208" spans="2:2" x14ac:dyDescent="0.25">
      <c r="B1208" s="128"/>
    </row>
    <row r="1209" spans="2:2" x14ac:dyDescent="0.25">
      <c r="B1209" s="128"/>
    </row>
    <row r="1210" spans="2:2" x14ac:dyDescent="0.25">
      <c r="B1210" s="128"/>
    </row>
    <row r="1211" spans="2:2" x14ac:dyDescent="0.25">
      <c r="B1211" s="128"/>
    </row>
    <row r="1212" spans="2:2" x14ac:dyDescent="0.25">
      <c r="B1212" s="128"/>
    </row>
    <row r="1213" spans="2:2" x14ac:dyDescent="0.25">
      <c r="B1213" s="128"/>
    </row>
    <row r="1214" spans="2:2" x14ac:dyDescent="0.25">
      <c r="B1214" s="128"/>
    </row>
    <row r="1215" spans="2:2" x14ac:dyDescent="0.25">
      <c r="B1215" s="128"/>
    </row>
    <row r="1216" spans="2:2" x14ac:dyDescent="0.25">
      <c r="B1216" s="128"/>
    </row>
    <row r="1217" spans="2:2" x14ac:dyDescent="0.25">
      <c r="B1217" s="128"/>
    </row>
    <row r="1218" spans="2:2" x14ac:dyDescent="0.25">
      <c r="B1218" s="128"/>
    </row>
    <row r="1219" spans="2:2" x14ac:dyDescent="0.25">
      <c r="B1219" s="128"/>
    </row>
    <row r="1220" spans="2:2" x14ac:dyDescent="0.25">
      <c r="B1220" s="128"/>
    </row>
    <row r="1221" spans="2:2" x14ac:dyDescent="0.25">
      <c r="B1221" s="128"/>
    </row>
    <row r="1222" spans="2:2" x14ac:dyDescent="0.25">
      <c r="B1222" s="128"/>
    </row>
    <row r="1223" spans="2:2" x14ac:dyDescent="0.25">
      <c r="B1223" s="128"/>
    </row>
    <row r="1224" spans="2:2" x14ac:dyDescent="0.25">
      <c r="B1224" s="128"/>
    </row>
    <row r="1225" spans="2:2" x14ac:dyDescent="0.25">
      <c r="B1225" s="128"/>
    </row>
    <row r="1226" spans="2:2" x14ac:dyDescent="0.25">
      <c r="B1226" s="128"/>
    </row>
    <row r="1227" spans="2:2" x14ac:dyDescent="0.25">
      <c r="B1227" s="128"/>
    </row>
    <row r="1228" spans="2:2" x14ac:dyDescent="0.25">
      <c r="B1228" s="128"/>
    </row>
    <row r="1229" spans="2:2" x14ac:dyDescent="0.25">
      <c r="B1229" s="128"/>
    </row>
    <row r="1230" spans="2:2" x14ac:dyDescent="0.25">
      <c r="B1230" s="128"/>
    </row>
    <row r="1231" spans="2:2" x14ac:dyDescent="0.25">
      <c r="B1231" s="128"/>
    </row>
    <row r="1232" spans="2:2" x14ac:dyDescent="0.25">
      <c r="B1232" s="128"/>
    </row>
    <row r="1233" spans="2:2" x14ac:dyDescent="0.25">
      <c r="B1233" s="128"/>
    </row>
    <row r="1234" spans="2:2" x14ac:dyDescent="0.25">
      <c r="B1234" s="128"/>
    </row>
    <row r="1235" spans="2:2" x14ac:dyDescent="0.25">
      <c r="B1235" s="128"/>
    </row>
    <row r="1236" spans="2:2" x14ac:dyDescent="0.25">
      <c r="B1236" s="128"/>
    </row>
    <row r="1237" spans="2:2" x14ac:dyDescent="0.25">
      <c r="B1237" s="128"/>
    </row>
    <row r="1238" spans="2:2" x14ac:dyDescent="0.25">
      <c r="B1238" s="128"/>
    </row>
    <row r="1239" spans="2:2" x14ac:dyDescent="0.25">
      <c r="B1239" s="128"/>
    </row>
    <row r="1240" spans="2:2" x14ac:dyDescent="0.25">
      <c r="B1240" s="128"/>
    </row>
    <row r="1241" spans="2:2" x14ac:dyDescent="0.25">
      <c r="B1241" s="128"/>
    </row>
    <row r="1242" spans="2:2" x14ac:dyDescent="0.25">
      <c r="B1242" s="128"/>
    </row>
    <row r="1243" spans="2:2" x14ac:dyDescent="0.25">
      <c r="B1243" s="128"/>
    </row>
    <row r="1244" spans="2:2" x14ac:dyDescent="0.25">
      <c r="B1244" s="128"/>
    </row>
    <row r="1245" spans="2:2" x14ac:dyDescent="0.25">
      <c r="B1245" s="128"/>
    </row>
    <row r="1246" spans="2:2" x14ac:dyDescent="0.25">
      <c r="B1246" s="128"/>
    </row>
    <row r="1247" spans="2:2" x14ac:dyDescent="0.25">
      <c r="B1247" s="128"/>
    </row>
    <row r="1248" spans="2:2" x14ac:dyDescent="0.25">
      <c r="B1248" s="128"/>
    </row>
    <row r="1249" spans="2:2" x14ac:dyDescent="0.25">
      <c r="B1249" s="128"/>
    </row>
    <row r="1250" spans="2:2" x14ac:dyDescent="0.25">
      <c r="B1250" s="128"/>
    </row>
    <row r="1251" spans="2:2" x14ac:dyDescent="0.25">
      <c r="B1251" s="128"/>
    </row>
    <row r="1252" spans="2:2" x14ac:dyDescent="0.25">
      <c r="B1252" s="128"/>
    </row>
    <row r="1253" spans="2:2" x14ac:dyDescent="0.25">
      <c r="B1253" s="128"/>
    </row>
    <row r="1254" spans="2:2" x14ac:dyDescent="0.25">
      <c r="B1254" s="128"/>
    </row>
    <row r="1255" spans="2:2" x14ac:dyDescent="0.25">
      <c r="B1255" s="128"/>
    </row>
    <row r="1256" spans="2:2" x14ac:dyDescent="0.25">
      <c r="B1256" s="128"/>
    </row>
    <row r="1257" spans="2:2" x14ac:dyDescent="0.25">
      <c r="B1257" s="128"/>
    </row>
    <row r="1258" spans="2:2" x14ac:dyDescent="0.25">
      <c r="B1258" s="128"/>
    </row>
    <row r="1259" spans="2:2" x14ac:dyDescent="0.25">
      <c r="B1259" s="128"/>
    </row>
    <row r="1260" spans="2:2" x14ac:dyDescent="0.25">
      <c r="B1260" s="128"/>
    </row>
    <row r="1261" spans="2:2" x14ac:dyDescent="0.25">
      <c r="B1261" s="128"/>
    </row>
    <row r="1262" spans="2:2" x14ac:dyDescent="0.25">
      <c r="B1262" s="128"/>
    </row>
    <row r="1263" spans="2:2" x14ac:dyDescent="0.25">
      <c r="B1263" s="128"/>
    </row>
    <row r="1264" spans="2:2" x14ac:dyDescent="0.25">
      <c r="B1264" s="128"/>
    </row>
    <row r="1265" spans="2:2" x14ac:dyDescent="0.25">
      <c r="B1265" s="128"/>
    </row>
    <row r="1266" spans="2:2" x14ac:dyDescent="0.25">
      <c r="B1266" s="128"/>
    </row>
    <row r="1267" spans="2:2" x14ac:dyDescent="0.25">
      <c r="B1267" s="128"/>
    </row>
    <row r="1268" spans="2:2" x14ac:dyDescent="0.25">
      <c r="B1268" s="128"/>
    </row>
    <row r="1269" spans="2:2" x14ac:dyDescent="0.25">
      <c r="B1269" s="128"/>
    </row>
    <row r="1270" spans="2:2" x14ac:dyDescent="0.25">
      <c r="B1270" s="128"/>
    </row>
    <row r="1271" spans="2:2" x14ac:dyDescent="0.25">
      <c r="B1271" s="128"/>
    </row>
    <row r="1272" spans="2:2" x14ac:dyDescent="0.25">
      <c r="B1272" s="128"/>
    </row>
    <row r="1273" spans="2:2" x14ac:dyDescent="0.25">
      <c r="B1273" s="128"/>
    </row>
    <row r="1274" spans="2:2" x14ac:dyDescent="0.25">
      <c r="B1274" s="128"/>
    </row>
    <row r="1275" spans="2:2" x14ac:dyDescent="0.25">
      <c r="B1275" s="128"/>
    </row>
    <row r="1276" spans="2:2" x14ac:dyDescent="0.25">
      <c r="B1276" s="128"/>
    </row>
    <row r="1277" spans="2:2" x14ac:dyDescent="0.25">
      <c r="B1277" s="128"/>
    </row>
    <row r="1278" spans="2:2" x14ac:dyDescent="0.25">
      <c r="B1278" s="128"/>
    </row>
    <row r="1279" spans="2:2" x14ac:dyDescent="0.25">
      <c r="B1279" s="128"/>
    </row>
    <row r="1280" spans="2:2" x14ac:dyDescent="0.25">
      <c r="B1280" s="128"/>
    </row>
    <row r="1281" spans="2:2" x14ac:dyDescent="0.25">
      <c r="B1281" s="128"/>
    </row>
    <row r="1282" spans="2:2" x14ac:dyDescent="0.25">
      <c r="B1282" s="128"/>
    </row>
    <row r="1283" spans="2:2" x14ac:dyDescent="0.25">
      <c r="B1283" s="128"/>
    </row>
    <row r="1284" spans="2:2" x14ac:dyDescent="0.25">
      <c r="B1284" s="128"/>
    </row>
    <row r="1285" spans="2:2" x14ac:dyDescent="0.25">
      <c r="B1285" s="128"/>
    </row>
    <row r="1286" spans="2:2" x14ac:dyDescent="0.25">
      <c r="B1286" s="128"/>
    </row>
    <row r="1287" spans="2:2" x14ac:dyDescent="0.25">
      <c r="B1287" s="128"/>
    </row>
    <row r="1288" spans="2:2" x14ac:dyDescent="0.25">
      <c r="B1288" s="128"/>
    </row>
    <row r="1289" spans="2:2" x14ac:dyDescent="0.25">
      <c r="B1289" s="128"/>
    </row>
    <row r="1290" spans="2:2" x14ac:dyDescent="0.25">
      <c r="B1290" s="128"/>
    </row>
    <row r="1291" spans="2:2" x14ac:dyDescent="0.25">
      <c r="B1291" s="128"/>
    </row>
    <row r="1292" spans="2:2" x14ac:dyDescent="0.25">
      <c r="B1292" s="128"/>
    </row>
    <row r="1293" spans="2:2" x14ac:dyDescent="0.25">
      <c r="B1293" s="128"/>
    </row>
    <row r="1294" spans="2:2" x14ac:dyDescent="0.25">
      <c r="B1294" s="128"/>
    </row>
    <row r="1295" spans="2:2" x14ac:dyDescent="0.25">
      <c r="B1295" s="128"/>
    </row>
    <row r="1296" spans="2:2" x14ac:dyDescent="0.25">
      <c r="B1296" s="128"/>
    </row>
    <row r="1297" spans="2:2" x14ac:dyDescent="0.25">
      <c r="B1297" s="128"/>
    </row>
    <row r="1298" spans="2:2" x14ac:dyDescent="0.25">
      <c r="B1298" s="128"/>
    </row>
    <row r="1299" spans="2:2" x14ac:dyDescent="0.25">
      <c r="B1299" s="128"/>
    </row>
    <row r="1300" spans="2:2" x14ac:dyDescent="0.25">
      <c r="B1300" s="128"/>
    </row>
    <row r="1301" spans="2:2" x14ac:dyDescent="0.25">
      <c r="B1301" s="128"/>
    </row>
    <row r="1302" spans="2:2" x14ac:dyDescent="0.25">
      <c r="B1302" s="128"/>
    </row>
    <row r="1303" spans="2:2" x14ac:dyDescent="0.25">
      <c r="B1303" s="128"/>
    </row>
    <row r="1304" spans="2:2" x14ac:dyDescent="0.25">
      <c r="B1304" s="128"/>
    </row>
    <row r="1305" spans="2:2" x14ac:dyDescent="0.25">
      <c r="B1305" s="128"/>
    </row>
    <row r="1306" spans="2:2" x14ac:dyDescent="0.25">
      <c r="B1306" s="128"/>
    </row>
    <row r="1307" spans="2:2" x14ac:dyDescent="0.25">
      <c r="B1307" s="128"/>
    </row>
    <row r="1308" spans="2:2" x14ac:dyDescent="0.25">
      <c r="B1308" s="128"/>
    </row>
    <row r="1309" spans="2:2" x14ac:dyDescent="0.25">
      <c r="B1309" s="128"/>
    </row>
    <row r="1310" spans="2:2" x14ac:dyDescent="0.25">
      <c r="B1310" s="128"/>
    </row>
    <row r="1311" spans="2:2" x14ac:dyDescent="0.25">
      <c r="B1311" s="128"/>
    </row>
    <row r="1312" spans="2:2" x14ac:dyDescent="0.25">
      <c r="B1312" s="128"/>
    </row>
    <row r="1313" spans="2:2" x14ac:dyDescent="0.25">
      <c r="B1313" s="128"/>
    </row>
    <row r="1314" spans="2:2" x14ac:dyDescent="0.25">
      <c r="B1314" s="128"/>
    </row>
    <row r="1315" spans="2:2" x14ac:dyDescent="0.25">
      <c r="B1315" s="128"/>
    </row>
    <row r="1316" spans="2:2" x14ac:dyDescent="0.25">
      <c r="B1316" s="128"/>
    </row>
    <row r="1317" spans="2:2" x14ac:dyDescent="0.25">
      <c r="B1317" s="128"/>
    </row>
    <row r="1318" spans="2:2" x14ac:dyDescent="0.25">
      <c r="B1318" s="128"/>
    </row>
    <row r="1319" spans="2:2" x14ac:dyDescent="0.25">
      <c r="B1319" s="128"/>
    </row>
    <row r="1320" spans="2:2" x14ac:dyDescent="0.25">
      <c r="B1320" s="128"/>
    </row>
    <row r="1321" spans="2:2" x14ac:dyDescent="0.25">
      <c r="B1321" s="128"/>
    </row>
    <row r="1322" spans="2:2" x14ac:dyDescent="0.25">
      <c r="B1322" s="128"/>
    </row>
    <row r="1323" spans="2:2" x14ac:dyDescent="0.25">
      <c r="B1323" s="128"/>
    </row>
    <row r="1324" spans="2:2" x14ac:dyDescent="0.25">
      <c r="B1324" s="128"/>
    </row>
    <row r="1325" spans="2:2" x14ac:dyDescent="0.25">
      <c r="B1325" s="128"/>
    </row>
    <row r="1326" spans="2:2" x14ac:dyDescent="0.25">
      <c r="B1326" s="128"/>
    </row>
    <row r="1327" spans="2:2" x14ac:dyDescent="0.25">
      <c r="B1327" s="128"/>
    </row>
    <row r="1328" spans="2:2" x14ac:dyDescent="0.25">
      <c r="B1328" s="128"/>
    </row>
    <row r="1329" spans="2:2" x14ac:dyDescent="0.25">
      <c r="B1329" s="128"/>
    </row>
    <row r="1330" spans="2:2" x14ac:dyDescent="0.25">
      <c r="B1330" s="128"/>
    </row>
    <row r="1331" spans="2:2" x14ac:dyDescent="0.25">
      <c r="B1331" s="128"/>
    </row>
    <row r="1332" spans="2:2" x14ac:dyDescent="0.25">
      <c r="B1332" s="128"/>
    </row>
    <row r="1333" spans="2:2" x14ac:dyDescent="0.25">
      <c r="B1333" s="128"/>
    </row>
    <row r="1334" spans="2:2" x14ac:dyDescent="0.25">
      <c r="B1334" s="128"/>
    </row>
    <row r="1335" spans="2:2" x14ac:dyDescent="0.25">
      <c r="B1335" s="128"/>
    </row>
    <row r="1336" spans="2:2" x14ac:dyDescent="0.25">
      <c r="B1336" s="128"/>
    </row>
    <row r="1337" spans="2:2" x14ac:dyDescent="0.25">
      <c r="B1337" s="128"/>
    </row>
    <row r="1338" spans="2:2" x14ac:dyDescent="0.25">
      <c r="B1338" s="128"/>
    </row>
    <row r="1339" spans="2:2" x14ac:dyDescent="0.25">
      <c r="B1339" s="128"/>
    </row>
    <row r="1340" spans="2:2" x14ac:dyDescent="0.25">
      <c r="B1340" s="128"/>
    </row>
    <row r="1341" spans="2:2" x14ac:dyDescent="0.25">
      <c r="B1341" s="128"/>
    </row>
    <row r="1342" spans="2:2" x14ac:dyDescent="0.25">
      <c r="B1342" s="128"/>
    </row>
    <row r="1343" spans="2:2" x14ac:dyDescent="0.25">
      <c r="B1343" s="128"/>
    </row>
    <row r="1344" spans="2:2" x14ac:dyDescent="0.25">
      <c r="B1344" s="128"/>
    </row>
    <row r="1345" spans="2:2" x14ac:dyDescent="0.25">
      <c r="B1345" s="128"/>
    </row>
    <row r="1346" spans="2:2" x14ac:dyDescent="0.25">
      <c r="B1346" s="128"/>
    </row>
    <row r="1347" spans="2:2" x14ac:dyDescent="0.25">
      <c r="B1347" s="128"/>
    </row>
    <row r="1348" spans="2:2" x14ac:dyDescent="0.25">
      <c r="B1348" s="128"/>
    </row>
    <row r="1349" spans="2:2" x14ac:dyDescent="0.25">
      <c r="B1349" s="128"/>
    </row>
    <row r="1350" spans="2:2" x14ac:dyDescent="0.25">
      <c r="B1350" s="128"/>
    </row>
    <row r="1351" spans="2:2" x14ac:dyDescent="0.25">
      <c r="B1351" s="128"/>
    </row>
    <row r="1352" spans="2:2" x14ac:dyDescent="0.25">
      <c r="B1352" s="128"/>
    </row>
    <row r="1353" spans="2:2" x14ac:dyDescent="0.25">
      <c r="B1353" s="128"/>
    </row>
    <row r="1354" spans="2:2" x14ac:dyDescent="0.25">
      <c r="B1354" s="128"/>
    </row>
    <row r="1355" spans="2:2" x14ac:dyDescent="0.25">
      <c r="B1355" s="128"/>
    </row>
    <row r="1356" spans="2:2" x14ac:dyDescent="0.25">
      <c r="B1356" s="128"/>
    </row>
    <row r="1357" spans="2:2" x14ac:dyDescent="0.25">
      <c r="B1357" s="128"/>
    </row>
    <row r="1358" spans="2:2" x14ac:dyDescent="0.25">
      <c r="B1358" s="128"/>
    </row>
    <row r="1359" spans="2:2" x14ac:dyDescent="0.25">
      <c r="B1359" s="128"/>
    </row>
    <row r="1360" spans="2:2" x14ac:dyDescent="0.25">
      <c r="B1360" s="128"/>
    </row>
    <row r="1361" spans="2:2" x14ac:dyDescent="0.25">
      <c r="B1361" s="128"/>
    </row>
    <row r="1362" spans="2:2" x14ac:dyDescent="0.25">
      <c r="B1362" s="128"/>
    </row>
    <row r="1363" spans="2:2" x14ac:dyDescent="0.25">
      <c r="B1363" s="128"/>
    </row>
    <row r="1364" spans="2:2" x14ac:dyDescent="0.25">
      <c r="B1364" s="128"/>
    </row>
    <row r="1365" spans="2:2" x14ac:dyDescent="0.25">
      <c r="B1365" s="128"/>
    </row>
    <row r="1366" spans="2:2" x14ac:dyDescent="0.25">
      <c r="B1366" s="128"/>
    </row>
    <row r="1367" spans="2:2" x14ac:dyDescent="0.25">
      <c r="B1367" s="128"/>
    </row>
    <row r="1368" spans="2:2" x14ac:dyDescent="0.25">
      <c r="B1368" s="128"/>
    </row>
    <row r="1369" spans="2:2" x14ac:dyDescent="0.25">
      <c r="B1369" s="128"/>
    </row>
    <row r="1370" spans="2:2" x14ac:dyDescent="0.25">
      <c r="B1370" s="128"/>
    </row>
    <row r="1371" spans="2:2" x14ac:dyDescent="0.25">
      <c r="B1371" s="128"/>
    </row>
    <row r="1372" spans="2:2" x14ac:dyDescent="0.25">
      <c r="B1372" s="128"/>
    </row>
    <row r="1373" spans="2:2" x14ac:dyDescent="0.25">
      <c r="B1373" s="128"/>
    </row>
    <row r="1374" spans="2:2" x14ac:dyDescent="0.25">
      <c r="B1374" s="128"/>
    </row>
    <row r="1375" spans="2:2" x14ac:dyDescent="0.25">
      <c r="B1375" s="128"/>
    </row>
    <row r="1376" spans="2:2" x14ac:dyDescent="0.25">
      <c r="B1376" s="128"/>
    </row>
    <row r="1377" spans="2:2" x14ac:dyDescent="0.25">
      <c r="B1377" s="128"/>
    </row>
    <row r="1378" spans="2:2" x14ac:dyDescent="0.25">
      <c r="B1378" s="128"/>
    </row>
    <row r="1379" spans="2:2" x14ac:dyDescent="0.25">
      <c r="B1379" s="128"/>
    </row>
    <row r="1380" spans="2:2" x14ac:dyDescent="0.25">
      <c r="B1380" s="128"/>
    </row>
    <row r="1381" spans="2:2" x14ac:dyDescent="0.25">
      <c r="B1381" s="128"/>
    </row>
    <row r="1382" spans="2:2" x14ac:dyDescent="0.25">
      <c r="B1382" s="128"/>
    </row>
    <row r="1383" spans="2:2" x14ac:dyDescent="0.25">
      <c r="B1383" s="128"/>
    </row>
    <row r="1384" spans="2:2" x14ac:dyDescent="0.25">
      <c r="B1384" s="128"/>
    </row>
    <row r="1385" spans="2:2" x14ac:dyDescent="0.25">
      <c r="B1385" s="128"/>
    </row>
    <row r="1386" spans="2:2" x14ac:dyDescent="0.25">
      <c r="B1386" s="128"/>
    </row>
    <row r="1387" spans="2:2" x14ac:dyDescent="0.25">
      <c r="B1387" s="128"/>
    </row>
    <row r="1388" spans="2:2" x14ac:dyDescent="0.25">
      <c r="B1388" s="128"/>
    </row>
    <row r="1389" spans="2:2" x14ac:dyDescent="0.25">
      <c r="B1389" s="128"/>
    </row>
    <row r="1390" spans="2:2" x14ac:dyDescent="0.25">
      <c r="B1390" s="128"/>
    </row>
    <row r="1391" spans="2:2" x14ac:dyDescent="0.25">
      <c r="B1391" s="128"/>
    </row>
    <row r="1392" spans="2:2" x14ac:dyDescent="0.25">
      <c r="B1392" s="128"/>
    </row>
    <row r="1393" spans="2:2" x14ac:dyDescent="0.25">
      <c r="B1393" s="128"/>
    </row>
    <row r="1394" spans="2:2" x14ac:dyDescent="0.25">
      <c r="B1394" s="128"/>
    </row>
    <row r="1395" spans="2:2" x14ac:dyDescent="0.25">
      <c r="B1395" s="128"/>
    </row>
    <row r="1396" spans="2:2" x14ac:dyDescent="0.25">
      <c r="B1396" s="128"/>
    </row>
    <row r="1397" spans="2:2" x14ac:dyDescent="0.25">
      <c r="B1397" s="128"/>
    </row>
    <row r="1398" spans="2:2" x14ac:dyDescent="0.25">
      <c r="B1398" s="128"/>
    </row>
    <row r="1399" spans="2:2" x14ac:dyDescent="0.25">
      <c r="B1399" s="128"/>
    </row>
    <row r="1400" spans="2:2" x14ac:dyDescent="0.25">
      <c r="B1400" s="128"/>
    </row>
    <row r="1401" spans="2:2" x14ac:dyDescent="0.25">
      <c r="B1401" s="128"/>
    </row>
    <row r="1402" spans="2:2" x14ac:dyDescent="0.25">
      <c r="B1402" s="128"/>
    </row>
    <row r="1403" spans="2:2" x14ac:dyDescent="0.25">
      <c r="B1403" s="128"/>
    </row>
    <row r="1404" spans="2:2" x14ac:dyDescent="0.25">
      <c r="B1404" s="128"/>
    </row>
    <row r="1405" spans="2:2" x14ac:dyDescent="0.25">
      <c r="B1405" s="128"/>
    </row>
    <row r="1406" spans="2:2" x14ac:dyDescent="0.25">
      <c r="B1406" s="128"/>
    </row>
    <row r="1407" spans="2:2" x14ac:dyDescent="0.25">
      <c r="B1407" s="128"/>
    </row>
    <row r="1408" spans="2:2" x14ac:dyDescent="0.25">
      <c r="B1408" s="128"/>
    </row>
    <row r="1409" spans="2:2" x14ac:dyDescent="0.25">
      <c r="B1409" s="128"/>
    </row>
    <row r="1410" spans="2:2" x14ac:dyDescent="0.25">
      <c r="B1410" s="128"/>
    </row>
    <row r="1411" spans="2:2" x14ac:dyDescent="0.25">
      <c r="B1411" s="128"/>
    </row>
    <row r="1412" spans="2:2" x14ac:dyDescent="0.25">
      <c r="B1412" s="128"/>
    </row>
    <row r="1413" spans="2:2" x14ac:dyDescent="0.25">
      <c r="B1413" s="128"/>
    </row>
    <row r="1414" spans="2:2" x14ac:dyDescent="0.25">
      <c r="B1414" s="128"/>
    </row>
    <row r="1415" spans="2:2" x14ac:dyDescent="0.25">
      <c r="B1415" s="128"/>
    </row>
    <row r="1416" spans="2:2" x14ac:dyDescent="0.25">
      <c r="B1416" s="128"/>
    </row>
    <row r="1417" spans="2:2" x14ac:dyDescent="0.25">
      <c r="B1417" s="128"/>
    </row>
    <row r="1418" spans="2:2" x14ac:dyDescent="0.25">
      <c r="B1418" s="128"/>
    </row>
    <row r="1419" spans="2:2" x14ac:dyDescent="0.25">
      <c r="B1419" s="128"/>
    </row>
    <row r="1420" spans="2:2" x14ac:dyDescent="0.25">
      <c r="B1420" s="128"/>
    </row>
    <row r="1421" spans="2:2" x14ac:dyDescent="0.25">
      <c r="B1421" s="128"/>
    </row>
    <row r="1422" spans="2:2" x14ac:dyDescent="0.25">
      <c r="B1422" s="128"/>
    </row>
    <row r="1423" spans="2:2" x14ac:dyDescent="0.25">
      <c r="B1423" s="128"/>
    </row>
    <row r="1424" spans="2:2" x14ac:dyDescent="0.25">
      <c r="B1424" s="128"/>
    </row>
    <row r="1425" spans="2:2" x14ac:dyDescent="0.25">
      <c r="B1425" s="128"/>
    </row>
    <row r="1426" spans="2:2" x14ac:dyDescent="0.25">
      <c r="B1426" s="128"/>
    </row>
    <row r="1427" spans="2:2" x14ac:dyDescent="0.25">
      <c r="B1427" s="128"/>
    </row>
    <row r="1428" spans="2:2" x14ac:dyDescent="0.25">
      <c r="B1428" s="128"/>
    </row>
    <row r="1429" spans="2:2" x14ac:dyDescent="0.25">
      <c r="B1429" s="128"/>
    </row>
    <row r="1430" spans="2:2" x14ac:dyDescent="0.25">
      <c r="B1430" s="128"/>
    </row>
    <row r="1431" spans="2:2" x14ac:dyDescent="0.25">
      <c r="B1431" s="128"/>
    </row>
    <row r="1432" spans="2:2" x14ac:dyDescent="0.25">
      <c r="B1432" s="128"/>
    </row>
    <row r="1433" spans="2:2" x14ac:dyDescent="0.25">
      <c r="B1433" s="128"/>
    </row>
    <row r="1434" spans="2:2" x14ac:dyDescent="0.25">
      <c r="B1434" s="128"/>
    </row>
    <row r="1435" spans="2:2" x14ac:dyDescent="0.25">
      <c r="B1435" s="128"/>
    </row>
    <row r="1436" spans="2:2" x14ac:dyDescent="0.25">
      <c r="B1436" s="128"/>
    </row>
    <row r="1437" spans="2:2" x14ac:dyDescent="0.25">
      <c r="B1437" s="128"/>
    </row>
    <row r="1438" spans="2:2" x14ac:dyDescent="0.25">
      <c r="B1438" s="128"/>
    </row>
    <row r="1439" spans="2:2" x14ac:dyDescent="0.25">
      <c r="B1439" s="128"/>
    </row>
    <row r="1440" spans="2:2" x14ac:dyDescent="0.25">
      <c r="B1440" s="128"/>
    </row>
    <row r="1441" spans="2:2" x14ac:dyDescent="0.25">
      <c r="B1441" s="128"/>
    </row>
    <row r="1442" spans="2:2" x14ac:dyDescent="0.25">
      <c r="B1442" s="128"/>
    </row>
    <row r="1443" spans="2:2" x14ac:dyDescent="0.25">
      <c r="B1443" s="128"/>
    </row>
    <row r="1444" spans="2:2" x14ac:dyDescent="0.25">
      <c r="B1444" s="128"/>
    </row>
    <row r="1445" spans="2:2" x14ac:dyDescent="0.25">
      <c r="B1445" s="128"/>
    </row>
    <row r="1446" spans="2:2" x14ac:dyDescent="0.25">
      <c r="B1446" s="128"/>
    </row>
    <row r="1447" spans="2:2" x14ac:dyDescent="0.25">
      <c r="B1447" s="128"/>
    </row>
    <row r="1448" spans="2:2" x14ac:dyDescent="0.25">
      <c r="B1448" s="128"/>
    </row>
    <row r="1449" spans="2:2" x14ac:dyDescent="0.25">
      <c r="B1449" s="128"/>
    </row>
    <row r="1450" spans="2:2" x14ac:dyDescent="0.25">
      <c r="B1450" s="128"/>
    </row>
    <row r="1451" spans="2:2" x14ac:dyDescent="0.25">
      <c r="B1451" s="128"/>
    </row>
    <row r="1452" spans="2:2" x14ac:dyDescent="0.25">
      <c r="B1452" s="128"/>
    </row>
    <row r="1453" spans="2:2" x14ac:dyDescent="0.25">
      <c r="B1453" s="128"/>
    </row>
    <row r="1454" spans="2:2" x14ac:dyDescent="0.25">
      <c r="B1454" s="128"/>
    </row>
    <row r="1455" spans="2:2" x14ac:dyDescent="0.25">
      <c r="B1455" s="128"/>
    </row>
    <row r="1456" spans="2:2" x14ac:dyDescent="0.25">
      <c r="B1456" s="128"/>
    </row>
    <row r="1457" spans="2:2" x14ac:dyDescent="0.25">
      <c r="B1457" s="128"/>
    </row>
    <row r="1458" spans="2:2" x14ac:dyDescent="0.25">
      <c r="B1458" s="128"/>
    </row>
    <row r="1459" spans="2:2" x14ac:dyDescent="0.25">
      <c r="B1459" s="128"/>
    </row>
    <row r="1460" spans="2:2" x14ac:dyDescent="0.25">
      <c r="B1460" s="128"/>
    </row>
    <row r="1461" spans="2:2" x14ac:dyDescent="0.25">
      <c r="B1461" s="128"/>
    </row>
    <row r="1462" spans="2:2" x14ac:dyDescent="0.25">
      <c r="B1462" s="128"/>
    </row>
    <row r="1463" spans="2:2" x14ac:dyDescent="0.25">
      <c r="B1463" s="128"/>
    </row>
    <row r="1464" spans="2:2" x14ac:dyDescent="0.25">
      <c r="B1464" s="128"/>
    </row>
    <row r="1465" spans="2:2" x14ac:dyDescent="0.25">
      <c r="B1465" s="128"/>
    </row>
    <row r="1466" spans="2:2" x14ac:dyDescent="0.25">
      <c r="B1466" s="128"/>
    </row>
    <row r="1467" spans="2:2" x14ac:dyDescent="0.25">
      <c r="B1467" s="128"/>
    </row>
    <row r="1468" spans="2:2" x14ac:dyDescent="0.25">
      <c r="B1468" s="128"/>
    </row>
    <row r="1469" spans="2:2" x14ac:dyDescent="0.25">
      <c r="B1469" s="128"/>
    </row>
    <row r="1470" spans="2:2" x14ac:dyDescent="0.25">
      <c r="B1470" s="128"/>
    </row>
    <row r="1471" spans="2:2" x14ac:dyDescent="0.25">
      <c r="B1471" s="128"/>
    </row>
    <row r="1472" spans="2:2" x14ac:dyDescent="0.25">
      <c r="B1472" s="128"/>
    </row>
    <row r="1473" spans="2:2" x14ac:dyDescent="0.25">
      <c r="B1473" s="128"/>
    </row>
    <row r="1474" spans="2:2" x14ac:dyDescent="0.25">
      <c r="B1474" s="128"/>
    </row>
    <row r="1475" spans="2:2" x14ac:dyDescent="0.25">
      <c r="B1475" s="128"/>
    </row>
    <row r="1476" spans="2:2" x14ac:dyDescent="0.25">
      <c r="B1476" s="128"/>
    </row>
    <row r="1477" spans="2:2" x14ac:dyDescent="0.25">
      <c r="B1477" s="128"/>
    </row>
    <row r="1478" spans="2:2" x14ac:dyDescent="0.25">
      <c r="B1478" s="128"/>
    </row>
    <row r="1479" spans="2:2" x14ac:dyDescent="0.25">
      <c r="B1479" s="128"/>
    </row>
    <row r="1480" spans="2:2" x14ac:dyDescent="0.25">
      <c r="B1480" s="128"/>
    </row>
    <row r="1481" spans="2:2" x14ac:dyDescent="0.25">
      <c r="B1481" s="128"/>
    </row>
    <row r="1482" spans="2:2" x14ac:dyDescent="0.25">
      <c r="B1482" s="128"/>
    </row>
    <row r="1483" spans="2:2" x14ac:dyDescent="0.25">
      <c r="B1483" s="128"/>
    </row>
    <row r="1484" spans="2:2" x14ac:dyDescent="0.25">
      <c r="B1484" s="128"/>
    </row>
    <row r="1485" spans="2:2" x14ac:dyDescent="0.25">
      <c r="B1485" s="128"/>
    </row>
    <row r="1486" spans="2:2" x14ac:dyDescent="0.25">
      <c r="B1486" s="128"/>
    </row>
    <row r="1487" spans="2:2" x14ac:dyDescent="0.25">
      <c r="B1487" s="128"/>
    </row>
    <row r="1488" spans="2:2" x14ac:dyDescent="0.25">
      <c r="B1488" s="128"/>
    </row>
    <row r="1489" spans="2:2" x14ac:dyDescent="0.25">
      <c r="B1489" s="128"/>
    </row>
    <row r="1490" spans="2:2" x14ac:dyDescent="0.25">
      <c r="B1490" s="128"/>
    </row>
    <row r="1491" spans="2:2" x14ac:dyDescent="0.25">
      <c r="B1491" s="128"/>
    </row>
    <row r="1492" spans="2:2" x14ac:dyDescent="0.25">
      <c r="B1492" s="128"/>
    </row>
    <row r="1493" spans="2:2" x14ac:dyDescent="0.25">
      <c r="B1493" s="128"/>
    </row>
    <row r="1494" spans="2:2" x14ac:dyDescent="0.25">
      <c r="B1494" s="128"/>
    </row>
    <row r="1495" spans="2:2" x14ac:dyDescent="0.25">
      <c r="B1495" s="128"/>
    </row>
    <row r="1496" spans="2:2" x14ac:dyDescent="0.25">
      <c r="B1496" s="128"/>
    </row>
    <row r="1497" spans="2:2" x14ac:dyDescent="0.25">
      <c r="B1497" s="128"/>
    </row>
    <row r="1498" spans="2:2" x14ac:dyDescent="0.25">
      <c r="B1498" s="128"/>
    </row>
    <row r="1499" spans="2:2" x14ac:dyDescent="0.25">
      <c r="B1499" s="128"/>
    </row>
    <row r="1500" spans="2:2" x14ac:dyDescent="0.25">
      <c r="B1500" s="128"/>
    </row>
    <row r="1501" spans="2:2" x14ac:dyDescent="0.25">
      <c r="B1501" s="128"/>
    </row>
    <row r="1502" spans="2:2" x14ac:dyDescent="0.25">
      <c r="B1502" s="128"/>
    </row>
    <row r="1503" spans="2:2" x14ac:dyDescent="0.25">
      <c r="B1503" s="128"/>
    </row>
    <row r="1504" spans="2:2" x14ac:dyDescent="0.25">
      <c r="B1504" s="128"/>
    </row>
    <row r="1505" spans="2:2" x14ac:dyDescent="0.25">
      <c r="B1505" s="128"/>
    </row>
    <row r="1506" spans="2:2" x14ac:dyDescent="0.25">
      <c r="B1506" s="128"/>
    </row>
    <row r="1507" spans="2:2" x14ac:dyDescent="0.25">
      <c r="B1507" s="128"/>
    </row>
    <row r="1508" spans="2:2" x14ac:dyDescent="0.25">
      <c r="B1508" s="128"/>
    </row>
    <row r="1509" spans="2:2" x14ac:dyDescent="0.25">
      <c r="B1509" s="128"/>
    </row>
    <row r="1510" spans="2:2" x14ac:dyDescent="0.25">
      <c r="B1510" s="128"/>
    </row>
    <row r="1511" spans="2:2" x14ac:dyDescent="0.25">
      <c r="B1511" s="128"/>
    </row>
    <row r="1512" spans="2:2" x14ac:dyDescent="0.25">
      <c r="B1512" s="128"/>
    </row>
    <row r="1513" spans="2:2" x14ac:dyDescent="0.25">
      <c r="B1513" s="128"/>
    </row>
    <row r="1514" spans="2:2" x14ac:dyDescent="0.25">
      <c r="B1514" s="128"/>
    </row>
    <row r="1515" spans="2:2" x14ac:dyDescent="0.25">
      <c r="B1515" s="128"/>
    </row>
    <row r="1516" spans="2:2" x14ac:dyDescent="0.25">
      <c r="B1516" s="128"/>
    </row>
    <row r="1517" spans="2:2" x14ac:dyDescent="0.25">
      <c r="B1517" s="128"/>
    </row>
    <row r="1518" spans="2:2" x14ac:dyDescent="0.25">
      <c r="B1518" s="128"/>
    </row>
    <row r="1519" spans="2:2" x14ac:dyDescent="0.25">
      <c r="B1519" s="128"/>
    </row>
    <row r="1520" spans="2:2" x14ac:dyDescent="0.25">
      <c r="B1520" s="128"/>
    </row>
    <row r="1521" spans="2:2" x14ac:dyDescent="0.25">
      <c r="B1521" s="128"/>
    </row>
    <row r="1522" spans="2:2" x14ac:dyDescent="0.25">
      <c r="B1522" s="128"/>
    </row>
    <row r="1523" spans="2:2" x14ac:dyDescent="0.25">
      <c r="B1523" s="128"/>
    </row>
    <row r="1524" spans="2:2" x14ac:dyDescent="0.25">
      <c r="B1524" s="128"/>
    </row>
    <row r="1525" spans="2:2" x14ac:dyDescent="0.25">
      <c r="B1525" s="128"/>
    </row>
    <row r="1526" spans="2:2" x14ac:dyDescent="0.25">
      <c r="B1526" s="128"/>
    </row>
    <row r="1527" spans="2:2" x14ac:dyDescent="0.25">
      <c r="B1527" s="128"/>
    </row>
    <row r="1528" spans="2:2" x14ac:dyDescent="0.25">
      <c r="B1528" s="128"/>
    </row>
    <row r="1529" spans="2:2" x14ac:dyDescent="0.25">
      <c r="B1529" s="128"/>
    </row>
    <row r="1530" spans="2:2" x14ac:dyDescent="0.25">
      <c r="B1530" s="128"/>
    </row>
    <row r="1531" spans="2:2" x14ac:dyDescent="0.25">
      <c r="B1531" s="128"/>
    </row>
    <row r="1532" spans="2:2" x14ac:dyDescent="0.25">
      <c r="B1532" s="128"/>
    </row>
    <row r="1533" spans="2:2" x14ac:dyDescent="0.25">
      <c r="B1533" s="128"/>
    </row>
    <row r="1534" spans="2:2" x14ac:dyDescent="0.25">
      <c r="B1534" s="128"/>
    </row>
    <row r="1535" spans="2:2" x14ac:dyDescent="0.25">
      <c r="B1535" s="128"/>
    </row>
    <row r="1536" spans="2:2" x14ac:dyDescent="0.25">
      <c r="B1536" s="128"/>
    </row>
    <row r="1537" spans="2:2" x14ac:dyDescent="0.25">
      <c r="B1537" s="128"/>
    </row>
    <row r="1538" spans="2:2" x14ac:dyDescent="0.25">
      <c r="B1538" s="128"/>
    </row>
    <row r="1539" spans="2:2" x14ac:dyDescent="0.25">
      <c r="B1539" s="128"/>
    </row>
    <row r="1540" spans="2:2" x14ac:dyDescent="0.25">
      <c r="B1540" s="128"/>
    </row>
    <row r="1541" spans="2:2" x14ac:dyDescent="0.25">
      <c r="B1541" s="128"/>
    </row>
    <row r="1542" spans="2:2" x14ac:dyDescent="0.25">
      <c r="B1542" s="128"/>
    </row>
    <row r="1543" spans="2:2" x14ac:dyDescent="0.25">
      <c r="B1543" s="128"/>
    </row>
    <row r="1544" spans="2:2" x14ac:dyDescent="0.25">
      <c r="B1544" s="128"/>
    </row>
    <row r="1545" spans="2:2" x14ac:dyDescent="0.25">
      <c r="B1545" s="128"/>
    </row>
    <row r="1546" spans="2:2" x14ac:dyDescent="0.25">
      <c r="B1546" s="128"/>
    </row>
    <row r="1547" spans="2:2" x14ac:dyDescent="0.25">
      <c r="B1547" s="128"/>
    </row>
    <row r="1548" spans="2:2" x14ac:dyDescent="0.25">
      <c r="B1548" s="128"/>
    </row>
    <row r="1549" spans="2:2" x14ac:dyDescent="0.25">
      <c r="B1549" s="128"/>
    </row>
    <row r="1550" spans="2:2" x14ac:dyDescent="0.25">
      <c r="B1550" s="128"/>
    </row>
    <row r="1551" spans="2:2" x14ac:dyDescent="0.25">
      <c r="B1551" s="128"/>
    </row>
    <row r="1552" spans="2:2" x14ac:dyDescent="0.25">
      <c r="B1552" s="128"/>
    </row>
    <row r="1553" spans="2:2" x14ac:dyDescent="0.25">
      <c r="B1553" s="128"/>
    </row>
    <row r="1554" spans="2:2" x14ac:dyDescent="0.25">
      <c r="B1554" s="128"/>
    </row>
    <row r="1555" spans="2:2" x14ac:dyDescent="0.25">
      <c r="B1555" s="128"/>
    </row>
    <row r="1556" spans="2:2" x14ac:dyDescent="0.25">
      <c r="B1556" s="128"/>
    </row>
    <row r="1557" spans="2:2" x14ac:dyDescent="0.25">
      <c r="B1557" s="128"/>
    </row>
    <row r="1558" spans="2:2" x14ac:dyDescent="0.25">
      <c r="B1558" s="128"/>
    </row>
    <row r="1559" spans="2:2" x14ac:dyDescent="0.25">
      <c r="B1559" s="128"/>
    </row>
    <row r="1560" spans="2:2" x14ac:dyDescent="0.25">
      <c r="B1560" s="128"/>
    </row>
    <row r="1561" spans="2:2" x14ac:dyDescent="0.25">
      <c r="B1561" s="128"/>
    </row>
    <row r="1562" spans="2:2" x14ac:dyDescent="0.25">
      <c r="B1562" s="128"/>
    </row>
    <row r="1563" spans="2:2" x14ac:dyDescent="0.25">
      <c r="B1563" s="128"/>
    </row>
    <row r="1564" spans="2:2" x14ac:dyDescent="0.25">
      <c r="B1564" s="128"/>
    </row>
    <row r="1565" spans="2:2" x14ac:dyDescent="0.25">
      <c r="B1565" s="128"/>
    </row>
    <row r="1566" spans="2:2" x14ac:dyDescent="0.25">
      <c r="B1566" s="128"/>
    </row>
    <row r="1567" spans="2:2" x14ac:dyDescent="0.25">
      <c r="B1567" s="128"/>
    </row>
    <row r="1568" spans="2:2" x14ac:dyDescent="0.25">
      <c r="B1568" s="128"/>
    </row>
    <row r="1569" spans="2:2" x14ac:dyDescent="0.25">
      <c r="B1569" s="128"/>
    </row>
    <row r="1570" spans="2:2" x14ac:dyDescent="0.25">
      <c r="B1570" s="128"/>
    </row>
    <row r="1571" spans="2:2" x14ac:dyDescent="0.25">
      <c r="B1571" s="128"/>
    </row>
    <row r="1572" spans="2:2" x14ac:dyDescent="0.25">
      <c r="B1572" s="128"/>
    </row>
    <row r="1573" spans="2:2" x14ac:dyDescent="0.25">
      <c r="B1573" s="128"/>
    </row>
    <row r="1574" spans="2:2" x14ac:dyDescent="0.25">
      <c r="B1574" s="128"/>
    </row>
    <row r="1575" spans="2:2" x14ac:dyDescent="0.25">
      <c r="B1575" s="128"/>
    </row>
    <row r="1576" spans="2:2" x14ac:dyDescent="0.25">
      <c r="B1576" s="128"/>
    </row>
    <row r="1577" spans="2:2" x14ac:dyDescent="0.25">
      <c r="B1577" s="128"/>
    </row>
    <row r="1578" spans="2:2" x14ac:dyDescent="0.25">
      <c r="B1578" s="128"/>
    </row>
    <row r="1579" spans="2:2" x14ac:dyDescent="0.25">
      <c r="B1579" s="128"/>
    </row>
    <row r="1580" spans="2:2" x14ac:dyDescent="0.25">
      <c r="B1580" s="128"/>
    </row>
    <row r="1581" spans="2:2" x14ac:dyDescent="0.25">
      <c r="B1581" s="128"/>
    </row>
    <row r="1582" spans="2:2" x14ac:dyDescent="0.25">
      <c r="B1582" s="128"/>
    </row>
    <row r="1583" spans="2:2" x14ac:dyDescent="0.25">
      <c r="B1583" s="128"/>
    </row>
    <row r="1584" spans="2:2" x14ac:dyDescent="0.25">
      <c r="B1584" s="128"/>
    </row>
    <row r="1585" spans="2:2" x14ac:dyDescent="0.25">
      <c r="B1585" s="128"/>
    </row>
    <row r="1586" spans="2:2" x14ac:dyDescent="0.25">
      <c r="B1586" s="128"/>
    </row>
    <row r="1587" spans="2:2" x14ac:dyDescent="0.25">
      <c r="B1587" s="128"/>
    </row>
    <row r="1588" spans="2:2" x14ac:dyDescent="0.25">
      <c r="B1588" s="128"/>
    </row>
    <row r="1589" spans="2:2" x14ac:dyDescent="0.25">
      <c r="B1589" s="128"/>
    </row>
    <row r="1590" spans="2:2" x14ac:dyDescent="0.25">
      <c r="B1590" s="128"/>
    </row>
    <row r="1591" spans="2:2" x14ac:dyDescent="0.25">
      <c r="B1591" s="128"/>
    </row>
    <row r="1592" spans="2:2" x14ac:dyDescent="0.25">
      <c r="B1592" s="128"/>
    </row>
    <row r="1593" spans="2:2" x14ac:dyDescent="0.25">
      <c r="B1593" s="128"/>
    </row>
    <row r="1594" spans="2:2" x14ac:dyDescent="0.25">
      <c r="B1594" s="128"/>
    </row>
    <row r="1595" spans="2:2" x14ac:dyDescent="0.25">
      <c r="B1595" s="128"/>
    </row>
    <row r="1596" spans="2:2" x14ac:dyDescent="0.25">
      <c r="B1596" s="128"/>
    </row>
    <row r="1597" spans="2:2" x14ac:dyDescent="0.25">
      <c r="B1597" s="128"/>
    </row>
    <row r="1598" spans="2:2" x14ac:dyDescent="0.25">
      <c r="B1598" s="128"/>
    </row>
    <row r="1599" spans="2:2" x14ac:dyDescent="0.25">
      <c r="B1599" s="128"/>
    </row>
    <row r="1600" spans="2:2" x14ac:dyDescent="0.25">
      <c r="B1600" s="128"/>
    </row>
    <row r="1601" spans="2:2" x14ac:dyDescent="0.25">
      <c r="B1601" s="128"/>
    </row>
    <row r="1602" spans="2:2" x14ac:dyDescent="0.25">
      <c r="B1602" s="128"/>
    </row>
    <row r="1603" spans="2:2" x14ac:dyDescent="0.25">
      <c r="B1603" s="128"/>
    </row>
    <row r="1604" spans="2:2" x14ac:dyDescent="0.25">
      <c r="B1604" s="128"/>
    </row>
    <row r="1605" spans="2:2" x14ac:dyDescent="0.25">
      <c r="B1605" s="128"/>
    </row>
    <row r="1606" spans="2:2" x14ac:dyDescent="0.25">
      <c r="B1606" s="128"/>
    </row>
    <row r="1607" spans="2:2" x14ac:dyDescent="0.25">
      <c r="B1607" s="128"/>
    </row>
    <row r="1608" spans="2:2" x14ac:dyDescent="0.25">
      <c r="B1608" s="128"/>
    </row>
    <row r="1609" spans="2:2" x14ac:dyDescent="0.25">
      <c r="B1609" s="128"/>
    </row>
    <row r="1610" spans="2:2" x14ac:dyDescent="0.25">
      <c r="B1610" s="128"/>
    </row>
    <row r="1611" spans="2:2" x14ac:dyDescent="0.25">
      <c r="B1611" s="128"/>
    </row>
    <row r="1612" spans="2:2" x14ac:dyDescent="0.25">
      <c r="B1612" s="128"/>
    </row>
    <row r="1613" spans="2:2" x14ac:dyDescent="0.25">
      <c r="B1613" s="128"/>
    </row>
    <row r="1614" spans="2:2" x14ac:dyDescent="0.25">
      <c r="B1614" s="128"/>
    </row>
    <row r="1615" spans="2:2" x14ac:dyDescent="0.25">
      <c r="B1615" s="128"/>
    </row>
    <row r="1616" spans="2:2" x14ac:dyDescent="0.25">
      <c r="B1616" s="128"/>
    </row>
    <row r="1617" spans="2:2" x14ac:dyDescent="0.25">
      <c r="B1617" s="128"/>
    </row>
    <row r="1618" spans="2:2" x14ac:dyDescent="0.25">
      <c r="B1618" s="128"/>
    </row>
    <row r="1619" spans="2:2" x14ac:dyDescent="0.25">
      <c r="B1619" s="128"/>
    </row>
    <row r="1620" spans="2:2" x14ac:dyDescent="0.25">
      <c r="B1620" s="128"/>
    </row>
    <row r="1621" spans="2:2" x14ac:dyDescent="0.25">
      <c r="B1621" s="128"/>
    </row>
    <row r="1622" spans="2:2" x14ac:dyDescent="0.25">
      <c r="B1622" s="128"/>
    </row>
    <row r="1623" spans="2:2" x14ac:dyDescent="0.25">
      <c r="B1623" s="128"/>
    </row>
    <row r="1624" spans="2:2" x14ac:dyDescent="0.25">
      <c r="B1624" s="128"/>
    </row>
    <row r="1625" spans="2:2" x14ac:dyDescent="0.25">
      <c r="B1625" s="128"/>
    </row>
    <row r="1626" spans="2:2" x14ac:dyDescent="0.25">
      <c r="B1626" s="128"/>
    </row>
    <row r="1627" spans="2:2" x14ac:dyDescent="0.25">
      <c r="B1627" s="128"/>
    </row>
    <row r="1628" spans="2:2" x14ac:dyDescent="0.25">
      <c r="B1628" s="128"/>
    </row>
    <row r="1629" spans="2:2" x14ac:dyDescent="0.25">
      <c r="B1629" s="128"/>
    </row>
    <row r="1630" spans="2:2" x14ac:dyDescent="0.25">
      <c r="B1630" s="128"/>
    </row>
    <row r="1631" spans="2:2" x14ac:dyDescent="0.25">
      <c r="B1631" s="128"/>
    </row>
    <row r="1632" spans="2:2" x14ac:dyDescent="0.25">
      <c r="B1632" s="128"/>
    </row>
    <row r="1633" spans="2:2" x14ac:dyDescent="0.25">
      <c r="B1633" s="128"/>
    </row>
    <row r="1634" spans="2:2" x14ac:dyDescent="0.25">
      <c r="B1634" s="128"/>
    </row>
    <row r="1635" spans="2:2" x14ac:dyDescent="0.25">
      <c r="B1635" s="128"/>
    </row>
    <row r="1636" spans="2:2" x14ac:dyDescent="0.25">
      <c r="B1636" s="128"/>
    </row>
    <row r="1637" spans="2:2" x14ac:dyDescent="0.25">
      <c r="B1637" s="128"/>
    </row>
    <row r="1638" spans="2:2" x14ac:dyDescent="0.25">
      <c r="B1638" s="128"/>
    </row>
    <row r="1639" spans="2:2" x14ac:dyDescent="0.25">
      <c r="B1639" s="128"/>
    </row>
    <row r="1640" spans="2:2" x14ac:dyDescent="0.25">
      <c r="B1640" s="128"/>
    </row>
    <row r="1641" spans="2:2" x14ac:dyDescent="0.25">
      <c r="B1641" s="128"/>
    </row>
    <row r="1642" spans="2:2" x14ac:dyDescent="0.25">
      <c r="B1642" s="128"/>
    </row>
    <row r="1643" spans="2:2" x14ac:dyDescent="0.25">
      <c r="B1643" s="128"/>
    </row>
    <row r="1644" spans="2:2" x14ac:dyDescent="0.25">
      <c r="B1644" s="128"/>
    </row>
    <row r="1645" spans="2:2" x14ac:dyDescent="0.25">
      <c r="B1645" s="128"/>
    </row>
    <row r="1646" spans="2:2" x14ac:dyDescent="0.25">
      <c r="B1646" s="128"/>
    </row>
    <row r="1647" spans="2:2" x14ac:dyDescent="0.25">
      <c r="B1647" s="128"/>
    </row>
    <row r="1648" spans="2:2" x14ac:dyDescent="0.25">
      <c r="B1648" s="128"/>
    </row>
    <row r="1649" spans="2:2" x14ac:dyDescent="0.25">
      <c r="B1649" s="128"/>
    </row>
    <row r="1650" spans="2:2" x14ac:dyDescent="0.25">
      <c r="B1650" s="128"/>
    </row>
    <row r="1651" spans="2:2" x14ac:dyDescent="0.25">
      <c r="B1651" s="128"/>
    </row>
    <row r="1652" spans="2:2" x14ac:dyDescent="0.25">
      <c r="B1652" s="128"/>
    </row>
    <row r="1653" spans="2:2" x14ac:dyDescent="0.25">
      <c r="B1653" s="128"/>
    </row>
    <row r="1654" spans="2:2" x14ac:dyDescent="0.25">
      <c r="B1654" s="128"/>
    </row>
    <row r="1655" spans="2:2" x14ac:dyDescent="0.25">
      <c r="B1655" s="128"/>
    </row>
    <row r="1656" spans="2:2" x14ac:dyDescent="0.25">
      <c r="B1656" s="128"/>
    </row>
    <row r="1657" spans="2:2" x14ac:dyDescent="0.25">
      <c r="B1657" s="128"/>
    </row>
    <row r="1658" spans="2:2" x14ac:dyDescent="0.25">
      <c r="B1658" s="128"/>
    </row>
    <row r="1659" spans="2:2" x14ac:dyDescent="0.25">
      <c r="B1659" s="128"/>
    </row>
    <row r="1660" spans="2:2" x14ac:dyDescent="0.25">
      <c r="B1660" s="128"/>
    </row>
    <row r="1661" spans="2:2" x14ac:dyDescent="0.25">
      <c r="B1661" s="128"/>
    </row>
    <row r="1662" spans="2:2" x14ac:dyDescent="0.25">
      <c r="B1662" s="128"/>
    </row>
    <row r="1663" spans="2:2" x14ac:dyDescent="0.25">
      <c r="B1663" s="128"/>
    </row>
    <row r="1664" spans="2:2" x14ac:dyDescent="0.25">
      <c r="B1664" s="128"/>
    </row>
    <row r="1665" spans="2:2" x14ac:dyDescent="0.25">
      <c r="B1665" s="128"/>
    </row>
    <row r="1666" spans="2:2" x14ac:dyDescent="0.25">
      <c r="B1666" s="128"/>
    </row>
    <row r="1667" spans="2:2" x14ac:dyDescent="0.25">
      <c r="B1667" s="128"/>
    </row>
    <row r="1668" spans="2:2" x14ac:dyDescent="0.25">
      <c r="B1668" s="128"/>
    </row>
    <row r="1669" spans="2:2" x14ac:dyDescent="0.25">
      <c r="B1669" s="128"/>
    </row>
    <row r="1670" spans="2:2" x14ac:dyDescent="0.25">
      <c r="B1670" s="128"/>
    </row>
    <row r="1671" spans="2:2" x14ac:dyDescent="0.25">
      <c r="B1671" s="128"/>
    </row>
    <row r="1672" spans="2:2" x14ac:dyDescent="0.25">
      <c r="B1672" s="128"/>
    </row>
    <row r="1673" spans="2:2" x14ac:dyDescent="0.25">
      <c r="B1673" s="128"/>
    </row>
    <row r="1674" spans="2:2" x14ac:dyDescent="0.25">
      <c r="B1674" s="128"/>
    </row>
    <row r="1675" spans="2:2" x14ac:dyDescent="0.25">
      <c r="B1675" s="128"/>
    </row>
    <row r="1676" spans="2:2" x14ac:dyDescent="0.25">
      <c r="B1676" s="128"/>
    </row>
    <row r="1677" spans="2:2" x14ac:dyDescent="0.25">
      <c r="B1677" s="128"/>
    </row>
    <row r="1678" spans="2:2" x14ac:dyDescent="0.25">
      <c r="B1678" s="128"/>
    </row>
    <row r="1679" spans="2:2" x14ac:dyDescent="0.25">
      <c r="B1679" s="128"/>
    </row>
    <row r="1680" spans="2:2" x14ac:dyDescent="0.25">
      <c r="B1680" s="128"/>
    </row>
    <row r="1681" spans="2:2" x14ac:dyDescent="0.25">
      <c r="B1681" s="128"/>
    </row>
    <row r="1682" spans="2:2" x14ac:dyDescent="0.25">
      <c r="B1682" s="128"/>
    </row>
    <row r="1683" spans="2:2" x14ac:dyDescent="0.25">
      <c r="B1683" s="128"/>
    </row>
    <row r="1684" spans="2:2" x14ac:dyDescent="0.25">
      <c r="B1684" s="128"/>
    </row>
    <row r="1685" spans="2:2" x14ac:dyDescent="0.25">
      <c r="B1685" s="128"/>
    </row>
    <row r="1686" spans="2:2" x14ac:dyDescent="0.25">
      <c r="B1686" s="128"/>
    </row>
    <row r="1687" spans="2:2" x14ac:dyDescent="0.25">
      <c r="B1687" s="128"/>
    </row>
    <row r="1688" spans="2:2" x14ac:dyDescent="0.25">
      <c r="B1688" s="128"/>
    </row>
    <row r="1689" spans="2:2" x14ac:dyDescent="0.25">
      <c r="B1689" s="128"/>
    </row>
    <row r="1690" spans="2:2" x14ac:dyDescent="0.25">
      <c r="B1690" s="128"/>
    </row>
    <row r="1691" spans="2:2" x14ac:dyDescent="0.25">
      <c r="B1691" s="128"/>
    </row>
    <row r="1692" spans="2:2" x14ac:dyDescent="0.25">
      <c r="B1692" s="128"/>
    </row>
    <row r="1693" spans="2:2" x14ac:dyDescent="0.25">
      <c r="B1693" s="128"/>
    </row>
    <row r="1694" spans="2:2" x14ac:dyDescent="0.25">
      <c r="B1694" s="128"/>
    </row>
    <row r="1695" spans="2:2" x14ac:dyDescent="0.25">
      <c r="B1695" s="128"/>
    </row>
    <row r="1696" spans="2:2" x14ac:dyDescent="0.25">
      <c r="B1696" s="128"/>
    </row>
    <row r="1697" spans="2:2" x14ac:dyDescent="0.25">
      <c r="B1697" s="128"/>
    </row>
    <row r="1698" spans="2:2" x14ac:dyDescent="0.25">
      <c r="B1698" s="128"/>
    </row>
    <row r="1699" spans="2:2" x14ac:dyDescent="0.25">
      <c r="B1699" s="128"/>
    </row>
    <row r="1700" spans="2:2" x14ac:dyDescent="0.25">
      <c r="B1700" s="128"/>
    </row>
    <row r="1701" spans="2:2" x14ac:dyDescent="0.25">
      <c r="B1701" s="128"/>
    </row>
    <row r="1702" spans="2:2" x14ac:dyDescent="0.25">
      <c r="B1702" s="128"/>
    </row>
    <row r="1703" spans="2:2" x14ac:dyDescent="0.25">
      <c r="B1703" s="128"/>
    </row>
    <row r="1704" spans="2:2" x14ac:dyDescent="0.25">
      <c r="B1704" s="128"/>
    </row>
    <row r="1705" spans="2:2" x14ac:dyDescent="0.25">
      <c r="B1705" s="128"/>
    </row>
    <row r="1706" spans="2:2" x14ac:dyDescent="0.25">
      <c r="B1706" s="128"/>
    </row>
    <row r="1707" spans="2:2" x14ac:dyDescent="0.25">
      <c r="B1707" s="128"/>
    </row>
    <row r="1708" spans="2:2" x14ac:dyDescent="0.25">
      <c r="B1708" s="128"/>
    </row>
    <row r="1709" spans="2:2" x14ac:dyDescent="0.25">
      <c r="B1709" s="128"/>
    </row>
    <row r="1710" spans="2:2" x14ac:dyDescent="0.25">
      <c r="B1710" s="128"/>
    </row>
    <row r="1711" spans="2:2" x14ac:dyDescent="0.25">
      <c r="B1711" s="128"/>
    </row>
    <row r="1712" spans="2:2" x14ac:dyDescent="0.25">
      <c r="B1712" s="128"/>
    </row>
    <row r="1713" spans="2:2" x14ac:dyDescent="0.25">
      <c r="B1713" s="128"/>
    </row>
    <row r="1714" spans="2:2" x14ac:dyDescent="0.25">
      <c r="B1714" s="128"/>
    </row>
    <row r="1715" spans="2:2" x14ac:dyDescent="0.25">
      <c r="B1715" s="128"/>
    </row>
    <row r="1716" spans="2:2" x14ac:dyDescent="0.25">
      <c r="B1716" s="128"/>
    </row>
    <row r="1717" spans="2:2" x14ac:dyDescent="0.25">
      <c r="B1717" s="128"/>
    </row>
    <row r="1718" spans="2:2" x14ac:dyDescent="0.25">
      <c r="B1718" s="128"/>
    </row>
    <row r="1719" spans="2:2" x14ac:dyDescent="0.25">
      <c r="B1719" s="128"/>
    </row>
    <row r="1720" spans="2:2" x14ac:dyDescent="0.25">
      <c r="B1720" s="128"/>
    </row>
    <row r="1721" spans="2:2" x14ac:dyDescent="0.25">
      <c r="B1721" s="128"/>
    </row>
    <row r="1722" spans="2:2" x14ac:dyDescent="0.25">
      <c r="B1722" s="128"/>
    </row>
    <row r="1723" spans="2:2" x14ac:dyDescent="0.25">
      <c r="B1723" s="128"/>
    </row>
    <row r="1724" spans="2:2" x14ac:dyDescent="0.25">
      <c r="B1724" s="128"/>
    </row>
    <row r="1725" spans="2:2" x14ac:dyDescent="0.25">
      <c r="B1725" s="128"/>
    </row>
    <row r="1726" spans="2:2" x14ac:dyDescent="0.25">
      <c r="B1726" s="128"/>
    </row>
    <row r="1727" spans="2:2" x14ac:dyDescent="0.25">
      <c r="B1727" s="128"/>
    </row>
    <row r="1728" spans="2:2" x14ac:dyDescent="0.25">
      <c r="B1728" s="128"/>
    </row>
    <row r="1729" spans="2:2" x14ac:dyDescent="0.25">
      <c r="B1729" s="128"/>
    </row>
    <row r="1730" spans="2:2" x14ac:dyDescent="0.25">
      <c r="B1730" s="128"/>
    </row>
    <row r="1731" spans="2:2" x14ac:dyDescent="0.25">
      <c r="B1731" s="128"/>
    </row>
    <row r="1732" spans="2:2" x14ac:dyDescent="0.25">
      <c r="B1732" s="128"/>
    </row>
    <row r="1733" spans="2:2" x14ac:dyDescent="0.25">
      <c r="B1733" s="128"/>
    </row>
    <row r="1734" spans="2:2" x14ac:dyDescent="0.25">
      <c r="B1734" s="128"/>
    </row>
    <row r="1735" spans="2:2" x14ac:dyDescent="0.25">
      <c r="B1735" s="128"/>
    </row>
    <row r="1736" spans="2:2" x14ac:dyDescent="0.25">
      <c r="B1736" s="128"/>
    </row>
    <row r="1737" spans="2:2" x14ac:dyDescent="0.25">
      <c r="B1737" s="128"/>
    </row>
    <row r="1738" spans="2:2" x14ac:dyDescent="0.25">
      <c r="B1738" s="128"/>
    </row>
    <row r="1739" spans="2:2" x14ac:dyDescent="0.25">
      <c r="B1739" s="128"/>
    </row>
    <row r="1740" spans="2:2" x14ac:dyDescent="0.25">
      <c r="B1740" s="128"/>
    </row>
    <row r="1741" spans="2:2" x14ac:dyDescent="0.25">
      <c r="B1741" s="128"/>
    </row>
    <row r="1742" spans="2:2" x14ac:dyDescent="0.25">
      <c r="B1742" s="128"/>
    </row>
    <row r="1743" spans="2:2" x14ac:dyDescent="0.25">
      <c r="B1743" s="128"/>
    </row>
    <row r="1744" spans="2:2" x14ac:dyDescent="0.25">
      <c r="B1744" s="128"/>
    </row>
    <row r="1745" spans="2:2" x14ac:dyDescent="0.25">
      <c r="B1745" s="128"/>
    </row>
    <row r="1746" spans="2:2" x14ac:dyDescent="0.25">
      <c r="B1746" s="128"/>
    </row>
    <row r="1747" spans="2:2" x14ac:dyDescent="0.25">
      <c r="B1747" s="128"/>
    </row>
    <row r="1748" spans="2:2" x14ac:dyDescent="0.25">
      <c r="B1748" s="128"/>
    </row>
    <row r="1749" spans="2:2" x14ac:dyDescent="0.25">
      <c r="B1749" s="128"/>
    </row>
    <row r="1750" spans="2:2" x14ac:dyDescent="0.25">
      <c r="B1750" s="128"/>
    </row>
    <row r="1751" spans="2:2" x14ac:dyDescent="0.25">
      <c r="B1751" s="128"/>
    </row>
    <row r="1752" spans="2:2" x14ac:dyDescent="0.25">
      <c r="B1752" s="128"/>
    </row>
    <row r="1753" spans="2:2" x14ac:dyDescent="0.25">
      <c r="B1753" s="128"/>
    </row>
    <row r="1754" spans="2:2" x14ac:dyDescent="0.25">
      <c r="B1754" s="128"/>
    </row>
    <row r="1755" spans="2:2" x14ac:dyDescent="0.25">
      <c r="B1755" s="128"/>
    </row>
    <row r="1756" spans="2:2" x14ac:dyDescent="0.25">
      <c r="B1756" s="128"/>
    </row>
    <row r="1757" spans="2:2" x14ac:dyDescent="0.25">
      <c r="B1757" s="128"/>
    </row>
    <row r="1758" spans="2:2" x14ac:dyDescent="0.25">
      <c r="B1758" s="128"/>
    </row>
    <row r="1759" spans="2:2" x14ac:dyDescent="0.25">
      <c r="B1759" s="128"/>
    </row>
    <row r="1760" spans="2:2" x14ac:dyDescent="0.25">
      <c r="B1760" s="128"/>
    </row>
    <row r="1761" spans="2:2" x14ac:dyDescent="0.25">
      <c r="B1761" s="128"/>
    </row>
    <row r="1762" spans="2:2" x14ac:dyDescent="0.25">
      <c r="B1762" s="128"/>
    </row>
    <row r="1763" spans="2:2" x14ac:dyDescent="0.25">
      <c r="B1763" s="128"/>
    </row>
    <row r="1764" spans="2:2" x14ac:dyDescent="0.25">
      <c r="B1764" s="128"/>
    </row>
    <row r="1765" spans="2:2" x14ac:dyDescent="0.25">
      <c r="B1765" s="128"/>
    </row>
    <row r="1766" spans="2:2" x14ac:dyDescent="0.25">
      <c r="B1766" s="128"/>
    </row>
    <row r="1767" spans="2:2" x14ac:dyDescent="0.25">
      <c r="B1767" s="128"/>
    </row>
    <row r="1768" spans="2:2" x14ac:dyDescent="0.25">
      <c r="B1768" s="128"/>
    </row>
    <row r="1769" spans="2:2" x14ac:dyDescent="0.25">
      <c r="B1769" s="128"/>
    </row>
    <row r="1770" spans="2:2" x14ac:dyDescent="0.25">
      <c r="B1770" s="128"/>
    </row>
    <row r="1771" spans="2:2" x14ac:dyDescent="0.25">
      <c r="B1771" s="128"/>
    </row>
    <row r="1772" spans="2:2" x14ac:dyDescent="0.25">
      <c r="B1772" s="128"/>
    </row>
    <row r="1773" spans="2:2" x14ac:dyDescent="0.25">
      <c r="B1773" s="128"/>
    </row>
    <row r="1774" spans="2:2" x14ac:dyDescent="0.25">
      <c r="B1774" s="128"/>
    </row>
    <row r="1775" spans="2:2" x14ac:dyDescent="0.25">
      <c r="B1775" s="128"/>
    </row>
    <row r="1776" spans="2:2" x14ac:dyDescent="0.25">
      <c r="B1776" s="128"/>
    </row>
    <row r="1777" spans="2:2" x14ac:dyDescent="0.25">
      <c r="B1777" s="128"/>
    </row>
    <row r="1778" spans="2:2" x14ac:dyDescent="0.25">
      <c r="B1778" s="128"/>
    </row>
    <row r="1779" spans="2:2" x14ac:dyDescent="0.25">
      <c r="B1779" s="128"/>
    </row>
    <row r="1780" spans="2:2" x14ac:dyDescent="0.25">
      <c r="B1780" s="128"/>
    </row>
    <row r="1781" spans="2:2" x14ac:dyDescent="0.25">
      <c r="B1781" s="128"/>
    </row>
    <row r="1782" spans="2:2" x14ac:dyDescent="0.25">
      <c r="B1782" s="128"/>
    </row>
    <row r="1783" spans="2:2" x14ac:dyDescent="0.25">
      <c r="B1783" s="128"/>
    </row>
    <row r="1784" spans="2:2" x14ac:dyDescent="0.25">
      <c r="B1784" s="128"/>
    </row>
    <row r="1785" spans="2:2" x14ac:dyDescent="0.25">
      <c r="B1785" s="128"/>
    </row>
    <row r="1786" spans="2:2" x14ac:dyDescent="0.25">
      <c r="B1786" s="128"/>
    </row>
    <row r="1787" spans="2:2" x14ac:dyDescent="0.25">
      <c r="B1787" s="128"/>
    </row>
    <row r="1788" spans="2:2" x14ac:dyDescent="0.25">
      <c r="B1788" s="128"/>
    </row>
    <row r="1789" spans="2:2" x14ac:dyDescent="0.25">
      <c r="B1789" s="128"/>
    </row>
    <row r="1790" spans="2:2" x14ac:dyDescent="0.25">
      <c r="B1790" s="128"/>
    </row>
    <row r="1791" spans="2:2" x14ac:dyDescent="0.25">
      <c r="B1791" s="128"/>
    </row>
    <row r="1792" spans="2:2" x14ac:dyDescent="0.25">
      <c r="B1792" s="128"/>
    </row>
    <row r="1793" spans="2:2" x14ac:dyDescent="0.25">
      <c r="B1793" s="128"/>
    </row>
    <row r="1794" spans="2:2" x14ac:dyDescent="0.25">
      <c r="B1794" s="128"/>
    </row>
    <row r="1795" spans="2:2" x14ac:dyDescent="0.25">
      <c r="B1795" s="128"/>
    </row>
    <row r="1796" spans="2:2" x14ac:dyDescent="0.25">
      <c r="B1796" s="128"/>
    </row>
    <row r="1797" spans="2:2" x14ac:dyDescent="0.25">
      <c r="B1797" s="128"/>
    </row>
    <row r="1798" spans="2:2" x14ac:dyDescent="0.25">
      <c r="B1798" s="128"/>
    </row>
    <row r="1799" spans="2:2" x14ac:dyDescent="0.25">
      <c r="B1799" s="128"/>
    </row>
    <row r="1800" spans="2:2" x14ac:dyDescent="0.25">
      <c r="B1800" s="128"/>
    </row>
    <row r="1801" spans="2:2" x14ac:dyDescent="0.25">
      <c r="B1801" s="128"/>
    </row>
    <row r="1802" spans="2:2" x14ac:dyDescent="0.25">
      <c r="B1802" s="128"/>
    </row>
    <row r="1803" spans="2:2" x14ac:dyDescent="0.25">
      <c r="B1803" s="128"/>
    </row>
    <row r="1804" spans="2:2" x14ac:dyDescent="0.25">
      <c r="B1804" s="128"/>
    </row>
    <row r="1805" spans="2:2" x14ac:dyDescent="0.25">
      <c r="B1805" s="128"/>
    </row>
    <row r="1806" spans="2:2" x14ac:dyDescent="0.25">
      <c r="B1806" s="128"/>
    </row>
    <row r="1807" spans="2:2" x14ac:dyDescent="0.25">
      <c r="B1807" s="128"/>
    </row>
    <row r="1808" spans="2:2" x14ac:dyDescent="0.25">
      <c r="B1808" s="128"/>
    </row>
    <row r="1809" spans="2:2" x14ac:dyDescent="0.25">
      <c r="B1809" s="128"/>
    </row>
    <row r="1810" spans="2:2" x14ac:dyDescent="0.25">
      <c r="B1810" s="128"/>
    </row>
    <row r="1811" spans="2:2" x14ac:dyDescent="0.25">
      <c r="B1811" s="128"/>
    </row>
    <row r="1812" spans="2:2" x14ac:dyDescent="0.25">
      <c r="B1812" s="128"/>
    </row>
    <row r="1813" spans="2:2" x14ac:dyDescent="0.25">
      <c r="B1813" s="128"/>
    </row>
    <row r="1814" spans="2:2" x14ac:dyDescent="0.25">
      <c r="B1814" s="128"/>
    </row>
    <row r="1815" spans="2:2" x14ac:dyDescent="0.25">
      <c r="B1815" s="128"/>
    </row>
    <row r="1816" spans="2:2" x14ac:dyDescent="0.25">
      <c r="B1816" s="128"/>
    </row>
    <row r="1817" spans="2:2" x14ac:dyDescent="0.25">
      <c r="B1817" s="128"/>
    </row>
    <row r="1818" spans="2:2" x14ac:dyDescent="0.25">
      <c r="B1818" s="128"/>
    </row>
    <row r="1819" spans="2:2" x14ac:dyDescent="0.25">
      <c r="B1819" s="128"/>
    </row>
    <row r="1820" spans="2:2" x14ac:dyDescent="0.25">
      <c r="B1820" s="128"/>
    </row>
    <row r="1821" spans="2:2" x14ac:dyDescent="0.25">
      <c r="B1821" s="128"/>
    </row>
    <row r="1822" spans="2:2" x14ac:dyDescent="0.25">
      <c r="B1822" s="128"/>
    </row>
    <row r="1823" spans="2:2" x14ac:dyDescent="0.25">
      <c r="B1823" s="128"/>
    </row>
    <row r="1824" spans="2:2" x14ac:dyDescent="0.25">
      <c r="B1824" s="128"/>
    </row>
    <row r="1825" spans="2:2" x14ac:dyDescent="0.25">
      <c r="B1825" s="128"/>
    </row>
    <row r="1826" spans="2:2" x14ac:dyDescent="0.25">
      <c r="B1826" s="128"/>
    </row>
    <row r="1827" spans="2:2" x14ac:dyDescent="0.25">
      <c r="B1827" s="128"/>
    </row>
    <row r="1828" spans="2:2" x14ac:dyDescent="0.25">
      <c r="B1828" s="128"/>
    </row>
    <row r="1829" spans="2:2" x14ac:dyDescent="0.25">
      <c r="B1829" s="128"/>
    </row>
    <row r="1830" spans="2:2" x14ac:dyDescent="0.25">
      <c r="B1830" s="128"/>
    </row>
    <row r="1831" spans="2:2" x14ac:dyDescent="0.25">
      <c r="B1831" s="128"/>
    </row>
    <row r="1832" spans="2:2" x14ac:dyDescent="0.25">
      <c r="B1832" s="128"/>
    </row>
    <row r="1833" spans="2:2" x14ac:dyDescent="0.25">
      <c r="B1833" s="128"/>
    </row>
    <row r="1834" spans="2:2" x14ac:dyDescent="0.25">
      <c r="B1834" s="128"/>
    </row>
    <row r="1835" spans="2:2" x14ac:dyDescent="0.25">
      <c r="B1835" s="128"/>
    </row>
    <row r="1836" spans="2:2" x14ac:dyDescent="0.25">
      <c r="B1836" s="128"/>
    </row>
    <row r="1837" spans="2:2" x14ac:dyDescent="0.25">
      <c r="B1837" s="128"/>
    </row>
    <row r="1838" spans="2:2" x14ac:dyDescent="0.25">
      <c r="B1838" s="128"/>
    </row>
    <row r="1839" spans="2:2" x14ac:dyDescent="0.25">
      <c r="B1839" s="128"/>
    </row>
    <row r="1840" spans="2:2" x14ac:dyDescent="0.25">
      <c r="B1840" s="128"/>
    </row>
    <row r="1841" spans="2:2" x14ac:dyDescent="0.25">
      <c r="B1841" s="128"/>
    </row>
    <row r="1842" spans="2:2" x14ac:dyDescent="0.25">
      <c r="B1842" s="128"/>
    </row>
    <row r="1843" spans="2:2" x14ac:dyDescent="0.25">
      <c r="B1843" s="128"/>
    </row>
    <row r="1844" spans="2:2" x14ac:dyDescent="0.25">
      <c r="B1844" s="128"/>
    </row>
    <row r="1845" spans="2:2" x14ac:dyDescent="0.25">
      <c r="B1845" s="128"/>
    </row>
    <row r="1846" spans="2:2" x14ac:dyDescent="0.25">
      <c r="B1846" s="128"/>
    </row>
    <row r="1847" spans="2:2" x14ac:dyDescent="0.25">
      <c r="B1847" s="128"/>
    </row>
    <row r="1848" spans="2:2" x14ac:dyDescent="0.25">
      <c r="B1848" s="128"/>
    </row>
    <row r="1849" spans="2:2" x14ac:dyDescent="0.25">
      <c r="B1849" s="128"/>
    </row>
    <row r="1850" spans="2:2" x14ac:dyDescent="0.25">
      <c r="B1850" s="128"/>
    </row>
    <row r="1851" spans="2:2" x14ac:dyDescent="0.25">
      <c r="B1851" s="128"/>
    </row>
    <row r="1852" spans="2:2" x14ac:dyDescent="0.25">
      <c r="B1852" s="128"/>
    </row>
    <row r="1853" spans="2:2" x14ac:dyDescent="0.25">
      <c r="B1853" s="128"/>
    </row>
    <row r="1854" spans="2:2" x14ac:dyDescent="0.25">
      <c r="B1854" s="128"/>
    </row>
    <row r="1855" spans="2:2" x14ac:dyDescent="0.25">
      <c r="B1855" s="128"/>
    </row>
    <row r="1856" spans="2:2" x14ac:dyDescent="0.25">
      <c r="B1856" s="128"/>
    </row>
    <row r="1857" spans="2:2" x14ac:dyDescent="0.25">
      <c r="B1857" s="128"/>
    </row>
    <row r="1858" spans="2:2" x14ac:dyDescent="0.25">
      <c r="B1858" s="128"/>
    </row>
    <row r="1859" spans="2:2" x14ac:dyDescent="0.25">
      <c r="B1859" s="128"/>
    </row>
    <row r="1860" spans="2:2" x14ac:dyDescent="0.25">
      <c r="B1860" s="128"/>
    </row>
    <row r="1861" spans="2:2" x14ac:dyDescent="0.25">
      <c r="B1861" s="128"/>
    </row>
    <row r="1862" spans="2:2" x14ac:dyDescent="0.25">
      <c r="B1862" s="128"/>
    </row>
    <row r="1863" spans="2:2" x14ac:dyDescent="0.25">
      <c r="B1863" s="128"/>
    </row>
    <row r="1864" spans="2:2" x14ac:dyDescent="0.25">
      <c r="B1864" s="128"/>
    </row>
    <row r="1865" spans="2:2" x14ac:dyDescent="0.25">
      <c r="B1865" s="128"/>
    </row>
    <row r="1866" spans="2:2" x14ac:dyDescent="0.25">
      <c r="B1866" s="128"/>
    </row>
    <row r="1867" spans="2:2" x14ac:dyDescent="0.25">
      <c r="B1867" s="128"/>
    </row>
    <row r="1868" spans="2:2" x14ac:dyDescent="0.25">
      <c r="B1868" s="128"/>
    </row>
  </sheetData>
  <phoneticPr fontId="0" type="noConversion"/>
  <pageMargins left="0.75" right="0.75" top="1" bottom="1" header="0.5" footer="0.5"/>
  <pageSetup paperSize="5" scale="75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1410"/>
  <sheetViews>
    <sheetView workbookViewId="0">
      <pane xSplit="4" ySplit="7" topLeftCell="E8" activePane="bottomRight" state="frozen"/>
      <selection activeCell="C17" sqref="C17"/>
      <selection pane="topRight" activeCell="C17" sqref="C17"/>
      <selection pane="bottomLeft" activeCell="C17" sqref="C17"/>
      <selection pane="bottomRight" activeCell="G17" sqref="G17"/>
    </sheetView>
  </sheetViews>
  <sheetFormatPr defaultColWidth="9.109375" defaultRowHeight="7.8" x14ac:dyDescent="0.15"/>
  <cols>
    <col min="1" max="1" width="9.109375" style="87"/>
    <col min="2" max="2" width="13.109375" style="87" customWidth="1"/>
    <col min="3" max="3" width="9.109375" style="87"/>
    <col min="4" max="4" width="9.88671875" style="87" customWidth="1"/>
    <col min="5" max="5" width="11.44140625" style="87" customWidth="1"/>
    <col min="6" max="6" width="9.109375" style="87"/>
    <col min="7" max="7" width="15" style="87" customWidth="1"/>
    <col min="8" max="8" width="11.88671875" style="87" customWidth="1"/>
    <col min="9" max="9" width="12.88671875" style="87" customWidth="1"/>
    <col min="10" max="25" width="13.109375" style="87" customWidth="1"/>
    <col min="26" max="27" width="11.88671875" style="87" bestFit="1" customWidth="1"/>
    <col min="28" max="16384" width="9.109375" style="87"/>
  </cols>
  <sheetData>
    <row r="1" spans="1:28" x14ac:dyDescent="0.15">
      <c r="A1" s="86"/>
      <c r="B1" s="86"/>
      <c r="E1" s="88">
        <v>1</v>
      </c>
      <c r="F1" s="88">
        <f t="shared" ref="F1:V1" si="0">+E1+1</f>
        <v>2</v>
      </c>
      <c r="G1" s="210">
        <f t="shared" si="0"/>
        <v>3</v>
      </c>
      <c r="H1" s="88">
        <f t="shared" si="0"/>
        <v>4</v>
      </c>
      <c r="I1" s="210">
        <f t="shared" si="0"/>
        <v>5</v>
      </c>
      <c r="J1" s="88">
        <f t="shared" si="0"/>
        <v>6</v>
      </c>
      <c r="K1" s="88">
        <f t="shared" si="0"/>
        <v>7</v>
      </c>
      <c r="L1" s="88">
        <f t="shared" si="0"/>
        <v>8</v>
      </c>
      <c r="M1" s="88">
        <f t="shared" si="0"/>
        <v>9</v>
      </c>
      <c r="N1" s="88">
        <f t="shared" si="0"/>
        <v>10</v>
      </c>
      <c r="O1" s="88">
        <f t="shared" si="0"/>
        <v>11</v>
      </c>
      <c r="P1" s="88">
        <f t="shared" si="0"/>
        <v>12</v>
      </c>
      <c r="Q1" s="88">
        <f t="shared" si="0"/>
        <v>13</v>
      </c>
      <c r="R1" s="88">
        <f t="shared" si="0"/>
        <v>14</v>
      </c>
      <c r="S1" s="88">
        <f t="shared" si="0"/>
        <v>15</v>
      </c>
      <c r="T1" s="88">
        <f t="shared" si="0"/>
        <v>16</v>
      </c>
      <c r="U1" s="88">
        <f t="shared" si="0"/>
        <v>17</v>
      </c>
      <c r="V1" s="88">
        <f t="shared" si="0"/>
        <v>18</v>
      </c>
      <c r="W1" s="88">
        <f>+V1+1</f>
        <v>19</v>
      </c>
      <c r="X1" s="88">
        <f>+W1+1</f>
        <v>20</v>
      </c>
      <c r="Y1" s="88">
        <f>+X1+1</f>
        <v>21</v>
      </c>
      <c r="Z1" s="88">
        <f>+Y1+1</f>
        <v>22</v>
      </c>
      <c r="AA1" s="88">
        <f>+Z1+1</f>
        <v>23</v>
      </c>
    </row>
    <row r="2" spans="1:28" x14ac:dyDescent="0.15">
      <c r="A2" s="86"/>
      <c r="B2" s="89" t="e">
        <f>HLOOKUP(Count1,CurveTable1,2,FALSE)</f>
        <v>#N/A</v>
      </c>
      <c r="D2" s="90" t="s">
        <v>72</v>
      </c>
      <c r="E2" s="115">
        <v>37257</v>
      </c>
      <c r="F2" s="91">
        <f>E2</f>
        <v>37257</v>
      </c>
      <c r="G2" s="115">
        <v>37257</v>
      </c>
      <c r="H2" s="91">
        <f t="shared" ref="H2:V2" si="1">G2</f>
        <v>37257</v>
      </c>
      <c r="I2" s="91">
        <f t="shared" si="1"/>
        <v>37257</v>
      </c>
      <c r="J2" s="91">
        <f t="shared" si="1"/>
        <v>37257</v>
      </c>
      <c r="K2" s="91">
        <f t="shared" si="1"/>
        <v>37257</v>
      </c>
      <c r="L2" s="91">
        <f t="shared" si="1"/>
        <v>37257</v>
      </c>
      <c r="M2" s="91">
        <f>X2</f>
        <v>37257</v>
      </c>
      <c r="N2" s="91">
        <f>L2</f>
        <v>37257</v>
      </c>
      <c r="O2" s="91">
        <f t="shared" si="1"/>
        <v>37257</v>
      </c>
      <c r="P2" s="91">
        <f t="shared" si="1"/>
        <v>37257</v>
      </c>
      <c r="Q2" s="91">
        <f t="shared" si="1"/>
        <v>37257</v>
      </c>
      <c r="R2" s="91">
        <f t="shared" si="1"/>
        <v>37257</v>
      </c>
      <c r="S2" s="91">
        <f t="shared" si="1"/>
        <v>37257</v>
      </c>
      <c r="T2" s="91">
        <f t="shared" si="1"/>
        <v>37257</v>
      </c>
      <c r="U2" s="91">
        <f t="shared" si="1"/>
        <v>37257</v>
      </c>
      <c r="V2" s="91">
        <f t="shared" si="1"/>
        <v>37257</v>
      </c>
      <c r="W2" s="91">
        <f t="shared" ref="W2:Z3" si="2">V2</f>
        <v>37257</v>
      </c>
      <c r="X2" s="91">
        <f t="shared" si="2"/>
        <v>37257</v>
      </c>
      <c r="Y2" s="91">
        <f t="shared" si="2"/>
        <v>37257</v>
      </c>
      <c r="Z2" s="91">
        <f t="shared" si="2"/>
        <v>37257</v>
      </c>
      <c r="AA2" s="91">
        <f>Z2</f>
        <v>37257</v>
      </c>
    </row>
    <row r="3" spans="1:28" x14ac:dyDescent="0.15">
      <c r="A3" s="86"/>
      <c r="B3" s="92" t="e">
        <f>HLOOKUP(Count1,CurveTable1,3,FALSE)</f>
        <v>#N/A</v>
      </c>
      <c r="D3" s="90" t="s">
        <v>29</v>
      </c>
      <c r="E3" s="114">
        <v>37257</v>
      </c>
      <c r="F3" s="92">
        <f>E3</f>
        <v>37257</v>
      </c>
      <c r="G3" s="92">
        <f>F3</f>
        <v>37257</v>
      </c>
      <c r="H3" s="92">
        <f t="shared" ref="H3:V3" si="3">G3</f>
        <v>37257</v>
      </c>
      <c r="I3" s="92">
        <f t="shared" si="3"/>
        <v>37257</v>
      </c>
      <c r="J3" s="92">
        <f t="shared" si="3"/>
        <v>37257</v>
      </c>
      <c r="K3" s="92">
        <f t="shared" si="3"/>
        <v>37257</v>
      </c>
      <c r="L3" s="92">
        <f t="shared" si="3"/>
        <v>37257</v>
      </c>
      <c r="M3" s="92">
        <f>X3</f>
        <v>37257</v>
      </c>
      <c r="N3" s="92">
        <f>L3</f>
        <v>37257</v>
      </c>
      <c r="O3" s="92">
        <f t="shared" si="3"/>
        <v>37257</v>
      </c>
      <c r="P3" s="92">
        <f t="shared" si="3"/>
        <v>37257</v>
      </c>
      <c r="Q3" s="92">
        <f t="shared" si="3"/>
        <v>37257</v>
      </c>
      <c r="R3" s="92">
        <f t="shared" si="3"/>
        <v>37257</v>
      </c>
      <c r="S3" s="92">
        <f t="shared" si="3"/>
        <v>37257</v>
      </c>
      <c r="T3" s="92">
        <f t="shared" si="3"/>
        <v>37257</v>
      </c>
      <c r="U3" s="92">
        <f t="shared" si="3"/>
        <v>37257</v>
      </c>
      <c r="V3" s="92">
        <f t="shared" si="3"/>
        <v>37257</v>
      </c>
      <c r="W3" s="92">
        <f t="shared" si="2"/>
        <v>37257</v>
      </c>
      <c r="X3" s="92">
        <f t="shared" si="2"/>
        <v>37257</v>
      </c>
      <c r="Y3" s="92">
        <f t="shared" si="2"/>
        <v>37257</v>
      </c>
      <c r="Z3" s="92">
        <f t="shared" si="2"/>
        <v>37257</v>
      </c>
      <c r="AA3" s="92">
        <f>Z3</f>
        <v>37257</v>
      </c>
    </row>
    <row r="4" spans="1:28" x14ac:dyDescent="0.15">
      <c r="A4" s="86">
        <v>23</v>
      </c>
      <c r="B4" s="92" t="e">
        <f>HLOOKUP(Count1,CurveTable1,4,FALSE)</f>
        <v>#N/A</v>
      </c>
      <c r="D4" s="90" t="s">
        <v>11</v>
      </c>
      <c r="E4" s="93" t="s">
        <v>73</v>
      </c>
      <c r="F4" s="94" t="s">
        <v>74</v>
      </c>
      <c r="G4" s="93" t="s">
        <v>170</v>
      </c>
      <c r="H4" s="94" t="s">
        <v>158</v>
      </c>
      <c r="I4" s="94" t="s">
        <v>175</v>
      </c>
      <c r="J4" s="93" t="s">
        <v>76</v>
      </c>
      <c r="K4" s="93" t="s">
        <v>77</v>
      </c>
      <c r="L4" s="93" t="s">
        <v>33</v>
      </c>
      <c r="M4" s="93" t="s">
        <v>84</v>
      </c>
      <c r="N4" s="93" t="s">
        <v>35</v>
      </c>
      <c r="O4" s="93" t="s">
        <v>36</v>
      </c>
      <c r="P4" s="93" t="s">
        <v>78</v>
      </c>
      <c r="Q4" s="93" t="s">
        <v>38</v>
      </c>
      <c r="R4" s="93" t="s">
        <v>39</v>
      </c>
      <c r="S4" s="93" t="s">
        <v>79</v>
      </c>
      <c r="T4" s="93" t="s">
        <v>80</v>
      </c>
      <c r="U4" s="93" t="s">
        <v>81</v>
      </c>
      <c r="V4" s="93" t="s">
        <v>82</v>
      </c>
      <c r="W4" s="93" t="s">
        <v>54</v>
      </c>
      <c r="X4" s="93" t="s">
        <v>83</v>
      </c>
      <c r="Y4" s="93" t="s">
        <v>70</v>
      </c>
      <c r="Z4" s="93" t="s">
        <v>69</v>
      </c>
      <c r="AA4" s="93" t="s">
        <v>223</v>
      </c>
    </row>
    <row r="5" spans="1:28" x14ac:dyDescent="0.15">
      <c r="A5" s="86"/>
      <c r="B5" s="95" t="e">
        <f>HLOOKUP(Count1,CurveTable1,5,FALSE)</f>
        <v>#N/A</v>
      </c>
      <c r="D5" s="90" t="s">
        <v>13</v>
      </c>
      <c r="E5" s="95" t="s">
        <v>85</v>
      </c>
      <c r="F5" s="95" t="s">
        <v>85</v>
      </c>
      <c r="G5" s="95" t="s">
        <v>86</v>
      </c>
      <c r="H5" s="95" t="s">
        <v>86</v>
      </c>
      <c r="I5" s="95" t="s">
        <v>86</v>
      </c>
      <c r="J5" s="95" t="s">
        <v>86</v>
      </c>
      <c r="K5" s="95" t="s">
        <v>86</v>
      </c>
      <c r="L5" s="95" t="s">
        <v>86</v>
      </c>
      <c r="M5" s="95" t="s">
        <v>86</v>
      </c>
      <c r="N5" s="95" t="s">
        <v>86</v>
      </c>
      <c r="O5" s="95" t="s">
        <v>86</v>
      </c>
      <c r="P5" s="95" t="s">
        <v>86</v>
      </c>
      <c r="Q5" s="95" t="s">
        <v>86</v>
      </c>
      <c r="R5" s="95" t="s">
        <v>86</v>
      </c>
      <c r="S5" s="95" t="s">
        <v>86</v>
      </c>
      <c r="T5" s="95" t="s">
        <v>86</v>
      </c>
      <c r="U5" s="95" t="s">
        <v>86</v>
      </c>
      <c r="V5" s="95" t="s">
        <v>86</v>
      </c>
      <c r="W5" s="95" t="s">
        <v>86</v>
      </c>
      <c r="X5" s="95" t="s">
        <v>86</v>
      </c>
      <c r="Y5" s="95" t="s">
        <v>86</v>
      </c>
      <c r="Z5" s="95" t="s">
        <v>86</v>
      </c>
      <c r="AA5" s="95" t="s">
        <v>86</v>
      </c>
    </row>
    <row r="6" spans="1:28" x14ac:dyDescent="0.15">
      <c r="A6" s="86"/>
      <c r="B6" s="95" t="e">
        <f>HLOOKUP(Count1,CurveTable1,6,FALSE)</f>
        <v>#N/A</v>
      </c>
      <c r="D6" s="90" t="s">
        <v>87</v>
      </c>
      <c r="E6" s="95" t="s">
        <v>88</v>
      </c>
      <c r="F6" s="95" t="s">
        <v>88</v>
      </c>
      <c r="G6" s="95" t="s">
        <v>89</v>
      </c>
      <c r="H6" s="95" t="s">
        <v>89</v>
      </c>
      <c r="I6" s="95" t="s">
        <v>89</v>
      </c>
      <c r="J6" s="95" t="s">
        <v>89</v>
      </c>
      <c r="K6" s="95" t="s">
        <v>89</v>
      </c>
      <c r="L6" s="95" t="s">
        <v>89</v>
      </c>
      <c r="M6" s="95" t="s">
        <v>89</v>
      </c>
      <c r="N6" s="95" t="s">
        <v>89</v>
      </c>
      <c r="O6" s="95" t="s">
        <v>89</v>
      </c>
      <c r="P6" s="95" t="s">
        <v>89</v>
      </c>
      <c r="Q6" s="95" t="s">
        <v>89</v>
      </c>
      <c r="R6" s="95" t="s">
        <v>89</v>
      </c>
      <c r="S6" s="95" t="s">
        <v>89</v>
      </c>
      <c r="T6" s="95" t="s">
        <v>89</v>
      </c>
      <c r="U6" s="95" t="s">
        <v>89</v>
      </c>
      <c r="V6" s="95" t="s">
        <v>89</v>
      </c>
      <c r="W6" s="95" t="s">
        <v>89</v>
      </c>
      <c r="X6" s="95" t="s">
        <v>89</v>
      </c>
      <c r="Y6" s="95" t="s">
        <v>89</v>
      </c>
      <c r="Z6" s="95" t="s">
        <v>89</v>
      </c>
      <c r="AA6" s="95" t="s">
        <v>89</v>
      </c>
    </row>
    <row r="7" spans="1:28" x14ac:dyDescent="0.15">
      <c r="A7" s="86"/>
      <c r="B7" s="95" t="e">
        <f>HLOOKUP(Count1,CurveTable1,7,FALSE)</f>
        <v>#N/A</v>
      </c>
      <c r="D7" s="90" t="s">
        <v>90</v>
      </c>
      <c r="E7" s="95" t="s">
        <v>203</v>
      </c>
      <c r="F7" s="95" t="s">
        <v>91</v>
      </c>
      <c r="G7" s="95" t="s">
        <v>92</v>
      </c>
      <c r="H7" s="95" t="s">
        <v>93</v>
      </c>
      <c r="I7" s="95" t="s">
        <v>94</v>
      </c>
      <c r="J7" s="95" t="s">
        <v>95</v>
      </c>
      <c r="K7" s="95" t="s">
        <v>96</v>
      </c>
      <c r="L7" s="95" t="s">
        <v>97</v>
      </c>
      <c r="M7" s="95" t="s">
        <v>98</v>
      </c>
      <c r="N7" s="95" t="s">
        <v>99</v>
      </c>
      <c r="O7" s="95" t="s">
        <v>100</v>
      </c>
      <c r="P7" s="95" t="s">
        <v>101</v>
      </c>
      <c r="Q7" s="95" t="s">
        <v>102</v>
      </c>
      <c r="R7" s="95" t="s">
        <v>103</v>
      </c>
      <c r="S7" s="95" t="s">
        <v>104</v>
      </c>
      <c r="T7" s="95" t="s">
        <v>105</v>
      </c>
      <c r="U7" s="95" t="s">
        <v>106</v>
      </c>
      <c r="V7" s="95" t="s">
        <v>107</v>
      </c>
      <c r="W7" s="95" t="s">
        <v>108</v>
      </c>
      <c r="X7" s="95" t="s">
        <v>109</v>
      </c>
      <c r="Y7" s="95" t="s">
        <v>110</v>
      </c>
      <c r="Z7" s="95" t="s">
        <v>111</v>
      </c>
      <c r="AA7" s="95" t="s">
        <v>111</v>
      </c>
    </row>
    <row r="8" spans="1:28" x14ac:dyDescent="0.15">
      <c r="A8" s="86"/>
      <c r="B8" s="86"/>
      <c r="D8" s="96">
        <v>37257</v>
      </c>
      <c r="E8" s="97">
        <v>2.76</v>
      </c>
      <c r="F8" s="97">
        <v>2.4824999999999999</v>
      </c>
      <c r="G8" s="97"/>
      <c r="H8" s="97">
        <v>2.4900000000000002</v>
      </c>
      <c r="I8" s="97">
        <v>2.61</v>
      </c>
      <c r="J8" s="97">
        <v>2.4849999999999999</v>
      </c>
      <c r="K8" s="97">
        <v>2.48</v>
      </c>
      <c r="L8" s="97">
        <v>2.5299999999999998</v>
      </c>
      <c r="M8" s="97">
        <v>2.61</v>
      </c>
      <c r="N8" s="97">
        <v>2.35</v>
      </c>
      <c r="O8" s="97">
        <v>2.355</v>
      </c>
      <c r="P8" s="97">
        <v>2.4</v>
      </c>
      <c r="Q8" s="97">
        <v>2.38</v>
      </c>
      <c r="R8" s="97">
        <v>2.2650000000000001</v>
      </c>
      <c r="S8" s="97">
        <v>2.5499999999999998</v>
      </c>
      <c r="T8" s="97">
        <v>2.5649999999999999</v>
      </c>
      <c r="U8" s="97">
        <v>2.4649999999999999</v>
      </c>
      <c r="V8" s="97">
        <v>2.66</v>
      </c>
      <c r="W8" s="97">
        <v>2.57</v>
      </c>
      <c r="X8" s="97">
        <v>2.5499999999999998</v>
      </c>
      <c r="Y8" s="97">
        <v>2.2599999999999998</v>
      </c>
      <c r="Z8" s="97">
        <v>2.395</v>
      </c>
      <c r="AA8" s="97"/>
      <c r="AB8" s="97"/>
    </row>
    <row r="9" spans="1:28" x14ac:dyDescent="0.15">
      <c r="A9" s="86"/>
      <c r="B9" s="98"/>
      <c r="D9" s="96">
        <v>37258</v>
      </c>
      <c r="E9" s="97">
        <v>2.76</v>
      </c>
      <c r="F9" s="97">
        <v>2.63</v>
      </c>
      <c r="G9" s="97"/>
      <c r="H9" s="97">
        <v>2.4900000000000002</v>
      </c>
      <c r="I9" s="97">
        <v>2.61</v>
      </c>
      <c r="J9" s="97">
        <v>2.4849999999999999</v>
      </c>
      <c r="K9" s="97">
        <v>2.48</v>
      </c>
      <c r="L9" s="97">
        <v>2.5299999999999998</v>
      </c>
      <c r="M9" s="97">
        <v>2.61</v>
      </c>
      <c r="N9" s="97">
        <v>2.35</v>
      </c>
      <c r="O9" s="97">
        <v>2.355</v>
      </c>
      <c r="P9" s="97">
        <v>2.4</v>
      </c>
      <c r="Q9" s="97">
        <v>2.38</v>
      </c>
      <c r="R9" s="97">
        <v>2.2650000000000001</v>
      </c>
      <c r="S9" s="97">
        <v>2.5499999999999998</v>
      </c>
      <c r="T9" s="97">
        <v>2.5649999999999999</v>
      </c>
      <c r="U9" s="97">
        <v>2.4649999999999999</v>
      </c>
      <c r="V9" s="97">
        <v>2.66</v>
      </c>
      <c r="W9" s="97">
        <v>2.57</v>
      </c>
      <c r="X9" s="97">
        <v>2.5499999999999998</v>
      </c>
      <c r="Y9" s="97">
        <v>2.2599999999999998</v>
      </c>
      <c r="Z9" s="97">
        <v>2.395</v>
      </c>
      <c r="AA9" s="97"/>
      <c r="AB9" s="97"/>
    </row>
    <row r="10" spans="1:28" x14ac:dyDescent="0.15">
      <c r="D10" s="96">
        <v>37259</v>
      </c>
      <c r="E10" s="97">
        <v>2.56</v>
      </c>
      <c r="F10" s="97">
        <v>2.42</v>
      </c>
      <c r="G10" s="97"/>
      <c r="H10" s="97">
        <v>2.17</v>
      </c>
      <c r="I10" s="97">
        <v>2.145</v>
      </c>
      <c r="J10" s="97">
        <v>2.2799999999999998</v>
      </c>
      <c r="K10" s="97">
        <v>2.25</v>
      </c>
      <c r="L10" s="97">
        <v>2.2949999999999999</v>
      </c>
      <c r="M10" s="97">
        <v>2.3849999999999998</v>
      </c>
      <c r="N10" s="97">
        <v>2.0649999999999999</v>
      </c>
      <c r="O10" s="97">
        <v>2.0699999999999998</v>
      </c>
      <c r="P10" s="97">
        <v>2.17</v>
      </c>
      <c r="Q10" s="97">
        <v>2.0750000000000002</v>
      </c>
      <c r="R10" s="97">
        <v>2.08</v>
      </c>
      <c r="S10" s="97">
        <v>2.2400000000000002</v>
      </c>
      <c r="T10" s="97">
        <v>2.3149999999999999</v>
      </c>
      <c r="U10" s="97">
        <v>2.2050000000000001</v>
      </c>
      <c r="V10" s="97">
        <v>2.4249999999999998</v>
      </c>
      <c r="W10" s="97">
        <v>2.33</v>
      </c>
      <c r="X10" s="97">
        <v>2</v>
      </c>
      <c r="Y10" s="97">
        <v>2.0699999999999998</v>
      </c>
      <c r="Z10" s="97">
        <v>2.105</v>
      </c>
      <c r="AA10" s="97"/>
      <c r="AB10" s="97"/>
    </row>
    <row r="11" spans="1:28" x14ac:dyDescent="0.15">
      <c r="D11" s="96">
        <v>37260</v>
      </c>
      <c r="E11" s="97">
        <v>2.5</v>
      </c>
      <c r="F11" s="97">
        <v>2.42</v>
      </c>
      <c r="G11" s="97"/>
      <c r="H11" s="97">
        <v>2.1</v>
      </c>
      <c r="I11" s="97">
        <v>2.1349999999999998</v>
      </c>
      <c r="J11" s="97">
        <v>2.2599999999999998</v>
      </c>
      <c r="K11" s="97">
        <v>2.1850000000000001</v>
      </c>
      <c r="L11" s="97">
        <v>2.27</v>
      </c>
      <c r="M11" s="97">
        <v>2.35</v>
      </c>
      <c r="N11" s="97">
        <v>2.06</v>
      </c>
      <c r="O11" s="97">
        <v>2.0550000000000002</v>
      </c>
      <c r="P11" s="97">
        <v>2.1150000000000002</v>
      </c>
      <c r="Q11" s="97">
        <v>2.0699999999999998</v>
      </c>
      <c r="R11" s="97">
        <v>2.06</v>
      </c>
      <c r="S11" s="97">
        <v>2.2000000000000002</v>
      </c>
      <c r="T11" s="97">
        <v>2.25</v>
      </c>
      <c r="U11" s="97">
        <v>2.15</v>
      </c>
      <c r="V11" s="97">
        <v>2.37</v>
      </c>
      <c r="W11" s="97">
        <v>2.29</v>
      </c>
      <c r="X11" s="97">
        <v>2.0099999999999998</v>
      </c>
      <c r="Y11" s="97">
        <v>2.0299999999999998</v>
      </c>
      <c r="Z11" s="97">
        <v>2.145</v>
      </c>
      <c r="AA11" s="97"/>
      <c r="AB11" s="97"/>
    </row>
    <row r="12" spans="1:28" x14ac:dyDescent="0.15">
      <c r="D12" s="96">
        <v>37261</v>
      </c>
      <c r="E12" s="97">
        <v>2.5</v>
      </c>
      <c r="F12" s="97">
        <v>2.42</v>
      </c>
      <c r="G12" s="97"/>
      <c r="H12" s="97">
        <v>1.88</v>
      </c>
      <c r="I12" s="97"/>
      <c r="J12" s="97">
        <v>2.125</v>
      </c>
      <c r="K12" s="97">
        <v>2.0449999999999999</v>
      </c>
      <c r="L12" s="97">
        <v>2.2149999999999999</v>
      </c>
      <c r="M12" s="97">
        <v>2.2400000000000002</v>
      </c>
      <c r="N12" s="97">
        <v>1.9750000000000001</v>
      </c>
      <c r="O12" s="97">
        <v>1.98</v>
      </c>
      <c r="P12" s="97">
        <v>1.9750000000000001</v>
      </c>
      <c r="Q12" s="97">
        <v>1.9950000000000001</v>
      </c>
      <c r="R12" s="97">
        <v>1.9850000000000001</v>
      </c>
      <c r="S12" s="97">
        <v>2.0350000000000001</v>
      </c>
      <c r="T12" s="97">
        <v>2.12</v>
      </c>
      <c r="U12" s="97">
        <v>2.0099999999999998</v>
      </c>
      <c r="V12" s="97">
        <v>2.2149999999999999</v>
      </c>
      <c r="W12" s="118">
        <v>2.15</v>
      </c>
      <c r="X12" s="97"/>
      <c r="Y12" s="97">
        <v>1.9350000000000001</v>
      </c>
      <c r="Z12" s="97">
        <v>2.125</v>
      </c>
      <c r="AA12" s="97"/>
      <c r="AB12" s="97"/>
    </row>
    <row r="13" spans="1:28" x14ac:dyDescent="0.15">
      <c r="D13" s="96">
        <v>37262</v>
      </c>
      <c r="E13" s="97">
        <v>2.5</v>
      </c>
      <c r="F13" s="97">
        <v>2.42</v>
      </c>
      <c r="G13" s="97"/>
      <c r="H13" s="97">
        <v>2.0699999999999998</v>
      </c>
      <c r="I13" s="97"/>
      <c r="J13" s="97">
        <v>2.125</v>
      </c>
      <c r="K13" s="97">
        <v>2.0449999999999999</v>
      </c>
      <c r="L13" s="97">
        <v>2.2149999999999999</v>
      </c>
      <c r="M13" s="97">
        <v>2.2400000000000002</v>
      </c>
      <c r="N13" s="97">
        <v>1.9750000000000001</v>
      </c>
      <c r="O13" s="97">
        <v>1.98</v>
      </c>
      <c r="P13" s="97">
        <v>1.9750000000000001</v>
      </c>
      <c r="Q13" s="97">
        <v>1.9950000000000001</v>
      </c>
      <c r="R13" s="97">
        <v>1.9850000000000001</v>
      </c>
      <c r="S13" s="97">
        <v>2.0350000000000001</v>
      </c>
      <c r="T13" s="97">
        <v>2.12</v>
      </c>
      <c r="U13" s="97">
        <v>2.0099999999999998</v>
      </c>
      <c r="V13" s="97">
        <v>2.2149999999999999</v>
      </c>
      <c r="W13" s="118">
        <v>2.15</v>
      </c>
      <c r="X13" s="97"/>
      <c r="Y13" s="97">
        <v>1.9350000000000001</v>
      </c>
      <c r="Z13" s="97">
        <v>2.125</v>
      </c>
      <c r="AA13" s="97"/>
      <c r="AB13" s="97"/>
    </row>
    <row r="14" spans="1:28" x14ac:dyDescent="0.15">
      <c r="D14" s="96">
        <v>37263</v>
      </c>
      <c r="E14" s="97">
        <v>2.5</v>
      </c>
      <c r="F14" s="97">
        <v>2.42</v>
      </c>
      <c r="G14" s="97"/>
      <c r="H14" s="97">
        <v>1.9950000000000001</v>
      </c>
      <c r="I14" s="97"/>
      <c r="J14" s="97">
        <v>2.125</v>
      </c>
      <c r="K14" s="97">
        <v>2.0449999999999999</v>
      </c>
      <c r="L14" s="97">
        <v>2.2149999999999999</v>
      </c>
      <c r="M14" s="97">
        <v>2.2400000000000002</v>
      </c>
      <c r="N14" s="97">
        <v>1.9750000000000001</v>
      </c>
      <c r="O14" s="97">
        <v>1.98</v>
      </c>
      <c r="P14" s="97">
        <v>1.9750000000000001</v>
      </c>
      <c r="Q14" s="97">
        <v>1.9950000000000001</v>
      </c>
      <c r="R14" s="97">
        <v>1.9850000000000001</v>
      </c>
      <c r="S14" s="97">
        <v>2.0350000000000001</v>
      </c>
      <c r="T14" s="97">
        <v>2.12</v>
      </c>
      <c r="U14" s="97">
        <v>2.0099999999999998</v>
      </c>
      <c r="V14" s="97">
        <v>2.2149999999999999</v>
      </c>
      <c r="W14" s="118">
        <v>2.15</v>
      </c>
      <c r="X14" s="97"/>
      <c r="Y14" s="97">
        <v>1.9350000000000001</v>
      </c>
      <c r="Z14" s="97">
        <v>2.125</v>
      </c>
      <c r="AA14" s="97"/>
      <c r="AB14" s="97"/>
    </row>
    <row r="15" spans="1:28" x14ac:dyDescent="0.15">
      <c r="D15" s="96">
        <v>37264</v>
      </c>
      <c r="E15" s="97">
        <v>2.5</v>
      </c>
      <c r="F15" s="97">
        <v>2.42</v>
      </c>
      <c r="G15" s="97"/>
      <c r="H15" s="97">
        <v>1.9650000000000001</v>
      </c>
      <c r="I15" s="97"/>
      <c r="J15" s="97">
        <v>2.0350000000000001</v>
      </c>
      <c r="K15" s="97">
        <v>1.98</v>
      </c>
      <c r="L15" s="97">
        <v>2.0049999999999999</v>
      </c>
      <c r="M15" s="97">
        <v>2.13</v>
      </c>
      <c r="N15" s="97">
        <v>1.875</v>
      </c>
      <c r="O15" s="97">
        <v>1.88</v>
      </c>
      <c r="P15" s="97">
        <v>1.84</v>
      </c>
      <c r="Q15" s="97">
        <v>1.885</v>
      </c>
      <c r="R15" s="97">
        <v>1.86</v>
      </c>
      <c r="S15" s="97">
        <v>1.9850000000000001</v>
      </c>
      <c r="T15" s="97">
        <v>1.9950000000000001</v>
      </c>
      <c r="U15" s="97">
        <v>1.87</v>
      </c>
      <c r="V15" s="97">
        <v>2.125</v>
      </c>
      <c r="W15" s="97">
        <v>2.0699999999999998</v>
      </c>
      <c r="X15" s="97"/>
      <c r="Y15" s="97">
        <v>1.86</v>
      </c>
      <c r="Z15" s="97">
        <v>1.9750000000000001</v>
      </c>
      <c r="AA15" s="97"/>
      <c r="AB15" s="97"/>
    </row>
    <row r="16" spans="1:28" x14ac:dyDescent="0.15">
      <c r="D16" s="96">
        <v>37265</v>
      </c>
      <c r="E16" s="97">
        <v>2.5</v>
      </c>
      <c r="F16" s="97">
        <v>2.42</v>
      </c>
      <c r="G16" s="97"/>
      <c r="H16" s="97"/>
      <c r="I16" s="97"/>
      <c r="J16" s="97">
        <v>2.1150000000000002</v>
      </c>
      <c r="K16" s="97">
        <v>2.0649999999999999</v>
      </c>
      <c r="L16" s="97">
        <v>2.1</v>
      </c>
      <c r="M16" s="97">
        <v>2.2000000000000002</v>
      </c>
      <c r="N16" s="97">
        <v>1.96</v>
      </c>
      <c r="O16" s="97">
        <v>1.97</v>
      </c>
      <c r="P16" s="97">
        <v>2.0449999999999999</v>
      </c>
      <c r="Q16" s="97">
        <v>1.96</v>
      </c>
      <c r="R16" s="97">
        <v>1.915</v>
      </c>
      <c r="S16" s="97">
        <v>2.0249999999999999</v>
      </c>
      <c r="T16" s="97">
        <v>2.1349999999999998</v>
      </c>
      <c r="U16" s="97">
        <v>2.0699999999999998</v>
      </c>
      <c r="V16" s="97">
        <v>2.23</v>
      </c>
      <c r="W16" s="97">
        <v>2.145</v>
      </c>
      <c r="X16" s="97"/>
      <c r="Y16" s="97">
        <v>1.9450000000000001</v>
      </c>
      <c r="Z16" s="97">
        <v>2.0750000000000002</v>
      </c>
      <c r="AA16" s="97"/>
      <c r="AB16" s="97"/>
    </row>
    <row r="17" spans="4:28" x14ac:dyDescent="0.15">
      <c r="D17" s="96">
        <v>37266</v>
      </c>
      <c r="E17" s="97">
        <v>2.5</v>
      </c>
      <c r="F17" s="97">
        <v>2.42</v>
      </c>
      <c r="G17" s="97"/>
      <c r="H17" s="97"/>
      <c r="I17" s="97"/>
      <c r="J17" s="97">
        <v>2.0350000000000001</v>
      </c>
      <c r="K17" s="97">
        <v>2.0049999999999999</v>
      </c>
      <c r="L17" s="97">
        <v>2.0150000000000001</v>
      </c>
      <c r="M17" s="97">
        <v>2.145</v>
      </c>
      <c r="N17" s="97">
        <v>1.93</v>
      </c>
      <c r="O17" s="97">
        <v>1.9350000000000001</v>
      </c>
      <c r="P17" s="97">
        <v>2.0049999999999999</v>
      </c>
      <c r="Q17" s="97">
        <v>1.93</v>
      </c>
      <c r="R17" s="97">
        <v>1.91</v>
      </c>
      <c r="S17" s="97">
        <v>1.9950000000000001</v>
      </c>
      <c r="T17" s="97">
        <v>2.1</v>
      </c>
      <c r="U17" s="97">
        <v>2.0299999999999998</v>
      </c>
      <c r="V17" s="97">
        <v>2.1749999999999998</v>
      </c>
      <c r="W17" s="97">
        <v>2.0950000000000002</v>
      </c>
      <c r="X17" s="97"/>
      <c r="Y17" s="97">
        <v>1.93</v>
      </c>
      <c r="Z17" s="97">
        <v>1.97</v>
      </c>
      <c r="AA17" s="97"/>
      <c r="AB17" s="97"/>
    </row>
    <row r="18" spans="4:28" x14ac:dyDescent="0.15">
      <c r="D18" s="96">
        <v>37267</v>
      </c>
      <c r="E18" s="97">
        <v>2.5</v>
      </c>
      <c r="F18" s="97">
        <v>2.42</v>
      </c>
      <c r="G18" s="97"/>
      <c r="H18" s="97"/>
      <c r="I18" s="97"/>
      <c r="J18" s="97">
        <v>2.0499999999999998</v>
      </c>
      <c r="K18" s="97">
        <v>2.0249999999999999</v>
      </c>
      <c r="L18" s="97">
        <v>2.04</v>
      </c>
      <c r="M18" s="97">
        <v>2.1349999999999998</v>
      </c>
      <c r="N18" s="97">
        <v>1.93</v>
      </c>
      <c r="O18" s="97">
        <v>1.93</v>
      </c>
      <c r="P18" s="118">
        <v>1.9750000000000001</v>
      </c>
      <c r="Q18" s="97">
        <v>1.925</v>
      </c>
      <c r="R18" s="97">
        <v>1.85</v>
      </c>
      <c r="S18" s="97">
        <v>2.04</v>
      </c>
      <c r="T18" s="97">
        <v>2.06</v>
      </c>
      <c r="U18" s="97">
        <v>1.9850000000000001</v>
      </c>
      <c r="V18" s="97">
        <v>2.1349999999999998</v>
      </c>
      <c r="W18" s="118">
        <v>2.09</v>
      </c>
      <c r="X18" s="97"/>
      <c r="Y18" s="97">
        <v>1.92</v>
      </c>
      <c r="Z18" s="97">
        <v>1.9750000000000001</v>
      </c>
      <c r="AA18" s="97"/>
      <c r="AB18" s="97"/>
    </row>
    <row r="19" spans="4:28" x14ac:dyDescent="0.15">
      <c r="D19" s="96">
        <v>37268</v>
      </c>
      <c r="E19" s="97">
        <v>2.5</v>
      </c>
      <c r="F19" s="97">
        <v>2.42</v>
      </c>
      <c r="G19" s="97"/>
      <c r="H19" s="97"/>
      <c r="I19" s="97"/>
      <c r="J19" s="97"/>
      <c r="K19" s="97"/>
      <c r="L19" s="97"/>
      <c r="M19" s="97"/>
      <c r="N19" s="97"/>
      <c r="O19" s="97"/>
      <c r="P19" s="118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</row>
    <row r="20" spans="4:28" x14ac:dyDescent="0.15">
      <c r="D20" s="96">
        <v>37269</v>
      </c>
      <c r="E20" s="97">
        <v>2.5</v>
      </c>
      <c r="F20" s="97">
        <v>2.42</v>
      </c>
      <c r="G20" s="97"/>
      <c r="H20" s="97"/>
      <c r="I20" s="97"/>
      <c r="J20" s="97"/>
      <c r="K20" s="97"/>
      <c r="L20" s="97"/>
      <c r="M20" s="97"/>
      <c r="N20" s="97"/>
      <c r="O20" s="97"/>
      <c r="P20" s="118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r="21" spans="4:28" x14ac:dyDescent="0.15">
      <c r="D21" s="96">
        <v>37270</v>
      </c>
      <c r="E21" s="97">
        <v>2.5</v>
      </c>
      <c r="F21" s="97">
        <v>2.42</v>
      </c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</row>
    <row r="22" spans="4:28" x14ac:dyDescent="0.15">
      <c r="D22" s="96">
        <v>37271</v>
      </c>
      <c r="E22" s="97">
        <v>2.5</v>
      </c>
      <c r="F22" s="97">
        <v>2.42</v>
      </c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 spans="4:28" x14ac:dyDescent="0.15">
      <c r="D23" s="96">
        <v>37272</v>
      </c>
      <c r="E23" s="97">
        <v>2.5</v>
      </c>
      <c r="F23" s="97">
        <v>2.42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 spans="4:28" x14ac:dyDescent="0.15">
      <c r="D24" s="96">
        <v>37273</v>
      </c>
      <c r="E24" s="97">
        <v>2.5</v>
      </c>
      <c r="F24" s="97">
        <v>2.42</v>
      </c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 spans="4:28" x14ac:dyDescent="0.15">
      <c r="D25" s="96">
        <v>37274</v>
      </c>
      <c r="E25" s="97">
        <v>2.5</v>
      </c>
      <c r="F25" s="97">
        <v>2.42</v>
      </c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</row>
    <row r="26" spans="4:28" x14ac:dyDescent="0.15">
      <c r="D26" s="96">
        <v>37275</v>
      </c>
      <c r="E26" s="97">
        <v>2.5</v>
      </c>
      <c r="F26" s="97">
        <v>2.42</v>
      </c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</row>
    <row r="27" spans="4:28" x14ac:dyDescent="0.15">
      <c r="D27" s="96">
        <v>37276</v>
      </c>
      <c r="E27" s="97">
        <v>2.5</v>
      </c>
      <c r="F27" s="97">
        <v>2.42</v>
      </c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</row>
    <row r="28" spans="4:28" x14ac:dyDescent="0.15">
      <c r="D28" s="96">
        <v>37277</v>
      </c>
      <c r="E28" s="97">
        <v>2.5</v>
      </c>
      <c r="F28" s="97">
        <v>2.42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</row>
    <row r="29" spans="4:28" x14ac:dyDescent="0.15">
      <c r="D29" s="96">
        <v>37278</v>
      </c>
      <c r="E29" s="97">
        <v>2.5</v>
      </c>
      <c r="F29" s="97">
        <v>2.42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</row>
    <row r="30" spans="4:28" x14ac:dyDescent="0.15">
      <c r="D30" s="96">
        <v>37279</v>
      </c>
      <c r="E30" s="97">
        <v>2.5</v>
      </c>
      <c r="F30" s="97">
        <v>2.42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</row>
    <row r="31" spans="4:28" x14ac:dyDescent="0.15">
      <c r="D31" s="96">
        <v>37280</v>
      </c>
      <c r="E31" s="97">
        <v>2.5</v>
      </c>
      <c r="F31" s="97">
        <v>2.42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</row>
    <row r="32" spans="4:28" x14ac:dyDescent="0.15">
      <c r="D32" s="96">
        <v>37281</v>
      </c>
      <c r="E32" s="97">
        <v>2.5</v>
      </c>
      <c r="F32" s="97">
        <v>2.42</v>
      </c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</row>
    <row r="33" spans="4:28" x14ac:dyDescent="0.15">
      <c r="D33" s="96">
        <v>37282</v>
      </c>
      <c r="E33" s="97">
        <v>2.5</v>
      </c>
      <c r="F33" s="97">
        <v>2.42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</row>
    <row r="34" spans="4:28" x14ac:dyDescent="0.15">
      <c r="D34" s="96">
        <v>37283</v>
      </c>
      <c r="E34" s="97">
        <v>2.5</v>
      </c>
      <c r="F34" s="97">
        <v>2.42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</row>
    <row r="35" spans="4:28" x14ac:dyDescent="0.15">
      <c r="D35" s="96">
        <v>37284</v>
      </c>
      <c r="E35" s="97">
        <v>2.5</v>
      </c>
      <c r="F35" s="97">
        <v>2.42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 spans="4:28" x14ac:dyDescent="0.15">
      <c r="D36" s="96">
        <v>37285</v>
      </c>
      <c r="E36" s="97">
        <v>2.5</v>
      </c>
      <c r="F36" s="97">
        <v>2.42</v>
      </c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</row>
    <row r="37" spans="4:28" x14ac:dyDescent="0.15">
      <c r="D37" s="96">
        <v>37286</v>
      </c>
      <c r="E37" s="97">
        <v>2.5</v>
      </c>
      <c r="F37" s="97">
        <v>2.42</v>
      </c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</row>
    <row r="38" spans="4:28" x14ac:dyDescent="0.15">
      <c r="D38" s="96">
        <v>37287</v>
      </c>
      <c r="E38" s="97">
        <v>2.5</v>
      </c>
      <c r="F38" s="97">
        <v>2.42</v>
      </c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 spans="4:28" x14ac:dyDescent="0.15">
      <c r="D39" s="96">
        <v>37257</v>
      </c>
      <c r="E39" s="97">
        <v>2.76</v>
      </c>
      <c r="F39" s="97">
        <v>2.4824999999999999</v>
      </c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 spans="4:28" x14ac:dyDescent="0.15">
      <c r="D40" s="96">
        <v>37258</v>
      </c>
      <c r="E40" s="97">
        <v>2.76</v>
      </c>
      <c r="F40" s="97">
        <v>2.4824999999999999</v>
      </c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 spans="4:28" x14ac:dyDescent="0.15">
      <c r="D41" s="96">
        <v>37259</v>
      </c>
      <c r="E41" s="97">
        <v>2.5649999999999999</v>
      </c>
      <c r="F41" s="97">
        <v>2.4824999999999999</v>
      </c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 spans="4:28" x14ac:dyDescent="0.15">
      <c r="D42" s="96">
        <v>37260</v>
      </c>
      <c r="E42" s="97">
        <v>2.35</v>
      </c>
      <c r="F42" s="97">
        <v>2.4824999999999999</v>
      </c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</row>
    <row r="43" spans="4:28" x14ac:dyDescent="0.15">
      <c r="D43" s="96">
        <v>37261</v>
      </c>
      <c r="E43" s="97">
        <v>2.2999999999999998</v>
      </c>
      <c r="F43" s="97">
        <v>2.4824999999999999</v>
      </c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</row>
    <row r="44" spans="4:28" x14ac:dyDescent="0.15">
      <c r="D44" s="96">
        <v>37262</v>
      </c>
      <c r="E44" s="97">
        <v>2.2999999999999998</v>
      </c>
      <c r="F44" s="97">
        <v>2.4824999999999999</v>
      </c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</row>
    <row r="45" spans="4:28" x14ac:dyDescent="0.15">
      <c r="D45" s="96">
        <v>37263</v>
      </c>
      <c r="E45" s="97">
        <v>2.2999999999999998</v>
      </c>
      <c r="F45" s="97">
        <v>2.4824999999999999</v>
      </c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</row>
    <row r="46" spans="4:28" x14ac:dyDescent="0.15">
      <c r="D46" s="96">
        <v>37264</v>
      </c>
      <c r="E46" s="97">
        <v>2.2999999999999998</v>
      </c>
      <c r="F46" s="97">
        <v>2.4824999999999999</v>
      </c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</row>
    <row r="47" spans="4:28" x14ac:dyDescent="0.15">
      <c r="D47" s="96">
        <v>37265</v>
      </c>
      <c r="E47" s="97">
        <v>2.2999999999999998</v>
      </c>
      <c r="F47" s="97">
        <v>2.4824999999999999</v>
      </c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</row>
    <row r="48" spans="4:28" x14ac:dyDescent="0.15">
      <c r="D48" s="96">
        <v>37266</v>
      </c>
      <c r="E48" s="97">
        <v>2.2999999999999998</v>
      </c>
      <c r="F48" s="97">
        <v>2.4824999999999999</v>
      </c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</row>
    <row r="49" spans="4:28" x14ac:dyDescent="0.15">
      <c r="D49" s="96">
        <v>37267</v>
      </c>
      <c r="E49" s="97">
        <v>2.2999999999999998</v>
      </c>
      <c r="F49" s="97">
        <v>2.4824999999999999</v>
      </c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</row>
    <row r="50" spans="4:28" x14ac:dyDescent="0.15">
      <c r="D50" s="96">
        <v>37268</v>
      </c>
      <c r="E50" s="97">
        <v>2.2999999999999998</v>
      </c>
      <c r="F50" s="97">
        <v>2.4824999999999999</v>
      </c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</row>
    <row r="51" spans="4:28" x14ac:dyDescent="0.15">
      <c r="D51" s="96">
        <v>37269</v>
      </c>
      <c r="E51" s="97">
        <v>2.2999999999999998</v>
      </c>
      <c r="F51" s="97">
        <v>2.4824999999999999</v>
      </c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</row>
    <row r="52" spans="4:28" x14ac:dyDescent="0.15">
      <c r="D52" s="96">
        <v>37270</v>
      </c>
      <c r="E52" s="97">
        <v>2.2999999999999998</v>
      </c>
      <c r="F52" s="97">
        <v>2.4824999999999999</v>
      </c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</row>
    <row r="53" spans="4:28" x14ac:dyDescent="0.15">
      <c r="D53" s="96">
        <v>37271</v>
      </c>
      <c r="E53" s="97">
        <v>2.2999999999999998</v>
      </c>
      <c r="F53" s="97">
        <v>2.4824999999999999</v>
      </c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</row>
    <row r="54" spans="4:28" x14ac:dyDescent="0.15">
      <c r="D54" s="96">
        <v>37272</v>
      </c>
      <c r="E54" s="97">
        <v>2.2999999999999998</v>
      </c>
      <c r="F54" s="97">
        <v>2.4824999999999999</v>
      </c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</row>
    <row r="55" spans="4:28" x14ac:dyDescent="0.15">
      <c r="D55" s="96">
        <v>37273</v>
      </c>
      <c r="E55" s="97">
        <v>2.2999999999999998</v>
      </c>
      <c r="F55" s="97">
        <v>2.4824999999999999</v>
      </c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</row>
    <row r="56" spans="4:28" x14ac:dyDescent="0.15">
      <c r="D56" s="96">
        <v>37274</v>
      </c>
      <c r="E56" s="97">
        <v>2.2999999999999998</v>
      </c>
      <c r="F56" s="97">
        <v>2.4824999999999999</v>
      </c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</row>
    <row r="57" spans="4:28" x14ac:dyDescent="0.15">
      <c r="D57" s="96">
        <v>37275</v>
      </c>
      <c r="E57" s="97">
        <v>2.2999999999999998</v>
      </c>
      <c r="F57" s="97">
        <v>2.4824999999999999</v>
      </c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</row>
    <row r="58" spans="4:28" x14ac:dyDescent="0.15">
      <c r="D58" s="96">
        <v>37276</v>
      </c>
      <c r="E58" s="97">
        <v>2.2999999999999998</v>
      </c>
      <c r="F58" s="97">
        <v>2.4824999999999999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</row>
    <row r="59" spans="4:28" x14ac:dyDescent="0.15">
      <c r="D59" s="96">
        <v>37277</v>
      </c>
      <c r="E59" s="97">
        <v>2.2999999999999998</v>
      </c>
      <c r="F59" s="97">
        <v>2.4824999999999999</v>
      </c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 spans="4:28" x14ac:dyDescent="0.15">
      <c r="D60" s="96">
        <v>37278</v>
      </c>
      <c r="E60" s="97">
        <v>2.2999999999999998</v>
      </c>
      <c r="F60" s="97">
        <v>2.4824999999999999</v>
      </c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 spans="4:28" x14ac:dyDescent="0.15">
      <c r="D61" s="96">
        <v>37279</v>
      </c>
      <c r="E61" s="97">
        <v>2.2999999999999998</v>
      </c>
      <c r="F61" s="97">
        <v>2.4824999999999999</v>
      </c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 spans="4:28" x14ac:dyDescent="0.15">
      <c r="D62" s="96">
        <v>37280</v>
      </c>
      <c r="E62" s="97">
        <v>2.2999999999999998</v>
      </c>
      <c r="F62" s="97">
        <v>2.4824999999999999</v>
      </c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 spans="4:28" x14ac:dyDescent="0.15">
      <c r="D63" s="96">
        <v>37281</v>
      </c>
      <c r="E63" s="97">
        <v>2.2999999999999998</v>
      </c>
      <c r="F63" s="97">
        <v>2.4824999999999999</v>
      </c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</row>
    <row r="64" spans="4:28" x14ac:dyDescent="0.15">
      <c r="D64" s="96">
        <v>37282</v>
      </c>
      <c r="E64" s="97">
        <v>2.2999999999999998</v>
      </c>
      <c r="F64" s="97">
        <v>2.4824999999999999</v>
      </c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</row>
    <row r="65" spans="4:28" x14ac:dyDescent="0.15">
      <c r="D65" s="96">
        <v>37283</v>
      </c>
      <c r="E65" s="97">
        <v>2.2999999999999998</v>
      </c>
      <c r="F65" s="97">
        <v>2.4824999999999999</v>
      </c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</row>
    <row r="66" spans="4:28" x14ac:dyDescent="0.15">
      <c r="D66" s="96">
        <v>37284</v>
      </c>
      <c r="E66" s="97">
        <v>2.2999999999999998</v>
      </c>
      <c r="F66" s="97">
        <v>2.4824999999999999</v>
      </c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</row>
    <row r="67" spans="4:28" x14ac:dyDescent="0.15">
      <c r="D67" s="96">
        <v>37285</v>
      </c>
      <c r="E67" s="97">
        <v>2.2999999999999998</v>
      </c>
      <c r="F67" s="97">
        <v>2.4824999999999999</v>
      </c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4:28" x14ac:dyDescent="0.15">
      <c r="D68" s="96">
        <v>37286</v>
      </c>
      <c r="E68" s="97">
        <v>2.2999999999999998</v>
      </c>
      <c r="F68" s="97">
        <v>2.63</v>
      </c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</row>
    <row r="69" spans="4:28" x14ac:dyDescent="0.15">
      <c r="D69" s="96">
        <v>37287</v>
      </c>
      <c r="E69" s="97">
        <v>2.2999999999999998</v>
      </c>
      <c r="F69" s="97">
        <v>2.46</v>
      </c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</row>
    <row r="70" spans="4:28" x14ac:dyDescent="0.15">
      <c r="D70" s="96">
        <v>37257</v>
      </c>
      <c r="E70" s="97">
        <v>2.76</v>
      </c>
      <c r="F70" s="97">
        <v>2.2200000000000002</v>
      </c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</row>
    <row r="71" spans="4:28" x14ac:dyDescent="0.15">
      <c r="D71" s="96">
        <v>37258</v>
      </c>
      <c r="E71" s="97">
        <v>2.76</v>
      </c>
      <c r="F71" s="97">
        <v>2.2200000000000002</v>
      </c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</row>
    <row r="72" spans="4:28" x14ac:dyDescent="0.15">
      <c r="D72" s="96">
        <v>37259</v>
      </c>
      <c r="E72" s="97">
        <v>2.5649999999999999</v>
      </c>
      <c r="F72" s="97">
        <v>2.2200000000000002</v>
      </c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</row>
    <row r="73" spans="4:28" x14ac:dyDescent="0.15">
      <c r="D73" s="96">
        <v>37260</v>
      </c>
      <c r="E73" s="97">
        <v>2.5350000000000001</v>
      </c>
      <c r="F73" s="97">
        <v>2.2200000000000002</v>
      </c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</row>
    <row r="74" spans="4:28" x14ac:dyDescent="0.15">
      <c r="D74" s="96">
        <v>37261</v>
      </c>
      <c r="E74" s="97">
        <v>2.35</v>
      </c>
      <c r="F74" s="97">
        <v>2.2200000000000002</v>
      </c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</row>
    <row r="75" spans="4:28" x14ac:dyDescent="0.15">
      <c r="D75" s="96">
        <v>37262</v>
      </c>
      <c r="E75" s="97">
        <v>2.35</v>
      </c>
      <c r="F75" s="97">
        <v>2.2200000000000002</v>
      </c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</row>
    <row r="76" spans="4:28" x14ac:dyDescent="0.15">
      <c r="D76" s="96">
        <v>37263</v>
      </c>
      <c r="E76" s="97">
        <v>2.35</v>
      </c>
      <c r="F76" s="97">
        <v>2.2200000000000002</v>
      </c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</row>
    <row r="77" spans="4:28" x14ac:dyDescent="0.15">
      <c r="D77" s="96">
        <v>37264</v>
      </c>
      <c r="E77" s="97">
        <v>2.2999999999999998</v>
      </c>
      <c r="F77" s="97">
        <v>2.2200000000000002</v>
      </c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</row>
    <row r="78" spans="4:28" x14ac:dyDescent="0.15">
      <c r="D78" s="96">
        <v>37265</v>
      </c>
      <c r="E78" s="97">
        <v>2.2999999999999998</v>
      </c>
      <c r="F78" s="97">
        <v>2.2200000000000002</v>
      </c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</row>
    <row r="79" spans="4:28" x14ac:dyDescent="0.15">
      <c r="D79" s="96">
        <v>37266</v>
      </c>
      <c r="E79" s="97">
        <v>2.2999999999999998</v>
      </c>
      <c r="F79" s="97">
        <v>2.2200000000000002</v>
      </c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</row>
    <row r="80" spans="4:28" x14ac:dyDescent="0.15">
      <c r="D80" s="96">
        <v>37267</v>
      </c>
      <c r="E80" s="97">
        <v>2.2999999999999998</v>
      </c>
      <c r="F80" s="97">
        <v>2.2200000000000002</v>
      </c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</row>
    <row r="81" spans="4:28" x14ac:dyDescent="0.15">
      <c r="D81" s="96">
        <v>37268</v>
      </c>
      <c r="E81" s="97">
        <v>2.2999999999999998</v>
      </c>
      <c r="F81" s="97">
        <v>2.2200000000000002</v>
      </c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</row>
    <row r="82" spans="4:28" x14ac:dyDescent="0.15">
      <c r="D82" s="96">
        <v>37269</v>
      </c>
      <c r="E82" s="97">
        <v>2.2999999999999998</v>
      </c>
      <c r="F82" s="97">
        <v>2.2200000000000002</v>
      </c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</row>
    <row r="83" spans="4:28" x14ac:dyDescent="0.15">
      <c r="D83" s="96">
        <v>37270</v>
      </c>
      <c r="E83" s="97">
        <v>2.2999999999999998</v>
      </c>
      <c r="F83" s="97">
        <v>2.2200000000000002</v>
      </c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</row>
    <row r="84" spans="4:28" x14ac:dyDescent="0.15">
      <c r="D84" s="96">
        <v>37271</v>
      </c>
      <c r="E84" s="97">
        <v>2.2999999999999998</v>
      </c>
      <c r="F84" s="97">
        <v>2.2200000000000002</v>
      </c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</row>
    <row r="85" spans="4:28" x14ac:dyDescent="0.15">
      <c r="D85" s="96">
        <v>37272</v>
      </c>
      <c r="E85" s="97">
        <v>2.2999999999999998</v>
      </c>
      <c r="F85" s="97">
        <v>2.2200000000000002</v>
      </c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</row>
    <row r="86" spans="4:28" x14ac:dyDescent="0.15">
      <c r="D86" s="96">
        <v>37273</v>
      </c>
      <c r="E86" s="97">
        <v>2.2999999999999998</v>
      </c>
      <c r="F86" s="97">
        <v>2.2200000000000002</v>
      </c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</row>
    <row r="87" spans="4:28" x14ac:dyDescent="0.15">
      <c r="D87" s="96">
        <v>37274</v>
      </c>
      <c r="E87" s="97">
        <v>2.2999999999999998</v>
      </c>
      <c r="F87" s="97">
        <v>2.2200000000000002</v>
      </c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</row>
    <row r="88" spans="4:28" x14ac:dyDescent="0.15">
      <c r="D88" s="96">
        <v>37275</v>
      </c>
      <c r="E88" s="97">
        <v>2.2999999999999998</v>
      </c>
      <c r="F88" s="97">
        <v>2.2200000000000002</v>
      </c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</row>
    <row r="89" spans="4:28" x14ac:dyDescent="0.15">
      <c r="D89" s="96">
        <v>37276</v>
      </c>
      <c r="E89" s="97">
        <v>2.2999999999999998</v>
      </c>
      <c r="F89" s="97">
        <v>2.2200000000000002</v>
      </c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</row>
    <row r="90" spans="4:28" x14ac:dyDescent="0.15">
      <c r="D90" s="96">
        <v>37277</v>
      </c>
      <c r="E90" s="97">
        <v>2.2999999999999998</v>
      </c>
      <c r="F90" s="97">
        <v>2.2200000000000002</v>
      </c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</row>
    <row r="91" spans="4:28" x14ac:dyDescent="0.15">
      <c r="D91" s="96">
        <v>37278</v>
      </c>
      <c r="E91" s="97">
        <v>2.2999999999999998</v>
      </c>
      <c r="F91" s="97">
        <v>2.2200000000000002</v>
      </c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</row>
    <row r="92" spans="4:28" x14ac:dyDescent="0.15">
      <c r="D92" s="96">
        <v>37279</v>
      </c>
      <c r="E92" s="97">
        <v>2.2999999999999998</v>
      </c>
      <c r="F92" s="97">
        <v>2.2200000000000002</v>
      </c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</row>
    <row r="93" spans="4:28" x14ac:dyDescent="0.15">
      <c r="D93" s="96">
        <v>37280</v>
      </c>
      <c r="E93" s="97">
        <v>2.2999999999999998</v>
      </c>
      <c r="F93" s="97">
        <v>2.2200000000000002</v>
      </c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</row>
    <row r="94" spans="4:28" x14ac:dyDescent="0.15">
      <c r="D94" s="96">
        <v>37281</v>
      </c>
      <c r="E94" s="97">
        <v>2.2999999999999998</v>
      </c>
      <c r="F94" s="97">
        <v>2.2200000000000002</v>
      </c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</row>
    <row r="95" spans="4:28" x14ac:dyDescent="0.15">
      <c r="D95" s="96">
        <v>37282</v>
      </c>
      <c r="E95" s="97">
        <v>2.2999999999999998</v>
      </c>
      <c r="F95" s="97">
        <v>2.2200000000000002</v>
      </c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</row>
    <row r="96" spans="4:28" x14ac:dyDescent="0.15">
      <c r="D96" s="96">
        <v>37283</v>
      </c>
      <c r="E96" s="97">
        <v>2.2999999999999998</v>
      </c>
      <c r="F96" s="97">
        <v>2.2200000000000002</v>
      </c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</row>
    <row r="97" spans="4:28" x14ac:dyDescent="0.15">
      <c r="D97" s="96">
        <v>37284</v>
      </c>
      <c r="E97" s="97">
        <v>2.2999999999999998</v>
      </c>
      <c r="F97" s="97">
        <v>2.2200000000000002</v>
      </c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</row>
    <row r="98" spans="4:28" x14ac:dyDescent="0.15">
      <c r="D98" s="96">
        <v>37285</v>
      </c>
      <c r="E98" s="97">
        <v>2.2999999999999998</v>
      </c>
      <c r="F98" s="97">
        <v>2.4824999999999999</v>
      </c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</row>
    <row r="99" spans="4:28" x14ac:dyDescent="0.15">
      <c r="D99" s="96">
        <v>37286</v>
      </c>
      <c r="E99" s="97">
        <v>2.2999999999999998</v>
      </c>
      <c r="F99" s="97">
        <v>2.4824999999999999</v>
      </c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</row>
    <row r="100" spans="4:28" x14ac:dyDescent="0.15">
      <c r="D100" s="96">
        <v>37287</v>
      </c>
      <c r="E100" s="97">
        <v>2.2999999999999998</v>
      </c>
      <c r="F100" s="97">
        <v>2.4824999999999999</v>
      </c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</row>
    <row r="101" spans="4:28" x14ac:dyDescent="0.15">
      <c r="D101" s="96">
        <v>37257</v>
      </c>
      <c r="E101" s="97">
        <v>2.76</v>
      </c>
      <c r="F101" s="97">
        <v>2.4824999999999999</v>
      </c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</row>
    <row r="102" spans="4:28" x14ac:dyDescent="0.15">
      <c r="D102" s="96">
        <v>37258</v>
      </c>
      <c r="E102" s="97">
        <v>2.76</v>
      </c>
      <c r="F102" s="97">
        <v>2.4824999999999999</v>
      </c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</row>
    <row r="103" spans="4:28" x14ac:dyDescent="0.15">
      <c r="D103" s="96">
        <v>37259</v>
      </c>
      <c r="E103" s="97">
        <v>2.5649999999999999</v>
      </c>
      <c r="F103" s="97">
        <v>2.4824999999999999</v>
      </c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</row>
    <row r="104" spans="4:28" x14ac:dyDescent="0.15">
      <c r="D104" s="96">
        <v>37260</v>
      </c>
      <c r="E104" s="97">
        <v>2.5350000000000001</v>
      </c>
      <c r="F104" s="97">
        <v>2.4824999999999999</v>
      </c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</row>
    <row r="105" spans="4:28" x14ac:dyDescent="0.15">
      <c r="D105" s="96">
        <v>37261</v>
      </c>
      <c r="E105" s="97">
        <v>2.395</v>
      </c>
      <c r="F105" s="97">
        <v>2.4824999999999999</v>
      </c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</row>
    <row r="106" spans="4:28" x14ac:dyDescent="0.15">
      <c r="D106" s="96">
        <v>37262</v>
      </c>
      <c r="E106" s="97">
        <v>2.395</v>
      </c>
      <c r="F106" s="97">
        <v>2.4824999999999999</v>
      </c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</row>
    <row r="107" spans="4:28" x14ac:dyDescent="0.15">
      <c r="D107" s="96">
        <v>37263</v>
      </c>
      <c r="E107" s="97">
        <v>2.395</v>
      </c>
      <c r="F107" s="97">
        <v>2.4824999999999999</v>
      </c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</row>
    <row r="108" spans="4:28" x14ac:dyDescent="0.15">
      <c r="D108" s="96">
        <v>37264</v>
      </c>
      <c r="E108" s="97">
        <v>2.29</v>
      </c>
      <c r="F108" s="97">
        <v>2.4824999999999999</v>
      </c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</row>
    <row r="109" spans="4:28" x14ac:dyDescent="0.15">
      <c r="D109" s="96">
        <v>37265</v>
      </c>
      <c r="E109" s="97">
        <v>2.31</v>
      </c>
      <c r="F109" s="97">
        <v>2.4824999999999999</v>
      </c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</row>
    <row r="110" spans="4:28" x14ac:dyDescent="0.15">
      <c r="D110" s="96">
        <v>37266</v>
      </c>
      <c r="E110" s="97">
        <v>2.31</v>
      </c>
      <c r="F110" s="97">
        <v>2.4824999999999999</v>
      </c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</row>
    <row r="111" spans="4:28" x14ac:dyDescent="0.15">
      <c r="D111" s="96">
        <v>37267</v>
      </c>
      <c r="E111" s="97">
        <v>2.31</v>
      </c>
      <c r="F111" s="97">
        <v>2.4824999999999999</v>
      </c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</row>
    <row r="112" spans="4:28" x14ac:dyDescent="0.15">
      <c r="D112" s="96">
        <v>37268</v>
      </c>
      <c r="E112" s="97">
        <v>2.31</v>
      </c>
      <c r="F112" s="97">
        <v>2.4824999999999999</v>
      </c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4:28" x14ac:dyDescent="0.15">
      <c r="D113" s="96">
        <v>37269</v>
      </c>
      <c r="E113" s="97">
        <v>2.31</v>
      </c>
      <c r="F113" s="97">
        <v>2.4824999999999999</v>
      </c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4:28" x14ac:dyDescent="0.15">
      <c r="D114" s="96">
        <v>37270</v>
      </c>
      <c r="E114" s="97">
        <v>2.31</v>
      </c>
      <c r="F114" s="97">
        <v>2.4824999999999999</v>
      </c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</row>
    <row r="115" spans="4:28" x14ac:dyDescent="0.15">
      <c r="D115" s="96">
        <v>37271</v>
      </c>
      <c r="E115" s="97">
        <v>2.31</v>
      </c>
      <c r="F115" s="97">
        <v>2.4824999999999999</v>
      </c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</row>
    <row r="116" spans="4:28" x14ac:dyDescent="0.15">
      <c r="D116" s="96">
        <v>37272</v>
      </c>
      <c r="E116" s="97">
        <v>2.31</v>
      </c>
      <c r="F116" s="97">
        <v>2.4824999999999999</v>
      </c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</row>
    <row r="117" spans="4:28" x14ac:dyDescent="0.15">
      <c r="D117" s="96">
        <v>37273</v>
      </c>
      <c r="E117" s="97">
        <v>2.31</v>
      </c>
      <c r="F117" s="97">
        <v>2.4824999999999999</v>
      </c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</row>
    <row r="118" spans="4:28" x14ac:dyDescent="0.15">
      <c r="D118" s="96">
        <v>37274</v>
      </c>
      <c r="E118" s="97">
        <v>2.31</v>
      </c>
      <c r="F118" s="97">
        <v>2.4824999999999999</v>
      </c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</row>
    <row r="119" spans="4:28" x14ac:dyDescent="0.15">
      <c r="D119" s="96">
        <v>37275</v>
      </c>
      <c r="E119" s="97">
        <v>2.31</v>
      </c>
      <c r="F119" s="97">
        <v>2.4824999999999999</v>
      </c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</row>
    <row r="120" spans="4:28" x14ac:dyDescent="0.15">
      <c r="D120" s="96">
        <v>37276</v>
      </c>
      <c r="E120" s="97">
        <v>2.31</v>
      </c>
      <c r="F120" s="97">
        <v>2.4824999999999999</v>
      </c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</row>
    <row r="121" spans="4:28" x14ac:dyDescent="0.15">
      <c r="D121" s="96">
        <v>37277</v>
      </c>
      <c r="E121" s="97">
        <v>2.31</v>
      </c>
      <c r="F121" s="97">
        <v>2.4824999999999999</v>
      </c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 spans="4:28" x14ac:dyDescent="0.15">
      <c r="D122" s="96">
        <v>37278</v>
      </c>
      <c r="E122" s="97">
        <v>2.31</v>
      </c>
      <c r="F122" s="97">
        <v>2.4824999999999999</v>
      </c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</row>
    <row r="123" spans="4:28" x14ac:dyDescent="0.15">
      <c r="D123" s="96">
        <v>37279</v>
      </c>
      <c r="E123" s="97">
        <v>2.31</v>
      </c>
      <c r="F123" s="97">
        <v>2.4824999999999999</v>
      </c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</row>
    <row r="124" spans="4:28" x14ac:dyDescent="0.15">
      <c r="D124" s="96">
        <v>37280</v>
      </c>
      <c r="E124" s="97">
        <v>2.31</v>
      </c>
      <c r="F124" s="97">
        <v>2.4824999999999999</v>
      </c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</row>
    <row r="125" spans="4:28" x14ac:dyDescent="0.15">
      <c r="D125" s="96">
        <v>37281</v>
      </c>
      <c r="E125" s="97">
        <v>2.31</v>
      </c>
      <c r="F125" s="97">
        <v>2.4824999999999999</v>
      </c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</row>
    <row r="126" spans="4:28" x14ac:dyDescent="0.15">
      <c r="D126" s="96">
        <v>37282</v>
      </c>
      <c r="E126" s="97">
        <v>2.31</v>
      </c>
      <c r="F126" s="97">
        <v>2.63</v>
      </c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 spans="4:28" x14ac:dyDescent="0.15">
      <c r="D127" s="96">
        <v>37283</v>
      </c>
      <c r="E127" s="97">
        <v>2.31</v>
      </c>
      <c r="F127" s="97">
        <v>2.63</v>
      </c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 spans="4:28" x14ac:dyDescent="0.15">
      <c r="D128" s="96">
        <v>37284</v>
      </c>
      <c r="E128" s="97">
        <v>2.31</v>
      </c>
      <c r="F128" s="97">
        <v>2.46</v>
      </c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 spans="4:28" x14ac:dyDescent="0.15">
      <c r="D129" s="96">
        <v>37285</v>
      </c>
      <c r="E129" s="97">
        <v>2.31</v>
      </c>
      <c r="F129" s="97">
        <v>2.39</v>
      </c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</row>
    <row r="130" spans="4:28" x14ac:dyDescent="0.15">
      <c r="D130" s="96">
        <v>37286</v>
      </c>
      <c r="E130" s="97">
        <v>2.31</v>
      </c>
      <c r="F130" s="97">
        <v>2.2200000000000002</v>
      </c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 spans="4:28" x14ac:dyDescent="0.15">
      <c r="D131" s="96">
        <v>37287</v>
      </c>
      <c r="E131" s="97">
        <v>2.31</v>
      </c>
      <c r="F131" s="97">
        <v>2.2200000000000002</v>
      </c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 spans="4:28" x14ac:dyDescent="0.15">
      <c r="D132" s="96">
        <v>37257</v>
      </c>
      <c r="E132" s="97">
        <v>2.76</v>
      </c>
      <c r="F132" s="97">
        <v>2.2200000000000002</v>
      </c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 spans="4:28" x14ac:dyDescent="0.15">
      <c r="D133" s="96">
        <v>37258</v>
      </c>
      <c r="E133" s="97">
        <v>2.76</v>
      </c>
      <c r="F133" s="97">
        <v>2.2200000000000002</v>
      </c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 spans="4:28" x14ac:dyDescent="0.15">
      <c r="D134" s="96">
        <v>37259</v>
      </c>
      <c r="E134" s="97">
        <v>2.5649999999999999</v>
      </c>
      <c r="F134" s="97">
        <v>2.2200000000000002</v>
      </c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 spans="4:28" x14ac:dyDescent="0.15">
      <c r="D135" s="96">
        <v>37260</v>
      </c>
      <c r="E135" s="97">
        <v>2.5350000000000001</v>
      </c>
      <c r="F135" s="97">
        <v>2.2200000000000002</v>
      </c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 spans="4:28" x14ac:dyDescent="0.15">
      <c r="D136" s="96">
        <v>37261</v>
      </c>
      <c r="E136" s="97">
        <v>2.395</v>
      </c>
      <c r="F136" s="97">
        <v>2.2200000000000002</v>
      </c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 spans="4:28" x14ac:dyDescent="0.15">
      <c r="D137" s="96">
        <v>37262</v>
      </c>
      <c r="E137" s="97">
        <v>2.395</v>
      </c>
      <c r="F137" s="97">
        <v>2.2200000000000002</v>
      </c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 spans="4:28" x14ac:dyDescent="0.15">
      <c r="D138" s="96">
        <v>37263</v>
      </c>
      <c r="E138" s="97">
        <v>2.395</v>
      </c>
      <c r="F138" s="97">
        <v>2.2200000000000002</v>
      </c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 spans="4:28" x14ac:dyDescent="0.15">
      <c r="D139" s="96">
        <v>37264</v>
      </c>
      <c r="E139" s="97">
        <v>2.3050000000000002</v>
      </c>
      <c r="F139" s="97">
        <v>2.2200000000000002</v>
      </c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 spans="4:28" x14ac:dyDescent="0.15">
      <c r="D140" s="96">
        <v>37265</v>
      </c>
      <c r="E140" s="97">
        <v>2.38</v>
      </c>
      <c r="F140" s="97">
        <v>2.2200000000000002</v>
      </c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 spans="4:28" x14ac:dyDescent="0.15">
      <c r="D141" s="96">
        <v>37266</v>
      </c>
      <c r="E141" s="97">
        <v>2.3199999999999998</v>
      </c>
      <c r="F141" s="97">
        <v>2.2200000000000002</v>
      </c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 spans="4:28" x14ac:dyDescent="0.15">
      <c r="D142" s="96">
        <v>37267</v>
      </c>
      <c r="E142" s="97">
        <v>2.3199999999999998</v>
      </c>
      <c r="F142" s="97">
        <v>2.2200000000000002</v>
      </c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 spans="4:28" x14ac:dyDescent="0.15">
      <c r="D143" s="96">
        <v>37268</v>
      </c>
      <c r="E143" s="97">
        <v>2.3199999999999998</v>
      </c>
      <c r="F143" s="97">
        <v>2.2200000000000002</v>
      </c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 spans="4:28" x14ac:dyDescent="0.15">
      <c r="D144" s="96">
        <v>37269</v>
      </c>
      <c r="E144" s="97">
        <v>2.3199999999999998</v>
      </c>
      <c r="F144" s="97">
        <v>2.2200000000000002</v>
      </c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 spans="4:28" x14ac:dyDescent="0.15">
      <c r="D145" s="96">
        <v>37270</v>
      </c>
      <c r="E145" s="97">
        <v>2.3199999999999998</v>
      </c>
      <c r="F145" s="97">
        <v>2.2200000000000002</v>
      </c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 spans="4:28" x14ac:dyDescent="0.15">
      <c r="D146" s="96">
        <v>37271</v>
      </c>
      <c r="E146" s="97">
        <v>2.3199999999999998</v>
      </c>
      <c r="F146" s="97">
        <v>2.2200000000000002</v>
      </c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 spans="4:28" x14ac:dyDescent="0.15">
      <c r="D147" s="96">
        <v>37272</v>
      </c>
      <c r="E147" s="97">
        <v>2.3199999999999998</v>
      </c>
      <c r="F147" s="97">
        <v>2.2200000000000002</v>
      </c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 spans="4:28" x14ac:dyDescent="0.15">
      <c r="D148" s="96">
        <v>37273</v>
      </c>
      <c r="E148" s="97">
        <v>2.3199999999999998</v>
      </c>
      <c r="F148" s="97">
        <v>2.2200000000000002</v>
      </c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 spans="4:28" x14ac:dyDescent="0.15">
      <c r="D149" s="96">
        <v>37274</v>
      </c>
      <c r="E149" s="97">
        <v>2.3199999999999998</v>
      </c>
      <c r="F149" s="97">
        <v>2.2200000000000002</v>
      </c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 spans="4:28" x14ac:dyDescent="0.15">
      <c r="D150" s="96">
        <v>37275</v>
      </c>
      <c r="E150" s="97">
        <v>2.3199999999999998</v>
      </c>
      <c r="F150" s="97">
        <v>2.2200000000000002</v>
      </c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 spans="4:28" x14ac:dyDescent="0.15">
      <c r="D151" s="96">
        <v>37276</v>
      </c>
      <c r="E151" s="97">
        <v>2.3199999999999998</v>
      </c>
      <c r="F151" s="97">
        <v>2.2200000000000002</v>
      </c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 spans="4:28" x14ac:dyDescent="0.15">
      <c r="D152" s="96">
        <v>37277</v>
      </c>
      <c r="E152" s="97">
        <v>2.3199999999999998</v>
      </c>
      <c r="F152" s="97">
        <v>2.2200000000000002</v>
      </c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 spans="4:28" x14ac:dyDescent="0.15">
      <c r="D153" s="96">
        <v>37278</v>
      </c>
      <c r="E153" s="97">
        <v>2.3199999999999998</v>
      </c>
      <c r="F153" s="97">
        <v>2.2200000000000002</v>
      </c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 spans="4:28" x14ac:dyDescent="0.15">
      <c r="D154" s="96">
        <v>37279</v>
      </c>
      <c r="E154" s="97">
        <v>2.3199999999999998</v>
      </c>
      <c r="F154" s="97">
        <v>2.2200000000000002</v>
      </c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 spans="4:28" x14ac:dyDescent="0.15">
      <c r="D155" s="96">
        <v>37280</v>
      </c>
      <c r="E155" s="97">
        <v>2.3199999999999998</v>
      </c>
      <c r="F155" s="97">
        <v>2.2200000000000002</v>
      </c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 spans="4:28" x14ac:dyDescent="0.15">
      <c r="D156" s="96">
        <v>37281</v>
      </c>
      <c r="E156" s="97">
        <v>2.3199999999999998</v>
      </c>
      <c r="F156" s="97">
        <v>2.2200000000000002</v>
      </c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 spans="4:28" x14ac:dyDescent="0.15">
      <c r="D157" s="96">
        <v>37282</v>
      </c>
      <c r="E157" s="97">
        <v>2.3199999999999998</v>
      </c>
      <c r="F157" s="97">
        <v>2.4824999999999999</v>
      </c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 spans="4:28" x14ac:dyDescent="0.15">
      <c r="D158" s="96">
        <v>37283</v>
      </c>
      <c r="E158" s="97">
        <v>2.3199999999999998</v>
      </c>
      <c r="F158" s="97">
        <v>2.4824999999999999</v>
      </c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 spans="4:28" x14ac:dyDescent="0.15">
      <c r="D159" s="96">
        <v>37284</v>
      </c>
      <c r="E159" s="97">
        <v>2.3199999999999998</v>
      </c>
      <c r="F159" s="97">
        <v>2.4824999999999999</v>
      </c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 spans="4:28" x14ac:dyDescent="0.15">
      <c r="D160" s="96">
        <v>37285</v>
      </c>
      <c r="E160" s="97">
        <v>2.3199999999999998</v>
      </c>
      <c r="F160" s="97">
        <v>2.4824999999999999</v>
      </c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 spans="4:28" x14ac:dyDescent="0.15">
      <c r="D161" s="96">
        <v>37286</v>
      </c>
      <c r="E161" s="97">
        <v>2.3199999999999998</v>
      </c>
      <c r="F161" s="97">
        <v>2.4824999999999999</v>
      </c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 spans="4:28" x14ac:dyDescent="0.15">
      <c r="D162" s="96">
        <v>37287</v>
      </c>
      <c r="E162" s="97">
        <v>2.3199999999999998</v>
      </c>
      <c r="F162" s="97">
        <v>2.4824999999999999</v>
      </c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 spans="4:28" x14ac:dyDescent="0.15">
      <c r="D163" s="96">
        <v>37257</v>
      </c>
      <c r="E163" s="97">
        <v>2.76</v>
      </c>
      <c r="F163" s="97">
        <v>2.4824999999999999</v>
      </c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 spans="4:28" x14ac:dyDescent="0.15">
      <c r="D164" s="96">
        <v>37258</v>
      </c>
      <c r="E164" s="97">
        <v>2.76</v>
      </c>
      <c r="F164" s="97">
        <v>2.4824999999999999</v>
      </c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 spans="4:28" x14ac:dyDescent="0.15">
      <c r="D165" s="96">
        <v>37259</v>
      </c>
      <c r="E165" s="97">
        <v>2.5649999999999999</v>
      </c>
      <c r="F165" s="97">
        <v>2.4824999999999999</v>
      </c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 spans="4:28" x14ac:dyDescent="0.15">
      <c r="D166" s="96">
        <v>37260</v>
      </c>
      <c r="E166" s="97">
        <v>2.5350000000000001</v>
      </c>
      <c r="F166" s="97">
        <v>2.4824999999999999</v>
      </c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4:28" x14ac:dyDescent="0.15">
      <c r="D167" s="96">
        <v>37261</v>
      </c>
      <c r="E167" s="97">
        <v>2.395</v>
      </c>
      <c r="F167" s="97">
        <v>2.4824999999999999</v>
      </c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4:28" x14ac:dyDescent="0.15">
      <c r="D168" s="96">
        <v>37262</v>
      </c>
      <c r="E168" s="97">
        <v>2.395</v>
      </c>
      <c r="F168" s="97">
        <v>2.4824999999999999</v>
      </c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4:28" x14ac:dyDescent="0.15">
      <c r="D169" s="96">
        <v>37263</v>
      </c>
      <c r="E169" s="97">
        <v>2.395</v>
      </c>
      <c r="F169" s="97">
        <v>2.4824999999999999</v>
      </c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4:28" x14ac:dyDescent="0.15">
      <c r="D170" s="96">
        <v>37264</v>
      </c>
      <c r="E170" s="97">
        <v>2.3050000000000002</v>
      </c>
      <c r="F170" s="97">
        <v>2.4824999999999999</v>
      </c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4:28" x14ac:dyDescent="0.15">
      <c r="D171" s="96">
        <v>37265</v>
      </c>
      <c r="E171" s="97">
        <v>2.38</v>
      </c>
      <c r="F171" s="97">
        <v>2.4824999999999999</v>
      </c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 spans="4:28" x14ac:dyDescent="0.15">
      <c r="D172" s="96">
        <v>37266</v>
      </c>
      <c r="E172" s="97">
        <v>2.31</v>
      </c>
      <c r="F172" s="97">
        <v>2.4824999999999999</v>
      </c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 spans="4:28" x14ac:dyDescent="0.15">
      <c r="D173" s="96">
        <v>37267</v>
      </c>
      <c r="E173" s="97">
        <v>2.2799999999999998</v>
      </c>
      <c r="F173" s="97">
        <v>2.4824999999999999</v>
      </c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 spans="4:28" x14ac:dyDescent="0.15">
      <c r="D174" s="96">
        <v>37268</v>
      </c>
      <c r="E174" s="97">
        <v>2.2799999999999998</v>
      </c>
      <c r="F174" s="97">
        <v>2.4824999999999999</v>
      </c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 spans="4:28" x14ac:dyDescent="0.15">
      <c r="D175" s="96">
        <v>37269</v>
      </c>
      <c r="E175" s="97">
        <v>2.2799999999999998</v>
      </c>
      <c r="F175" s="97">
        <v>2.4824999999999999</v>
      </c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 spans="4:28" x14ac:dyDescent="0.15">
      <c r="D176" s="96">
        <v>37270</v>
      </c>
      <c r="E176" s="97">
        <v>2.2799999999999998</v>
      </c>
      <c r="F176" s="97">
        <v>2.4824999999999999</v>
      </c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 spans="4:28" x14ac:dyDescent="0.15">
      <c r="D177" s="96">
        <v>37271</v>
      </c>
      <c r="E177" s="97">
        <v>2.2799999999999998</v>
      </c>
      <c r="F177" s="97">
        <v>2.4824999999999999</v>
      </c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 spans="4:28" x14ac:dyDescent="0.15">
      <c r="D178" s="96">
        <v>37272</v>
      </c>
      <c r="E178" s="97">
        <v>2.2799999999999998</v>
      </c>
      <c r="F178" s="97">
        <v>2.4824999999999999</v>
      </c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 spans="4:28" x14ac:dyDescent="0.15">
      <c r="D179" s="96">
        <v>37273</v>
      </c>
      <c r="E179" s="97">
        <v>2.2799999999999998</v>
      </c>
      <c r="F179" s="97">
        <v>2.4824999999999999</v>
      </c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 spans="4:28" x14ac:dyDescent="0.15">
      <c r="D180" s="96">
        <v>37274</v>
      </c>
      <c r="E180" s="97">
        <v>2.2799999999999998</v>
      </c>
      <c r="F180" s="97">
        <v>2.4824999999999999</v>
      </c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 spans="4:28" x14ac:dyDescent="0.15">
      <c r="D181" s="96">
        <v>37275</v>
      </c>
      <c r="E181" s="97">
        <v>2.2799999999999998</v>
      </c>
      <c r="F181" s="97">
        <v>2.4824999999999999</v>
      </c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 spans="4:28" x14ac:dyDescent="0.15">
      <c r="D182" s="96">
        <v>37276</v>
      </c>
      <c r="E182" s="97">
        <v>2.2799999999999998</v>
      </c>
      <c r="F182" s="97">
        <v>2.4824999999999999</v>
      </c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 spans="4:28" x14ac:dyDescent="0.15">
      <c r="D183" s="96">
        <v>37277</v>
      </c>
      <c r="E183" s="97">
        <v>2.2799999999999998</v>
      </c>
      <c r="F183" s="97">
        <v>2.4824999999999999</v>
      </c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 spans="4:28" x14ac:dyDescent="0.15">
      <c r="D184" s="96">
        <v>37278</v>
      </c>
      <c r="E184" s="97">
        <v>2.2799999999999998</v>
      </c>
      <c r="F184" s="97">
        <v>2.4824999999999999</v>
      </c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 spans="4:28" x14ac:dyDescent="0.15">
      <c r="D185" s="96">
        <v>37279</v>
      </c>
      <c r="E185" s="97">
        <v>2.2799999999999998</v>
      </c>
      <c r="F185" s="97">
        <v>2.63</v>
      </c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 spans="4:28" x14ac:dyDescent="0.15">
      <c r="D186" s="96">
        <v>37280</v>
      </c>
      <c r="E186" s="97">
        <v>2.2799999999999998</v>
      </c>
      <c r="F186" s="97">
        <v>2.63</v>
      </c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 spans="4:28" x14ac:dyDescent="0.15">
      <c r="D187" s="96">
        <v>37281</v>
      </c>
      <c r="E187" s="97">
        <v>2.2799999999999998</v>
      </c>
      <c r="F187" s="97">
        <v>2.46</v>
      </c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 spans="4:28" x14ac:dyDescent="0.15">
      <c r="D188" s="96">
        <v>37282</v>
      </c>
      <c r="E188" s="97">
        <v>2.2799999999999998</v>
      </c>
      <c r="F188" s="97">
        <v>2.39</v>
      </c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 spans="4:28" x14ac:dyDescent="0.15">
      <c r="D189" s="96">
        <v>37283</v>
      </c>
      <c r="E189" s="97">
        <v>2.2799999999999998</v>
      </c>
      <c r="F189" s="97">
        <v>2.2599999999999998</v>
      </c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 spans="4:28" x14ac:dyDescent="0.15">
      <c r="D190" s="96">
        <v>37284</v>
      </c>
      <c r="E190" s="97">
        <v>2.2799999999999998</v>
      </c>
      <c r="F190" s="97">
        <v>2.2599999999999998</v>
      </c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 spans="4:28" x14ac:dyDescent="0.15">
      <c r="D191" s="96">
        <v>37285</v>
      </c>
      <c r="E191" s="97">
        <v>2.2799999999999998</v>
      </c>
      <c r="F191" s="97">
        <v>2.2599999999999998</v>
      </c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 spans="4:28" x14ac:dyDescent="0.15">
      <c r="D192" s="96">
        <v>37286</v>
      </c>
      <c r="E192" s="97">
        <v>2.2799999999999998</v>
      </c>
      <c r="F192" s="97">
        <v>2.23</v>
      </c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 spans="4:28" x14ac:dyDescent="0.15">
      <c r="D193" s="96">
        <v>37287</v>
      </c>
      <c r="E193" s="97">
        <v>2.2799999999999998</v>
      </c>
      <c r="F193" s="97">
        <v>2.23</v>
      </c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 spans="4:28" x14ac:dyDescent="0.15">
      <c r="D194" s="96">
        <v>37257</v>
      </c>
      <c r="E194" s="97">
        <v>2.76</v>
      </c>
      <c r="F194" s="97">
        <v>2.23</v>
      </c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 spans="4:28" x14ac:dyDescent="0.15">
      <c r="D195" s="96">
        <v>37258</v>
      </c>
      <c r="E195" s="97">
        <v>2.76</v>
      </c>
      <c r="F195" s="97">
        <v>2.23</v>
      </c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 spans="4:28" x14ac:dyDescent="0.15">
      <c r="D196" s="96">
        <v>37259</v>
      </c>
      <c r="E196" s="97">
        <v>2.5649999999999999</v>
      </c>
      <c r="F196" s="97">
        <v>2.23</v>
      </c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 spans="4:28" x14ac:dyDescent="0.15">
      <c r="D197" s="96">
        <v>37260</v>
      </c>
      <c r="E197" s="97">
        <v>2.5350000000000001</v>
      </c>
      <c r="F197" s="97">
        <v>2.23</v>
      </c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 spans="4:28" x14ac:dyDescent="0.15">
      <c r="D198" s="96">
        <v>37261</v>
      </c>
      <c r="E198" s="97">
        <v>2.395</v>
      </c>
      <c r="F198" s="97">
        <v>2.23</v>
      </c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 spans="4:28" x14ac:dyDescent="0.15">
      <c r="D199" s="96">
        <v>37262</v>
      </c>
      <c r="E199" s="97">
        <v>2.395</v>
      </c>
      <c r="F199" s="97">
        <v>2.23</v>
      </c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 spans="4:28" x14ac:dyDescent="0.15">
      <c r="D200" s="96">
        <v>37263</v>
      </c>
      <c r="E200" s="97">
        <v>2.395</v>
      </c>
      <c r="F200" s="97">
        <v>2.23</v>
      </c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 spans="4:28" x14ac:dyDescent="0.15">
      <c r="D201" s="96">
        <v>37264</v>
      </c>
      <c r="E201" s="97">
        <v>2.3050000000000002</v>
      </c>
      <c r="F201" s="97">
        <v>2.23</v>
      </c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 spans="4:28" x14ac:dyDescent="0.15">
      <c r="D202" s="96">
        <v>37265</v>
      </c>
      <c r="E202" s="97">
        <v>2.38</v>
      </c>
      <c r="F202" s="97">
        <v>2.23</v>
      </c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 spans="4:28" x14ac:dyDescent="0.15">
      <c r="D203" s="96">
        <v>37266</v>
      </c>
      <c r="E203" s="97">
        <v>2.3050000000000002</v>
      </c>
      <c r="F203" s="97">
        <v>2.23</v>
      </c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 spans="4:28" x14ac:dyDescent="0.15">
      <c r="D204" s="96">
        <v>37267</v>
      </c>
      <c r="E204" s="97">
        <v>2.3199999999999998</v>
      </c>
      <c r="F204" s="97">
        <v>2.23</v>
      </c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 spans="4:28" x14ac:dyDescent="0.15">
      <c r="D205" s="96">
        <v>37268</v>
      </c>
      <c r="E205" s="97">
        <v>2.2599999999999998</v>
      </c>
      <c r="F205" s="97">
        <v>2.23</v>
      </c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 spans="4:28" x14ac:dyDescent="0.15">
      <c r="D206" s="96">
        <v>37269</v>
      </c>
      <c r="E206" s="97">
        <v>2.2599999999999998</v>
      </c>
      <c r="F206" s="97">
        <v>2.23</v>
      </c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4:28" x14ac:dyDescent="0.15">
      <c r="D207" s="96">
        <v>37270</v>
      </c>
      <c r="E207" s="97">
        <v>2.2599999999999998</v>
      </c>
      <c r="F207" s="97">
        <v>2.23</v>
      </c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4:28" x14ac:dyDescent="0.15">
      <c r="D208" s="96">
        <v>37271</v>
      </c>
      <c r="E208" s="97">
        <v>2.2599999999999998</v>
      </c>
      <c r="F208" s="97">
        <v>2.23</v>
      </c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4:28" x14ac:dyDescent="0.15">
      <c r="D209" s="96">
        <v>37272</v>
      </c>
      <c r="E209" s="97">
        <v>2.2599999999999998</v>
      </c>
      <c r="F209" s="97">
        <v>2.23</v>
      </c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4:28" x14ac:dyDescent="0.15">
      <c r="D210" s="96">
        <v>37273</v>
      </c>
      <c r="E210" s="97">
        <v>2.2599999999999998</v>
      </c>
      <c r="F210" s="97">
        <v>2.23</v>
      </c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4:28" x14ac:dyDescent="0.15">
      <c r="D211" s="96">
        <v>37274</v>
      </c>
      <c r="E211" s="97">
        <v>2.2599999999999998</v>
      </c>
      <c r="F211" s="97">
        <v>2.23</v>
      </c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4:28" x14ac:dyDescent="0.15">
      <c r="D212" s="96">
        <v>37275</v>
      </c>
      <c r="E212" s="97">
        <v>2.2599999999999998</v>
      </c>
      <c r="F212" s="97">
        <v>2.23</v>
      </c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4:28" x14ac:dyDescent="0.15">
      <c r="D213" s="96">
        <v>37276</v>
      </c>
      <c r="E213" s="97">
        <v>2.2599999999999998</v>
      </c>
      <c r="F213" s="97">
        <v>2.23</v>
      </c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 spans="4:28" x14ac:dyDescent="0.15">
      <c r="D214" s="96">
        <v>37277</v>
      </c>
      <c r="E214" s="97">
        <v>2.2599999999999998</v>
      </c>
      <c r="F214" s="97">
        <v>2.23</v>
      </c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spans="4:28" x14ac:dyDescent="0.15">
      <c r="D215" s="96">
        <v>37278</v>
      </c>
      <c r="E215" s="97">
        <v>2.2599999999999998</v>
      </c>
      <c r="F215" s="97">
        <v>2.23</v>
      </c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 spans="4:28" x14ac:dyDescent="0.15">
      <c r="D216" s="96">
        <v>37279</v>
      </c>
      <c r="E216" s="97">
        <v>2.2599999999999998</v>
      </c>
      <c r="F216" s="97">
        <v>2.4824999999999999</v>
      </c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 spans="4:28" x14ac:dyDescent="0.15">
      <c r="D217" s="96">
        <v>37280</v>
      </c>
      <c r="E217" s="97">
        <v>2.2599999999999998</v>
      </c>
      <c r="F217" s="97">
        <v>2.4824999999999999</v>
      </c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 spans="4:28" x14ac:dyDescent="0.15">
      <c r="D218" s="96">
        <v>37281</v>
      </c>
      <c r="E218" s="97">
        <v>2.2599999999999998</v>
      </c>
      <c r="F218" s="97">
        <v>2.4824999999999999</v>
      </c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 spans="4:28" x14ac:dyDescent="0.15">
      <c r="D219" s="96">
        <v>37282</v>
      </c>
      <c r="E219" s="97">
        <v>2.2599999999999998</v>
      </c>
      <c r="F219" s="97">
        <v>2.4824999999999999</v>
      </c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 spans="4:28" x14ac:dyDescent="0.15">
      <c r="D220" s="96">
        <v>37283</v>
      </c>
      <c r="E220" s="97">
        <v>2.2599999999999998</v>
      </c>
      <c r="F220" s="97">
        <v>2.4824999999999999</v>
      </c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spans="4:28" x14ac:dyDescent="0.15">
      <c r="D221" s="96">
        <v>37284</v>
      </c>
      <c r="E221" s="97">
        <v>2.2599999999999998</v>
      </c>
      <c r="F221" s="97">
        <v>2.4824999999999999</v>
      </c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 spans="4:28" x14ac:dyDescent="0.15">
      <c r="D222" s="96">
        <v>37285</v>
      </c>
      <c r="E222" s="97">
        <v>2.2599999999999998</v>
      </c>
      <c r="F222" s="97">
        <v>2.4824999999999999</v>
      </c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 spans="4:28" x14ac:dyDescent="0.15">
      <c r="D223" s="96">
        <v>37286</v>
      </c>
      <c r="E223" s="97">
        <v>2.2599999999999998</v>
      </c>
      <c r="F223" s="97">
        <v>2.4824999999999999</v>
      </c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 spans="4:28" x14ac:dyDescent="0.15">
      <c r="D224" s="96">
        <v>37287</v>
      </c>
      <c r="E224" s="97">
        <v>2.2599999999999998</v>
      </c>
      <c r="F224" s="97">
        <v>2.4824999999999999</v>
      </c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 spans="4:28" x14ac:dyDescent="0.15">
      <c r="D225" s="96"/>
      <c r="E225" s="97"/>
      <c r="F225" s="97">
        <v>2.4824999999999999</v>
      </c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spans="4:28" x14ac:dyDescent="0.15">
      <c r="D226" s="96"/>
      <c r="E226" s="97"/>
      <c r="F226" s="97">
        <v>2.4824999999999999</v>
      </c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spans="4:28" x14ac:dyDescent="0.15">
      <c r="D227" s="96"/>
      <c r="E227" s="97"/>
      <c r="F227" s="97">
        <v>2.4824999999999999</v>
      </c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 spans="4:28" x14ac:dyDescent="0.15">
      <c r="D228" s="96"/>
      <c r="E228" s="97"/>
      <c r="F228" s="97">
        <v>2.4824999999999999</v>
      </c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 spans="4:28" x14ac:dyDescent="0.15">
      <c r="D229" s="96"/>
      <c r="E229" s="97"/>
      <c r="F229" s="97">
        <v>2.4824999999999999</v>
      </c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 spans="4:28" x14ac:dyDescent="0.15">
      <c r="D230" s="96"/>
      <c r="E230" s="97"/>
      <c r="F230" s="97">
        <v>2.4824999999999999</v>
      </c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 spans="4:28" x14ac:dyDescent="0.15">
      <c r="D231" s="96"/>
      <c r="E231" s="97"/>
      <c r="F231" s="97">
        <v>2.4824999999999999</v>
      </c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 spans="4:28" x14ac:dyDescent="0.15">
      <c r="D232" s="96"/>
      <c r="E232" s="97"/>
      <c r="F232" s="97">
        <v>2.4824999999999999</v>
      </c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 spans="4:28" x14ac:dyDescent="0.15">
      <c r="D233" s="96"/>
      <c r="E233" s="97"/>
      <c r="F233" s="97">
        <v>2.4824999999999999</v>
      </c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 spans="4:28" x14ac:dyDescent="0.15">
      <c r="D234" s="96"/>
      <c r="E234" s="97"/>
      <c r="F234" s="97">
        <v>2.4824999999999999</v>
      </c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 spans="4:28" x14ac:dyDescent="0.15">
      <c r="D235" s="96"/>
      <c r="E235" s="97"/>
      <c r="F235" s="97">
        <v>2.4824999999999999</v>
      </c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 spans="4:28" x14ac:dyDescent="0.15">
      <c r="D236" s="96"/>
      <c r="E236" s="97"/>
      <c r="F236" s="97">
        <v>2.4824999999999999</v>
      </c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 spans="4:28" x14ac:dyDescent="0.15">
      <c r="D237" s="96"/>
      <c r="E237" s="97"/>
      <c r="F237" s="97">
        <v>2.4824999999999999</v>
      </c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 spans="4:28" x14ac:dyDescent="0.15">
      <c r="D238" s="96"/>
      <c r="E238" s="97"/>
      <c r="F238" s="97">
        <v>2.4824999999999999</v>
      </c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 spans="4:28" x14ac:dyDescent="0.15">
      <c r="D239" s="96"/>
      <c r="E239" s="97"/>
      <c r="F239" s="97">
        <v>2.4824999999999999</v>
      </c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 spans="4:28" x14ac:dyDescent="0.15">
      <c r="D240" s="96"/>
      <c r="E240" s="97"/>
      <c r="F240" s="97">
        <v>2.4824999999999999</v>
      </c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 spans="4:28" x14ac:dyDescent="0.15">
      <c r="D241" s="96"/>
      <c r="E241" s="97"/>
      <c r="F241" s="97">
        <v>2.4824999999999999</v>
      </c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 spans="4:28" x14ac:dyDescent="0.15">
      <c r="D242" s="96"/>
      <c r="E242" s="97"/>
      <c r="F242" s="97">
        <v>2.4824999999999999</v>
      </c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 spans="4:28" x14ac:dyDescent="0.15">
      <c r="D243" s="96"/>
      <c r="E243" s="97"/>
      <c r="F243" s="97">
        <v>2.4824999999999999</v>
      </c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 spans="4:28" x14ac:dyDescent="0.15">
      <c r="D244" s="96"/>
      <c r="E244" s="97"/>
      <c r="F244" s="97">
        <v>2.63</v>
      </c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 spans="4:28" x14ac:dyDescent="0.15">
      <c r="D245" s="96"/>
      <c r="E245" s="97"/>
      <c r="F245" s="97">
        <v>2.63</v>
      </c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 spans="4:28" x14ac:dyDescent="0.15">
      <c r="D246" s="96"/>
      <c r="E246" s="97"/>
      <c r="F246" s="97">
        <v>2.46</v>
      </c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 spans="4:28" x14ac:dyDescent="0.15">
      <c r="D247" s="96"/>
      <c r="E247" s="97"/>
      <c r="F247" s="97">
        <v>2.39</v>
      </c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 spans="4:28" x14ac:dyDescent="0.15">
      <c r="D248" s="96"/>
      <c r="E248" s="97"/>
      <c r="F248" s="97">
        <v>2.2599999999999998</v>
      </c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 spans="4:28" x14ac:dyDescent="0.15">
      <c r="D249" s="96"/>
      <c r="E249" s="97"/>
      <c r="F249" s="97">
        <v>2.2599999999999998</v>
      </c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 spans="4:28" x14ac:dyDescent="0.15">
      <c r="D250" s="96"/>
      <c r="E250" s="97"/>
      <c r="F250" s="97">
        <v>2.2599999999999998</v>
      </c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 spans="4:28" x14ac:dyDescent="0.15">
      <c r="D251" s="96"/>
      <c r="E251" s="97"/>
      <c r="F251" s="97">
        <v>2.21</v>
      </c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 spans="4:28" x14ac:dyDescent="0.15">
      <c r="D252" s="96"/>
      <c r="E252" s="97"/>
      <c r="F252" s="97">
        <v>2.2400000000000002</v>
      </c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 spans="4:28" x14ac:dyDescent="0.15">
      <c r="D253" s="96"/>
      <c r="E253" s="97"/>
      <c r="F253" s="97">
        <v>2.2400000000000002</v>
      </c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 spans="4:28" x14ac:dyDescent="0.15">
      <c r="D254" s="96"/>
      <c r="E254" s="97"/>
      <c r="F254" s="97">
        <v>2.2400000000000002</v>
      </c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 spans="4:28" x14ac:dyDescent="0.15">
      <c r="D255" s="96"/>
      <c r="E255" s="97"/>
      <c r="F255" s="97">
        <v>2.2400000000000002</v>
      </c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 spans="4:28" x14ac:dyDescent="0.15">
      <c r="D256" s="96"/>
      <c r="E256" s="97"/>
      <c r="F256" s="97">
        <v>2.2400000000000002</v>
      </c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 spans="4:28" x14ac:dyDescent="0.15">
      <c r="D257" s="96"/>
      <c r="E257" s="97"/>
      <c r="F257" s="97">
        <v>2.2400000000000002</v>
      </c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 spans="4:28" x14ac:dyDescent="0.15">
      <c r="D258" s="96"/>
      <c r="E258" s="97"/>
      <c r="F258" s="97">
        <v>2.2400000000000002</v>
      </c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 spans="4:28" x14ac:dyDescent="0.15">
      <c r="D259" s="96"/>
      <c r="E259" s="97"/>
      <c r="F259" s="97">
        <v>2.2400000000000002</v>
      </c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 spans="4:28" x14ac:dyDescent="0.15">
      <c r="D260" s="96"/>
      <c r="E260" s="97"/>
      <c r="F260" s="97">
        <v>2.2400000000000002</v>
      </c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 spans="4:28" x14ac:dyDescent="0.15">
      <c r="D261" s="96"/>
      <c r="E261" s="97"/>
      <c r="F261" s="97">
        <v>2.2400000000000002</v>
      </c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 spans="4:28" x14ac:dyDescent="0.15">
      <c r="D262" s="96"/>
      <c r="E262" s="97"/>
      <c r="F262" s="97">
        <v>2.2400000000000002</v>
      </c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 spans="4:28" x14ac:dyDescent="0.15">
      <c r="D263" s="96"/>
      <c r="E263" s="97"/>
      <c r="F263" s="97">
        <v>2.2400000000000002</v>
      </c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 spans="4:28" x14ac:dyDescent="0.15">
      <c r="D264" s="96"/>
      <c r="E264" s="97"/>
      <c r="F264" s="97">
        <v>2.2400000000000002</v>
      </c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 spans="4:28" x14ac:dyDescent="0.15">
      <c r="D265" s="96"/>
      <c r="E265" s="97"/>
      <c r="F265" s="97">
        <v>2.2400000000000002</v>
      </c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 spans="4:28" x14ac:dyDescent="0.15">
      <c r="D266" s="96"/>
      <c r="E266" s="97"/>
      <c r="F266" s="97">
        <v>2.2400000000000002</v>
      </c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 spans="4:28" x14ac:dyDescent="0.15">
      <c r="D267" s="96"/>
      <c r="E267" s="97"/>
      <c r="F267" s="97">
        <v>2.2400000000000002</v>
      </c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 spans="4:28" x14ac:dyDescent="0.15">
      <c r="D268" s="96"/>
      <c r="E268" s="97"/>
      <c r="F268" s="97">
        <v>2.2400000000000002</v>
      </c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 spans="4:28" x14ac:dyDescent="0.15">
      <c r="D269" s="96"/>
      <c r="E269" s="97"/>
      <c r="F269" s="97">
        <v>2.2400000000000002</v>
      </c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 spans="4:28" x14ac:dyDescent="0.15">
      <c r="D270" s="96"/>
      <c r="E270" s="97"/>
      <c r="F270" s="97">
        <v>2.2400000000000002</v>
      </c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 spans="4:28" x14ac:dyDescent="0.15">
      <c r="D271" s="96"/>
      <c r="E271" s="97"/>
      <c r="F271" s="97">
        <v>2.2400000000000002</v>
      </c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 spans="4:28" x14ac:dyDescent="0.15">
      <c r="D272" s="96"/>
      <c r="E272" s="97"/>
      <c r="F272" s="97">
        <v>2.2400000000000002</v>
      </c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 spans="4:28" x14ac:dyDescent="0.15">
      <c r="D273" s="96"/>
      <c r="E273" s="97"/>
      <c r="F273" s="97">
        <v>2.2400000000000002</v>
      </c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 spans="4:28" x14ac:dyDescent="0.15">
      <c r="D274" s="96"/>
      <c r="E274" s="97"/>
      <c r="F274" s="97">
        <v>2.2400000000000002</v>
      </c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 spans="4:28" x14ac:dyDescent="0.15">
      <c r="D275" s="96"/>
      <c r="E275" s="97"/>
      <c r="F275" s="97">
        <v>2.4824999999999999</v>
      </c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 spans="4:28" x14ac:dyDescent="0.15">
      <c r="D276" s="96"/>
      <c r="E276" s="97"/>
      <c r="F276" s="97">
        <v>2.4824999999999999</v>
      </c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 spans="4:28" x14ac:dyDescent="0.15">
      <c r="D277" s="96"/>
      <c r="E277" s="97"/>
      <c r="F277" s="97">
        <v>2.4824999999999999</v>
      </c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 spans="4:28" x14ac:dyDescent="0.15">
      <c r="D278" s="96"/>
      <c r="E278" s="97"/>
      <c r="F278" s="97">
        <v>2.4824999999999999</v>
      </c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 spans="4:28" x14ac:dyDescent="0.15">
      <c r="D279" s="96"/>
      <c r="E279" s="97"/>
      <c r="F279" s="97">
        <v>2.4824999999999999</v>
      </c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 spans="4:28" x14ac:dyDescent="0.15">
      <c r="D280" s="96"/>
      <c r="E280" s="97"/>
      <c r="F280" s="97">
        <v>2.4824999999999999</v>
      </c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 spans="4:28" x14ac:dyDescent="0.15">
      <c r="D281" s="96"/>
      <c r="E281" s="97"/>
      <c r="F281" s="97">
        <v>2.4824999999999999</v>
      </c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 spans="4:28" x14ac:dyDescent="0.15">
      <c r="D282" s="96"/>
      <c r="E282" s="97"/>
      <c r="F282" s="97">
        <v>2.4824999999999999</v>
      </c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 spans="4:28" x14ac:dyDescent="0.15">
      <c r="D283" s="96"/>
      <c r="E283" s="97"/>
      <c r="F283" s="97">
        <v>2.4824999999999999</v>
      </c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 spans="4:28" x14ac:dyDescent="0.15">
      <c r="D284" s="96"/>
      <c r="E284" s="97"/>
      <c r="F284" s="97">
        <v>2.4824999999999999</v>
      </c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 spans="4:28" x14ac:dyDescent="0.15">
      <c r="D285" s="96"/>
      <c r="E285" s="97"/>
      <c r="F285" s="97">
        <v>2.4824999999999999</v>
      </c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 spans="4:28" x14ac:dyDescent="0.15">
      <c r="D286" s="96"/>
      <c r="E286" s="97"/>
      <c r="F286" s="97">
        <v>2.4824999999999999</v>
      </c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 spans="4:28" x14ac:dyDescent="0.15">
      <c r="D287" s="96"/>
      <c r="E287" s="97"/>
      <c r="F287" s="97">
        <v>2.4824999999999999</v>
      </c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 spans="4:28" x14ac:dyDescent="0.15">
      <c r="D288" s="96"/>
      <c r="E288" s="97"/>
      <c r="F288" s="97">
        <v>2.4824999999999999</v>
      </c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 spans="4:28" x14ac:dyDescent="0.15">
      <c r="D289" s="96"/>
      <c r="E289" s="97"/>
      <c r="F289" s="97">
        <v>2.4824999999999999</v>
      </c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 spans="4:28" x14ac:dyDescent="0.15">
      <c r="D290" s="96"/>
      <c r="E290" s="97"/>
      <c r="F290" s="97">
        <v>2.4824999999999999</v>
      </c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 spans="4:28" x14ac:dyDescent="0.15">
      <c r="D291" s="96"/>
      <c r="E291" s="97"/>
      <c r="F291" s="97">
        <v>2.4824999999999999</v>
      </c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 spans="4:28" x14ac:dyDescent="0.15">
      <c r="D292" s="96"/>
      <c r="E292" s="97"/>
      <c r="F292" s="97">
        <v>2.4824999999999999</v>
      </c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 spans="4:28" x14ac:dyDescent="0.15">
      <c r="D293" s="96"/>
      <c r="E293" s="97"/>
      <c r="F293" s="97">
        <v>2.4824999999999999</v>
      </c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 spans="4:28" x14ac:dyDescent="0.15">
      <c r="D294" s="96"/>
      <c r="E294" s="97"/>
      <c r="F294" s="97">
        <v>2.4824999999999999</v>
      </c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 spans="4:28" x14ac:dyDescent="0.15">
      <c r="D295" s="96"/>
      <c r="E295" s="97"/>
      <c r="F295" s="97">
        <v>2.4824999999999999</v>
      </c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 spans="4:28" x14ac:dyDescent="0.15">
      <c r="D296" s="96"/>
      <c r="E296" s="97"/>
      <c r="F296" s="97">
        <v>2.4824999999999999</v>
      </c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</row>
    <row r="297" spans="4:28" x14ac:dyDescent="0.15">
      <c r="D297" s="96"/>
      <c r="E297" s="97"/>
      <c r="F297" s="97">
        <v>2.4824999999999999</v>
      </c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 spans="4:28" x14ac:dyDescent="0.15">
      <c r="D298" s="96"/>
      <c r="E298" s="97"/>
      <c r="F298" s="97">
        <v>2.4824999999999999</v>
      </c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 spans="4:28" x14ac:dyDescent="0.15">
      <c r="D299" s="96"/>
      <c r="E299" s="97"/>
      <c r="F299" s="97">
        <v>2.4824999999999999</v>
      </c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 spans="4:28" x14ac:dyDescent="0.15">
      <c r="D300" s="96"/>
      <c r="E300" s="97"/>
      <c r="F300" s="97">
        <v>2.4824999999999999</v>
      </c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</row>
    <row r="301" spans="4:28" x14ac:dyDescent="0.15">
      <c r="D301" s="96"/>
      <c r="E301" s="97"/>
      <c r="F301" s="97">
        <v>2.4824999999999999</v>
      </c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</row>
    <row r="302" spans="4:28" x14ac:dyDescent="0.15">
      <c r="D302" s="96"/>
      <c r="E302" s="97"/>
      <c r="F302" s="97">
        <v>2.4824999999999999</v>
      </c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</row>
    <row r="303" spans="4:28" x14ac:dyDescent="0.15">
      <c r="D303" s="96"/>
      <c r="E303" s="97"/>
      <c r="F303" s="97">
        <v>2.63</v>
      </c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</row>
    <row r="304" spans="4:28" x14ac:dyDescent="0.15">
      <c r="D304" s="96"/>
      <c r="E304" s="97"/>
      <c r="F304" s="97">
        <v>2.63</v>
      </c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</row>
    <row r="305" spans="4:28" x14ac:dyDescent="0.15">
      <c r="D305" s="96"/>
      <c r="E305" s="97"/>
      <c r="F305" s="97">
        <v>2.46</v>
      </c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</row>
    <row r="306" spans="4:28" x14ac:dyDescent="0.15">
      <c r="D306" s="96"/>
      <c r="E306" s="97"/>
      <c r="F306" s="97">
        <v>2.39</v>
      </c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</row>
    <row r="307" spans="4:28" x14ac:dyDescent="0.15">
      <c r="D307" s="96"/>
      <c r="E307" s="97"/>
      <c r="F307" s="97">
        <v>2.2599999999999998</v>
      </c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</row>
    <row r="308" spans="4:28" x14ac:dyDescent="0.15">
      <c r="D308" s="96"/>
      <c r="E308" s="97"/>
      <c r="F308" s="97">
        <v>2.2599999999999998</v>
      </c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</row>
    <row r="309" spans="4:28" x14ac:dyDescent="0.15">
      <c r="D309" s="96"/>
      <c r="E309" s="97"/>
      <c r="F309" s="97">
        <v>2.2599999999999998</v>
      </c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</row>
    <row r="310" spans="4:28" x14ac:dyDescent="0.15">
      <c r="D310" s="96"/>
      <c r="E310" s="97"/>
      <c r="F310" s="97">
        <v>2.21</v>
      </c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</row>
    <row r="311" spans="4:28" x14ac:dyDescent="0.15">
      <c r="D311" s="96"/>
      <c r="E311" s="97"/>
      <c r="F311" s="97">
        <v>2.2949999999999999</v>
      </c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</row>
    <row r="312" spans="4:28" x14ac:dyDescent="0.15">
      <c r="D312" s="96"/>
      <c r="E312" s="97"/>
      <c r="F312" s="97">
        <v>2.19</v>
      </c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</row>
    <row r="313" spans="4:28" x14ac:dyDescent="0.15">
      <c r="D313" s="96"/>
      <c r="E313" s="97"/>
      <c r="F313" s="97">
        <v>2.19</v>
      </c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</row>
    <row r="314" spans="4:28" x14ac:dyDescent="0.15">
      <c r="D314" s="96"/>
      <c r="E314" s="97"/>
      <c r="F314" s="97">
        <v>2.19</v>
      </c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</row>
    <row r="315" spans="4:28" x14ac:dyDescent="0.15">
      <c r="D315" s="96"/>
      <c r="E315" s="97"/>
      <c r="F315" s="97">
        <v>2.19</v>
      </c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</row>
    <row r="316" spans="4:28" x14ac:dyDescent="0.15">
      <c r="D316" s="96"/>
      <c r="E316" s="97"/>
      <c r="F316" s="97">
        <v>2.19</v>
      </c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</row>
    <row r="317" spans="4:28" x14ac:dyDescent="0.15">
      <c r="D317" s="96"/>
      <c r="E317" s="97"/>
      <c r="F317" s="97">
        <v>2.19</v>
      </c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</row>
    <row r="318" spans="4:28" x14ac:dyDescent="0.15">
      <c r="D318" s="96"/>
      <c r="E318" s="97"/>
      <c r="F318" s="97">
        <v>2.19</v>
      </c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</row>
    <row r="319" spans="4:28" x14ac:dyDescent="0.15">
      <c r="D319" s="96"/>
      <c r="E319" s="97"/>
      <c r="F319" s="97">
        <v>2.19</v>
      </c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</row>
    <row r="320" spans="4:28" x14ac:dyDescent="0.15">
      <c r="D320" s="96"/>
      <c r="E320" s="97"/>
      <c r="F320" s="97">
        <v>2.19</v>
      </c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</row>
    <row r="321" spans="4:28" x14ac:dyDescent="0.15">
      <c r="D321" s="96"/>
      <c r="E321" s="97"/>
      <c r="F321" s="97">
        <v>2.19</v>
      </c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</row>
    <row r="322" spans="4:28" x14ac:dyDescent="0.15">
      <c r="D322" s="96"/>
      <c r="E322" s="97"/>
      <c r="F322" s="97">
        <v>2.19</v>
      </c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</row>
    <row r="323" spans="4:28" x14ac:dyDescent="0.15">
      <c r="D323" s="96"/>
      <c r="E323" s="97"/>
      <c r="F323" s="97">
        <v>2.19</v>
      </c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</row>
    <row r="324" spans="4:28" x14ac:dyDescent="0.15">
      <c r="D324" s="96"/>
      <c r="E324" s="97"/>
      <c r="F324" s="97">
        <v>2.19</v>
      </c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</row>
    <row r="325" spans="4:28" x14ac:dyDescent="0.15">
      <c r="D325" s="96"/>
      <c r="E325" s="97"/>
      <c r="F325" s="97">
        <v>2.19</v>
      </c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</row>
    <row r="326" spans="4:28" x14ac:dyDescent="0.15">
      <c r="D326" s="96"/>
      <c r="E326" s="97"/>
      <c r="F326" s="97">
        <v>2.19</v>
      </c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</row>
    <row r="327" spans="4:28" x14ac:dyDescent="0.15">
      <c r="D327" s="96"/>
      <c r="E327" s="97"/>
      <c r="F327" s="97">
        <v>2.19</v>
      </c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</row>
    <row r="328" spans="4:28" x14ac:dyDescent="0.15">
      <c r="D328" s="96"/>
      <c r="E328" s="97"/>
      <c r="F328" s="97">
        <v>2.19</v>
      </c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</row>
    <row r="329" spans="4:28" x14ac:dyDescent="0.15">
      <c r="D329" s="96"/>
      <c r="E329" s="97"/>
      <c r="F329" s="97">
        <v>2.19</v>
      </c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</row>
    <row r="330" spans="4:28" x14ac:dyDescent="0.15">
      <c r="D330" s="96"/>
      <c r="E330" s="97"/>
      <c r="F330" s="97">
        <v>2.19</v>
      </c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</row>
    <row r="331" spans="4:28" x14ac:dyDescent="0.15">
      <c r="D331" s="96"/>
      <c r="E331" s="97"/>
      <c r="F331" s="97">
        <v>2.19</v>
      </c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</row>
    <row r="332" spans="4:28" x14ac:dyDescent="0.15">
      <c r="D332" s="96"/>
      <c r="E332" s="97"/>
      <c r="F332" s="97">
        <v>2.19</v>
      </c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</row>
    <row r="333" spans="4:28" x14ac:dyDescent="0.15">
      <c r="D333" s="96"/>
      <c r="E333" s="97"/>
      <c r="F333" s="97">
        <v>2.19</v>
      </c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</row>
    <row r="334" spans="4:28" x14ac:dyDescent="0.15">
      <c r="D334" s="96"/>
      <c r="E334" s="97"/>
      <c r="F334" s="97">
        <v>2.4824999999999999</v>
      </c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</row>
    <row r="335" spans="4:28" x14ac:dyDescent="0.15">
      <c r="D335" s="96"/>
      <c r="E335" s="97"/>
      <c r="F335" s="97">
        <v>2.4824999999999999</v>
      </c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</row>
    <row r="336" spans="4:28" x14ac:dyDescent="0.15">
      <c r="D336" s="96"/>
      <c r="E336" s="97"/>
      <c r="F336" s="97">
        <v>2.4824999999999999</v>
      </c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</row>
    <row r="337" spans="4:28" x14ac:dyDescent="0.15">
      <c r="D337" s="96"/>
      <c r="E337" s="97"/>
      <c r="F337" s="97">
        <v>2.4824999999999999</v>
      </c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</row>
    <row r="338" spans="4:28" x14ac:dyDescent="0.15">
      <c r="D338" s="96"/>
      <c r="E338" s="97"/>
      <c r="F338" s="97">
        <v>2.4824999999999999</v>
      </c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</row>
    <row r="339" spans="4:28" x14ac:dyDescent="0.15">
      <c r="D339" s="96"/>
      <c r="E339" s="97"/>
      <c r="F339" s="97">
        <v>2.4824999999999999</v>
      </c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</row>
    <row r="340" spans="4:28" x14ac:dyDescent="0.15">
      <c r="D340" s="96"/>
      <c r="E340" s="97"/>
      <c r="F340" s="97">
        <v>2.4824999999999999</v>
      </c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</row>
    <row r="341" spans="4:28" x14ac:dyDescent="0.15">
      <c r="D341" s="96"/>
      <c r="E341" s="97"/>
      <c r="F341" s="97">
        <v>2.4824999999999999</v>
      </c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</row>
    <row r="342" spans="4:28" x14ac:dyDescent="0.15">
      <c r="D342" s="96"/>
      <c r="E342" s="97"/>
      <c r="F342" s="97">
        <v>2.4824999999999999</v>
      </c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</row>
    <row r="343" spans="4:28" x14ac:dyDescent="0.15">
      <c r="D343" s="96"/>
      <c r="E343" s="97"/>
      <c r="F343" s="97">
        <v>2.4824999999999999</v>
      </c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</row>
    <row r="344" spans="4:28" x14ac:dyDescent="0.15">
      <c r="D344" s="96"/>
      <c r="E344" s="97"/>
      <c r="F344" s="97">
        <v>2.4824999999999999</v>
      </c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</row>
    <row r="345" spans="4:28" x14ac:dyDescent="0.15">
      <c r="D345" s="96"/>
      <c r="E345" s="97"/>
      <c r="F345" s="97">
        <v>2.4824999999999999</v>
      </c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</row>
    <row r="346" spans="4:28" x14ac:dyDescent="0.15">
      <c r="D346" s="96"/>
      <c r="E346" s="97"/>
      <c r="F346" s="97">
        <v>2.4824999999999999</v>
      </c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</row>
    <row r="347" spans="4:28" x14ac:dyDescent="0.15">
      <c r="D347" s="96"/>
      <c r="E347" s="97"/>
      <c r="F347" s="97">
        <v>2.4824999999999999</v>
      </c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</row>
    <row r="348" spans="4:28" x14ac:dyDescent="0.15">
      <c r="D348" s="96"/>
      <c r="E348" s="97"/>
      <c r="F348" s="97">
        <v>2.4824999999999999</v>
      </c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</row>
    <row r="349" spans="4:28" x14ac:dyDescent="0.15">
      <c r="D349" s="96"/>
      <c r="E349" s="97"/>
      <c r="F349" s="97">
        <v>2.4824999999999999</v>
      </c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</row>
    <row r="350" spans="4:28" x14ac:dyDescent="0.15">
      <c r="D350" s="96"/>
      <c r="E350" s="97"/>
      <c r="F350" s="97">
        <v>2.4824999999999999</v>
      </c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</row>
    <row r="351" spans="4:28" x14ac:dyDescent="0.15">
      <c r="D351" s="96"/>
      <c r="E351" s="97"/>
      <c r="F351" s="97">
        <v>2.4824999999999999</v>
      </c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</row>
    <row r="352" spans="4:28" x14ac:dyDescent="0.15">
      <c r="D352" s="96"/>
      <c r="E352" s="97"/>
      <c r="F352" s="97">
        <v>2.4824999999999999</v>
      </c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</row>
    <row r="353" spans="4:28" x14ac:dyDescent="0.15">
      <c r="D353" s="96"/>
      <c r="E353" s="97"/>
      <c r="F353" s="97">
        <v>2.4824999999999999</v>
      </c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</row>
    <row r="354" spans="4:28" x14ac:dyDescent="0.15">
      <c r="D354" s="96"/>
      <c r="E354" s="97"/>
      <c r="F354" s="97">
        <v>2.4824999999999999</v>
      </c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</row>
    <row r="355" spans="4:28" x14ac:dyDescent="0.15">
      <c r="D355" s="96"/>
      <c r="E355" s="97"/>
      <c r="F355" s="97">
        <v>2.4824999999999999</v>
      </c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</row>
    <row r="356" spans="4:28" x14ac:dyDescent="0.15">
      <c r="D356" s="96"/>
      <c r="E356" s="97"/>
      <c r="F356" s="97">
        <v>2.4824999999999999</v>
      </c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</row>
    <row r="357" spans="4:28" x14ac:dyDescent="0.15">
      <c r="D357" s="96"/>
      <c r="E357" s="97"/>
      <c r="F357" s="97">
        <v>2.4824999999999999</v>
      </c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</row>
    <row r="358" spans="4:28" x14ac:dyDescent="0.15">
      <c r="D358" s="96"/>
      <c r="E358" s="97"/>
      <c r="F358" s="97">
        <v>2.4824999999999999</v>
      </c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</row>
    <row r="359" spans="4:28" x14ac:dyDescent="0.15">
      <c r="D359" s="96"/>
      <c r="E359" s="97"/>
      <c r="F359" s="97">
        <v>2.4824999999999999</v>
      </c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</row>
    <row r="360" spans="4:28" x14ac:dyDescent="0.15">
      <c r="D360" s="96"/>
      <c r="E360" s="97"/>
      <c r="F360" s="97">
        <v>2.4824999999999999</v>
      </c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</row>
    <row r="361" spans="4:28" x14ac:dyDescent="0.15">
      <c r="D361" s="96"/>
      <c r="E361" s="97"/>
      <c r="F361" s="97">
        <v>2.4824999999999999</v>
      </c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</row>
    <row r="362" spans="4:28" x14ac:dyDescent="0.15">
      <c r="D362" s="96"/>
      <c r="E362" s="97"/>
      <c r="F362" s="97">
        <v>2.63</v>
      </c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</row>
    <row r="363" spans="4:28" x14ac:dyDescent="0.15">
      <c r="D363" s="96"/>
      <c r="E363" s="97"/>
      <c r="F363" s="97">
        <v>2.63</v>
      </c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</row>
    <row r="364" spans="4:28" x14ac:dyDescent="0.15">
      <c r="D364" s="96"/>
      <c r="E364" s="97"/>
      <c r="F364" s="97">
        <v>2.46</v>
      </c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</row>
    <row r="365" spans="4:28" x14ac:dyDescent="0.15">
      <c r="D365" s="96"/>
      <c r="E365" s="97"/>
      <c r="F365" s="97">
        <v>2.39</v>
      </c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</row>
    <row r="366" spans="4:28" x14ac:dyDescent="0.15">
      <c r="D366" s="96"/>
      <c r="E366" s="97"/>
      <c r="F366" s="97">
        <v>2.2599999999999998</v>
      </c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</row>
    <row r="367" spans="4:28" x14ac:dyDescent="0.15">
      <c r="D367" s="96"/>
      <c r="E367" s="97"/>
      <c r="F367" s="97">
        <v>2.2599999999999998</v>
      </c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</row>
    <row r="368" spans="4:28" x14ac:dyDescent="0.15">
      <c r="D368" s="96"/>
      <c r="E368" s="97"/>
      <c r="F368" s="97">
        <v>2.2599999999999998</v>
      </c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</row>
    <row r="369" spans="4:28" x14ac:dyDescent="0.15">
      <c r="D369" s="96"/>
      <c r="E369" s="97"/>
      <c r="F369" s="97">
        <v>2.21</v>
      </c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</row>
    <row r="370" spans="4:28" x14ac:dyDescent="0.15">
      <c r="D370" s="96"/>
      <c r="E370" s="97"/>
      <c r="F370" s="97">
        <v>2.2949999999999999</v>
      </c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</row>
    <row r="371" spans="4:28" x14ac:dyDescent="0.15">
      <c r="D371" s="96"/>
      <c r="E371" s="97"/>
      <c r="F371" s="97">
        <v>2.1850000000000001</v>
      </c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</row>
    <row r="372" spans="4:28" x14ac:dyDescent="0.15">
      <c r="D372" s="96"/>
      <c r="E372" s="97"/>
      <c r="F372" s="97">
        <v>2.1800000000000002</v>
      </c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</row>
    <row r="373" spans="4:28" x14ac:dyDescent="0.15">
      <c r="D373" s="96"/>
      <c r="E373" s="97"/>
      <c r="F373" s="97">
        <v>2.1800000000000002</v>
      </c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</row>
    <row r="374" spans="4:28" x14ac:dyDescent="0.15">
      <c r="D374" s="96"/>
      <c r="E374" s="97"/>
      <c r="F374" s="97">
        <v>2.1800000000000002</v>
      </c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</row>
    <row r="375" spans="4:28" x14ac:dyDescent="0.15">
      <c r="D375" s="96"/>
      <c r="E375" s="97"/>
      <c r="F375" s="97">
        <v>2.1800000000000002</v>
      </c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</row>
    <row r="376" spans="4:28" x14ac:dyDescent="0.15">
      <c r="D376" s="96"/>
      <c r="E376" s="97"/>
      <c r="F376" s="97">
        <v>2.1800000000000002</v>
      </c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</row>
    <row r="377" spans="4:28" x14ac:dyDescent="0.15">
      <c r="D377" s="96"/>
      <c r="E377" s="97"/>
      <c r="F377" s="97">
        <v>2.1800000000000002</v>
      </c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</row>
    <row r="378" spans="4:28" x14ac:dyDescent="0.15">
      <c r="D378" s="96"/>
      <c r="E378" s="97"/>
      <c r="F378" s="97">
        <v>2.1800000000000002</v>
      </c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</row>
    <row r="379" spans="4:28" x14ac:dyDescent="0.15">
      <c r="D379" s="96"/>
      <c r="E379" s="97"/>
      <c r="F379" s="97">
        <v>2.1800000000000002</v>
      </c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</row>
    <row r="380" spans="4:28" x14ac:dyDescent="0.15">
      <c r="D380" s="96"/>
      <c r="E380" s="97"/>
      <c r="F380" s="97">
        <v>2.1800000000000002</v>
      </c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</row>
    <row r="381" spans="4:28" x14ac:dyDescent="0.15">
      <c r="D381" s="96"/>
      <c r="E381" s="97"/>
      <c r="F381" s="97">
        <v>2.1800000000000002</v>
      </c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</row>
    <row r="382" spans="4:28" x14ac:dyDescent="0.15">
      <c r="D382" s="96"/>
      <c r="E382" s="97"/>
      <c r="F382" s="97">
        <v>2.1800000000000002</v>
      </c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</row>
    <row r="383" spans="4:28" x14ac:dyDescent="0.15">
      <c r="D383" s="96"/>
      <c r="E383" s="97"/>
      <c r="F383" s="97">
        <v>2.1800000000000002</v>
      </c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</row>
    <row r="384" spans="4:28" x14ac:dyDescent="0.15">
      <c r="D384" s="96"/>
      <c r="E384" s="97"/>
      <c r="F384" s="97">
        <v>2.1800000000000002</v>
      </c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</row>
    <row r="385" spans="4:28" x14ac:dyDescent="0.15">
      <c r="D385" s="96"/>
      <c r="E385" s="97"/>
      <c r="F385" s="97">
        <v>2.1800000000000002</v>
      </c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</row>
    <row r="386" spans="4:28" x14ac:dyDescent="0.15">
      <c r="D386" s="96"/>
      <c r="E386" s="97"/>
      <c r="F386" s="97">
        <v>2.1800000000000002</v>
      </c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</row>
    <row r="387" spans="4:28" x14ac:dyDescent="0.15">
      <c r="D387" s="96"/>
      <c r="E387" s="97"/>
      <c r="F387" s="97">
        <v>2.1800000000000002</v>
      </c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</row>
    <row r="388" spans="4:28" x14ac:dyDescent="0.15">
      <c r="D388" s="96"/>
      <c r="E388" s="97"/>
      <c r="F388" s="97">
        <v>2.1800000000000002</v>
      </c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</row>
    <row r="389" spans="4:28" x14ac:dyDescent="0.15">
      <c r="D389" s="96"/>
      <c r="E389" s="97"/>
      <c r="F389" s="97">
        <v>2.1800000000000002</v>
      </c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</row>
    <row r="390" spans="4:28" x14ac:dyDescent="0.15">
      <c r="D390" s="96"/>
      <c r="E390" s="97"/>
      <c r="F390" s="97">
        <v>2.1800000000000002</v>
      </c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</row>
    <row r="391" spans="4:28" x14ac:dyDescent="0.15">
      <c r="D391" s="96"/>
      <c r="E391" s="97"/>
      <c r="F391" s="97">
        <v>2.1800000000000002</v>
      </c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</row>
    <row r="392" spans="4:28" x14ac:dyDescent="0.15">
      <c r="D392" s="96"/>
      <c r="E392" s="97"/>
      <c r="F392" s="97">
        <v>2.1800000000000002</v>
      </c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</row>
    <row r="393" spans="4:28" x14ac:dyDescent="0.15">
      <c r="D393" s="96"/>
      <c r="E393" s="97"/>
      <c r="F393" s="97">
        <v>2.4824999999999999</v>
      </c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</row>
    <row r="394" spans="4:28" x14ac:dyDescent="0.15">
      <c r="D394" s="96"/>
      <c r="E394" s="97"/>
      <c r="F394" s="97">
        <v>2.4824999999999999</v>
      </c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</row>
    <row r="395" spans="4:28" x14ac:dyDescent="0.15">
      <c r="D395" s="96"/>
      <c r="E395" s="97"/>
      <c r="F395" s="97">
        <v>2.4824999999999999</v>
      </c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</row>
    <row r="396" spans="4:28" x14ac:dyDescent="0.15">
      <c r="D396" s="96"/>
      <c r="E396" s="97"/>
      <c r="F396" s="97">
        <v>2.4824999999999999</v>
      </c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</row>
    <row r="397" spans="4:28" x14ac:dyDescent="0.15">
      <c r="D397" s="96"/>
      <c r="E397" s="97"/>
      <c r="F397" s="97">
        <v>2.4824999999999999</v>
      </c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</row>
    <row r="398" spans="4:28" x14ac:dyDescent="0.15">
      <c r="D398" s="96"/>
      <c r="E398" s="97"/>
      <c r="F398" s="97">
        <v>2.4824999999999999</v>
      </c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</row>
    <row r="399" spans="4:28" x14ac:dyDescent="0.15">
      <c r="D399" s="96"/>
      <c r="E399" s="97"/>
      <c r="F399" s="97">
        <v>2.4824999999999999</v>
      </c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</row>
    <row r="400" spans="4:28" x14ac:dyDescent="0.15">
      <c r="D400" s="96"/>
      <c r="E400" s="97"/>
      <c r="F400" s="97">
        <v>2.4824999999999999</v>
      </c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</row>
    <row r="401" spans="4:28" x14ac:dyDescent="0.15">
      <c r="D401" s="96"/>
      <c r="E401" s="97"/>
      <c r="F401" s="97">
        <v>2.4824999999999999</v>
      </c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</row>
    <row r="402" spans="4:28" x14ac:dyDescent="0.15">
      <c r="D402" s="96"/>
      <c r="E402" s="97"/>
      <c r="F402" s="97">
        <v>2.4824999999999999</v>
      </c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</row>
    <row r="403" spans="4:28" x14ac:dyDescent="0.15">
      <c r="D403" s="96"/>
      <c r="E403" s="97"/>
      <c r="F403" s="97">
        <v>2.4824999999999999</v>
      </c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</row>
    <row r="404" spans="4:28" x14ac:dyDescent="0.15">
      <c r="D404" s="96"/>
      <c r="E404" s="97"/>
      <c r="F404" s="97">
        <v>2.4824999999999999</v>
      </c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</row>
    <row r="405" spans="4:28" x14ac:dyDescent="0.15">
      <c r="D405" s="96"/>
      <c r="E405" s="97"/>
      <c r="F405" s="97">
        <v>2.4824999999999999</v>
      </c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</row>
    <row r="406" spans="4:28" x14ac:dyDescent="0.15">
      <c r="D406" s="96"/>
      <c r="E406" s="97"/>
      <c r="F406" s="97">
        <v>2.4824999999999999</v>
      </c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</row>
    <row r="407" spans="4:28" x14ac:dyDescent="0.15">
      <c r="D407" s="96"/>
      <c r="E407" s="97"/>
      <c r="F407" s="97">
        <v>2.4824999999999999</v>
      </c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</row>
    <row r="408" spans="4:28" x14ac:dyDescent="0.15">
      <c r="D408" s="96"/>
      <c r="E408" s="97"/>
      <c r="F408" s="97">
        <v>2.4824999999999999</v>
      </c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</row>
    <row r="409" spans="4:28" x14ac:dyDescent="0.15">
      <c r="D409" s="96"/>
      <c r="E409" s="97"/>
      <c r="F409" s="97">
        <v>2.4824999999999999</v>
      </c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</row>
    <row r="410" spans="4:28" x14ac:dyDescent="0.15">
      <c r="D410" s="96"/>
      <c r="E410" s="97"/>
      <c r="F410" s="97">
        <v>2.4824999999999999</v>
      </c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</row>
    <row r="411" spans="4:28" x14ac:dyDescent="0.15">
      <c r="D411" s="96"/>
      <c r="E411" s="97"/>
      <c r="F411" s="97">
        <v>2.4824999999999999</v>
      </c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</row>
    <row r="412" spans="4:28" x14ac:dyDescent="0.15">
      <c r="D412" s="96"/>
      <c r="E412" s="97"/>
      <c r="F412" s="97">
        <v>2.4824999999999999</v>
      </c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</row>
    <row r="413" spans="4:28" x14ac:dyDescent="0.15">
      <c r="D413" s="96"/>
      <c r="E413" s="97"/>
      <c r="F413" s="97">
        <v>2.4824999999999999</v>
      </c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</row>
    <row r="414" spans="4:28" x14ac:dyDescent="0.15">
      <c r="D414" s="96"/>
      <c r="E414" s="97"/>
      <c r="F414" s="97">
        <v>2.4824999999999999</v>
      </c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</row>
    <row r="415" spans="4:28" x14ac:dyDescent="0.15">
      <c r="D415" s="96"/>
      <c r="E415" s="97"/>
      <c r="F415" s="97">
        <v>2.4824999999999999</v>
      </c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</row>
    <row r="416" spans="4:28" x14ac:dyDescent="0.15">
      <c r="D416" s="96"/>
      <c r="E416" s="97"/>
      <c r="F416" s="97">
        <v>2.4824999999999999</v>
      </c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</row>
    <row r="417" spans="4:28" x14ac:dyDescent="0.15">
      <c r="D417" s="96"/>
      <c r="E417" s="97"/>
      <c r="F417" s="97">
        <v>2.4824999999999999</v>
      </c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</row>
    <row r="418" spans="4:28" x14ac:dyDescent="0.15">
      <c r="D418" s="96"/>
      <c r="E418" s="97"/>
      <c r="F418" s="97">
        <v>2.4824999999999999</v>
      </c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</row>
    <row r="419" spans="4:28" x14ac:dyDescent="0.15">
      <c r="D419" s="96"/>
      <c r="E419" s="97"/>
      <c r="F419" s="97">
        <v>2.4824999999999999</v>
      </c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</row>
    <row r="420" spans="4:28" x14ac:dyDescent="0.15">
      <c r="D420" s="96"/>
      <c r="E420" s="97"/>
      <c r="F420" s="97">
        <v>2.4824999999999999</v>
      </c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</row>
    <row r="421" spans="4:28" x14ac:dyDescent="0.15">
      <c r="D421" s="96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</row>
    <row r="422" spans="4:28" x14ac:dyDescent="0.15">
      <c r="D422" s="96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</row>
    <row r="423" spans="4:28" x14ac:dyDescent="0.15">
      <c r="D423" s="96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</row>
    <row r="424" spans="4:28" x14ac:dyDescent="0.15">
      <c r="D424" s="96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</row>
    <row r="425" spans="4:28" x14ac:dyDescent="0.15">
      <c r="D425" s="96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</row>
    <row r="426" spans="4:28" x14ac:dyDescent="0.15">
      <c r="D426" s="96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</row>
    <row r="427" spans="4:28" x14ac:dyDescent="0.15">
      <c r="D427" s="96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</row>
    <row r="428" spans="4:28" x14ac:dyDescent="0.15">
      <c r="D428" s="96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</row>
    <row r="429" spans="4:28" x14ac:dyDescent="0.15">
      <c r="D429" s="96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</row>
    <row r="430" spans="4:28" x14ac:dyDescent="0.15">
      <c r="D430" s="96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</row>
    <row r="431" spans="4:28" x14ac:dyDescent="0.15">
      <c r="D431" s="96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</row>
    <row r="432" spans="4:28" x14ac:dyDescent="0.15">
      <c r="D432" s="96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</row>
    <row r="433" spans="4:28" x14ac:dyDescent="0.15">
      <c r="D433" s="96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</row>
    <row r="434" spans="4:28" x14ac:dyDescent="0.15">
      <c r="D434" s="96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</row>
    <row r="435" spans="4:28" x14ac:dyDescent="0.15">
      <c r="D435" s="96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</row>
    <row r="436" spans="4:28" x14ac:dyDescent="0.15">
      <c r="D436" s="96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</row>
    <row r="437" spans="4:28" x14ac:dyDescent="0.15">
      <c r="D437" s="96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</row>
    <row r="438" spans="4:28" x14ac:dyDescent="0.15">
      <c r="D438" s="96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</row>
    <row r="439" spans="4:28" x14ac:dyDescent="0.15">
      <c r="D439" s="96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</row>
    <row r="440" spans="4:28" x14ac:dyDescent="0.15">
      <c r="D440" s="96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</row>
    <row r="441" spans="4:28" x14ac:dyDescent="0.15">
      <c r="D441" s="96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</row>
    <row r="442" spans="4:28" x14ac:dyDescent="0.15">
      <c r="D442" s="96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</row>
    <row r="443" spans="4:28" x14ac:dyDescent="0.15">
      <c r="D443" s="96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</row>
    <row r="444" spans="4:28" x14ac:dyDescent="0.15">
      <c r="D444" s="96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</row>
    <row r="445" spans="4:28" x14ac:dyDescent="0.15">
      <c r="D445" s="96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</row>
    <row r="446" spans="4:28" x14ac:dyDescent="0.15">
      <c r="D446" s="96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</row>
    <row r="447" spans="4:28" x14ac:dyDescent="0.15">
      <c r="D447" s="96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</row>
    <row r="448" spans="4:28" x14ac:dyDescent="0.15">
      <c r="D448" s="96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</row>
    <row r="449" spans="4:28" x14ac:dyDescent="0.15">
      <c r="D449" s="96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</row>
    <row r="450" spans="4:28" x14ac:dyDescent="0.15">
      <c r="D450" s="96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</row>
    <row r="451" spans="4:28" x14ac:dyDescent="0.15">
      <c r="D451" s="96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</row>
    <row r="452" spans="4:28" x14ac:dyDescent="0.15">
      <c r="D452" s="96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</row>
    <row r="453" spans="4:28" x14ac:dyDescent="0.15">
      <c r="D453" s="96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</row>
    <row r="454" spans="4:28" x14ac:dyDescent="0.15">
      <c r="D454" s="96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</row>
    <row r="455" spans="4:28" x14ac:dyDescent="0.15">
      <c r="D455" s="96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</row>
    <row r="456" spans="4:28" x14ac:dyDescent="0.15">
      <c r="D456" s="96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</row>
    <row r="457" spans="4:28" x14ac:dyDescent="0.15">
      <c r="D457" s="96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</row>
    <row r="458" spans="4:28" x14ac:dyDescent="0.15">
      <c r="D458" s="96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</row>
    <row r="459" spans="4:28" x14ac:dyDescent="0.15">
      <c r="D459" s="96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</row>
    <row r="460" spans="4:28" x14ac:dyDescent="0.15">
      <c r="D460" s="96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</row>
    <row r="461" spans="4:28" x14ac:dyDescent="0.15">
      <c r="D461" s="96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</row>
    <row r="462" spans="4:28" x14ac:dyDescent="0.15">
      <c r="D462" s="96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</row>
    <row r="463" spans="4:28" x14ac:dyDescent="0.15">
      <c r="D463" s="96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</row>
    <row r="464" spans="4:28" x14ac:dyDescent="0.15">
      <c r="D464" s="96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</row>
    <row r="465" spans="4:28" x14ac:dyDescent="0.15">
      <c r="D465" s="96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</row>
    <row r="466" spans="4:28" x14ac:dyDescent="0.15">
      <c r="D466" s="96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</row>
    <row r="467" spans="4:28" x14ac:dyDescent="0.15">
      <c r="D467" s="96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</row>
    <row r="468" spans="4:28" x14ac:dyDescent="0.15">
      <c r="D468" s="96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</row>
    <row r="469" spans="4:28" x14ac:dyDescent="0.15">
      <c r="D469" s="96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</row>
    <row r="470" spans="4:28" x14ac:dyDescent="0.15">
      <c r="D470" s="96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</row>
    <row r="471" spans="4:28" x14ac:dyDescent="0.15">
      <c r="D471" s="96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</row>
    <row r="472" spans="4:28" x14ac:dyDescent="0.15">
      <c r="D472" s="96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</row>
    <row r="473" spans="4:28" x14ac:dyDescent="0.15">
      <c r="D473" s="96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</row>
    <row r="474" spans="4:28" x14ac:dyDescent="0.15">
      <c r="D474" s="96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</row>
    <row r="475" spans="4:28" x14ac:dyDescent="0.15">
      <c r="D475" s="96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</row>
    <row r="476" spans="4:28" x14ac:dyDescent="0.15">
      <c r="D476" s="96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</row>
    <row r="477" spans="4:28" x14ac:dyDescent="0.15">
      <c r="D477" s="96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</row>
    <row r="478" spans="4:28" x14ac:dyDescent="0.15">
      <c r="D478" s="96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</row>
    <row r="479" spans="4:28" x14ac:dyDescent="0.15">
      <c r="D479" s="96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</row>
    <row r="480" spans="4:28" x14ac:dyDescent="0.15">
      <c r="D480" s="96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</row>
    <row r="481" spans="4:28" x14ac:dyDescent="0.15">
      <c r="D481" s="96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</row>
    <row r="482" spans="4:28" x14ac:dyDescent="0.15">
      <c r="D482" s="96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</row>
    <row r="483" spans="4:28" x14ac:dyDescent="0.15">
      <c r="D483" s="96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</row>
    <row r="484" spans="4:28" x14ac:dyDescent="0.15">
      <c r="D484" s="96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</row>
    <row r="485" spans="4:28" x14ac:dyDescent="0.15">
      <c r="D485" s="96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</row>
    <row r="486" spans="4:28" x14ac:dyDescent="0.15">
      <c r="D486" s="96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</row>
    <row r="487" spans="4:28" x14ac:dyDescent="0.15">
      <c r="D487" s="96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</row>
    <row r="488" spans="4:28" x14ac:dyDescent="0.15">
      <c r="D488" s="96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</row>
    <row r="489" spans="4:28" x14ac:dyDescent="0.15">
      <c r="D489" s="96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</row>
    <row r="490" spans="4:28" x14ac:dyDescent="0.15">
      <c r="D490" s="96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</row>
    <row r="491" spans="4:28" x14ac:dyDescent="0.15">
      <c r="D491" s="96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</row>
    <row r="492" spans="4:28" x14ac:dyDescent="0.15">
      <c r="D492" s="96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</row>
    <row r="493" spans="4:28" x14ac:dyDescent="0.15">
      <c r="D493" s="96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</row>
    <row r="494" spans="4:28" x14ac:dyDescent="0.15">
      <c r="D494" s="96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</row>
    <row r="495" spans="4:28" x14ac:dyDescent="0.15">
      <c r="D495" s="96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</row>
    <row r="496" spans="4:28" x14ac:dyDescent="0.15">
      <c r="D496" s="96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</row>
    <row r="497" spans="4:28" x14ac:dyDescent="0.15">
      <c r="D497" s="96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</row>
    <row r="498" spans="4:28" x14ac:dyDescent="0.15">
      <c r="D498" s="96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</row>
    <row r="499" spans="4:28" x14ac:dyDescent="0.15">
      <c r="D499" s="96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</row>
    <row r="500" spans="4:28" x14ac:dyDescent="0.15">
      <c r="D500" s="96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</row>
    <row r="501" spans="4:28" x14ac:dyDescent="0.15">
      <c r="D501" s="123">
        <v>37254</v>
      </c>
      <c r="E501" s="123">
        <v>2.87</v>
      </c>
      <c r="F501" s="87">
        <v>2.4300000000000002</v>
      </c>
    </row>
    <row r="502" spans="4:28" x14ac:dyDescent="0.15">
      <c r="D502" s="123">
        <v>37255</v>
      </c>
      <c r="E502" s="123">
        <v>2.87</v>
      </c>
      <c r="F502" s="87">
        <v>2.4300000000000002</v>
      </c>
    </row>
    <row r="503" spans="4:28" x14ac:dyDescent="0.15">
      <c r="D503" s="123">
        <v>37256</v>
      </c>
      <c r="E503" s="123">
        <v>2.87</v>
      </c>
      <c r="F503" s="87">
        <v>2.4300000000000002</v>
      </c>
    </row>
    <row r="504" spans="4:28" x14ac:dyDescent="0.15">
      <c r="D504" s="123">
        <v>37226</v>
      </c>
      <c r="E504" s="123">
        <v>2.0099999999999998</v>
      </c>
      <c r="F504" s="87">
        <v>1.7949999999999999</v>
      </c>
    </row>
    <row r="505" spans="4:28" x14ac:dyDescent="0.15">
      <c r="D505" s="123">
        <v>37227</v>
      </c>
      <c r="E505" s="123">
        <v>2.0099999999999998</v>
      </c>
      <c r="F505" s="87">
        <v>1.7949999999999999</v>
      </c>
    </row>
    <row r="506" spans="4:28" x14ac:dyDescent="0.15">
      <c r="D506" s="123">
        <v>37228</v>
      </c>
      <c r="E506" s="123">
        <v>2.0099999999999998</v>
      </c>
      <c r="F506" s="87">
        <v>1.7949999999999999</v>
      </c>
    </row>
    <row r="507" spans="4:28" x14ac:dyDescent="0.15">
      <c r="D507" s="123">
        <v>37229</v>
      </c>
      <c r="E507" s="123">
        <v>2.2000000000000002</v>
      </c>
      <c r="F507" s="87">
        <v>2.08</v>
      </c>
    </row>
    <row r="508" spans="4:28" x14ac:dyDescent="0.15">
      <c r="D508" s="123">
        <v>37230</v>
      </c>
      <c r="E508" s="123">
        <v>2.0550000000000002</v>
      </c>
      <c r="F508" s="87">
        <v>1.98</v>
      </c>
    </row>
    <row r="509" spans="4:28" x14ac:dyDescent="0.15">
      <c r="D509" s="123">
        <v>37231</v>
      </c>
      <c r="E509" s="123">
        <v>1.925</v>
      </c>
      <c r="F509" s="87">
        <v>1.85</v>
      </c>
    </row>
    <row r="510" spans="4:28" x14ac:dyDescent="0.15">
      <c r="D510" s="123">
        <v>37232</v>
      </c>
      <c r="E510" s="123">
        <v>1.84</v>
      </c>
      <c r="F510" s="87">
        <v>1.7549999999999999</v>
      </c>
    </row>
    <row r="511" spans="4:28" x14ac:dyDescent="0.15">
      <c r="D511" s="123">
        <v>37233</v>
      </c>
      <c r="E511" s="123">
        <v>2.12</v>
      </c>
      <c r="F511" s="87">
        <v>2.085</v>
      </c>
    </row>
    <row r="512" spans="4:28" x14ac:dyDescent="0.15">
      <c r="D512" s="123">
        <v>37234</v>
      </c>
      <c r="E512" s="123">
        <v>2.12</v>
      </c>
      <c r="F512" s="87">
        <v>2.085</v>
      </c>
    </row>
    <row r="513" spans="4:6" x14ac:dyDescent="0.15">
      <c r="D513" s="123">
        <v>37235</v>
      </c>
      <c r="E513" s="123">
        <v>2.12</v>
      </c>
      <c r="F513" s="87">
        <v>2.085</v>
      </c>
    </row>
    <row r="514" spans="4:6" x14ac:dyDescent="0.15">
      <c r="D514" s="123">
        <v>37236</v>
      </c>
      <c r="E514" s="123">
        <v>2.3849999999999998</v>
      </c>
      <c r="F514" s="87">
        <v>2.27</v>
      </c>
    </row>
    <row r="515" spans="4:6" x14ac:dyDescent="0.15">
      <c r="D515" s="123">
        <v>37237</v>
      </c>
      <c r="E515" s="123">
        <v>2.62</v>
      </c>
      <c r="F515" s="87">
        <v>2.4849999999999999</v>
      </c>
    </row>
    <row r="516" spans="4:6" x14ac:dyDescent="0.15">
      <c r="D516" s="123">
        <v>37238</v>
      </c>
      <c r="E516" s="123">
        <v>2.5649999999999999</v>
      </c>
      <c r="F516" s="87">
        <v>2.4300000000000002</v>
      </c>
    </row>
    <row r="517" spans="4:6" x14ac:dyDescent="0.15">
      <c r="D517" s="123">
        <v>37239</v>
      </c>
      <c r="E517" s="123">
        <v>2.5350000000000001</v>
      </c>
      <c r="F517" s="87">
        <v>2.48</v>
      </c>
    </row>
    <row r="518" spans="4:6" x14ac:dyDescent="0.15">
      <c r="D518" s="123">
        <v>37240</v>
      </c>
      <c r="E518" s="123">
        <v>2.5150000000000001</v>
      </c>
      <c r="F518" s="87">
        <v>2.48</v>
      </c>
    </row>
    <row r="519" spans="4:6" x14ac:dyDescent="0.15">
      <c r="D519" s="123">
        <v>37241</v>
      </c>
      <c r="E519" s="123">
        <v>2.5150000000000001</v>
      </c>
      <c r="F519" s="87">
        <v>2.48</v>
      </c>
    </row>
    <row r="520" spans="4:6" x14ac:dyDescent="0.15">
      <c r="D520" s="123">
        <v>37242</v>
      </c>
      <c r="E520" s="123">
        <v>2.5150000000000001</v>
      </c>
      <c r="F520" s="87">
        <v>2.48</v>
      </c>
    </row>
    <row r="521" spans="4:6" x14ac:dyDescent="0.15">
      <c r="D521" s="123">
        <v>37243</v>
      </c>
      <c r="E521" s="123">
        <v>2.6</v>
      </c>
      <c r="F521" s="87">
        <v>2.48</v>
      </c>
    </row>
    <row r="522" spans="4:6" x14ac:dyDescent="0.15">
      <c r="D522" s="123">
        <v>37244</v>
      </c>
      <c r="E522" s="123">
        <v>2.59</v>
      </c>
      <c r="F522" s="87">
        <v>2.48</v>
      </c>
    </row>
    <row r="523" spans="4:6" x14ac:dyDescent="0.15">
      <c r="D523" s="123">
        <v>37245</v>
      </c>
      <c r="E523" s="123">
        <v>2.605</v>
      </c>
      <c r="F523" s="87">
        <v>2.48</v>
      </c>
    </row>
    <row r="524" spans="4:6" x14ac:dyDescent="0.15">
      <c r="D524" s="123">
        <v>37246</v>
      </c>
      <c r="E524" s="123">
        <v>2.6</v>
      </c>
      <c r="F524" s="87">
        <v>2.48</v>
      </c>
    </row>
    <row r="525" spans="4:6" x14ac:dyDescent="0.15">
      <c r="D525" s="123">
        <v>37247</v>
      </c>
      <c r="E525" s="123">
        <v>2.5950000000000002</v>
      </c>
      <c r="F525" s="87">
        <v>2.48</v>
      </c>
    </row>
    <row r="526" spans="4:6" x14ac:dyDescent="0.15">
      <c r="D526" s="123">
        <v>37248</v>
      </c>
      <c r="E526" s="123">
        <v>2.5950000000000002</v>
      </c>
      <c r="F526" s="87">
        <v>2.48</v>
      </c>
    </row>
    <row r="527" spans="4:6" x14ac:dyDescent="0.15">
      <c r="D527" s="123">
        <v>37249</v>
      </c>
      <c r="E527" s="123">
        <v>2.5950000000000002</v>
      </c>
      <c r="F527" s="87">
        <v>2.48</v>
      </c>
    </row>
    <row r="528" spans="4:6" x14ac:dyDescent="0.15">
      <c r="D528" s="123">
        <v>37250</v>
      </c>
      <c r="E528" s="123">
        <v>2.5950000000000002</v>
      </c>
      <c r="F528" s="87">
        <v>2.48</v>
      </c>
    </row>
    <row r="529" spans="4:6" x14ac:dyDescent="0.15">
      <c r="D529" s="123">
        <v>37251</v>
      </c>
      <c r="E529" s="123">
        <v>2.5950000000000002</v>
      </c>
      <c r="F529" s="87">
        <v>2.48</v>
      </c>
    </row>
    <row r="530" spans="4:6" x14ac:dyDescent="0.15">
      <c r="D530" s="123">
        <v>37252</v>
      </c>
      <c r="E530" s="123">
        <v>2.9350000000000001</v>
      </c>
      <c r="F530" s="87">
        <v>2.48</v>
      </c>
    </row>
    <row r="531" spans="4:6" x14ac:dyDescent="0.15">
      <c r="D531" s="123">
        <v>37253</v>
      </c>
      <c r="E531" s="123">
        <v>2.63</v>
      </c>
      <c r="F531" s="87">
        <v>2.48</v>
      </c>
    </row>
    <row r="532" spans="4:6" x14ac:dyDescent="0.15">
      <c r="D532" s="123">
        <v>37254</v>
      </c>
      <c r="E532" s="123">
        <v>2.63</v>
      </c>
      <c r="F532" s="87">
        <v>2.48</v>
      </c>
    </row>
    <row r="533" spans="4:6" x14ac:dyDescent="0.15">
      <c r="D533" s="123">
        <v>37255</v>
      </c>
      <c r="E533" s="123">
        <v>2.63</v>
      </c>
      <c r="F533" s="87">
        <v>2.48</v>
      </c>
    </row>
    <row r="534" spans="4:6" x14ac:dyDescent="0.15">
      <c r="D534" s="123">
        <v>37256</v>
      </c>
      <c r="E534" s="123">
        <v>2.63</v>
      </c>
      <c r="F534" s="87">
        <v>2.48</v>
      </c>
    </row>
    <row r="535" spans="4:6" x14ac:dyDescent="0.15">
      <c r="D535" s="123">
        <v>37257</v>
      </c>
      <c r="E535" s="123">
        <v>2.5325000000000002</v>
      </c>
      <c r="F535" s="87">
        <v>2.48</v>
      </c>
    </row>
    <row r="536" spans="4:6" x14ac:dyDescent="0.15">
      <c r="D536" s="123">
        <v>37258</v>
      </c>
      <c r="E536" s="123">
        <v>2.5325000000000002</v>
      </c>
      <c r="F536" s="87">
        <v>2.48</v>
      </c>
    </row>
    <row r="537" spans="4:6" x14ac:dyDescent="0.15">
      <c r="D537" s="123">
        <v>37259</v>
      </c>
      <c r="E537" s="123">
        <v>2.5325000000000002</v>
      </c>
      <c r="F537" s="87">
        <v>2.48</v>
      </c>
    </row>
    <row r="538" spans="4:6" x14ac:dyDescent="0.15">
      <c r="D538" s="123">
        <v>37260</v>
      </c>
      <c r="E538" s="123">
        <v>2.5325000000000002</v>
      </c>
      <c r="F538" s="87">
        <v>2.48</v>
      </c>
    </row>
    <row r="539" spans="4:6" x14ac:dyDescent="0.15">
      <c r="D539" s="123">
        <v>37261</v>
      </c>
      <c r="E539" s="123">
        <v>2.5325000000000002</v>
      </c>
      <c r="F539" s="87">
        <v>2.48</v>
      </c>
    </row>
    <row r="540" spans="4:6" x14ac:dyDescent="0.15">
      <c r="D540" s="123">
        <v>37262</v>
      </c>
      <c r="E540" s="123">
        <v>2.5325000000000002</v>
      </c>
      <c r="F540" s="87">
        <v>2.48</v>
      </c>
    </row>
    <row r="541" spans="4:6" x14ac:dyDescent="0.15">
      <c r="D541" s="123">
        <v>37263</v>
      </c>
      <c r="E541" s="123">
        <v>2.5325000000000002</v>
      </c>
      <c r="F541" s="87">
        <v>2.48</v>
      </c>
    </row>
    <row r="542" spans="4:6" x14ac:dyDescent="0.15">
      <c r="D542" s="123">
        <v>37264</v>
      </c>
      <c r="E542" s="123">
        <v>2.5325000000000002</v>
      </c>
      <c r="F542" s="87">
        <v>2.48</v>
      </c>
    </row>
    <row r="543" spans="4:6" x14ac:dyDescent="0.15">
      <c r="D543" s="123">
        <v>37265</v>
      </c>
      <c r="E543" s="123">
        <v>2.5325000000000002</v>
      </c>
      <c r="F543" s="87">
        <v>2.48</v>
      </c>
    </row>
    <row r="544" spans="4:6" x14ac:dyDescent="0.15">
      <c r="D544" s="123">
        <v>37266</v>
      </c>
      <c r="E544" s="123">
        <v>2.5325000000000002</v>
      </c>
      <c r="F544" s="87">
        <v>2.48</v>
      </c>
    </row>
    <row r="545" spans="4:6" x14ac:dyDescent="0.15">
      <c r="D545" s="123">
        <v>37267</v>
      </c>
      <c r="E545" s="123">
        <v>2.5325000000000002</v>
      </c>
      <c r="F545" s="87">
        <v>2.48</v>
      </c>
    </row>
    <row r="546" spans="4:6" x14ac:dyDescent="0.15">
      <c r="D546" s="123">
        <v>37268</v>
      </c>
      <c r="E546" s="123">
        <v>2.5325000000000002</v>
      </c>
      <c r="F546" s="87">
        <v>2.48</v>
      </c>
    </row>
    <row r="547" spans="4:6" x14ac:dyDescent="0.15">
      <c r="D547" s="123">
        <v>37269</v>
      </c>
      <c r="E547" s="123">
        <v>2.5325000000000002</v>
      </c>
      <c r="F547" s="87">
        <v>2.48</v>
      </c>
    </row>
    <row r="548" spans="4:6" x14ac:dyDescent="0.15">
      <c r="D548" s="123">
        <v>37270</v>
      </c>
      <c r="E548" s="123">
        <v>2.5325000000000002</v>
      </c>
      <c r="F548" s="87">
        <v>2.48</v>
      </c>
    </row>
    <row r="549" spans="4:6" x14ac:dyDescent="0.15">
      <c r="D549" s="123">
        <v>37271</v>
      </c>
      <c r="E549" s="123">
        <v>2.5325000000000002</v>
      </c>
      <c r="F549" s="87">
        <v>2.48</v>
      </c>
    </row>
    <row r="550" spans="4:6" x14ac:dyDescent="0.15">
      <c r="D550" s="123">
        <v>37272</v>
      </c>
      <c r="E550" s="123">
        <v>2.5325000000000002</v>
      </c>
      <c r="F550" s="87">
        <v>2.48</v>
      </c>
    </row>
    <row r="551" spans="4:6" x14ac:dyDescent="0.15">
      <c r="D551" s="123">
        <v>37273</v>
      </c>
      <c r="E551" s="123">
        <v>2.5325000000000002</v>
      </c>
      <c r="F551" s="87">
        <v>2.48</v>
      </c>
    </row>
    <row r="552" spans="4:6" x14ac:dyDescent="0.15">
      <c r="D552" s="123">
        <v>37274</v>
      </c>
      <c r="E552" s="123">
        <v>2.5325000000000002</v>
      </c>
      <c r="F552" s="87">
        <v>2.48</v>
      </c>
    </row>
    <row r="553" spans="4:6" x14ac:dyDescent="0.15">
      <c r="D553" s="123">
        <v>37275</v>
      </c>
      <c r="E553" s="123">
        <v>2.5325000000000002</v>
      </c>
      <c r="F553" s="87">
        <v>2.48</v>
      </c>
    </row>
    <row r="554" spans="4:6" x14ac:dyDescent="0.15">
      <c r="D554" s="123">
        <v>37276</v>
      </c>
      <c r="E554" s="123">
        <v>2.5325000000000002</v>
      </c>
      <c r="F554" s="87">
        <v>2.48</v>
      </c>
    </row>
    <row r="555" spans="4:6" x14ac:dyDescent="0.15">
      <c r="D555" s="123">
        <v>37277</v>
      </c>
      <c r="E555" s="123">
        <v>2.5325000000000002</v>
      </c>
      <c r="F555" s="87">
        <v>2.48</v>
      </c>
    </row>
    <row r="556" spans="4:6" x14ac:dyDescent="0.15">
      <c r="D556" s="123">
        <v>37278</v>
      </c>
      <c r="E556" s="123">
        <v>2.5325000000000002</v>
      </c>
      <c r="F556" s="87">
        <v>2.48</v>
      </c>
    </row>
    <row r="557" spans="4:6" x14ac:dyDescent="0.15">
      <c r="D557" s="123">
        <v>37279</v>
      </c>
      <c r="E557" s="123">
        <v>2.5325000000000002</v>
      </c>
      <c r="F557" s="87">
        <v>2.48</v>
      </c>
    </row>
    <row r="558" spans="4:6" x14ac:dyDescent="0.15">
      <c r="D558" s="123">
        <v>37280</v>
      </c>
      <c r="E558" s="123">
        <v>2.5325000000000002</v>
      </c>
      <c r="F558" s="87">
        <v>2.48</v>
      </c>
    </row>
    <row r="559" spans="4:6" x14ac:dyDescent="0.15">
      <c r="D559" s="123">
        <v>37281</v>
      </c>
      <c r="E559" s="123">
        <v>2.5325000000000002</v>
      </c>
      <c r="F559" s="87">
        <v>2.48</v>
      </c>
    </row>
    <row r="560" spans="4:6" x14ac:dyDescent="0.15">
      <c r="D560" s="123">
        <v>37282</v>
      </c>
      <c r="E560" s="123">
        <v>2.5325000000000002</v>
      </c>
      <c r="F560" s="87">
        <v>2.48</v>
      </c>
    </row>
    <row r="561" spans="4:6" x14ac:dyDescent="0.15">
      <c r="D561" s="123">
        <v>37283</v>
      </c>
      <c r="E561" s="123">
        <v>2.5325000000000002</v>
      </c>
      <c r="F561" s="87">
        <v>2.48</v>
      </c>
    </row>
    <row r="562" spans="4:6" x14ac:dyDescent="0.15">
      <c r="D562" s="123">
        <v>37284</v>
      </c>
      <c r="E562" s="123">
        <v>2.5325000000000002</v>
      </c>
      <c r="F562" s="87">
        <v>2.48</v>
      </c>
    </row>
    <row r="563" spans="4:6" x14ac:dyDescent="0.15">
      <c r="D563" s="123">
        <v>37285</v>
      </c>
      <c r="E563" s="123">
        <v>2.5325000000000002</v>
      </c>
      <c r="F563" s="87">
        <v>2.48</v>
      </c>
    </row>
    <row r="564" spans="4:6" x14ac:dyDescent="0.15">
      <c r="D564" s="123">
        <v>37286</v>
      </c>
      <c r="E564" s="123">
        <v>2.5325000000000002</v>
      </c>
      <c r="F564" s="87">
        <v>2.48</v>
      </c>
    </row>
    <row r="565" spans="4:6" x14ac:dyDescent="0.15">
      <c r="D565" s="123">
        <v>37287</v>
      </c>
      <c r="E565" s="123">
        <v>2.5325000000000002</v>
      </c>
      <c r="F565" s="87">
        <v>2.48</v>
      </c>
    </row>
    <row r="566" spans="4:6" x14ac:dyDescent="0.15">
      <c r="D566" s="123">
        <v>37226</v>
      </c>
      <c r="E566" s="123">
        <v>2.0099999999999998</v>
      </c>
      <c r="F566" s="87">
        <v>1.7949999999999999</v>
      </c>
    </row>
    <row r="567" spans="4:6" x14ac:dyDescent="0.15">
      <c r="D567" s="123">
        <v>37227</v>
      </c>
      <c r="E567" s="123">
        <v>2.0099999999999998</v>
      </c>
      <c r="F567" s="87">
        <v>1.7949999999999999</v>
      </c>
    </row>
    <row r="568" spans="4:6" x14ac:dyDescent="0.15">
      <c r="D568" s="123">
        <v>37228</v>
      </c>
      <c r="E568" s="123">
        <v>2.0099999999999998</v>
      </c>
      <c r="F568" s="87">
        <v>1.7949999999999999</v>
      </c>
    </row>
    <row r="569" spans="4:6" x14ac:dyDescent="0.15">
      <c r="D569" s="123">
        <v>37229</v>
      </c>
      <c r="E569" s="123">
        <v>2.2000000000000002</v>
      </c>
      <c r="F569" s="87">
        <v>2.08</v>
      </c>
    </row>
    <row r="570" spans="4:6" x14ac:dyDescent="0.15">
      <c r="D570" s="123">
        <v>37230</v>
      </c>
      <c r="E570" s="123">
        <v>2.0550000000000002</v>
      </c>
      <c r="F570" s="87">
        <v>1.98</v>
      </c>
    </row>
    <row r="571" spans="4:6" x14ac:dyDescent="0.15">
      <c r="D571" s="123">
        <v>37231</v>
      </c>
      <c r="E571" s="123">
        <v>1.925</v>
      </c>
      <c r="F571" s="87">
        <v>1.85</v>
      </c>
    </row>
    <row r="572" spans="4:6" x14ac:dyDescent="0.15">
      <c r="D572" s="123">
        <v>37232</v>
      </c>
      <c r="E572" s="123">
        <v>1.84</v>
      </c>
      <c r="F572" s="87">
        <v>1.7549999999999999</v>
      </c>
    </row>
    <row r="573" spans="4:6" x14ac:dyDescent="0.15">
      <c r="D573" s="123">
        <v>37233</v>
      </c>
      <c r="E573" s="123">
        <v>2.12</v>
      </c>
      <c r="F573" s="87">
        <v>2.085</v>
      </c>
    </row>
    <row r="574" spans="4:6" x14ac:dyDescent="0.15">
      <c r="D574" s="123">
        <v>37234</v>
      </c>
      <c r="E574" s="123">
        <v>2.12</v>
      </c>
      <c r="F574" s="87">
        <v>2.085</v>
      </c>
    </row>
    <row r="575" spans="4:6" x14ac:dyDescent="0.15">
      <c r="D575" s="123">
        <v>37235</v>
      </c>
      <c r="E575" s="123">
        <v>2.12</v>
      </c>
      <c r="F575" s="87">
        <v>2.085</v>
      </c>
    </row>
    <row r="576" spans="4:6" x14ac:dyDescent="0.15">
      <c r="D576" s="123">
        <v>37236</v>
      </c>
      <c r="E576" s="123">
        <v>2.3849999999999998</v>
      </c>
      <c r="F576" s="87">
        <v>2.27</v>
      </c>
    </row>
    <row r="577" spans="4:6" x14ac:dyDescent="0.15">
      <c r="D577" s="123">
        <v>37237</v>
      </c>
      <c r="E577" s="123">
        <v>2.62</v>
      </c>
      <c r="F577" s="87">
        <v>2.4849999999999999</v>
      </c>
    </row>
    <row r="578" spans="4:6" x14ac:dyDescent="0.15">
      <c r="D578" s="123">
        <v>37238</v>
      </c>
      <c r="E578" s="123">
        <v>2.5649999999999999</v>
      </c>
      <c r="F578" s="87">
        <v>2.4300000000000002</v>
      </c>
    </row>
    <row r="579" spans="4:6" x14ac:dyDescent="0.15">
      <c r="D579" s="123">
        <v>37239</v>
      </c>
      <c r="E579" s="123">
        <v>2.5350000000000001</v>
      </c>
      <c r="F579" s="87">
        <v>2.37</v>
      </c>
    </row>
    <row r="580" spans="4:6" x14ac:dyDescent="0.15">
      <c r="D580" s="123">
        <v>37240</v>
      </c>
      <c r="E580" s="123">
        <v>2.5150000000000001</v>
      </c>
      <c r="F580" s="87">
        <v>2.56</v>
      </c>
    </row>
    <row r="581" spans="4:6" x14ac:dyDescent="0.15">
      <c r="D581" s="123">
        <v>37241</v>
      </c>
      <c r="E581" s="123">
        <v>2.5150000000000001</v>
      </c>
      <c r="F581" s="87">
        <v>2.56</v>
      </c>
    </row>
    <row r="582" spans="4:6" x14ac:dyDescent="0.15">
      <c r="D582" s="123">
        <v>37242</v>
      </c>
      <c r="E582" s="123">
        <v>2.5150000000000001</v>
      </c>
      <c r="F582" s="87">
        <v>2.56</v>
      </c>
    </row>
    <row r="583" spans="4:6" x14ac:dyDescent="0.15">
      <c r="D583" s="123">
        <v>37243</v>
      </c>
      <c r="E583" s="123">
        <v>2.6</v>
      </c>
      <c r="F583" s="87">
        <v>2.56</v>
      </c>
    </row>
    <row r="584" spans="4:6" x14ac:dyDescent="0.15">
      <c r="D584" s="123">
        <v>37244</v>
      </c>
      <c r="E584" s="123">
        <v>2.59</v>
      </c>
      <c r="F584" s="87">
        <v>2.56</v>
      </c>
    </row>
    <row r="585" spans="4:6" x14ac:dyDescent="0.15">
      <c r="D585" s="123">
        <v>37245</v>
      </c>
      <c r="E585" s="123">
        <v>2.605</v>
      </c>
      <c r="F585" s="87">
        <v>2.56</v>
      </c>
    </row>
    <row r="586" spans="4:6" x14ac:dyDescent="0.15">
      <c r="D586" s="123">
        <v>37246</v>
      </c>
      <c r="E586" s="123">
        <v>2.6</v>
      </c>
      <c r="F586" s="87">
        <v>2.56</v>
      </c>
    </row>
    <row r="587" spans="4:6" x14ac:dyDescent="0.15">
      <c r="D587" s="123">
        <v>37247</v>
      </c>
      <c r="E587" s="123">
        <v>2.5950000000000002</v>
      </c>
      <c r="F587" s="87">
        <v>2.56</v>
      </c>
    </row>
    <row r="588" spans="4:6" x14ac:dyDescent="0.15">
      <c r="D588" s="123">
        <v>37248</v>
      </c>
      <c r="E588" s="123">
        <v>2.5950000000000002</v>
      </c>
      <c r="F588" s="87">
        <v>2.56</v>
      </c>
    </row>
    <row r="589" spans="4:6" x14ac:dyDescent="0.15">
      <c r="D589" s="123">
        <v>37249</v>
      </c>
      <c r="E589" s="123">
        <v>2.5950000000000002</v>
      </c>
      <c r="F589" s="87">
        <v>2.56</v>
      </c>
    </row>
    <row r="590" spans="4:6" x14ac:dyDescent="0.15">
      <c r="D590" s="123">
        <v>37250</v>
      </c>
      <c r="E590" s="123">
        <v>2.5950000000000002</v>
      </c>
      <c r="F590" s="87">
        <v>2.56</v>
      </c>
    </row>
    <row r="591" spans="4:6" x14ac:dyDescent="0.15">
      <c r="D591" s="123">
        <v>37251</v>
      </c>
      <c r="E591" s="123">
        <v>2.5950000000000002</v>
      </c>
      <c r="F591" s="87">
        <v>2.56</v>
      </c>
    </row>
    <row r="592" spans="4:6" x14ac:dyDescent="0.15">
      <c r="D592" s="123">
        <v>37252</v>
      </c>
      <c r="E592" s="123">
        <v>2.9350000000000001</v>
      </c>
      <c r="F592" s="87">
        <v>2.56</v>
      </c>
    </row>
    <row r="593" spans="4:6" x14ac:dyDescent="0.15">
      <c r="D593" s="123">
        <v>37253</v>
      </c>
      <c r="E593" s="123">
        <v>2.61</v>
      </c>
      <c r="F593" s="87">
        <v>2.56</v>
      </c>
    </row>
    <row r="594" spans="4:6" x14ac:dyDescent="0.15">
      <c r="D594" s="123">
        <v>37254</v>
      </c>
      <c r="E594" s="123">
        <v>2.72</v>
      </c>
      <c r="F594" s="87">
        <v>2.56</v>
      </c>
    </row>
    <row r="595" spans="4:6" x14ac:dyDescent="0.15">
      <c r="D595" s="123">
        <v>37255</v>
      </c>
      <c r="E595" s="123">
        <v>2.72</v>
      </c>
      <c r="F595" s="87">
        <v>2.56</v>
      </c>
    </row>
    <row r="596" spans="4:6" x14ac:dyDescent="0.15">
      <c r="D596" s="123">
        <v>37256</v>
      </c>
      <c r="E596" s="123">
        <v>2.72</v>
      </c>
      <c r="F596" s="87">
        <v>2.56</v>
      </c>
    </row>
    <row r="597" spans="4:6" x14ac:dyDescent="0.15">
      <c r="D597" s="123">
        <v>37257</v>
      </c>
      <c r="E597" s="123">
        <v>2.5325000000000002</v>
      </c>
      <c r="F597" s="87">
        <v>2.56</v>
      </c>
    </row>
    <row r="598" spans="4:6" x14ac:dyDescent="0.15">
      <c r="D598" s="123">
        <v>37258</v>
      </c>
      <c r="E598" s="123">
        <v>2.5325000000000002</v>
      </c>
      <c r="F598" s="87">
        <v>2.56</v>
      </c>
    </row>
    <row r="599" spans="4:6" x14ac:dyDescent="0.15">
      <c r="D599" s="123">
        <v>37259</v>
      </c>
      <c r="E599" s="123">
        <v>2.5325000000000002</v>
      </c>
      <c r="F599" s="87">
        <v>2.56</v>
      </c>
    </row>
    <row r="600" spans="4:6" x14ac:dyDescent="0.15">
      <c r="D600" s="123">
        <v>37260</v>
      </c>
      <c r="E600" s="123">
        <v>2.5325000000000002</v>
      </c>
      <c r="F600" s="87">
        <v>2.56</v>
      </c>
    </row>
    <row r="601" spans="4:6" x14ac:dyDescent="0.15">
      <c r="D601" s="123">
        <v>37261</v>
      </c>
      <c r="E601" s="123">
        <v>2.5325000000000002</v>
      </c>
      <c r="F601" s="87">
        <v>2.56</v>
      </c>
    </row>
    <row r="602" spans="4:6" x14ac:dyDescent="0.15">
      <c r="D602" s="123">
        <v>37262</v>
      </c>
      <c r="E602" s="123">
        <v>2.5325000000000002</v>
      </c>
      <c r="F602" s="87">
        <v>2.56</v>
      </c>
    </row>
    <row r="603" spans="4:6" x14ac:dyDescent="0.15">
      <c r="D603" s="123">
        <v>37263</v>
      </c>
      <c r="E603" s="123">
        <v>2.5325000000000002</v>
      </c>
      <c r="F603" s="87">
        <v>2.56</v>
      </c>
    </row>
    <row r="604" spans="4:6" x14ac:dyDescent="0.15">
      <c r="D604" s="123">
        <v>37264</v>
      </c>
      <c r="E604" s="123">
        <v>2.5325000000000002</v>
      </c>
      <c r="F604" s="87">
        <v>2.56</v>
      </c>
    </row>
    <row r="605" spans="4:6" x14ac:dyDescent="0.15">
      <c r="D605" s="123">
        <v>37265</v>
      </c>
      <c r="E605" s="123">
        <v>2.5325000000000002</v>
      </c>
      <c r="F605" s="87">
        <v>2.56</v>
      </c>
    </row>
    <row r="606" spans="4:6" x14ac:dyDescent="0.15">
      <c r="D606" s="123">
        <v>37266</v>
      </c>
      <c r="E606" s="123">
        <v>2.5325000000000002</v>
      </c>
      <c r="F606" s="87">
        <v>2.56</v>
      </c>
    </row>
    <row r="607" spans="4:6" x14ac:dyDescent="0.15">
      <c r="D607" s="123">
        <v>37267</v>
      </c>
      <c r="E607" s="123">
        <v>2.5325000000000002</v>
      </c>
      <c r="F607" s="87">
        <v>2.56</v>
      </c>
    </row>
    <row r="608" spans="4:6" x14ac:dyDescent="0.15">
      <c r="D608" s="123">
        <v>37268</v>
      </c>
      <c r="E608" s="123">
        <v>2.5325000000000002</v>
      </c>
      <c r="F608" s="87">
        <v>2.56</v>
      </c>
    </row>
    <row r="609" spans="4:6" x14ac:dyDescent="0.15">
      <c r="D609" s="123">
        <v>37269</v>
      </c>
      <c r="E609" s="123">
        <v>2.5325000000000002</v>
      </c>
      <c r="F609" s="87">
        <v>2.56</v>
      </c>
    </row>
    <row r="610" spans="4:6" x14ac:dyDescent="0.15">
      <c r="D610" s="123">
        <v>37270</v>
      </c>
      <c r="E610" s="123">
        <v>2.5325000000000002</v>
      </c>
      <c r="F610" s="87">
        <v>2.56</v>
      </c>
    </row>
    <row r="611" spans="4:6" x14ac:dyDescent="0.15">
      <c r="D611" s="123">
        <v>37271</v>
      </c>
      <c r="E611" s="123">
        <v>2.5325000000000002</v>
      </c>
      <c r="F611" s="87">
        <v>2.56</v>
      </c>
    </row>
    <row r="612" spans="4:6" x14ac:dyDescent="0.15">
      <c r="D612" s="123">
        <v>37272</v>
      </c>
      <c r="E612" s="123">
        <v>2.5325000000000002</v>
      </c>
      <c r="F612" s="87">
        <v>2.56</v>
      </c>
    </row>
    <row r="613" spans="4:6" x14ac:dyDescent="0.15">
      <c r="D613" s="123">
        <v>37273</v>
      </c>
      <c r="E613" s="123">
        <v>2.5325000000000002</v>
      </c>
      <c r="F613" s="87">
        <v>2.56</v>
      </c>
    </row>
    <row r="614" spans="4:6" x14ac:dyDescent="0.15">
      <c r="D614" s="123">
        <v>37274</v>
      </c>
      <c r="E614" s="123">
        <v>2.5325000000000002</v>
      </c>
      <c r="F614" s="87">
        <v>2.56</v>
      </c>
    </row>
    <row r="615" spans="4:6" x14ac:dyDescent="0.15">
      <c r="D615" s="123">
        <v>37275</v>
      </c>
      <c r="E615" s="123">
        <v>2.5325000000000002</v>
      </c>
      <c r="F615" s="87">
        <v>2.56</v>
      </c>
    </row>
    <row r="616" spans="4:6" x14ac:dyDescent="0.15">
      <c r="D616" s="123">
        <v>37276</v>
      </c>
      <c r="E616" s="123">
        <v>2.5325000000000002</v>
      </c>
      <c r="F616" s="87">
        <v>2.56</v>
      </c>
    </row>
    <row r="617" spans="4:6" x14ac:dyDescent="0.15">
      <c r="D617" s="123">
        <v>37277</v>
      </c>
      <c r="E617" s="123">
        <v>2.5325000000000002</v>
      </c>
      <c r="F617" s="87">
        <v>2.56</v>
      </c>
    </row>
    <row r="618" spans="4:6" x14ac:dyDescent="0.15">
      <c r="D618" s="123">
        <v>37278</v>
      </c>
      <c r="E618" s="123">
        <v>2.5325000000000002</v>
      </c>
      <c r="F618" s="87">
        <v>2.56</v>
      </c>
    </row>
    <row r="619" spans="4:6" x14ac:dyDescent="0.15">
      <c r="D619" s="123">
        <v>37279</v>
      </c>
      <c r="E619" s="123">
        <v>2.5325000000000002</v>
      </c>
      <c r="F619" s="87">
        <v>2.56</v>
      </c>
    </row>
    <row r="620" spans="4:6" x14ac:dyDescent="0.15">
      <c r="D620" s="123">
        <v>37280</v>
      </c>
      <c r="E620" s="123">
        <v>2.5325000000000002</v>
      </c>
      <c r="F620" s="87">
        <v>2.56</v>
      </c>
    </row>
    <row r="621" spans="4:6" x14ac:dyDescent="0.15">
      <c r="D621" s="123">
        <v>37281</v>
      </c>
      <c r="E621" s="123">
        <v>2.5325000000000002</v>
      </c>
      <c r="F621" s="87">
        <v>2.56</v>
      </c>
    </row>
    <row r="622" spans="4:6" x14ac:dyDescent="0.15">
      <c r="D622" s="123">
        <v>37282</v>
      </c>
      <c r="E622" s="123">
        <v>2.5325000000000002</v>
      </c>
      <c r="F622" s="87">
        <v>2.56</v>
      </c>
    </row>
    <row r="623" spans="4:6" x14ac:dyDescent="0.15">
      <c r="D623" s="123">
        <v>37283</v>
      </c>
      <c r="E623" s="123">
        <v>2.5325000000000002</v>
      </c>
      <c r="F623" s="87">
        <v>2.56</v>
      </c>
    </row>
    <row r="624" spans="4:6" x14ac:dyDescent="0.15">
      <c r="D624" s="123">
        <v>37284</v>
      </c>
      <c r="E624" s="123">
        <v>2.5325000000000002</v>
      </c>
      <c r="F624" s="87">
        <v>2.56</v>
      </c>
    </row>
    <row r="625" spans="4:6" x14ac:dyDescent="0.15">
      <c r="D625" s="123">
        <v>37285</v>
      </c>
      <c r="E625" s="123">
        <v>2.5325000000000002</v>
      </c>
      <c r="F625" s="87">
        <v>2.56</v>
      </c>
    </row>
    <row r="626" spans="4:6" x14ac:dyDescent="0.15">
      <c r="D626" s="123">
        <v>37286</v>
      </c>
      <c r="E626" s="123">
        <v>2.5325000000000002</v>
      </c>
      <c r="F626" s="87">
        <v>2.56</v>
      </c>
    </row>
    <row r="627" spans="4:6" x14ac:dyDescent="0.15">
      <c r="D627" s="123">
        <v>37287</v>
      </c>
      <c r="E627" s="123">
        <v>2.5325000000000002</v>
      </c>
      <c r="F627" s="87">
        <v>2.56</v>
      </c>
    </row>
    <row r="628" spans="4:6" x14ac:dyDescent="0.15">
      <c r="D628" s="123">
        <v>37226</v>
      </c>
      <c r="E628" s="123">
        <v>2.0099999999999998</v>
      </c>
      <c r="F628" s="87">
        <v>1.7949999999999999</v>
      </c>
    </row>
    <row r="629" spans="4:6" x14ac:dyDescent="0.15">
      <c r="D629" s="123">
        <v>37227</v>
      </c>
      <c r="E629" s="123">
        <v>2.0099999999999998</v>
      </c>
      <c r="F629" s="87">
        <v>1.7949999999999999</v>
      </c>
    </row>
    <row r="630" spans="4:6" x14ac:dyDescent="0.15">
      <c r="D630" s="123">
        <v>37228</v>
      </c>
      <c r="E630" s="123">
        <v>2.0099999999999998</v>
      </c>
      <c r="F630" s="87">
        <v>1.7949999999999999</v>
      </c>
    </row>
    <row r="631" spans="4:6" x14ac:dyDescent="0.15">
      <c r="D631" s="123">
        <v>37229</v>
      </c>
      <c r="E631" s="123">
        <v>2.2000000000000002</v>
      </c>
      <c r="F631" s="87">
        <v>2.08</v>
      </c>
    </row>
    <row r="632" spans="4:6" x14ac:dyDescent="0.15">
      <c r="D632" s="123">
        <v>37230</v>
      </c>
      <c r="E632" s="123">
        <v>2.0550000000000002</v>
      </c>
      <c r="F632" s="87">
        <v>1.98</v>
      </c>
    </row>
    <row r="633" spans="4:6" x14ac:dyDescent="0.15">
      <c r="D633" s="123">
        <v>37231</v>
      </c>
      <c r="E633" s="123">
        <v>1.925</v>
      </c>
      <c r="F633" s="87">
        <v>1.85</v>
      </c>
    </row>
    <row r="634" spans="4:6" x14ac:dyDescent="0.15">
      <c r="D634" s="123">
        <v>37232</v>
      </c>
      <c r="E634" s="123">
        <v>1.84</v>
      </c>
      <c r="F634" s="87">
        <v>1.7549999999999999</v>
      </c>
    </row>
    <row r="635" spans="4:6" x14ac:dyDescent="0.15">
      <c r="D635" s="123">
        <v>37233</v>
      </c>
      <c r="E635" s="123">
        <v>2.12</v>
      </c>
      <c r="F635" s="87">
        <v>2.085</v>
      </c>
    </row>
    <row r="636" spans="4:6" x14ac:dyDescent="0.15">
      <c r="D636" s="123">
        <v>37234</v>
      </c>
      <c r="E636" s="123">
        <v>2.12</v>
      </c>
      <c r="F636" s="87">
        <v>2.085</v>
      </c>
    </row>
    <row r="637" spans="4:6" x14ac:dyDescent="0.15">
      <c r="D637" s="123">
        <v>37235</v>
      </c>
      <c r="E637" s="123">
        <v>2.12</v>
      </c>
      <c r="F637" s="87">
        <v>2.085</v>
      </c>
    </row>
    <row r="638" spans="4:6" x14ac:dyDescent="0.15">
      <c r="D638" s="123">
        <v>37236</v>
      </c>
      <c r="E638" s="123">
        <v>2.3849999999999998</v>
      </c>
      <c r="F638" s="87">
        <v>2.27</v>
      </c>
    </row>
    <row r="639" spans="4:6" x14ac:dyDescent="0.15">
      <c r="D639" s="123">
        <v>37237</v>
      </c>
      <c r="E639" s="123">
        <v>2.62</v>
      </c>
      <c r="F639" s="87">
        <v>2.4849999999999999</v>
      </c>
    </row>
    <row r="640" spans="4:6" x14ac:dyDescent="0.15">
      <c r="D640" s="123">
        <v>37238</v>
      </c>
      <c r="E640" s="123">
        <v>2.5649999999999999</v>
      </c>
      <c r="F640" s="87">
        <v>2.4300000000000002</v>
      </c>
    </row>
    <row r="641" spans="4:6" x14ac:dyDescent="0.15">
      <c r="D641" s="123">
        <v>37239</v>
      </c>
      <c r="E641" s="123">
        <v>2.5350000000000001</v>
      </c>
      <c r="F641" s="87">
        <v>2.37</v>
      </c>
    </row>
    <row r="642" spans="4:6" x14ac:dyDescent="0.15">
      <c r="D642" s="123">
        <v>37240</v>
      </c>
      <c r="E642" s="123">
        <v>2.5150000000000001</v>
      </c>
      <c r="F642" s="87">
        <v>2.36</v>
      </c>
    </row>
    <row r="643" spans="4:6" x14ac:dyDescent="0.15">
      <c r="D643" s="123">
        <v>37241</v>
      </c>
      <c r="E643" s="123">
        <v>2.5150000000000001</v>
      </c>
      <c r="F643" s="87">
        <v>2.36</v>
      </c>
    </row>
    <row r="644" spans="4:6" x14ac:dyDescent="0.15">
      <c r="D644" s="123">
        <v>37242</v>
      </c>
      <c r="E644" s="123">
        <v>2.5150000000000001</v>
      </c>
      <c r="F644" s="87">
        <v>2.36</v>
      </c>
    </row>
    <row r="645" spans="4:6" x14ac:dyDescent="0.15">
      <c r="D645" s="123">
        <v>37243</v>
      </c>
      <c r="E645" s="123">
        <v>2.6</v>
      </c>
      <c r="F645" s="87">
        <v>2.44</v>
      </c>
    </row>
    <row r="646" spans="4:6" x14ac:dyDescent="0.15">
      <c r="D646" s="123">
        <v>37244</v>
      </c>
      <c r="E646" s="123">
        <v>2.59</v>
      </c>
      <c r="F646" s="87">
        <v>2.44</v>
      </c>
    </row>
    <row r="647" spans="4:6" x14ac:dyDescent="0.15">
      <c r="D647" s="123">
        <v>37245</v>
      </c>
      <c r="E647" s="123">
        <v>2.605</v>
      </c>
      <c r="F647" s="87">
        <v>2.44</v>
      </c>
    </row>
    <row r="648" spans="4:6" x14ac:dyDescent="0.15">
      <c r="D648" s="123">
        <v>37246</v>
      </c>
      <c r="E648" s="123">
        <v>2.6</v>
      </c>
      <c r="F648" s="87">
        <v>2.44</v>
      </c>
    </row>
    <row r="649" spans="4:6" x14ac:dyDescent="0.15">
      <c r="D649" s="123">
        <v>37247</v>
      </c>
      <c r="E649" s="123">
        <v>2.5950000000000002</v>
      </c>
      <c r="F649" s="87">
        <v>2.44</v>
      </c>
    </row>
    <row r="650" spans="4:6" x14ac:dyDescent="0.15">
      <c r="D650" s="123">
        <v>37248</v>
      </c>
      <c r="E650" s="123">
        <v>2.5950000000000002</v>
      </c>
      <c r="F650" s="87">
        <v>2.44</v>
      </c>
    </row>
    <row r="651" spans="4:6" x14ac:dyDescent="0.15">
      <c r="D651" s="123">
        <v>37249</v>
      </c>
      <c r="E651" s="123">
        <v>2.5950000000000002</v>
      </c>
      <c r="F651" s="87">
        <v>2.44</v>
      </c>
    </row>
    <row r="652" spans="4:6" x14ac:dyDescent="0.15">
      <c r="D652" s="123">
        <v>37250</v>
      </c>
      <c r="E652" s="123">
        <v>2.5950000000000002</v>
      </c>
      <c r="F652" s="87">
        <v>2.44</v>
      </c>
    </row>
    <row r="653" spans="4:6" x14ac:dyDescent="0.15">
      <c r="D653" s="123">
        <v>37251</v>
      </c>
      <c r="E653" s="123">
        <v>2.5950000000000002</v>
      </c>
      <c r="F653" s="87">
        <v>2.44</v>
      </c>
    </row>
    <row r="654" spans="4:6" x14ac:dyDescent="0.15">
      <c r="D654" s="123">
        <v>37252</v>
      </c>
      <c r="E654" s="123">
        <v>2.9350000000000001</v>
      </c>
      <c r="F654" s="87">
        <v>2.44</v>
      </c>
    </row>
    <row r="655" spans="4:6" x14ac:dyDescent="0.15">
      <c r="D655" s="123">
        <v>37253</v>
      </c>
      <c r="E655" s="123">
        <v>2.61</v>
      </c>
      <c r="F655" s="87">
        <v>2.44</v>
      </c>
    </row>
    <row r="656" spans="4:6" x14ac:dyDescent="0.15">
      <c r="D656" s="123">
        <v>37254</v>
      </c>
      <c r="E656" s="123">
        <v>2.61</v>
      </c>
      <c r="F656" s="87">
        <v>2.44</v>
      </c>
    </row>
    <row r="657" spans="4:6" x14ac:dyDescent="0.15">
      <c r="D657" s="123">
        <v>37255</v>
      </c>
      <c r="E657" s="123">
        <v>2.61</v>
      </c>
      <c r="F657" s="87">
        <v>2.44</v>
      </c>
    </row>
    <row r="658" spans="4:6" x14ac:dyDescent="0.15">
      <c r="D658" s="123">
        <v>37256</v>
      </c>
      <c r="E658" s="123">
        <v>2.61</v>
      </c>
      <c r="F658" s="87">
        <v>2.44</v>
      </c>
    </row>
    <row r="659" spans="4:6" x14ac:dyDescent="0.15">
      <c r="D659" s="123">
        <v>37257</v>
      </c>
      <c r="E659" s="123">
        <v>2.5325000000000002</v>
      </c>
      <c r="F659" s="87">
        <v>2.44</v>
      </c>
    </row>
    <row r="660" spans="4:6" x14ac:dyDescent="0.15">
      <c r="D660" s="123">
        <v>37258</v>
      </c>
      <c r="E660" s="123">
        <v>2.57</v>
      </c>
      <c r="F660" s="87">
        <v>2.44</v>
      </c>
    </row>
    <row r="661" spans="4:6" x14ac:dyDescent="0.15">
      <c r="D661" s="123">
        <v>37259</v>
      </c>
      <c r="E661" s="123">
        <v>2.57</v>
      </c>
      <c r="F661" s="87">
        <v>2.44</v>
      </c>
    </row>
    <row r="662" spans="4:6" x14ac:dyDescent="0.15">
      <c r="D662" s="123">
        <v>37260</v>
      </c>
      <c r="E662" s="123">
        <v>2.57</v>
      </c>
      <c r="F662" s="87">
        <v>2.44</v>
      </c>
    </row>
    <row r="663" spans="4:6" x14ac:dyDescent="0.15">
      <c r="D663" s="123">
        <v>37261</v>
      </c>
      <c r="E663" s="123">
        <v>2.57</v>
      </c>
      <c r="F663" s="87">
        <v>2.44</v>
      </c>
    </row>
    <row r="664" spans="4:6" x14ac:dyDescent="0.15">
      <c r="D664" s="123">
        <v>37262</v>
      </c>
      <c r="E664" s="123">
        <v>2.57</v>
      </c>
      <c r="F664" s="87">
        <v>2.44</v>
      </c>
    </row>
    <row r="665" spans="4:6" x14ac:dyDescent="0.15">
      <c r="D665" s="123">
        <v>37263</v>
      </c>
      <c r="E665" s="123">
        <v>2.57</v>
      </c>
      <c r="F665" s="87">
        <v>2.44</v>
      </c>
    </row>
    <row r="666" spans="4:6" x14ac:dyDescent="0.15">
      <c r="D666" s="123">
        <v>37264</v>
      </c>
      <c r="E666" s="123">
        <v>2.57</v>
      </c>
      <c r="F666" s="87">
        <v>2.44</v>
      </c>
    </row>
    <row r="667" spans="4:6" x14ac:dyDescent="0.15">
      <c r="D667" s="123">
        <v>37265</v>
      </c>
      <c r="E667" s="123">
        <v>2.57</v>
      </c>
      <c r="F667" s="87">
        <v>2.44</v>
      </c>
    </row>
    <row r="668" spans="4:6" x14ac:dyDescent="0.15">
      <c r="D668" s="123">
        <v>37266</v>
      </c>
      <c r="E668" s="123">
        <v>2.57</v>
      </c>
      <c r="F668" s="87">
        <v>2.44</v>
      </c>
    </row>
    <row r="669" spans="4:6" x14ac:dyDescent="0.15">
      <c r="D669" s="123">
        <v>37267</v>
      </c>
      <c r="E669" s="123">
        <v>2.57</v>
      </c>
      <c r="F669" s="87">
        <v>2.44</v>
      </c>
    </row>
    <row r="670" spans="4:6" x14ac:dyDescent="0.15">
      <c r="D670" s="123">
        <v>37268</v>
      </c>
      <c r="E670" s="123">
        <v>2.57</v>
      </c>
      <c r="F670" s="87">
        <v>2.44</v>
      </c>
    </row>
    <row r="671" spans="4:6" x14ac:dyDescent="0.15">
      <c r="D671" s="123">
        <v>37269</v>
      </c>
      <c r="E671" s="123">
        <v>2.57</v>
      </c>
      <c r="F671" s="87">
        <v>2.44</v>
      </c>
    </row>
    <row r="672" spans="4:6" x14ac:dyDescent="0.15">
      <c r="D672" s="123">
        <v>37270</v>
      </c>
      <c r="E672" s="123">
        <v>2.57</v>
      </c>
      <c r="F672" s="87">
        <v>2.44</v>
      </c>
    </row>
    <row r="673" spans="4:6" x14ac:dyDescent="0.15">
      <c r="D673" s="123">
        <v>37271</v>
      </c>
      <c r="E673" s="123">
        <v>2.57</v>
      </c>
      <c r="F673" s="87">
        <v>2.44</v>
      </c>
    </row>
    <row r="674" spans="4:6" x14ac:dyDescent="0.15">
      <c r="D674" s="123">
        <v>37272</v>
      </c>
      <c r="E674" s="123">
        <v>2.57</v>
      </c>
      <c r="F674" s="87">
        <v>2.44</v>
      </c>
    </row>
    <row r="675" spans="4:6" x14ac:dyDescent="0.15">
      <c r="D675" s="123">
        <v>37273</v>
      </c>
      <c r="E675" s="123">
        <v>2.57</v>
      </c>
      <c r="F675" s="87">
        <v>2.44</v>
      </c>
    </row>
    <row r="676" spans="4:6" x14ac:dyDescent="0.15">
      <c r="D676" s="123">
        <v>37274</v>
      </c>
      <c r="E676" s="123">
        <v>2.57</v>
      </c>
      <c r="F676" s="87">
        <v>2.44</v>
      </c>
    </row>
    <row r="677" spans="4:6" x14ac:dyDescent="0.15">
      <c r="D677" s="123">
        <v>37275</v>
      </c>
      <c r="E677" s="123">
        <v>2.57</v>
      </c>
      <c r="F677" s="87">
        <v>2.44</v>
      </c>
    </row>
    <row r="678" spans="4:6" x14ac:dyDescent="0.15">
      <c r="D678" s="123">
        <v>37276</v>
      </c>
      <c r="E678" s="123">
        <v>2.57</v>
      </c>
      <c r="F678" s="87">
        <v>2.44</v>
      </c>
    </row>
    <row r="679" spans="4:6" x14ac:dyDescent="0.15">
      <c r="D679" s="123">
        <v>37277</v>
      </c>
      <c r="E679" s="123">
        <v>2.57</v>
      </c>
      <c r="F679" s="87">
        <v>2.44</v>
      </c>
    </row>
    <row r="680" spans="4:6" x14ac:dyDescent="0.15">
      <c r="D680" s="123">
        <v>37278</v>
      </c>
      <c r="E680" s="123">
        <v>2.57</v>
      </c>
      <c r="F680" s="87">
        <v>2.44</v>
      </c>
    </row>
    <row r="681" spans="4:6" x14ac:dyDescent="0.15">
      <c r="D681" s="123">
        <v>37279</v>
      </c>
      <c r="E681" s="123">
        <v>2.57</v>
      </c>
      <c r="F681" s="87">
        <v>2.44</v>
      </c>
    </row>
    <row r="682" spans="4:6" x14ac:dyDescent="0.15">
      <c r="D682" s="123">
        <v>37280</v>
      </c>
      <c r="E682" s="123">
        <v>2.57</v>
      </c>
      <c r="F682" s="87">
        <v>2.44</v>
      </c>
    </row>
    <row r="683" spans="4:6" x14ac:dyDescent="0.15">
      <c r="D683" s="123">
        <v>37281</v>
      </c>
      <c r="E683" s="123">
        <v>2.57</v>
      </c>
      <c r="F683" s="87">
        <v>2.44</v>
      </c>
    </row>
    <row r="684" spans="4:6" x14ac:dyDescent="0.15">
      <c r="D684" s="123">
        <v>37282</v>
      </c>
      <c r="E684" s="123">
        <v>2.57</v>
      </c>
      <c r="F684" s="87">
        <v>2.44</v>
      </c>
    </row>
    <row r="685" spans="4:6" x14ac:dyDescent="0.15">
      <c r="D685" s="123">
        <v>37283</v>
      </c>
      <c r="E685" s="123">
        <v>2.57</v>
      </c>
      <c r="F685" s="87">
        <v>2.44</v>
      </c>
    </row>
    <row r="686" spans="4:6" x14ac:dyDescent="0.15">
      <c r="D686" s="123">
        <v>37284</v>
      </c>
      <c r="E686" s="123">
        <v>2.57</v>
      </c>
      <c r="F686" s="87">
        <v>2.44</v>
      </c>
    </row>
    <row r="687" spans="4:6" x14ac:dyDescent="0.15">
      <c r="D687" s="123">
        <v>37285</v>
      </c>
      <c r="E687" s="123">
        <v>2.57</v>
      </c>
      <c r="F687" s="87">
        <v>2.44</v>
      </c>
    </row>
    <row r="688" spans="4:6" x14ac:dyDescent="0.15">
      <c r="D688" s="123">
        <v>37286</v>
      </c>
      <c r="E688" s="123">
        <v>2.57</v>
      </c>
      <c r="F688" s="87">
        <v>2.44</v>
      </c>
    </row>
    <row r="689" spans="4:6" x14ac:dyDescent="0.15">
      <c r="D689" s="123">
        <v>37287</v>
      </c>
      <c r="E689" s="123">
        <v>2.57</v>
      </c>
      <c r="F689" s="87">
        <v>2.44</v>
      </c>
    </row>
    <row r="690" spans="4:6" x14ac:dyDescent="0.15">
      <c r="D690" s="123">
        <v>37246</v>
      </c>
      <c r="E690" s="123">
        <v>2.3199999999999998</v>
      </c>
      <c r="F690" s="87">
        <v>1.7949999999999999</v>
      </c>
    </row>
    <row r="691" spans="4:6" x14ac:dyDescent="0.15">
      <c r="D691" s="123">
        <v>37247</v>
      </c>
      <c r="E691" s="123">
        <v>2.3199999999999998</v>
      </c>
      <c r="F691" s="87">
        <v>1.7949999999999999</v>
      </c>
    </row>
    <row r="692" spans="4:6" x14ac:dyDescent="0.15">
      <c r="D692" s="123">
        <v>37248</v>
      </c>
      <c r="E692" s="123">
        <v>2.3199999999999998</v>
      </c>
      <c r="F692" s="87">
        <v>1.7949999999999999</v>
      </c>
    </row>
    <row r="693" spans="4:6" x14ac:dyDescent="0.15">
      <c r="D693" s="123">
        <v>37249</v>
      </c>
      <c r="E693" s="123">
        <v>2.3199999999999998</v>
      </c>
      <c r="F693" s="87">
        <v>2.08</v>
      </c>
    </row>
    <row r="694" spans="4:6" x14ac:dyDescent="0.15">
      <c r="D694" s="123">
        <v>37250</v>
      </c>
      <c r="E694" s="123">
        <v>2.3199999999999998</v>
      </c>
      <c r="F694" s="87">
        <v>1.98</v>
      </c>
    </row>
    <row r="695" spans="4:6" x14ac:dyDescent="0.15">
      <c r="D695" s="123">
        <v>37251</v>
      </c>
      <c r="E695" s="123">
        <v>2.3199999999999998</v>
      </c>
      <c r="F695" s="87">
        <v>1.85</v>
      </c>
    </row>
    <row r="696" spans="4:6" x14ac:dyDescent="0.15">
      <c r="D696" s="123">
        <v>37252</v>
      </c>
      <c r="E696" s="123">
        <v>2.3199999999999998</v>
      </c>
      <c r="F696" s="87">
        <v>1.7549999999999999</v>
      </c>
    </row>
    <row r="697" spans="4:6" x14ac:dyDescent="0.15">
      <c r="D697" s="123">
        <v>37253</v>
      </c>
      <c r="E697" s="123">
        <v>2.3199999999999998</v>
      </c>
      <c r="F697" s="87">
        <v>2.085</v>
      </c>
    </row>
    <row r="698" spans="4:6" x14ac:dyDescent="0.15">
      <c r="D698" s="123">
        <v>37254</v>
      </c>
      <c r="E698" s="123">
        <v>2.3199999999999998</v>
      </c>
      <c r="F698" s="87">
        <v>2.085</v>
      </c>
    </row>
    <row r="699" spans="4:6" x14ac:dyDescent="0.15">
      <c r="D699" s="123">
        <v>37255</v>
      </c>
      <c r="E699" s="123">
        <v>2.3199999999999998</v>
      </c>
      <c r="F699" s="87">
        <v>2.085</v>
      </c>
    </row>
    <row r="700" spans="4:6" x14ac:dyDescent="0.15">
      <c r="D700" s="123">
        <v>37256</v>
      </c>
      <c r="E700" s="123">
        <v>2.3199999999999998</v>
      </c>
      <c r="F700" s="87">
        <v>2.27</v>
      </c>
    </row>
    <row r="701" spans="4:6" x14ac:dyDescent="0.15">
      <c r="D701" s="123">
        <v>37208</v>
      </c>
      <c r="E701" s="123">
        <v>3.1749999999999998</v>
      </c>
      <c r="F701" s="87">
        <v>2.4849999999999999</v>
      </c>
    </row>
    <row r="702" spans="4:6" x14ac:dyDescent="0.15">
      <c r="D702" s="123">
        <v>37209</v>
      </c>
      <c r="E702" s="123">
        <v>3.1749999999999998</v>
      </c>
      <c r="F702" s="87">
        <v>2.4300000000000002</v>
      </c>
    </row>
    <row r="703" spans="4:6" x14ac:dyDescent="0.15">
      <c r="D703" s="123">
        <v>37210</v>
      </c>
      <c r="E703" s="123">
        <v>3.1749999999999998</v>
      </c>
      <c r="F703" s="87">
        <v>2.37</v>
      </c>
    </row>
    <row r="704" spans="4:6" x14ac:dyDescent="0.15">
      <c r="D704" s="123">
        <v>37211</v>
      </c>
      <c r="E704" s="123">
        <v>3.1749999999999998</v>
      </c>
      <c r="F704" s="87">
        <v>2.36</v>
      </c>
    </row>
    <row r="705" spans="4:6" x14ac:dyDescent="0.15">
      <c r="D705" s="123">
        <v>37212</v>
      </c>
      <c r="E705" s="123">
        <v>3.1749999999999998</v>
      </c>
      <c r="F705" s="87">
        <v>2.36</v>
      </c>
    </row>
    <row r="706" spans="4:6" x14ac:dyDescent="0.15">
      <c r="D706" s="123">
        <v>37213</v>
      </c>
      <c r="E706" s="123">
        <v>3.1749999999999998</v>
      </c>
      <c r="F706" s="87">
        <v>2.36</v>
      </c>
    </row>
    <row r="707" spans="4:6" x14ac:dyDescent="0.15">
      <c r="D707" s="123">
        <v>37214</v>
      </c>
      <c r="E707" s="123">
        <v>3.1749999999999998</v>
      </c>
      <c r="F707" s="87">
        <v>2.4950000000000001</v>
      </c>
    </row>
    <row r="708" spans="4:6" x14ac:dyDescent="0.15">
      <c r="D708" s="123">
        <v>37215</v>
      </c>
      <c r="E708" s="123">
        <v>3.1749999999999998</v>
      </c>
      <c r="F708" s="87">
        <v>2.46</v>
      </c>
    </row>
    <row r="709" spans="4:6" x14ac:dyDescent="0.15">
      <c r="D709" s="123">
        <v>37216</v>
      </c>
      <c r="E709" s="123">
        <v>3.1749999999999998</v>
      </c>
      <c r="F709" s="87">
        <v>2.46</v>
      </c>
    </row>
    <row r="710" spans="4:6" x14ac:dyDescent="0.15">
      <c r="D710" s="123">
        <v>37217</v>
      </c>
      <c r="E710" s="123">
        <v>3.1749999999999998</v>
      </c>
      <c r="F710" s="87">
        <v>2.46</v>
      </c>
    </row>
    <row r="711" spans="4:6" x14ac:dyDescent="0.15">
      <c r="D711" s="123">
        <v>37218</v>
      </c>
      <c r="E711" s="123">
        <v>3.1749999999999998</v>
      </c>
      <c r="F711" s="87">
        <v>2.46</v>
      </c>
    </row>
    <row r="712" spans="4:6" x14ac:dyDescent="0.15">
      <c r="D712" s="123">
        <v>37219</v>
      </c>
      <c r="E712" s="123">
        <v>3.1749999999999998</v>
      </c>
      <c r="F712" s="87">
        <v>2.46</v>
      </c>
    </row>
    <row r="713" spans="4:6" x14ac:dyDescent="0.15">
      <c r="D713" s="123">
        <v>37220</v>
      </c>
      <c r="E713" s="123">
        <v>3.1749999999999998</v>
      </c>
      <c r="F713" s="87">
        <v>2.46</v>
      </c>
    </row>
    <row r="714" spans="4:6" x14ac:dyDescent="0.15">
      <c r="D714" s="123">
        <v>37221</v>
      </c>
      <c r="E714" s="123">
        <v>3.1749999999999998</v>
      </c>
      <c r="F714" s="87">
        <v>2.46</v>
      </c>
    </row>
    <row r="715" spans="4:6" x14ac:dyDescent="0.15">
      <c r="D715" s="123">
        <v>37222</v>
      </c>
      <c r="E715" s="123">
        <v>3.1749999999999998</v>
      </c>
      <c r="F715" s="87">
        <v>2.46</v>
      </c>
    </row>
    <row r="716" spans="4:6" x14ac:dyDescent="0.15">
      <c r="D716" s="123">
        <v>37223</v>
      </c>
      <c r="E716" s="123">
        <v>3.1749999999999998</v>
      </c>
      <c r="F716" s="87">
        <v>2.46</v>
      </c>
    </row>
    <row r="717" spans="4:6" x14ac:dyDescent="0.15">
      <c r="D717" s="123">
        <v>37224</v>
      </c>
      <c r="E717" s="123">
        <v>3.1749999999999998</v>
      </c>
      <c r="F717" s="87">
        <v>2.46</v>
      </c>
    </row>
    <row r="718" spans="4:6" x14ac:dyDescent="0.15">
      <c r="D718" s="123">
        <v>37225</v>
      </c>
      <c r="E718" s="123">
        <v>3.1749999999999998</v>
      </c>
      <c r="F718" s="87">
        <v>2.46</v>
      </c>
    </row>
    <row r="719" spans="4:6" x14ac:dyDescent="0.15">
      <c r="D719" s="123">
        <v>37165</v>
      </c>
      <c r="E719" s="123">
        <v>1.7949999999999999</v>
      </c>
      <c r="F719" s="87">
        <v>2.46</v>
      </c>
    </row>
    <row r="720" spans="4:6" x14ac:dyDescent="0.15">
      <c r="D720" s="123">
        <v>37166</v>
      </c>
      <c r="E720" s="123">
        <v>1.7350000000000001</v>
      </c>
      <c r="F720" s="87">
        <v>2.46</v>
      </c>
    </row>
    <row r="721" spans="4:6" x14ac:dyDescent="0.15">
      <c r="D721" s="123">
        <v>37167</v>
      </c>
      <c r="E721" s="123">
        <v>1.7849999999999999</v>
      </c>
      <c r="F721" s="87">
        <v>2.46</v>
      </c>
    </row>
    <row r="722" spans="4:6" x14ac:dyDescent="0.15">
      <c r="D722" s="123">
        <v>37168</v>
      </c>
      <c r="E722" s="123">
        <v>1.98</v>
      </c>
      <c r="F722" s="87">
        <v>2.46</v>
      </c>
    </row>
    <row r="723" spans="4:6" x14ac:dyDescent="0.15">
      <c r="D723" s="123">
        <v>37169</v>
      </c>
      <c r="E723" s="123">
        <v>2.1349999999999998</v>
      </c>
      <c r="F723" s="87">
        <v>2.46</v>
      </c>
    </row>
    <row r="724" spans="4:6" x14ac:dyDescent="0.15">
      <c r="D724" s="123">
        <v>37170</v>
      </c>
      <c r="E724" s="123">
        <v>2.06</v>
      </c>
      <c r="F724" s="87">
        <v>2.46</v>
      </c>
    </row>
    <row r="725" spans="4:6" x14ac:dyDescent="0.15">
      <c r="D725" s="123">
        <v>37171</v>
      </c>
      <c r="E725" s="123">
        <v>2.06</v>
      </c>
      <c r="F725" s="87">
        <v>2.46</v>
      </c>
    </row>
    <row r="726" spans="4:6" x14ac:dyDescent="0.15">
      <c r="D726" s="123">
        <v>37172</v>
      </c>
      <c r="E726" s="123">
        <v>2.06</v>
      </c>
      <c r="F726" s="87">
        <v>2.46</v>
      </c>
    </row>
    <row r="727" spans="4:6" x14ac:dyDescent="0.15">
      <c r="D727" s="123">
        <v>37173</v>
      </c>
      <c r="E727" s="123">
        <v>1.9750000000000001</v>
      </c>
      <c r="F727" s="87">
        <v>2.46</v>
      </c>
    </row>
    <row r="728" spans="4:6" x14ac:dyDescent="0.15">
      <c r="D728" s="123">
        <v>37174</v>
      </c>
      <c r="E728" s="123">
        <v>2.09</v>
      </c>
      <c r="F728" s="87">
        <v>2.46</v>
      </c>
    </row>
    <row r="729" spans="4:6" x14ac:dyDescent="0.15">
      <c r="D729" s="123">
        <v>37175</v>
      </c>
      <c r="E729" s="123">
        <v>2.17</v>
      </c>
      <c r="F729" s="87">
        <v>2.46</v>
      </c>
    </row>
    <row r="730" spans="4:6" x14ac:dyDescent="0.15">
      <c r="D730" s="123">
        <v>37176</v>
      </c>
      <c r="E730" s="123">
        <v>2.42</v>
      </c>
      <c r="F730" s="87">
        <v>2.46</v>
      </c>
    </row>
    <row r="731" spans="4:6" x14ac:dyDescent="0.15">
      <c r="D731" s="123">
        <v>37177</v>
      </c>
      <c r="E731" s="123">
        <v>2.3250000000000002</v>
      </c>
      <c r="F731" s="87">
        <v>2.46</v>
      </c>
    </row>
    <row r="732" spans="4:6" x14ac:dyDescent="0.15">
      <c r="D732" s="123">
        <v>37178</v>
      </c>
      <c r="E732" s="123">
        <v>2.3250000000000002</v>
      </c>
      <c r="F732" s="87">
        <v>2.46</v>
      </c>
    </row>
    <row r="733" spans="4:6" x14ac:dyDescent="0.15">
      <c r="D733" s="123">
        <v>37179</v>
      </c>
      <c r="E733" s="123">
        <v>2.3250000000000002</v>
      </c>
      <c r="F733" s="87">
        <v>2.46</v>
      </c>
    </row>
    <row r="734" spans="4:6" x14ac:dyDescent="0.15">
      <c r="D734" s="123">
        <v>37180</v>
      </c>
      <c r="E734" s="123">
        <v>2.2200000000000002</v>
      </c>
      <c r="F734" s="87">
        <v>2.46</v>
      </c>
    </row>
    <row r="735" spans="4:6" x14ac:dyDescent="0.15">
      <c r="D735" s="123">
        <v>37181</v>
      </c>
      <c r="E735" s="123">
        <v>2.48</v>
      </c>
      <c r="F735" s="87">
        <v>2.46</v>
      </c>
    </row>
    <row r="736" spans="4:6" x14ac:dyDescent="0.15">
      <c r="D736" s="123">
        <v>37182</v>
      </c>
      <c r="E736" s="123">
        <v>2.69</v>
      </c>
      <c r="F736" s="87">
        <v>2.46</v>
      </c>
    </row>
    <row r="737" spans="4:6" x14ac:dyDescent="0.15">
      <c r="D737" s="123">
        <v>37183</v>
      </c>
      <c r="E737" s="123">
        <v>2.4449999999999998</v>
      </c>
      <c r="F737" s="87">
        <v>2.46</v>
      </c>
    </row>
    <row r="738" spans="4:6" x14ac:dyDescent="0.15">
      <c r="D738" s="123">
        <v>37184</v>
      </c>
      <c r="E738" s="123">
        <v>2.3450000000000002</v>
      </c>
      <c r="F738" s="87">
        <v>2.46</v>
      </c>
    </row>
    <row r="739" spans="4:6" x14ac:dyDescent="0.15">
      <c r="D739" s="123">
        <v>37185</v>
      </c>
      <c r="E739" s="123">
        <v>2.3450000000000002</v>
      </c>
      <c r="F739" s="87">
        <v>2.46</v>
      </c>
    </row>
    <row r="740" spans="4:6" x14ac:dyDescent="0.15">
      <c r="D740" s="123">
        <v>37186</v>
      </c>
      <c r="E740" s="123">
        <v>2.3450000000000002</v>
      </c>
      <c r="F740" s="87">
        <v>2.46</v>
      </c>
    </row>
    <row r="741" spans="4:6" x14ac:dyDescent="0.15">
      <c r="D741" s="123">
        <v>37187</v>
      </c>
      <c r="E741" s="123">
        <v>2.6850000000000001</v>
      </c>
      <c r="F741" s="87">
        <v>2.46</v>
      </c>
    </row>
    <row r="742" spans="4:6" x14ac:dyDescent="0.15">
      <c r="D742" s="123">
        <v>37188</v>
      </c>
      <c r="E742" s="123">
        <v>2.91</v>
      </c>
      <c r="F742" s="87">
        <v>2.46</v>
      </c>
    </row>
    <row r="743" spans="4:6" x14ac:dyDescent="0.15">
      <c r="D743" s="123">
        <v>37189</v>
      </c>
      <c r="E743" s="123">
        <v>2.73</v>
      </c>
      <c r="F743" s="87">
        <v>2.46</v>
      </c>
    </row>
    <row r="744" spans="4:6" x14ac:dyDescent="0.15">
      <c r="D744" s="123">
        <v>37190</v>
      </c>
      <c r="E744" s="123">
        <v>3.165</v>
      </c>
      <c r="F744" s="87">
        <v>2.46</v>
      </c>
    </row>
    <row r="745" spans="4:6" x14ac:dyDescent="0.15">
      <c r="D745" s="123">
        <v>37191</v>
      </c>
      <c r="E745" s="123">
        <v>2.9950000000000001</v>
      </c>
      <c r="F745" s="87">
        <v>2.46</v>
      </c>
    </row>
    <row r="746" spans="4:6" x14ac:dyDescent="0.15">
      <c r="D746" s="123">
        <v>37192</v>
      </c>
      <c r="E746" s="123">
        <v>2.9950000000000001</v>
      </c>
      <c r="F746" s="87">
        <v>2.46</v>
      </c>
    </row>
    <row r="747" spans="4:6" x14ac:dyDescent="0.15">
      <c r="D747" s="123">
        <v>37193</v>
      </c>
      <c r="E747" s="123">
        <v>2.9950000000000001</v>
      </c>
      <c r="F747" s="87">
        <v>2.46</v>
      </c>
    </row>
    <row r="748" spans="4:6" x14ac:dyDescent="0.15">
      <c r="D748" s="123">
        <v>37194</v>
      </c>
      <c r="E748" s="123">
        <v>3.145</v>
      </c>
      <c r="F748" s="87">
        <v>2.46</v>
      </c>
    </row>
    <row r="749" spans="4:6" x14ac:dyDescent="0.15">
      <c r="D749" s="123">
        <v>37195</v>
      </c>
      <c r="E749" s="123">
        <v>3.22</v>
      </c>
      <c r="F749" s="87">
        <v>2.46</v>
      </c>
    </row>
    <row r="750" spans="4:6" x14ac:dyDescent="0.15">
      <c r="D750" s="123">
        <v>37196</v>
      </c>
      <c r="E750" s="123">
        <v>3.1749999999999998</v>
      </c>
      <c r="F750" s="87">
        <v>2.46</v>
      </c>
    </row>
    <row r="751" spans="4:6" x14ac:dyDescent="0.15">
      <c r="D751" s="123">
        <v>37197</v>
      </c>
      <c r="E751" s="123">
        <v>3.1749999999999998</v>
      </c>
      <c r="F751" s="87">
        <v>2.46</v>
      </c>
    </row>
    <row r="752" spans="4:6" x14ac:dyDescent="0.15">
      <c r="D752" s="123">
        <v>37198</v>
      </c>
      <c r="E752" s="123">
        <v>3.1749999999999998</v>
      </c>
      <c r="F752" s="87">
        <v>1.7949999999999999</v>
      </c>
    </row>
    <row r="753" spans="4:6" x14ac:dyDescent="0.15">
      <c r="D753" s="123">
        <v>37199</v>
      </c>
      <c r="E753" s="123">
        <v>3.1749999999999998</v>
      </c>
      <c r="F753" s="87">
        <v>1.7949999999999999</v>
      </c>
    </row>
    <row r="754" spans="4:6" x14ac:dyDescent="0.15">
      <c r="D754" s="123">
        <v>37200</v>
      </c>
      <c r="E754" s="123">
        <v>3.1749999999999998</v>
      </c>
      <c r="F754" s="87">
        <v>1.7949999999999999</v>
      </c>
    </row>
    <row r="755" spans="4:6" x14ac:dyDescent="0.15">
      <c r="D755" s="123">
        <v>37201</v>
      </c>
      <c r="E755" s="123">
        <v>3.1749999999999998</v>
      </c>
      <c r="F755" s="87">
        <v>2.08</v>
      </c>
    </row>
    <row r="756" spans="4:6" x14ac:dyDescent="0.15">
      <c r="D756" s="123">
        <v>37202</v>
      </c>
      <c r="E756" s="123">
        <v>3.1749999999999998</v>
      </c>
      <c r="F756" s="87">
        <v>1.98</v>
      </c>
    </row>
    <row r="757" spans="4:6" x14ac:dyDescent="0.15">
      <c r="D757" s="123">
        <v>37203</v>
      </c>
      <c r="E757" s="123">
        <v>3.1749999999999998</v>
      </c>
      <c r="F757" s="87">
        <v>1.85</v>
      </c>
    </row>
    <row r="758" spans="4:6" x14ac:dyDescent="0.15">
      <c r="D758" s="123">
        <v>37204</v>
      </c>
      <c r="E758" s="123">
        <v>3.1749999999999998</v>
      </c>
      <c r="F758" s="87">
        <v>1.7549999999999999</v>
      </c>
    </row>
    <row r="759" spans="4:6" x14ac:dyDescent="0.15">
      <c r="D759" s="123">
        <v>37205</v>
      </c>
      <c r="E759" s="123">
        <v>3.1749999999999998</v>
      </c>
      <c r="F759" s="87">
        <v>2.085</v>
      </c>
    </row>
    <row r="760" spans="4:6" x14ac:dyDescent="0.15">
      <c r="D760" s="123">
        <v>37206</v>
      </c>
      <c r="E760" s="123">
        <v>3.1749999999999998</v>
      </c>
      <c r="F760" s="87">
        <v>2.085</v>
      </c>
    </row>
    <row r="761" spans="4:6" x14ac:dyDescent="0.15">
      <c r="D761" s="123">
        <v>37207</v>
      </c>
      <c r="E761" s="123">
        <v>3.1749999999999998</v>
      </c>
      <c r="F761" s="87">
        <v>2.085</v>
      </c>
    </row>
    <row r="762" spans="4:6" x14ac:dyDescent="0.15">
      <c r="D762" s="123">
        <v>37208</v>
      </c>
      <c r="E762" s="123">
        <v>3.1749999999999998</v>
      </c>
      <c r="F762" s="87">
        <v>2.27</v>
      </c>
    </row>
    <row r="763" spans="4:6" x14ac:dyDescent="0.15">
      <c r="D763" s="123">
        <v>37209</v>
      </c>
      <c r="E763" s="123">
        <v>3.1749999999999998</v>
      </c>
      <c r="F763" s="87">
        <v>2.4849999999999999</v>
      </c>
    </row>
    <row r="764" spans="4:6" x14ac:dyDescent="0.15">
      <c r="D764" s="123">
        <v>37210</v>
      </c>
      <c r="E764" s="123">
        <v>3.1749999999999998</v>
      </c>
      <c r="F764" s="87">
        <v>2.4300000000000002</v>
      </c>
    </row>
    <row r="765" spans="4:6" x14ac:dyDescent="0.15">
      <c r="D765" s="123">
        <v>37211</v>
      </c>
      <c r="E765" s="123">
        <v>3.1749999999999998</v>
      </c>
      <c r="F765" s="87">
        <v>2.37</v>
      </c>
    </row>
    <row r="766" spans="4:6" x14ac:dyDescent="0.15">
      <c r="D766" s="123">
        <v>37212</v>
      </c>
      <c r="E766" s="123">
        <v>3.1749999999999998</v>
      </c>
      <c r="F766" s="87">
        <v>2.36</v>
      </c>
    </row>
    <row r="767" spans="4:6" x14ac:dyDescent="0.15">
      <c r="D767" s="123">
        <v>37213</v>
      </c>
      <c r="E767" s="123">
        <v>3.1749999999999998</v>
      </c>
      <c r="F767" s="87">
        <v>2.36</v>
      </c>
    </row>
    <row r="768" spans="4:6" x14ac:dyDescent="0.15">
      <c r="D768" s="123">
        <v>37214</v>
      </c>
      <c r="E768" s="123">
        <v>3.1749999999999998</v>
      </c>
      <c r="F768" s="87">
        <v>2.36</v>
      </c>
    </row>
    <row r="769" spans="4:6" x14ac:dyDescent="0.15">
      <c r="D769" s="123">
        <v>37215</v>
      </c>
      <c r="E769" s="123">
        <v>3.1749999999999998</v>
      </c>
      <c r="F769" s="87">
        <v>2.4950000000000001</v>
      </c>
    </row>
    <row r="770" spans="4:6" x14ac:dyDescent="0.15">
      <c r="D770" s="123">
        <v>37216</v>
      </c>
      <c r="E770" s="123">
        <v>3.1749999999999998</v>
      </c>
      <c r="F770" s="87">
        <v>2.4900000000000002</v>
      </c>
    </row>
    <row r="771" spans="4:6" x14ac:dyDescent="0.15">
      <c r="D771" s="123">
        <v>37217</v>
      </c>
      <c r="E771" s="123">
        <v>3.1749999999999998</v>
      </c>
      <c r="F771" s="87">
        <v>2.41</v>
      </c>
    </row>
    <row r="772" spans="4:6" x14ac:dyDescent="0.15">
      <c r="D772" s="123">
        <v>37218</v>
      </c>
      <c r="E772" s="123">
        <v>3.1749999999999998</v>
      </c>
      <c r="F772" s="87">
        <v>2.41</v>
      </c>
    </row>
    <row r="773" spans="4:6" x14ac:dyDescent="0.15">
      <c r="D773" s="123">
        <v>37219</v>
      </c>
      <c r="E773" s="123">
        <v>3.1749999999999998</v>
      </c>
      <c r="F773" s="87">
        <v>2.41</v>
      </c>
    </row>
    <row r="774" spans="4:6" x14ac:dyDescent="0.15">
      <c r="D774" s="123">
        <v>37220</v>
      </c>
      <c r="E774" s="123">
        <v>3.1749999999999998</v>
      </c>
      <c r="F774" s="87">
        <v>2.41</v>
      </c>
    </row>
    <row r="775" spans="4:6" x14ac:dyDescent="0.15">
      <c r="D775" s="123">
        <v>37221</v>
      </c>
      <c r="E775" s="123">
        <v>3.1749999999999998</v>
      </c>
      <c r="F775" s="87">
        <v>2.41</v>
      </c>
    </row>
    <row r="776" spans="4:6" x14ac:dyDescent="0.15">
      <c r="D776" s="123">
        <v>37222</v>
      </c>
      <c r="E776" s="123">
        <v>3.1749999999999998</v>
      </c>
      <c r="F776" s="87">
        <v>2.41</v>
      </c>
    </row>
    <row r="777" spans="4:6" x14ac:dyDescent="0.15">
      <c r="D777" s="123">
        <v>37223</v>
      </c>
      <c r="E777" s="123">
        <v>3.1749999999999998</v>
      </c>
      <c r="F777" s="87">
        <v>2.41</v>
      </c>
    </row>
    <row r="778" spans="4:6" x14ac:dyDescent="0.15">
      <c r="D778" s="123">
        <v>37224</v>
      </c>
      <c r="E778" s="123">
        <v>3.1749999999999998</v>
      </c>
      <c r="F778" s="87">
        <v>2.41</v>
      </c>
    </row>
    <row r="779" spans="4:6" x14ac:dyDescent="0.15">
      <c r="D779" s="123">
        <v>37225</v>
      </c>
      <c r="E779" s="123">
        <v>3.1749999999999998</v>
      </c>
      <c r="F779" s="87">
        <v>2.41</v>
      </c>
    </row>
    <row r="780" spans="4:6" x14ac:dyDescent="0.15">
      <c r="D780" s="123">
        <v>37165</v>
      </c>
      <c r="E780" s="123">
        <v>1.7949999999999999</v>
      </c>
      <c r="F780" s="87">
        <v>2.41</v>
      </c>
    </row>
    <row r="781" spans="4:6" x14ac:dyDescent="0.15">
      <c r="D781" s="123">
        <v>37166</v>
      </c>
      <c r="E781" s="123">
        <v>1.7350000000000001</v>
      </c>
      <c r="F781" s="87">
        <v>2.41</v>
      </c>
    </row>
    <row r="782" spans="4:6" x14ac:dyDescent="0.15">
      <c r="D782" s="123">
        <v>37167</v>
      </c>
      <c r="E782" s="123">
        <v>1.7849999999999999</v>
      </c>
      <c r="F782" s="87">
        <v>2.41</v>
      </c>
    </row>
    <row r="783" spans="4:6" x14ac:dyDescent="0.15">
      <c r="D783" s="123">
        <v>37168</v>
      </c>
      <c r="E783" s="123">
        <v>1.98</v>
      </c>
      <c r="F783" s="87">
        <v>2.41</v>
      </c>
    </row>
    <row r="784" spans="4:6" x14ac:dyDescent="0.15">
      <c r="D784" s="123">
        <v>37169</v>
      </c>
      <c r="E784" s="123">
        <v>2.1349999999999998</v>
      </c>
      <c r="F784" s="87">
        <v>2.41</v>
      </c>
    </row>
    <row r="785" spans="4:6" x14ac:dyDescent="0.15">
      <c r="D785" s="123">
        <v>37170</v>
      </c>
      <c r="E785" s="123">
        <v>2.06</v>
      </c>
      <c r="F785" s="87">
        <v>2.41</v>
      </c>
    </row>
    <row r="786" spans="4:6" x14ac:dyDescent="0.15">
      <c r="D786" s="123">
        <v>37171</v>
      </c>
      <c r="E786" s="123">
        <v>2.06</v>
      </c>
      <c r="F786" s="87">
        <v>2.41</v>
      </c>
    </row>
    <row r="787" spans="4:6" x14ac:dyDescent="0.15">
      <c r="D787" s="123">
        <v>37172</v>
      </c>
      <c r="E787" s="123">
        <v>2.06</v>
      </c>
      <c r="F787" s="87">
        <v>2.41</v>
      </c>
    </row>
    <row r="788" spans="4:6" x14ac:dyDescent="0.15">
      <c r="D788" s="123">
        <v>37173</v>
      </c>
      <c r="E788" s="123">
        <v>1.9750000000000001</v>
      </c>
      <c r="F788" s="87">
        <v>2.41</v>
      </c>
    </row>
    <row r="789" spans="4:6" x14ac:dyDescent="0.15">
      <c r="D789" s="123">
        <v>37174</v>
      </c>
      <c r="E789" s="123">
        <v>2.09</v>
      </c>
      <c r="F789" s="87">
        <v>2.41</v>
      </c>
    </row>
    <row r="790" spans="4:6" x14ac:dyDescent="0.15">
      <c r="D790" s="123">
        <v>37175</v>
      </c>
      <c r="E790" s="123">
        <v>2.17</v>
      </c>
      <c r="F790" s="87">
        <v>2.41</v>
      </c>
    </row>
    <row r="791" spans="4:6" x14ac:dyDescent="0.15">
      <c r="D791" s="123">
        <v>37176</v>
      </c>
      <c r="E791" s="123">
        <v>2.42</v>
      </c>
      <c r="F791" s="87">
        <v>2.41</v>
      </c>
    </row>
    <row r="792" spans="4:6" x14ac:dyDescent="0.15">
      <c r="D792" s="123">
        <v>37177</v>
      </c>
      <c r="E792" s="123">
        <v>2.3250000000000002</v>
      </c>
      <c r="F792" s="87">
        <v>2.41</v>
      </c>
    </row>
    <row r="793" spans="4:6" x14ac:dyDescent="0.15">
      <c r="D793" s="123">
        <v>37178</v>
      </c>
      <c r="E793" s="123">
        <v>2.3250000000000002</v>
      </c>
      <c r="F793" s="87">
        <v>2.41</v>
      </c>
    </row>
    <row r="794" spans="4:6" x14ac:dyDescent="0.15">
      <c r="D794" s="123">
        <v>37179</v>
      </c>
      <c r="E794" s="123">
        <v>2.3250000000000002</v>
      </c>
      <c r="F794" s="87">
        <v>2.41</v>
      </c>
    </row>
    <row r="795" spans="4:6" x14ac:dyDescent="0.15">
      <c r="D795" s="123">
        <v>37180</v>
      </c>
      <c r="E795" s="123">
        <v>2.2200000000000002</v>
      </c>
      <c r="F795" s="87">
        <v>2.41</v>
      </c>
    </row>
    <row r="796" spans="4:6" x14ac:dyDescent="0.15">
      <c r="D796" s="123">
        <v>37181</v>
      </c>
      <c r="E796" s="123">
        <v>2.48</v>
      </c>
      <c r="F796" s="87">
        <v>2.41</v>
      </c>
    </row>
    <row r="797" spans="4:6" x14ac:dyDescent="0.15">
      <c r="D797" s="123">
        <v>37182</v>
      </c>
      <c r="E797" s="123">
        <v>2.69</v>
      </c>
      <c r="F797" s="87">
        <v>2.41</v>
      </c>
    </row>
    <row r="798" spans="4:6" x14ac:dyDescent="0.15">
      <c r="D798" s="123">
        <v>37183</v>
      </c>
      <c r="E798" s="123">
        <v>2.4449999999999998</v>
      </c>
      <c r="F798" s="87">
        <v>2.41</v>
      </c>
    </row>
    <row r="799" spans="4:6" x14ac:dyDescent="0.15">
      <c r="D799" s="123">
        <v>37184</v>
      </c>
      <c r="E799" s="123">
        <v>2.3450000000000002</v>
      </c>
      <c r="F799" s="87">
        <v>2.41</v>
      </c>
    </row>
    <row r="800" spans="4:6" x14ac:dyDescent="0.15">
      <c r="D800" s="123">
        <v>37185</v>
      </c>
      <c r="E800" s="123">
        <v>2.3450000000000002</v>
      </c>
      <c r="F800" s="87">
        <v>2.41</v>
      </c>
    </row>
    <row r="801" spans="4:6" x14ac:dyDescent="0.15">
      <c r="D801" s="123">
        <v>37186</v>
      </c>
      <c r="E801" s="123">
        <v>2.3450000000000002</v>
      </c>
      <c r="F801" s="87">
        <v>2.41</v>
      </c>
    </row>
    <row r="802" spans="4:6" x14ac:dyDescent="0.15">
      <c r="D802" s="123">
        <v>37187</v>
      </c>
      <c r="E802" s="123">
        <v>2.6850000000000001</v>
      </c>
      <c r="F802" s="87">
        <v>2.41</v>
      </c>
    </row>
    <row r="803" spans="4:6" x14ac:dyDescent="0.15">
      <c r="D803" s="123">
        <v>37188</v>
      </c>
      <c r="E803" s="123">
        <v>2.91</v>
      </c>
      <c r="F803" s="87">
        <v>2.41</v>
      </c>
    </row>
    <row r="804" spans="4:6" x14ac:dyDescent="0.15">
      <c r="D804" s="123">
        <v>37189</v>
      </c>
      <c r="E804" s="123">
        <v>2.73</v>
      </c>
      <c r="F804" s="87">
        <v>2.41</v>
      </c>
    </row>
    <row r="805" spans="4:6" x14ac:dyDescent="0.15">
      <c r="D805" s="123">
        <v>37190</v>
      </c>
      <c r="E805" s="123">
        <v>3.165</v>
      </c>
      <c r="F805" s="87">
        <v>2.41</v>
      </c>
    </row>
    <row r="806" spans="4:6" x14ac:dyDescent="0.15">
      <c r="D806" s="123">
        <v>37191</v>
      </c>
      <c r="E806" s="123">
        <v>2.9950000000000001</v>
      </c>
      <c r="F806" s="87">
        <v>2.41</v>
      </c>
    </row>
    <row r="807" spans="4:6" x14ac:dyDescent="0.15">
      <c r="D807" s="123">
        <v>37192</v>
      </c>
      <c r="E807" s="123">
        <v>2.9950000000000001</v>
      </c>
      <c r="F807" s="87">
        <v>2.41</v>
      </c>
    </row>
    <row r="808" spans="4:6" x14ac:dyDescent="0.15">
      <c r="D808" s="123">
        <v>37193</v>
      </c>
      <c r="E808" s="123">
        <v>2.9950000000000001</v>
      </c>
      <c r="F808" s="87">
        <v>2.41</v>
      </c>
    </row>
    <row r="809" spans="4:6" x14ac:dyDescent="0.15">
      <c r="D809" s="123">
        <v>37194</v>
      </c>
      <c r="E809" s="123">
        <v>3.165</v>
      </c>
      <c r="F809" s="87">
        <v>2.41</v>
      </c>
    </row>
    <row r="810" spans="4:6" x14ac:dyDescent="0.15">
      <c r="D810" s="123">
        <v>37195</v>
      </c>
      <c r="E810" s="123">
        <v>3.0950000000000002</v>
      </c>
      <c r="F810" s="87">
        <v>2.41</v>
      </c>
    </row>
    <row r="811" spans="4:6" x14ac:dyDescent="0.15">
      <c r="D811" s="123">
        <v>37196</v>
      </c>
      <c r="E811" s="123">
        <v>3.15</v>
      </c>
      <c r="F811" s="87">
        <v>2.41</v>
      </c>
    </row>
    <row r="812" spans="4:6" x14ac:dyDescent="0.15">
      <c r="D812" s="123">
        <v>37197</v>
      </c>
      <c r="E812" s="123">
        <v>3.06</v>
      </c>
      <c r="F812" s="87">
        <v>2.41</v>
      </c>
    </row>
    <row r="813" spans="4:6" x14ac:dyDescent="0.15">
      <c r="D813" s="123">
        <v>37198</v>
      </c>
      <c r="E813" s="123">
        <v>3.06</v>
      </c>
      <c r="F813" s="87">
        <v>2.41</v>
      </c>
    </row>
    <row r="814" spans="4:6" x14ac:dyDescent="0.15">
      <c r="D814" s="123">
        <v>37199</v>
      </c>
      <c r="E814" s="123">
        <v>3.06</v>
      </c>
      <c r="F814" s="87">
        <v>1.7949999999999999</v>
      </c>
    </row>
    <row r="815" spans="4:6" x14ac:dyDescent="0.15">
      <c r="D815" s="123">
        <v>37200</v>
      </c>
      <c r="E815" s="123">
        <v>3.06</v>
      </c>
      <c r="F815" s="87">
        <v>1.7949999999999999</v>
      </c>
    </row>
    <row r="816" spans="4:6" x14ac:dyDescent="0.15">
      <c r="D816" s="123">
        <v>37201</v>
      </c>
      <c r="E816" s="123">
        <v>3.06</v>
      </c>
      <c r="F816" s="87">
        <v>1.7949999999999999</v>
      </c>
    </row>
    <row r="817" spans="4:6" x14ac:dyDescent="0.15">
      <c r="D817" s="123">
        <v>37202</v>
      </c>
      <c r="E817" s="123">
        <v>3.06</v>
      </c>
      <c r="F817" s="87">
        <v>2.08</v>
      </c>
    </row>
    <row r="818" spans="4:6" x14ac:dyDescent="0.15">
      <c r="D818" s="123">
        <v>37203</v>
      </c>
      <c r="E818" s="123">
        <v>3.06</v>
      </c>
      <c r="F818" s="87">
        <v>1.98</v>
      </c>
    </row>
    <row r="819" spans="4:6" x14ac:dyDescent="0.15">
      <c r="D819" s="123">
        <v>37204</v>
      </c>
      <c r="E819" s="123">
        <v>3.06</v>
      </c>
      <c r="F819" s="87">
        <v>1.85</v>
      </c>
    </row>
    <row r="820" spans="4:6" x14ac:dyDescent="0.15">
      <c r="D820" s="123">
        <v>37205</v>
      </c>
      <c r="E820" s="123">
        <v>3.06</v>
      </c>
      <c r="F820" s="87">
        <v>1.7549999999999999</v>
      </c>
    </row>
    <row r="821" spans="4:6" x14ac:dyDescent="0.15">
      <c r="D821" s="123">
        <v>37206</v>
      </c>
      <c r="E821" s="123">
        <v>3.06</v>
      </c>
      <c r="F821" s="87">
        <v>2.085</v>
      </c>
    </row>
    <row r="822" spans="4:6" x14ac:dyDescent="0.15">
      <c r="D822" s="123">
        <v>37207</v>
      </c>
      <c r="E822" s="123">
        <v>3.06</v>
      </c>
      <c r="F822" s="87">
        <v>2.085</v>
      </c>
    </row>
    <row r="823" spans="4:6" x14ac:dyDescent="0.15">
      <c r="D823" s="123">
        <v>37208</v>
      </c>
      <c r="E823" s="123">
        <v>3.06</v>
      </c>
      <c r="F823" s="87">
        <v>2.085</v>
      </c>
    </row>
    <row r="824" spans="4:6" x14ac:dyDescent="0.15">
      <c r="D824" s="123">
        <v>37209</v>
      </c>
      <c r="E824" s="123">
        <v>3.06</v>
      </c>
      <c r="F824" s="87">
        <v>2.27</v>
      </c>
    </row>
    <row r="825" spans="4:6" x14ac:dyDescent="0.15">
      <c r="D825" s="123">
        <v>37210</v>
      </c>
      <c r="E825" s="123">
        <v>3.06</v>
      </c>
      <c r="F825" s="87">
        <v>2.4849999999999999</v>
      </c>
    </row>
    <row r="826" spans="4:6" x14ac:dyDescent="0.15">
      <c r="D826" s="123">
        <v>37211</v>
      </c>
      <c r="E826" s="123">
        <v>3.06</v>
      </c>
      <c r="F826" s="87">
        <v>2.4300000000000002</v>
      </c>
    </row>
    <row r="827" spans="4:6" x14ac:dyDescent="0.15">
      <c r="D827" s="123">
        <v>37212</v>
      </c>
      <c r="E827" s="123">
        <v>3.06</v>
      </c>
      <c r="F827" s="87">
        <v>2.37</v>
      </c>
    </row>
    <row r="828" spans="4:6" x14ac:dyDescent="0.15">
      <c r="D828" s="123">
        <v>37213</v>
      </c>
      <c r="E828" s="123">
        <v>3.06</v>
      </c>
      <c r="F828" s="87">
        <v>2.36</v>
      </c>
    </row>
    <row r="829" spans="4:6" x14ac:dyDescent="0.15">
      <c r="D829" s="123">
        <v>37214</v>
      </c>
      <c r="E829" s="123">
        <v>3.06</v>
      </c>
      <c r="F829" s="87">
        <v>2.36</v>
      </c>
    </row>
    <row r="830" spans="4:6" x14ac:dyDescent="0.15">
      <c r="D830" s="123">
        <v>37215</v>
      </c>
      <c r="E830" s="123">
        <v>3.06</v>
      </c>
      <c r="F830" s="87">
        <v>2.36</v>
      </c>
    </row>
    <row r="831" spans="4:6" x14ac:dyDescent="0.15">
      <c r="D831" s="123">
        <v>37216</v>
      </c>
      <c r="E831" s="123">
        <v>3.06</v>
      </c>
      <c r="F831" s="87">
        <v>2.4950000000000001</v>
      </c>
    </row>
    <row r="832" spans="4:6" x14ac:dyDescent="0.15">
      <c r="D832" s="123">
        <v>37217</v>
      </c>
      <c r="E832" s="123">
        <v>3.06</v>
      </c>
      <c r="F832" s="87">
        <v>2.4900000000000002</v>
      </c>
    </row>
    <row r="833" spans="4:6" x14ac:dyDescent="0.15">
      <c r="D833" s="123">
        <v>37218</v>
      </c>
      <c r="E833" s="123">
        <v>3.06</v>
      </c>
      <c r="F833" s="87">
        <v>2.5499999999999998</v>
      </c>
    </row>
    <row r="834" spans="4:6" x14ac:dyDescent="0.15">
      <c r="D834" s="123">
        <v>37219</v>
      </c>
      <c r="E834" s="123">
        <v>3.06</v>
      </c>
      <c r="F834" s="87">
        <v>2.52</v>
      </c>
    </row>
    <row r="835" spans="4:6" x14ac:dyDescent="0.15">
      <c r="D835" s="123">
        <v>37220</v>
      </c>
      <c r="E835" s="123">
        <v>3.06</v>
      </c>
      <c r="F835" s="87">
        <v>2.52</v>
      </c>
    </row>
    <row r="836" spans="4:6" x14ac:dyDescent="0.15">
      <c r="D836" s="123">
        <v>37221</v>
      </c>
      <c r="E836" s="123">
        <v>3.06</v>
      </c>
      <c r="F836" s="87">
        <v>2.52</v>
      </c>
    </row>
    <row r="837" spans="4:6" x14ac:dyDescent="0.15">
      <c r="D837" s="123">
        <v>37222</v>
      </c>
      <c r="E837" s="123">
        <v>3.06</v>
      </c>
      <c r="F837" s="87">
        <v>2.52</v>
      </c>
    </row>
    <row r="838" spans="4:6" x14ac:dyDescent="0.15">
      <c r="D838" s="123">
        <v>37223</v>
      </c>
      <c r="E838" s="123">
        <v>3.06</v>
      </c>
      <c r="F838" s="87">
        <v>2.52</v>
      </c>
    </row>
    <row r="839" spans="4:6" x14ac:dyDescent="0.15">
      <c r="D839" s="123">
        <v>37224</v>
      </c>
      <c r="E839" s="123">
        <v>3.06</v>
      </c>
      <c r="F839" s="87">
        <v>2.52</v>
      </c>
    </row>
    <row r="840" spans="4:6" x14ac:dyDescent="0.15">
      <c r="D840" s="123">
        <v>37225</v>
      </c>
      <c r="E840" s="123">
        <v>3.06</v>
      </c>
      <c r="F840" s="87">
        <v>2.52</v>
      </c>
    </row>
    <row r="841" spans="4:6" x14ac:dyDescent="0.15">
      <c r="D841" s="123">
        <v>37165</v>
      </c>
      <c r="E841" s="123">
        <v>1.7949999999999999</v>
      </c>
      <c r="F841" s="87">
        <v>2.52</v>
      </c>
    </row>
    <row r="842" spans="4:6" x14ac:dyDescent="0.15">
      <c r="D842" s="123">
        <v>37166</v>
      </c>
      <c r="E842" s="123">
        <v>1.7350000000000001</v>
      </c>
      <c r="F842" s="87">
        <v>2.52</v>
      </c>
    </row>
    <row r="843" spans="4:6" x14ac:dyDescent="0.15">
      <c r="D843" s="123">
        <v>37167</v>
      </c>
      <c r="E843" s="123">
        <v>1.7849999999999999</v>
      </c>
      <c r="F843" s="87">
        <v>2.52</v>
      </c>
    </row>
    <row r="844" spans="4:6" x14ac:dyDescent="0.15">
      <c r="D844" s="123">
        <v>37168</v>
      </c>
      <c r="E844" s="123">
        <v>1.98</v>
      </c>
      <c r="F844" s="87">
        <v>2.52</v>
      </c>
    </row>
    <row r="845" spans="4:6" x14ac:dyDescent="0.15">
      <c r="D845" s="123">
        <v>37169</v>
      </c>
      <c r="E845" s="123">
        <v>2.1349999999999998</v>
      </c>
      <c r="F845" s="87">
        <v>2.52</v>
      </c>
    </row>
    <row r="846" spans="4:6" x14ac:dyDescent="0.15">
      <c r="D846" s="123">
        <v>37170</v>
      </c>
      <c r="E846" s="123">
        <v>2.06</v>
      </c>
      <c r="F846" s="87">
        <v>2.52</v>
      </c>
    </row>
    <row r="847" spans="4:6" x14ac:dyDescent="0.15">
      <c r="D847" s="123">
        <v>37171</v>
      </c>
      <c r="E847" s="123">
        <v>2.06</v>
      </c>
      <c r="F847" s="87">
        <v>2.52</v>
      </c>
    </row>
    <row r="848" spans="4:6" x14ac:dyDescent="0.15">
      <c r="D848" s="123">
        <v>37172</v>
      </c>
      <c r="E848" s="123">
        <v>2.06</v>
      </c>
      <c r="F848" s="87">
        <v>2.52</v>
      </c>
    </row>
    <row r="849" spans="4:6" x14ac:dyDescent="0.15">
      <c r="D849" s="123">
        <v>37173</v>
      </c>
      <c r="E849" s="123">
        <v>1.9750000000000001</v>
      </c>
      <c r="F849" s="87">
        <v>2.52</v>
      </c>
    </row>
    <row r="850" spans="4:6" x14ac:dyDescent="0.15">
      <c r="D850" s="123">
        <v>37174</v>
      </c>
      <c r="E850" s="123">
        <v>2.09</v>
      </c>
      <c r="F850" s="87">
        <v>2.52</v>
      </c>
    </row>
    <row r="851" spans="4:6" x14ac:dyDescent="0.15">
      <c r="D851" s="123">
        <v>37175</v>
      </c>
      <c r="E851" s="123">
        <v>2.17</v>
      </c>
      <c r="F851" s="87">
        <v>2.52</v>
      </c>
    </row>
    <row r="852" spans="4:6" x14ac:dyDescent="0.15">
      <c r="D852" s="123">
        <v>37176</v>
      </c>
      <c r="E852" s="123">
        <v>2.42</v>
      </c>
      <c r="F852" s="87">
        <v>2.52</v>
      </c>
    </row>
    <row r="853" spans="4:6" x14ac:dyDescent="0.15">
      <c r="D853" s="123">
        <v>37177</v>
      </c>
      <c r="E853" s="123">
        <v>2.3250000000000002</v>
      </c>
      <c r="F853" s="87">
        <v>2.52</v>
      </c>
    </row>
    <row r="854" spans="4:6" x14ac:dyDescent="0.15">
      <c r="D854" s="123">
        <v>37178</v>
      </c>
      <c r="E854" s="123">
        <v>2.3250000000000002</v>
      </c>
      <c r="F854" s="87">
        <v>2.52</v>
      </c>
    </row>
    <row r="855" spans="4:6" x14ac:dyDescent="0.15">
      <c r="D855" s="123">
        <v>37179</v>
      </c>
      <c r="E855" s="123">
        <v>2.3250000000000002</v>
      </c>
      <c r="F855" s="87">
        <v>2.52</v>
      </c>
    </row>
    <row r="856" spans="4:6" x14ac:dyDescent="0.15">
      <c r="D856" s="123">
        <v>37180</v>
      </c>
      <c r="E856" s="123">
        <v>2.2200000000000002</v>
      </c>
      <c r="F856" s="87">
        <v>2.52</v>
      </c>
    </row>
    <row r="857" spans="4:6" x14ac:dyDescent="0.15">
      <c r="D857" s="123">
        <v>37181</v>
      </c>
      <c r="E857" s="123">
        <v>2.48</v>
      </c>
      <c r="F857" s="87">
        <v>2.52</v>
      </c>
    </row>
    <row r="858" spans="4:6" x14ac:dyDescent="0.15">
      <c r="D858" s="123">
        <v>37182</v>
      </c>
      <c r="E858" s="123">
        <v>2.69</v>
      </c>
      <c r="F858" s="87">
        <v>2.52</v>
      </c>
    </row>
    <row r="859" spans="4:6" x14ac:dyDescent="0.15">
      <c r="D859" s="123">
        <v>37183</v>
      </c>
      <c r="E859" s="123">
        <v>2.4449999999999998</v>
      </c>
      <c r="F859" s="87">
        <v>2.52</v>
      </c>
    </row>
    <row r="860" spans="4:6" x14ac:dyDescent="0.15">
      <c r="D860" s="123">
        <v>37184</v>
      </c>
      <c r="E860" s="123">
        <v>2.3450000000000002</v>
      </c>
      <c r="F860" s="87">
        <v>2.52</v>
      </c>
    </row>
    <row r="861" spans="4:6" x14ac:dyDescent="0.15">
      <c r="D861" s="123">
        <v>37185</v>
      </c>
      <c r="E861" s="123">
        <v>2.3450000000000002</v>
      </c>
      <c r="F861" s="87">
        <v>2.52</v>
      </c>
    </row>
    <row r="862" spans="4:6" x14ac:dyDescent="0.15">
      <c r="D862" s="123">
        <v>37186</v>
      </c>
      <c r="E862" s="123">
        <v>2.3450000000000002</v>
      </c>
      <c r="F862" s="87">
        <v>2.52</v>
      </c>
    </row>
    <row r="863" spans="4:6" x14ac:dyDescent="0.15">
      <c r="D863" s="123">
        <v>37187</v>
      </c>
      <c r="E863" s="123">
        <v>2.6850000000000001</v>
      </c>
      <c r="F863" s="87">
        <v>2.52</v>
      </c>
    </row>
    <row r="864" spans="4:6" x14ac:dyDescent="0.15">
      <c r="D864" s="123">
        <v>37188</v>
      </c>
      <c r="E864" s="123">
        <v>2.91</v>
      </c>
      <c r="F864" s="87">
        <v>2.52</v>
      </c>
    </row>
    <row r="865" spans="4:6" x14ac:dyDescent="0.15">
      <c r="D865" s="123">
        <v>37189</v>
      </c>
      <c r="E865" s="123">
        <v>2.73</v>
      </c>
      <c r="F865" s="87">
        <v>2.52</v>
      </c>
    </row>
    <row r="866" spans="4:6" x14ac:dyDescent="0.15">
      <c r="D866" s="123">
        <v>37190</v>
      </c>
      <c r="E866" s="123">
        <v>3.165</v>
      </c>
      <c r="F866" s="87">
        <v>2.52</v>
      </c>
    </row>
    <row r="867" spans="4:6" x14ac:dyDescent="0.15">
      <c r="D867" s="123">
        <v>37191</v>
      </c>
      <c r="E867" s="123">
        <v>2.9950000000000001</v>
      </c>
      <c r="F867" s="87">
        <v>2.52</v>
      </c>
    </row>
    <row r="868" spans="4:6" x14ac:dyDescent="0.15">
      <c r="D868" s="123">
        <v>37192</v>
      </c>
      <c r="E868" s="123">
        <v>2.9950000000000001</v>
      </c>
      <c r="F868" s="87">
        <v>2.52</v>
      </c>
    </row>
    <row r="869" spans="4:6" x14ac:dyDescent="0.15">
      <c r="D869" s="123">
        <v>37193</v>
      </c>
      <c r="E869" s="123">
        <v>2.9950000000000001</v>
      </c>
      <c r="F869" s="87">
        <v>2.52</v>
      </c>
    </row>
    <row r="870" spans="4:6" x14ac:dyDescent="0.15">
      <c r="D870" s="123">
        <v>37194</v>
      </c>
      <c r="E870" s="123">
        <v>3.165</v>
      </c>
      <c r="F870" s="87">
        <v>2.52</v>
      </c>
    </row>
    <row r="871" spans="4:6" x14ac:dyDescent="0.15">
      <c r="D871" s="123">
        <v>37195</v>
      </c>
      <c r="E871" s="123">
        <v>3.105</v>
      </c>
      <c r="F871" s="87">
        <v>2.52</v>
      </c>
    </row>
    <row r="872" spans="4:6" x14ac:dyDescent="0.15">
      <c r="D872" s="123">
        <v>37196</v>
      </c>
      <c r="E872" s="123">
        <v>3.15</v>
      </c>
      <c r="F872" s="87">
        <v>2.52</v>
      </c>
    </row>
    <row r="873" spans="4:6" x14ac:dyDescent="0.15">
      <c r="D873" s="123">
        <v>37197</v>
      </c>
      <c r="E873" s="123">
        <v>3.16</v>
      </c>
      <c r="F873" s="87">
        <v>2.52</v>
      </c>
    </row>
    <row r="874" spans="4:6" x14ac:dyDescent="0.15">
      <c r="D874" s="123">
        <v>37198</v>
      </c>
      <c r="E874" s="123">
        <v>3.16</v>
      </c>
      <c r="F874" s="87">
        <v>2.52</v>
      </c>
    </row>
    <row r="875" spans="4:6" x14ac:dyDescent="0.15">
      <c r="D875" s="123">
        <v>37199</v>
      </c>
      <c r="E875" s="123">
        <v>3.16</v>
      </c>
      <c r="F875" s="87">
        <v>2.52</v>
      </c>
    </row>
    <row r="876" spans="4:6" x14ac:dyDescent="0.15">
      <c r="D876" s="123">
        <v>37200</v>
      </c>
      <c r="E876" s="123">
        <v>3.16</v>
      </c>
      <c r="F876" s="87">
        <v>1.7949999999999999</v>
      </c>
    </row>
    <row r="877" spans="4:6" x14ac:dyDescent="0.15">
      <c r="D877" s="123">
        <v>37201</v>
      </c>
      <c r="E877" s="123">
        <v>3.16</v>
      </c>
      <c r="F877" s="87">
        <v>1.7949999999999999</v>
      </c>
    </row>
    <row r="878" spans="4:6" x14ac:dyDescent="0.15">
      <c r="D878" s="123">
        <v>37202</v>
      </c>
      <c r="E878" s="123">
        <v>3.16</v>
      </c>
      <c r="F878" s="87">
        <v>1.7949999999999999</v>
      </c>
    </row>
    <row r="879" spans="4:6" x14ac:dyDescent="0.15">
      <c r="D879" s="123">
        <v>37203</v>
      </c>
      <c r="E879" s="123">
        <v>3.16</v>
      </c>
      <c r="F879" s="87">
        <v>2.08</v>
      </c>
    </row>
    <row r="880" spans="4:6" x14ac:dyDescent="0.15">
      <c r="D880" s="123">
        <v>37204</v>
      </c>
      <c r="E880" s="123">
        <v>3.16</v>
      </c>
      <c r="F880" s="87">
        <v>1.98</v>
      </c>
    </row>
    <row r="881" spans="4:6" x14ac:dyDescent="0.15">
      <c r="D881" s="123">
        <v>37205</v>
      </c>
      <c r="E881" s="123">
        <v>3.16</v>
      </c>
      <c r="F881" s="87">
        <v>1.85</v>
      </c>
    </row>
    <row r="882" spans="4:6" x14ac:dyDescent="0.15">
      <c r="D882" s="123">
        <v>37206</v>
      </c>
      <c r="E882" s="123">
        <v>3.16</v>
      </c>
      <c r="F882" s="87">
        <v>1.7549999999999999</v>
      </c>
    </row>
    <row r="883" spans="4:6" x14ac:dyDescent="0.15">
      <c r="D883" s="123">
        <v>37207</v>
      </c>
      <c r="E883" s="123">
        <v>3.16</v>
      </c>
      <c r="F883" s="87">
        <v>2.085</v>
      </c>
    </row>
    <row r="884" spans="4:6" x14ac:dyDescent="0.15">
      <c r="D884" s="123">
        <v>37208</v>
      </c>
      <c r="E884" s="123">
        <v>3.16</v>
      </c>
      <c r="F884" s="87">
        <v>2.085</v>
      </c>
    </row>
    <row r="885" spans="4:6" x14ac:dyDescent="0.15">
      <c r="D885" s="123">
        <v>37209</v>
      </c>
      <c r="E885" s="123">
        <v>3.16</v>
      </c>
      <c r="F885" s="87">
        <v>2.085</v>
      </c>
    </row>
    <row r="886" spans="4:6" x14ac:dyDescent="0.15">
      <c r="D886" s="123">
        <v>37210</v>
      </c>
      <c r="E886" s="123">
        <v>3.16</v>
      </c>
      <c r="F886" s="87">
        <v>2.27</v>
      </c>
    </row>
    <row r="887" spans="4:6" x14ac:dyDescent="0.15">
      <c r="D887" s="123">
        <v>37211</v>
      </c>
      <c r="E887" s="123">
        <v>3.16</v>
      </c>
      <c r="F887" s="87">
        <v>2.4849999999999999</v>
      </c>
    </row>
    <row r="888" spans="4:6" x14ac:dyDescent="0.15">
      <c r="D888" s="123">
        <v>37212</v>
      </c>
      <c r="E888" s="123">
        <v>3.16</v>
      </c>
      <c r="F888" s="87">
        <v>2.4300000000000002</v>
      </c>
    </row>
    <row r="889" spans="4:6" x14ac:dyDescent="0.15">
      <c r="D889" s="123">
        <v>37213</v>
      </c>
      <c r="E889" s="123">
        <v>3.16</v>
      </c>
      <c r="F889" s="87">
        <v>2.37</v>
      </c>
    </row>
    <row r="890" spans="4:6" x14ac:dyDescent="0.15">
      <c r="D890" s="123">
        <v>37214</v>
      </c>
      <c r="E890" s="123">
        <v>3.16</v>
      </c>
      <c r="F890" s="87">
        <v>2.36</v>
      </c>
    </row>
    <row r="891" spans="4:6" x14ac:dyDescent="0.15">
      <c r="D891" s="123">
        <v>37215</v>
      </c>
      <c r="E891" s="123">
        <v>3.16</v>
      </c>
      <c r="F891" s="87">
        <v>2.36</v>
      </c>
    </row>
    <row r="892" spans="4:6" x14ac:dyDescent="0.15">
      <c r="D892" s="123">
        <v>37216</v>
      </c>
      <c r="E892" s="123">
        <v>3.16</v>
      </c>
      <c r="F892" s="87">
        <v>2.36</v>
      </c>
    </row>
    <row r="893" spans="4:6" x14ac:dyDescent="0.15">
      <c r="D893" s="123">
        <v>37217</v>
      </c>
      <c r="E893" s="123">
        <v>3.16</v>
      </c>
      <c r="F893" s="87">
        <v>2.4950000000000001</v>
      </c>
    </row>
    <row r="894" spans="4:6" x14ac:dyDescent="0.15">
      <c r="D894" s="123">
        <v>37218</v>
      </c>
      <c r="E894" s="123">
        <v>3.16</v>
      </c>
      <c r="F894" s="87">
        <v>2.4900000000000002</v>
      </c>
    </row>
    <row r="895" spans="4:6" x14ac:dyDescent="0.15">
      <c r="D895" s="123">
        <v>37219</v>
      </c>
      <c r="E895" s="123">
        <v>3.16</v>
      </c>
      <c r="F895" s="87">
        <v>2.5499999999999998</v>
      </c>
    </row>
    <row r="896" spans="4:6" x14ac:dyDescent="0.15">
      <c r="D896" s="123">
        <v>37220</v>
      </c>
      <c r="E896" s="123">
        <v>3.16</v>
      </c>
      <c r="F896" s="87">
        <v>2.5</v>
      </c>
    </row>
    <row r="897" spans="4:6" x14ac:dyDescent="0.15">
      <c r="D897" s="123">
        <v>37221</v>
      </c>
      <c r="E897" s="123">
        <v>3.16</v>
      </c>
      <c r="F897" s="87">
        <v>2.74</v>
      </c>
    </row>
    <row r="898" spans="4:6" x14ac:dyDescent="0.15">
      <c r="D898" s="123">
        <v>37222</v>
      </c>
      <c r="E898" s="123">
        <v>3.16</v>
      </c>
      <c r="F898" s="87">
        <v>2.74</v>
      </c>
    </row>
    <row r="899" spans="4:6" x14ac:dyDescent="0.15">
      <c r="D899" s="123">
        <v>37223</v>
      </c>
      <c r="E899" s="123">
        <v>3.16</v>
      </c>
      <c r="F899" s="87">
        <v>2.74</v>
      </c>
    </row>
    <row r="900" spans="4:6" x14ac:dyDescent="0.15">
      <c r="D900" s="123">
        <v>37224</v>
      </c>
      <c r="E900" s="123">
        <v>3.16</v>
      </c>
      <c r="F900" s="87">
        <v>2.74</v>
      </c>
    </row>
    <row r="901" spans="4:6" x14ac:dyDescent="0.15">
      <c r="D901" s="123">
        <v>37225</v>
      </c>
      <c r="E901" s="123">
        <v>3.16</v>
      </c>
      <c r="F901" s="87">
        <v>2.74</v>
      </c>
    </row>
    <row r="902" spans="4:6" x14ac:dyDescent="0.15">
      <c r="D902" s="123">
        <v>37175</v>
      </c>
      <c r="E902" s="123">
        <v>1.95</v>
      </c>
      <c r="F902" s="87">
        <v>2.74</v>
      </c>
    </row>
    <row r="903" spans="4:6" x14ac:dyDescent="0.15">
      <c r="D903" s="123">
        <v>37176</v>
      </c>
      <c r="E903" s="123">
        <v>1.95</v>
      </c>
      <c r="F903" s="87">
        <v>2.74</v>
      </c>
    </row>
    <row r="904" spans="4:6" x14ac:dyDescent="0.15">
      <c r="D904" s="123">
        <v>37177</v>
      </c>
      <c r="E904" s="123">
        <v>1.95</v>
      </c>
      <c r="F904" s="87">
        <v>2.74</v>
      </c>
    </row>
    <row r="905" spans="4:6" x14ac:dyDescent="0.15">
      <c r="D905" s="123">
        <v>37178</v>
      </c>
      <c r="E905" s="123">
        <v>1.95</v>
      </c>
      <c r="F905" s="87">
        <v>2.74</v>
      </c>
    </row>
    <row r="906" spans="4:6" x14ac:dyDescent="0.15">
      <c r="D906" s="123">
        <v>37179</v>
      </c>
      <c r="E906" s="123">
        <v>1.95</v>
      </c>
      <c r="F906" s="87">
        <v>2.74</v>
      </c>
    </row>
    <row r="907" spans="4:6" x14ac:dyDescent="0.15">
      <c r="D907" s="123">
        <v>37180</v>
      </c>
      <c r="E907" s="123">
        <v>1.95</v>
      </c>
      <c r="F907" s="87">
        <v>2.74</v>
      </c>
    </row>
    <row r="908" spans="4:6" x14ac:dyDescent="0.15">
      <c r="D908" s="123">
        <v>37181</v>
      </c>
      <c r="E908" s="123">
        <v>1.95</v>
      </c>
      <c r="F908" s="87">
        <v>2.74</v>
      </c>
    </row>
    <row r="909" spans="4:6" x14ac:dyDescent="0.15">
      <c r="D909" s="123">
        <v>37182</v>
      </c>
      <c r="E909" s="123">
        <v>1.95</v>
      </c>
      <c r="F909" s="87">
        <v>2.74</v>
      </c>
    </row>
    <row r="910" spans="4:6" x14ac:dyDescent="0.15">
      <c r="D910" s="123">
        <v>37183</v>
      </c>
      <c r="E910" s="123">
        <v>1.95</v>
      </c>
      <c r="F910" s="87">
        <v>2.74</v>
      </c>
    </row>
    <row r="911" spans="4:6" x14ac:dyDescent="0.15">
      <c r="D911" s="123">
        <v>37184</v>
      </c>
      <c r="E911" s="123">
        <v>1.95</v>
      </c>
      <c r="F911" s="87">
        <v>2.74</v>
      </c>
    </row>
    <row r="912" spans="4:6" x14ac:dyDescent="0.15">
      <c r="D912" s="123">
        <v>37185</v>
      </c>
      <c r="E912" s="123">
        <v>1.95</v>
      </c>
      <c r="F912" s="87">
        <v>2.74</v>
      </c>
    </row>
    <row r="913" spans="4:6" x14ac:dyDescent="0.15">
      <c r="D913" s="123">
        <v>37186</v>
      </c>
      <c r="E913" s="123">
        <v>1.95</v>
      </c>
      <c r="F913" s="87">
        <v>2.74</v>
      </c>
    </row>
    <row r="914" spans="4:6" x14ac:dyDescent="0.15">
      <c r="D914" s="123">
        <v>37187</v>
      </c>
      <c r="E914" s="123">
        <v>1.95</v>
      </c>
      <c r="F914" s="87">
        <v>2.74</v>
      </c>
    </row>
    <row r="915" spans="4:6" x14ac:dyDescent="0.15">
      <c r="D915" s="123">
        <v>37188</v>
      </c>
      <c r="E915" s="123">
        <v>1.95</v>
      </c>
      <c r="F915" s="87">
        <v>2.74</v>
      </c>
    </row>
    <row r="916" spans="4:6" x14ac:dyDescent="0.15">
      <c r="D916" s="123">
        <v>37189</v>
      </c>
      <c r="E916" s="123">
        <v>1.95</v>
      </c>
      <c r="F916" s="87">
        <v>2.74</v>
      </c>
    </row>
    <row r="917" spans="4:6" x14ac:dyDescent="0.15">
      <c r="D917" s="123">
        <v>37190</v>
      </c>
      <c r="E917" s="123">
        <v>1.95</v>
      </c>
      <c r="F917" s="87">
        <v>2.74</v>
      </c>
    </row>
    <row r="918" spans="4:6" x14ac:dyDescent="0.15">
      <c r="D918" s="123">
        <v>37191</v>
      </c>
      <c r="E918" s="123">
        <v>1.95</v>
      </c>
      <c r="F918" s="87">
        <v>2.74</v>
      </c>
    </row>
    <row r="919" spans="4:6" x14ac:dyDescent="0.15">
      <c r="D919" s="123">
        <v>37192</v>
      </c>
      <c r="E919" s="123">
        <v>1.95</v>
      </c>
      <c r="F919" s="87">
        <v>2.74</v>
      </c>
    </row>
    <row r="920" spans="4:6" x14ac:dyDescent="0.15">
      <c r="D920" s="123">
        <v>37193</v>
      </c>
      <c r="E920" s="123">
        <v>1.95</v>
      </c>
      <c r="F920" s="87">
        <v>2.74</v>
      </c>
    </row>
    <row r="921" spans="4:6" x14ac:dyDescent="0.15">
      <c r="D921" s="123">
        <v>37194</v>
      </c>
      <c r="E921" s="123">
        <v>1.95</v>
      </c>
      <c r="F921" s="87">
        <v>2.74</v>
      </c>
    </row>
    <row r="922" spans="4:6" x14ac:dyDescent="0.15">
      <c r="D922" s="123">
        <v>37195</v>
      </c>
      <c r="E922" s="123">
        <v>1.95</v>
      </c>
      <c r="F922" s="87">
        <v>2.74</v>
      </c>
    </row>
    <row r="923" spans="4:6" x14ac:dyDescent="0.15">
      <c r="D923" s="123">
        <v>37135</v>
      </c>
      <c r="E923" s="123">
        <v>2.1549999999999998</v>
      </c>
      <c r="F923" s="87">
        <v>2.74</v>
      </c>
    </row>
    <row r="924" spans="4:6" x14ac:dyDescent="0.15">
      <c r="D924" s="123">
        <v>37136</v>
      </c>
      <c r="E924" s="123">
        <v>2.1549999999999998</v>
      </c>
      <c r="F924" s="87">
        <v>2.74</v>
      </c>
    </row>
    <row r="925" spans="4:6" x14ac:dyDescent="0.15">
      <c r="D925" s="123">
        <v>37137</v>
      </c>
      <c r="E925" s="123">
        <v>2.1549999999999998</v>
      </c>
      <c r="F925" s="87">
        <v>2.74</v>
      </c>
    </row>
    <row r="926" spans="4:6" x14ac:dyDescent="0.15">
      <c r="D926" s="123">
        <v>37138</v>
      </c>
      <c r="E926" s="123">
        <v>2.1549999999999998</v>
      </c>
      <c r="F926" s="87">
        <v>2.74</v>
      </c>
    </row>
    <row r="927" spans="4:6" x14ac:dyDescent="0.15">
      <c r="D927" s="123">
        <v>37139</v>
      </c>
      <c r="E927" s="123">
        <v>2.2050000000000001</v>
      </c>
      <c r="F927" s="87">
        <v>2.74</v>
      </c>
    </row>
    <row r="928" spans="4:6" x14ac:dyDescent="0.15">
      <c r="D928" s="123">
        <v>37140</v>
      </c>
      <c r="E928" s="123">
        <v>2.3050000000000002</v>
      </c>
      <c r="F928" s="87">
        <v>2.74</v>
      </c>
    </row>
    <row r="929" spans="4:6" x14ac:dyDescent="0.15">
      <c r="D929" s="123">
        <v>37141</v>
      </c>
      <c r="E929" s="123">
        <v>2.375</v>
      </c>
      <c r="F929" s="87">
        <v>2.74</v>
      </c>
    </row>
    <row r="930" spans="4:6" x14ac:dyDescent="0.15">
      <c r="D930" s="123">
        <v>37142</v>
      </c>
      <c r="E930" s="123">
        <v>2.2799999999999998</v>
      </c>
      <c r="F930" s="87">
        <v>2.74</v>
      </c>
    </row>
    <row r="931" spans="4:6" x14ac:dyDescent="0.15">
      <c r="D931" s="123">
        <v>37143</v>
      </c>
      <c r="E931" s="123">
        <v>2.2799999999999998</v>
      </c>
      <c r="F931" s="87">
        <v>2.74</v>
      </c>
    </row>
    <row r="932" spans="4:6" x14ac:dyDescent="0.15">
      <c r="D932" s="123">
        <v>37144</v>
      </c>
      <c r="E932" s="123">
        <v>2.2799999999999998</v>
      </c>
      <c r="F932" s="87">
        <v>2.74</v>
      </c>
    </row>
    <row r="933" spans="4:6" x14ac:dyDescent="0.15">
      <c r="D933" s="123">
        <v>37145</v>
      </c>
      <c r="E933" s="123">
        <v>2.37</v>
      </c>
      <c r="F933" s="87">
        <v>2.74</v>
      </c>
    </row>
    <row r="934" spans="4:6" x14ac:dyDescent="0.15">
      <c r="D934" s="123">
        <v>37146</v>
      </c>
      <c r="E934" s="123">
        <v>2.4750000000000001</v>
      </c>
      <c r="F934" s="87">
        <v>2.74</v>
      </c>
    </row>
    <row r="935" spans="4:6" x14ac:dyDescent="0.15">
      <c r="D935" s="123">
        <v>37147</v>
      </c>
      <c r="E935" s="123">
        <v>2.42</v>
      </c>
      <c r="F935" s="87">
        <v>2.74</v>
      </c>
    </row>
    <row r="936" spans="4:6" x14ac:dyDescent="0.15">
      <c r="D936" s="123">
        <v>37148</v>
      </c>
      <c r="E936" s="123">
        <v>2.3650000000000002</v>
      </c>
      <c r="F936" s="87">
        <v>2.74</v>
      </c>
    </row>
    <row r="937" spans="4:6" x14ac:dyDescent="0.15">
      <c r="D937" s="123">
        <v>37149</v>
      </c>
      <c r="E937" s="123">
        <v>2.38</v>
      </c>
      <c r="F937" s="87">
        <v>2.74</v>
      </c>
    </row>
    <row r="938" spans="4:6" x14ac:dyDescent="0.15">
      <c r="D938" s="123">
        <v>37150</v>
      </c>
      <c r="E938" s="123">
        <v>2.38</v>
      </c>
      <c r="F938" s="87">
        <v>1.7949999999999999</v>
      </c>
    </row>
    <row r="939" spans="4:6" x14ac:dyDescent="0.15">
      <c r="D939" s="123">
        <v>37151</v>
      </c>
      <c r="E939" s="123">
        <v>2.38</v>
      </c>
      <c r="F939" s="87">
        <v>1.7949999999999999</v>
      </c>
    </row>
    <row r="940" spans="4:6" x14ac:dyDescent="0.15">
      <c r="D940" s="123">
        <v>37152</v>
      </c>
      <c r="E940" s="123">
        <v>2.3450000000000002</v>
      </c>
      <c r="F940" s="87">
        <v>1.7949999999999999</v>
      </c>
    </row>
    <row r="941" spans="4:6" x14ac:dyDescent="0.15">
      <c r="D941" s="123">
        <v>37153</v>
      </c>
      <c r="E941" s="123">
        <v>2.21</v>
      </c>
      <c r="F941" s="87">
        <v>2.08</v>
      </c>
    </row>
    <row r="942" spans="4:6" x14ac:dyDescent="0.15">
      <c r="D942" s="123">
        <v>37154</v>
      </c>
      <c r="E942" s="123">
        <v>2.17</v>
      </c>
      <c r="F942" s="87">
        <v>1.98</v>
      </c>
    </row>
    <row r="943" spans="4:6" x14ac:dyDescent="0.15">
      <c r="D943" s="123">
        <v>37155</v>
      </c>
      <c r="E943" s="123">
        <v>2.1</v>
      </c>
      <c r="F943" s="87">
        <v>1.85</v>
      </c>
    </row>
    <row r="944" spans="4:6" x14ac:dyDescent="0.15">
      <c r="D944" s="123">
        <v>37156</v>
      </c>
      <c r="E944" s="123">
        <v>2.0550000000000002</v>
      </c>
      <c r="F944" s="87">
        <v>1.7549999999999999</v>
      </c>
    </row>
    <row r="945" spans="4:6" x14ac:dyDescent="0.15">
      <c r="D945" s="123">
        <v>37157</v>
      </c>
      <c r="E945" s="123">
        <v>2.0550000000000002</v>
      </c>
      <c r="F945" s="87">
        <v>2.085</v>
      </c>
    </row>
    <row r="946" spans="4:6" x14ac:dyDescent="0.15">
      <c r="D946" s="123">
        <v>37158</v>
      </c>
      <c r="E946" s="123">
        <v>2.0550000000000002</v>
      </c>
      <c r="F946" s="87">
        <v>2.085</v>
      </c>
    </row>
    <row r="947" spans="4:6" x14ac:dyDescent="0.15">
      <c r="D947" s="123">
        <v>37159</v>
      </c>
      <c r="E947" s="123">
        <v>2</v>
      </c>
      <c r="F947" s="87">
        <v>2.085</v>
      </c>
    </row>
    <row r="948" spans="4:6" x14ac:dyDescent="0.15">
      <c r="D948" s="123">
        <v>37160</v>
      </c>
      <c r="E948" s="123">
        <v>1.96</v>
      </c>
      <c r="F948" s="87">
        <v>2.27</v>
      </c>
    </row>
    <row r="949" spans="4:6" x14ac:dyDescent="0.15">
      <c r="D949" s="123">
        <v>37161</v>
      </c>
      <c r="E949" s="123">
        <v>1.9</v>
      </c>
      <c r="F949" s="87">
        <v>2.4849999999999999</v>
      </c>
    </row>
    <row r="950" spans="4:6" x14ac:dyDescent="0.15">
      <c r="D950" s="123">
        <v>37162</v>
      </c>
      <c r="E950" s="123">
        <v>1.87</v>
      </c>
      <c r="F950" s="87">
        <v>2.4300000000000002</v>
      </c>
    </row>
    <row r="951" spans="4:6" x14ac:dyDescent="0.15">
      <c r="D951" s="123">
        <v>37163</v>
      </c>
      <c r="E951" s="123">
        <v>1.87</v>
      </c>
      <c r="F951" s="87">
        <v>2.37</v>
      </c>
    </row>
    <row r="952" spans="4:6" x14ac:dyDescent="0.15">
      <c r="D952" s="123">
        <v>37164</v>
      </c>
      <c r="E952" s="123">
        <v>1.87</v>
      </c>
      <c r="F952" s="87">
        <v>2.36</v>
      </c>
    </row>
    <row r="953" spans="4:6" x14ac:dyDescent="0.15">
      <c r="D953" s="123">
        <v>37165</v>
      </c>
      <c r="E953" s="123">
        <v>1.855</v>
      </c>
      <c r="F953" s="87">
        <v>2.36</v>
      </c>
    </row>
    <row r="954" spans="4:6" x14ac:dyDescent="0.15">
      <c r="D954" s="123">
        <v>37166</v>
      </c>
      <c r="E954" s="123">
        <v>1.82</v>
      </c>
      <c r="F954" s="87">
        <v>2.36</v>
      </c>
    </row>
    <row r="955" spans="4:6" x14ac:dyDescent="0.15">
      <c r="D955" s="123">
        <v>37167</v>
      </c>
      <c r="E955" s="123">
        <v>1.82</v>
      </c>
      <c r="F955" s="87">
        <v>2.4950000000000001</v>
      </c>
    </row>
    <row r="956" spans="4:6" x14ac:dyDescent="0.15">
      <c r="D956" s="123">
        <v>37168</v>
      </c>
      <c r="E956" s="123">
        <v>1.82</v>
      </c>
      <c r="F956" s="87">
        <v>2.4900000000000002</v>
      </c>
    </row>
    <row r="957" spans="4:6" x14ac:dyDescent="0.15">
      <c r="D957" s="123">
        <v>37169</v>
      </c>
      <c r="E957" s="123">
        <v>1.82</v>
      </c>
      <c r="F957" s="87">
        <v>2.5499999999999998</v>
      </c>
    </row>
    <row r="958" spans="4:6" x14ac:dyDescent="0.15">
      <c r="D958" s="123">
        <v>37170</v>
      </c>
      <c r="E958" s="123">
        <v>1.82</v>
      </c>
      <c r="F958" s="87">
        <v>2.5</v>
      </c>
    </row>
    <row r="959" spans="4:6" x14ac:dyDescent="0.15">
      <c r="D959" s="123">
        <v>37171</v>
      </c>
      <c r="E959" s="123">
        <v>1.82</v>
      </c>
      <c r="F959" s="87">
        <v>2.5299999999999998</v>
      </c>
    </row>
    <row r="960" spans="4:6" x14ac:dyDescent="0.15">
      <c r="D960" s="123">
        <v>37172</v>
      </c>
      <c r="E960" s="123">
        <v>1.82</v>
      </c>
      <c r="F960" s="87">
        <v>2.5299999999999998</v>
      </c>
    </row>
    <row r="961" spans="4:6" x14ac:dyDescent="0.15">
      <c r="D961" s="123">
        <v>37173</v>
      </c>
      <c r="E961" s="123">
        <v>1.82</v>
      </c>
      <c r="F961" s="87">
        <v>2.5299999999999998</v>
      </c>
    </row>
    <row r="962" spans="4:6" x14ac:dyDescent="0.15">
      <c r="D962" s="123">
        <v>37174</v>
      </c>
      <c r="E962" s="123">
        <v>1.82</v>
      </c>
      <c r="F962" s="87">
        <v>2.5299999999999998</v>
      </c>
    </row>
    <row r="963" spans="4:6" x14ac:dyDescent="0.15">
      <c r="D963" s="123">
        <v>37175</v>
      </c>
      <c r="E963" s="123">
        <v>1.82</v>
      </c>
      <c r="F963" s="87">
        <v>2.5299999999999998</v>
      </c>
    </row>
    <row r="964" spans="4:6" x14ac:dyDescent="0.15">
      <c r="D964" s="123">
        <v>37176</v>
      </c>
      <c r="E964" s="123">
        <v>1.82</v>
      </c>
      <c r="F964" s="87">
        <v>2.79</v>
      </c>
    </row>
    <row r="965" spans="4:6" x14ac:dyDescent="0.15">
      <c r="D965" s="123">
        <v>37177</v>
      </c>
      <c r="E965" s="123">
        <v>1.82</v>
      </c>
      <c r="F965" s="87">
        <v>2.79</v>
      </c>
    </row>
    <row r="966" spans="4:6" x14ac:dyDescent="0.15">
      <c r="D966" s="123">
        <v>37178</v>
      </c>
      <c r="E966" s="123">
        <v>1.82</v>
      </c>
      <c r="F966" s="87">
        <v>2.79</v>
      </c>
    </row>
    <row r="967" spans="4:6" x14ac:dyDescent="0.15">
      <c r="D967" s="123">
        <v>37179</v>
      </c>
      <c r="E967" s="123">
        <v>1.82</v>
      </c>
      <c r="F967" s="87">
        <v>2.79</v>
      </c>
    </row>
    <row r="968" spans="4:6" x14ac:dyDescent="0.15">
      <c r="D968" s="123">
        <v>37180</v>
      </c>
      <c r="E968" s="123">
        <v>1.82</v>
      </c>
      <c r="F968" s="87">
        <v>2.79</v>
      </c>
    </row>
    <row r="969" spans="4:6" x14ac:dyDescent="0.15">
      <c r="D969" s="123">
        <v>37181</v>
      </c>
      <c r="E969" s="123">
        <v>1.82</v>
      </c>
      <c r="F969" s="87">
        <v>2.79</v>
      </c>
    </row>
    <row r="970" spans="4:6" x14ac:dyDescent="0.15">
      <c r="D970" s="123">
        <v>37182</v>
      </c>
      <c r="E970" s="123">
        <v>1.82</v>
      </c>
      <c r="F970" s="87">
        <v>2.79</v>
      </c>
    </row>
    <row r="971" spans="4:6" x14ac:dyDescent="0.15">
      <c r="D971" s="123">
        <v>37183</v>
      </c>
      <c r="E971" s="123">
        <v>1.82</v>
      </c>
      <c r="F971" s="87">
        <v>2.79</v>
      </c>
    </row>
    <row r="972" spans="4:6" x14ac:dyDescent="0.15">
      <c r="D972" s="123">
        <v>37184</v>
      </c>
      <c r="E972" s="123">
        <v>1.82</v>
      </c>
      <c r="F972" s="87">
        <v>2.79</v>
      </c>
    </row>
    <row r="973" spans="4:6" x14ac:dyDescent="0.15">
      <c r="D973" s="123">
        <v>37185</v>
      </c>
      <c r="E973" s="123">
        <v>1.82</v>
      </c>
      <c r="F973" s="87">
        <v>2.79</v>
      </c>
    </row>
    <row r="974" spans="4:6" x14ac:dyDescent="0.15">
      <c r="D974" s="123">
        <v>37186</v>
      </c>
      <c r="E974" s="123">
        <v>1.82</v>
      </c>
      <c r="F974" s="87">
        <v>2.79</v>
      </c>
    </row>
    <row r="975" spans="4:6" x14ac:dyDescent="0.15">
      <c r="D975" s="123">
        <v>37187</v>
      </c>
      <c r="E975" s="123">
        <v>1.82</v>
      </c>
      <c r="F975" s="87">
        <v>2.79</v>
      </c>
    </row>
    <row r="976" spans="4:6" x14ac:dyDescent="0.15">
      <c r="D976" s="123">
        <v>37188</v>
      </c>
      <c r="E976" s="123">
        <v>1.82</v>
      </c>
      <c r="F976" s="87">
        <v>2.79</v>
      </c>
    </row>
    <row r="977" spans="4:6" x14ac:dyDescent="0.15">
      <c r="D977" s="123">
        <v>37189</v>
      </c>
      <c r="E977" s="123">
        <v>1.82</v>
      </c>
      <c r="F977" s="87">
        <v>2.79</v>
      </c>
    </row>
    <row r="978" spans="4:6" x14ac:dyDescent="0.15">
      <c r="D978" s="123">
        <v>37190</v>
      </c>
      <c r="E978" s="123">
        <v>1.82</v>
      </c>
      <c r="F978" s="87">
        <v>2.79</v>
      </c>
    </row>
    <row r="979" spans="4:6" x14ac:dyDescent="0.15">
      <c r="D979" s="123">
        <v>37191</v>
      </c>
      <c r="E979" s="123">
        <v>1.82</v>
      </c>
      <c r="F979" s="87">
        <v>2.79</v>
      </c>
    </row>
    <row r="980" spans="4:6" x14ac:dyDescent="0.15">
      <c r="D980" s="123">
        <v>37192</v>
      </c>
      <c r="E980" s="123">
        <v>1.82</v>
      </c>
      <c r="F980" s="87">
        <v>2.79</v>
      </c>
    </row>
    <row r="981" spans="4:6" x14ac:dyDescent="0.15">
      <c r="D981" s="123">
        <v>37193</v>
      </c>
      <c r="E981" s="123">
        <v>1.82</v>
      </c>
      <c r="F981" s="87">
        <v>2.79</v>
      </c>
    </row>
    <row r="982" spans="4:6" x14ac:dyDescent="0.15">
      <c r="D982" s="123">
        <v>37194</v>
      </c>
      <c r="E982" s="123">
        <v>1.82</v>
      </c>
      <c r="F982" s="87">
        <v>2.79</v>
      </c>
    </row>
    <row r="983" spans="4:6" x14ac:dyDescent="0.15">
      <c r="D983" s="123">
        <v>37195</v>
      </c>
      <c r="E983" s="123">
        <v>1.82</v>
      </c>
      <c r="F983" s="87">
        <v>2.79</v>
      </c>
    </row>
    <row r="984" spans="4:6" x14ac:dyDescent="0.15">
      <c r="D984" s="123">
        <v>37135</v>
      </c>
      <c r="E984" s="87">
        <v>2.1549999999999998</v>
      </c>
      <c r="F984" s="87">
        <v>2.79</v>
      </c>
    </row>
    <row r="985" spans="4:6" x14ac:dyDescent="0.15">
      <c r="D985" s="123">
        <v>37136</v>
      </c>
      <c r="E985" s="87">
        <v>2.1549999999999998</v>
      </c>
      <c r="F985" s="87">
        <v>2.79</v>
      </c>
    </row>
    <row r="986" spans="4:6" x14ac:dyDescent="0.15">
      <c r="D986" s="123">
        <v>37137</v>
      </c>
      <c r="E986" s="87">
        <v>2.1549999999999998</v>
      </c>
      <c r="F986" s="87">
        <v>2.79</v>
      </c>
    </row>
    <row r="987" spans="4:6" x14ac:dyDescent="0.15">
      <c r="D987" s="123">
        <v>37138</v>
      </c>
      <c r="E987" s="87">
        <v>2.1549999999999998</v>
      </c>
      <c r="F987" s="87">
        <v>2.79</v>
      </c>
    </row>
    <row r="988" spans="4:6" x14ac:dyDescent="0.15">
      <c r="D988" s="123">
        <v>37139</v>
      </c>
      <c r="E988" s="87">
        <v>2.2050000000000001</v>
      </c>
      <c r="F988" s="87">
        <v>2.79</v>
      </c>
    </row>
    <row r="989" spans="4:6" x14ac:dyDescent="0.15">
      <c r="D989" s="123">
        <v>37140</v>
      </c>
      <c r="E989" s="87">
        <v>2.3050000000000002</v>
      </c>
      <c r="F989" s="87">
        <v>2.79</v>
      </c>
    </row>
    <row r="990" spans="4:6" x14ac:dyDescent="0.15">
      <c r="D990" s="123">
        <v>37141</v>
      </c>
      <c r="E990" s="87">
        <v>2.375</v>
      </c>
      <c r="F990" s="87">
        <v>2.79</v>
      </c>
    </row>
    <row r="991" spans="4:6" x14ac:dyDescent="0.15">
      <c r="D991" s="123">
        <v>37142</v>
      </c>
      <c r="E991" s="87">
        <v>2.2799999999999998</v>
      </c>
      <c r="F991" s="87">
        <v>2.79</v>
      </c>
    </row>
    <row r="992" spans="4:6" x14ac:dyDescent="0.15">
      <c r="D992" s="123">
        <v>37143</v>
      </c>
      <c r="E992" s="87">
        <v>2.2799999999999998</v>
      </c>
      <c r="F992" s="87">
        <v>2.79</v>
      </c>
    </row>
    <row r="993" spans="4:6" x14ac:dyDescent="0.15">
      <c r="D993" s="123">
        <v>37144</v>
      </c>
      <c r="E993" s="87">
        <v>2.2799999999999998</v>
      </c>
      <c r="F993" s="87">
        <v>2.79</v>
      </c>
    </row>
    <row r="994" spans="4:6" x14ac:dyDescent="0.15">
      <c r="D994" s="123">
        <v>37145</v>
      </c>
      <c r="E994" s="87">
        <v>2.37</v>
      </c>
      <c r="F994" s="87">
        <v>2.79</v>
      </c>
    </row>
    <row r="995" spans="4:6" x14ac:dyDescent="0.15">
      <c r="D995" s="123">
        <v>37146</v>
      </c>
      <c r="E995" s="87">
        <v>2.4750000000000001</v>
      </c>
      <c r="F995" s="87">
        <v>2.79</v>
      </c>
    </row>
    <row r="996" spans="4:6" x14ac:dyDescent="0.15">
      <c r="D996" s="123">
        <v>37147</v>
      </c>
      <c r="E996" s="87">
        <v>2.42</v>
      </c>
      <c r="F996" s="87">
        <v>2.79</v>
      </c>
    </row>
    <row r="997" spans="4:6" x14ac:dyDescent="0.15">
      <c r="D997" s="123">
        <v>37148</v>
      </c>
      <c r="E997" s="87">
        <v>2.3650000000000002</v>
      </c>
      <c r="F997" s="87">
        <v>2.79</v>
      </c>
    </row>
    <row r="998" spans="4:6" x14ac:dyDescent="0.15">
      <c r="D998" s="123">
        <v>37149</v>
      </c>
      <c r="E998" s="87">
        <v>2.38</v>
      </c>
      <c r="F998" s="87">
        <v>2.79</v>
      </c>
    </row>
    <row r="999" spans="4:6" x14ac:dyDescent="0.15">
      <c r="D999" s="123">
        <v>37150</v>
      </c>
      <c r="E999" s="87">
        <v>2.38</v>
      </c>
      <c r="F999" s="87">
        <v>2.79</v>
      </c>
    </row>
    <row r="1000" spans="4:6" x14ac:dyDescent="0.15">
      <c r="D1000" s="123">
        <v>37151</v>
      </c>
      <c r="E1000" s="87">
        <v>2.38</v>
      </c>
      <c r="F1000" s="87">
        <v>1.7949999999999999</v>
      </c>
    </row>
    <row r="1001" spans="4:6" x14ac:dyDescent="0.15">
      <c r="D1001" s="123">
        <v>37152</v>
      </c>
      <c r="E1001" s="87">
        <v>2.3450000000000002</v>
      </c>
      <c r="F1001" s="87">
        <v>1.7949999999999999</v>
      </c>
    </row>
    <row r="1002" spans="4:6" x14ac:dyDescent="0.15">
      <c r="D1002" s="123">
        <v>37153</v>
      </c>
      <c r="E1002" s="87">
        <v>2.21</v>
      </c>
      <c r="F1002" s="87">
        <v>1.7949999999999999</v>
      </c>
    </row>
    <row r="1003" spans="4:6" x14ac:dyDescent="0.15">
      <c r="D1003" s="123">
        <v>37154</v>
      </c>
      <c r="E1003" s="87">
        <v>2.17</v>
      </c>
      <c r="F1003" s="87">
        <v>2.08</v>
      </c>
    </row>
    <row r="1004" spans="4:6" x14ac:dyDescent="0.15">
      <c r="D1004" s="123">
        <v>37155</v>
      </c>
      <c r="E1004" s="87">
        <v>2.1</v>
      </c>
      <c r="F1004" s="87">
        <v>1.98</v>
      </c>
    </row>
    <row r="1005" spans="4:6" x14ac:dyDescent="0.15">
      <c r="D1005" s="123">
        <v>37156</v>
      </c>
      <c r="E1005" s="87">
        <v>2.0550000000000002</v>
      </c>
      <c r="F1005" s="87">
        <v>1.85</v>
      </c>
    </row>
    <row r="1006" spans="4:6" x14ac:dyDescent="0.15">
      <c r="D1006" s="123">
        <v>37157</v>
      </c>
      <c r="E1006" s="87">
        <v>2.0550000000000002</v>
      </c>
      <c r="F1006" s="87">
        <v>1.7549999999999999</v>
      </c>
    </row>
    <row r="1007" spans="4:6" x14ac:dyDescent="0.15">
      <c r="D1007" s="123">
        <v>37158</v>
      </c>
      <c r="E1007" s="87">
        <v>2.0550000000000002</v>
      </c>
      <c r="F1007" s="87">
        <v>2.085</v>
      </c>
    </row>
    <row r="1008" spans="4:6" x14ac:dyDescent="0.15">
      <c r="D1008" s="123">
        <v>37159</v>
      </c>
      <c r="E1008" s="87">
        <v>2</v>
      </c>
      <c r="F1008" s="87">
        <v>2.085</v>
      </c>
    </row>
    <row r="1009" spans="4:6" x14ac:dyDescent="0.15">
      <c r="D1009" s="123">
        <v>37160</v>
      </c>
      <c r="E1009" s="87">
        <v>1.96</v>
      </c>
      <c r="F1009" s="87">
        <v>2.085</v>
      </c>
    </row>
    <row r="1010" spans="4:6" x14ac:dyDescent="0.15">
      <c r="D1010" s="123">
        <v>37161</v>
      </c>
      <c r="E1010" s="87">
        <v>1.905</v>
      </c>
      <c r="F1010" s="87">
        <v>2.27</v>
      </c>
    </row>
    <row r="1011" spans="4:6" x14ac:dyDescent="0.15">
      <c r="D1011" s="123">
        <v>37162</v>
      </c>
      <c r="E1011" s="87">
        <v>1.9</v>
      </c>
      <c r="F1011" s="87">
        <v>2.4849999999999999</v>
      </c>
    </row>
    <row r="1012" spans="4:6" x14ac:dyDescent="0.15">
      <c r="D1012" s="123">
        <v>37163</v>
      </c>
      <c r="E1012" s="87">
        <v>1.9</v>
      </c>
      <c r="F1012" s="87">
        <v>2.4300000000000002</v>
      </c>
    </row>
    <row r="1013" spans="4:6" x14ac:dyDescent="0.15">
      <c r="D1013" s="123">
        <v>37164</v>
      </c>
      <c r="E1013" s="87">
        <v>1.9</v>
      </c>
      <c r="F1013" s="87">
        <v>2.37</v>
      </c>
    </row>
    <row r="1014" spans="4:6" x14ac:dyDescent="0.15">
      <c r="D1014" s="123">
        <v>37165</v>
      </c>
      <c r="E1014" s="87">
        <v>1.855</v>
      </c>
      <c r="F1014" s="87">
        <v>2.36</v>
      </c>
    </row>
    <row r="1015" spans="4:6" x14ac:dyDescent="0.15">
      <c r="D1015" s="123">
        <v>37166</v>
      </c>
      <c r="E1015" s="87">
        <v>1.86</v>
      </c>
      <c r="F1015" s="87">
        <v>2.36</v>
      </c>
    </row>
    <row r="1016" spans="4:6" x14ac:dyDescent="0.15">
      <c r="D1016" s="123">
        <v>37167</v>
      </c>
      <c r="E1016" s="87">
        <v>1.86</v>
      </c>
      <c r="F1016" s="87">
        <v>2.36</v>
      </c>
    </row>
    <row r="1017" spans="4:6" x14ac:dyDescent="0.15">
      <c r="D1017" s="123">
        <v>37168</v>
      </c>
      <c r="E1017" s="87">
        <v>1.86</v>
      </c>
      <c r="F1017" s="87">
        <v>2.4950000000000001</v>
      </c>
    </row>
    <row r="1018" spans="4:6" x14ac:dyDescent="0.15">
      <c r="D1018" s="123">
        <v>37169</v>
      </c>
      <c r="E1018" s="87">
        <v>1.86</v>
      </c>
      <c r="F1018" s="87">
        <v>2.4900000000000002</v>
      </c>
    </row>
    <row r="1019" spans="4:6" x14ac:dyDescent="0.15">
      <c r="D1019" s="123">
        <v>37170</v>
      </c>
      <c r="E1019" s="87">
        <v>1.86</v>
      </c>
      <c r="F1019" s="87">
        <v>2.5499999999999998</v>
      </c>
    </row>
    <row r="1020" spans="4:6" x14ac:dyDescent="0.15">
      <c r="D1020" s="123">
        <v>37171</v>
      </c>
      <c r="E1020" s="87">
        <v>1.86</v>
      </c>
      <c r="F1020" s="87">
        <v>2.5</v>
      </c>
    </row>
    <row r="1021" spans="4:6" x14ac:dyDescent="0.15">
      <c r="D1021" s="123">
        <v>37172</v>
      </c>
      <c r="E1021" s="87">
        <v>1.86</v>
      </c>
      <c r="F1021" s="87">
        <v>2.5299999999999998</v>
      </c>
    </row>
    <row r="1022" spans="4:6" x14ac:dyDescent="0.15">
      <c r="D1022" s="123">
        <v>37173</v>
      </c>
      <c r="E1022" s="87">
        <v>1.86</v>
      </c>
      <c r="F1022" s="87">
        <v>2.5299999999999998</v>
      </c>
    </row>
    <row r="1023" spans="4:6" x14ac:dyDescent="0.15">
      <c r="D1023" s="123">
        <v>37174</v>
      </c>
      <c r="E1023" s="87">
        <v>1.86</v>
      </c>
      <c r="F1023" s="87">
        <v>2.5299999999999998</v>
      </c>
    </row>
    <row r="1024" spans="4:6" x14ac:dyDescent="0.15">
      <c r="D1024" s="123">
        <v>37175</v>
      </c>
      <c r="E1024" s="87">
        <v>1.86</v>
      </c>
      <c r="F1024" s="87">
        <v>2.5299999999999998</v>
      </c>
    </row>
    <row r="1025" spans="4:6" x14ac:dyDescent="0.15">
      <c r="D1025" s="123">
        <v>37176</v>
      </c>
      <c r="E1025" s="87">
        <v>1.86</v>
      </c>
      <c r="F1025" s="87">
        <v>2.5299999999999998</v>
      </c>
    </row>
    <row r="1026" spans="4:6" x14ac:dyDescent="0.15">
      <c r="D1026" s="123">
        <v>37177</v>
      </c>
      <c r="E1026" s="87">
        <v>1.86</v>
      </c>
      <c r="F1026" s="87">
        <v>2.85</v>
      </c>
    </row>
    <row r="1027" spans="4:6" x14ac:dyDescent="0.15">
      <c r="D1027" s="123">
        <v>37178</v>
      </c>
      <c r="E1027" s="87">
        <v>1.86</v>
      </c>
      <c r="F1027" s="87">
        <v>2.5499999999999998</v>
      </c>
    </row>
    <row r="1028" spans="4:6" x14ac:dyDescent="0.15">
      <c r="D1028" s="123">
        <v>37179</v>
      </c>
      <c r="E1028" s="87">
        <v>1.86</v>
      </c>
      <c r="F1028" s="87">
        <v>2.5499999999999998</v>
      </c>
    </row>
    <row r="1029" spans="4:6" x14ac:dyDescent="0.15">
      <c r="D1029" s="123">
        <v>37180</v>
      </c>
      <c r="E1029" s="87">
        <v>1.86</v>
      </c>
      <c r="F1029" s="87">
        <v>2.5499999999999998</v>
      </c>
    </row>
    <row r="1030" spans="4:6" x14ac:dyDescent="0.15">
      <c r="D1030" s="123">
        <v>37181</v>
      </c>
      <c r="E1030" s="87">
        <v>1.86</v>
      </c>
      <c r="F1030" s="87">
        <v>2.5499999999999998</v>
      </c>
    </row>
    <row r="1031" spans="4:6" x14ac:dyDescent="0.15">
      <c r="D1031" s="123">
        <v>37182</v>
      </c>
      <c r="E1031" s="87">
        <v>1.86</v>
      </c>
      <c r="F1031" s="87">
        <v>2.5499999999999998</v>
      </c>
    </row>
    <row r="1032" spans="4:6" x14ac:dyDescent="0.15">
      <c r="D1032" s="123">
        <v>37183</v>
      </c>
      <c r="E1032" s="87">
        <v>1.86</v>
      </c>
      <c r="F1032" s="87">
        <v>2.5499999999999998</v>
      </c>
    </row>
    <row r="1033" spans="4:6" x14ac:dyDescent="0.15">
      <c r="D1033" s="123">
        <v>37184</v>
      </c>
      <c r="E1033" s="87">
        <v>1.86</v>
      </c>
      <c r="F1033" s="87">
        <v>2.5499999999999998</v>
      </c>
    </row>
    <row r="1034" spans="4:6" x14ac:dyDescent="0.15">
      <c r="D1034" s="123">
        <v>37185</v>
      </c>
      <c r="E1034" s="87">
        <v>1.86</v>
      </c>
      <c r="F1034" s="87">
        <v>2.5499999999999998</v>
      </c>
    </row>
    <row r="1035" spans="4:6" x14ac:dyDescent="0.15">
      <c r="D1035" s="123">
        <v>37186</v>
      </c>
      <c r="E1035" s="87">
        <v>1.86</v>
      </c>
      <c r="F1035" s="87">
        <v>2.5499999999999998</v>
      </c>
    </row>
    <row r="1036" spans="4:6" x14ac:dyDescent="0.15">
      <c r="D1036" s="123">
        <v>37187</v>
      </c>
      <c r="E1036" s="87">
        <v>1.86</v>
      </c>
      <c r="F1036" s="87">
        <v>2.5499999999999998</v>
      </c>
    </row>
    <row r="1037" spans="4:6" x14ac:dyDescent="0.15">
      <c r="D1037" s="123">
        <v>37188</v>
      </c>
      <c r="E1037" s="87">
        <v>1.86</v>
      </c>
      <c r="F1037" s="87">
        <v>2.5499999999999998</v>
      </c>
    </row>
    <row r="1038" spans="4:6" x14ac:dyDescent="0.15">
      <c r="D1038" s="123">
        <v>37189</v>
      </c>
      <c r="E1038" s="87">
        <v>1.86</v>
      </c>
      <c r="F1038" s="87">
        <v>2.5499999999999998</v>
      </c>
    </row>
    <row r="1039" spans="4:6" x14ac:dyDescent="0.15">
      <c r="D1039" s="123">
        <v>37190</v>
      </c>
      <c r="E1039" s="87">
        <v>1.86</v>
      </c>
      <c r="F1039" s="87">
        <v>2.5499999999999998</v>
      </c>
    </row>
    <row r="1040" spans="4:6" x14ac:dyDescent="0.15">
      <c r="D1040" s="123">
        <v>37191</v>
      </c>
      <c r="E1040" s="87">
        <v>1.86</v>
      </c>
      <c r="F1040" s="87">
        <v>2.5499999999999998</v>
      </c>
    </row>
    <row r="1041" spans="4:6" x14ac:dyDescent="0.15">
      <c r="D1041" s="123">
        <v>37192</v>
      </c>
      <c r="E1041" s="87">
        <v>1.86</v>
      </c>
      <c r="F1041" s="87">
        <v>2.5499999999999998</v>
      </c>
    </row>
    <row r="1042" spans="4:6" x14ac:dyDescent="0.15">
      <c r="D1042" s="123">
        <v>37193</v>
      </c>
      <c r="E1042" s="87">
        <v>1.86</v>
      </c>
      <c r="F1042" s="87">
        <v>2.5499999999999998</v>
      </c>
    </row>
    <row r="1043" spans="4:6" x14ac:dyDescent="0.15">
      <c r="D1043" s="123">
        <v>37194</v>
      </c>
      <c r="E1043" s="87">
        <v>1.86</v>
      </c>
      <c r="F1043" s="87">
        <v>2.5499999999999998</v>
      </c>
    </row>
    <row r="1044" spans="4:6" x14ac:dyDescent="0.15">
      <c r="D1044" s="123">
        <v>37195</v>
      </c>
      <c r="E1044" s="87">
        <v>1.86</v>
      </c>
      <c r="F1044" s="87">
        <v>2.5499999999999998</v>
      </c>
    </row>
    <row r="1045" spans="4:6" x14ac:dyDescent="0.15">
      <c r="D1045" s="123">
        <v>37135</v>
      </c>
      <c r="E1045" s="87">
        <v>2.1549999999999998</v>
      </c>
      <c r="F1045" s="87">
        <v>2.5499999999999998</v>
      </c>
    </row>
    <row r="1046" spans="4:6" x14ac:dyDescent="0.15">
      <c r="D1046" s="123">
        <v>37136</v>
      </c>
      <c r="E1046" s="87">
        <v>2.1549999999999998</v>
      </c>
      <c r="F1046" s="87">
        <v>2.5499999999999998</v>
      </c>
    </row>
    <row r="1047" spans="4:6" x14ac:dyDescent="0.15">
      <c r="D1047" s="123">
        <v>37137</v>
      </c>
      <c r="E1047" s="87">
        <v>2.1549999999999998</v>
      </c>
      <c r="F1047" s="87">
        <v>2.5499999999999998</v>
      </c>
    </row>
    <row r="1048" spans="4:6" x14ac:dyDescent="0.15">
      <c r="D1048" s="123">
        <v>37138</v>
      </c>
      <c r="E1048" s="87">
        <v>2.1549999999999998</v>
      </c>
      <c r="F1048" s="87">
        <v>2.5499999999999998</v>
      </c>
    </row>
    <row r="1049" spans="4:6" x14ac:dyDescent="0.15">
      <c r="D1049" s="123">
        <v>37139</v>
      </c>
      <c r="E1049" s="87">
        <v>2.2050000000000001</v>
      </c>
      <c r="F1049" s="87">
        <v>2.5499999999999998</v>
      </c>
    </row>
    <row r="1050" spans="4:6" x14ac:dyDescent="0.15">
      <c r="D1050" s="123">
        <v>37140</v>
      </c>
      <c r="E1050" s="87">
        <v>2.3050000000000002</v>
      </c>
      <c r="F1050" s="87">
        <v>2.5499999999999998</v>
      </c>
    </row>
    <row r="1051" spans="4:6" x14ac:dyDescent="0.15">
      <c r="D1051" s="123">
        <v>37141</v>
      </c>
      <c r="E1051" s="87">
        <v>2.375</v>
      </c>
      <c r="F1051" s="87">
        <v>2.5499999999999998</v>
      </c>
    </row>
    <row r="1052" spans="4:6" x14ac:dyDescent="0.15">
      <c r="D1052" s="123">
        <v>37142</v>
      </c>
      <c r="E1052" s="87">
        <v>2.2799999999999998</v>
      </c>
      <c r="F1052" s="87">
        <v>2.5499999999999998</v>
      </c>
    </row>
    <row r="1053" spans="4:6" x14ac:dyDescent="0.15">
      <c r="D1053" s="123">
        <v>37143</v>
      </c>
      <c r="E1053" s="87">
        <v>2.2799999999999998</v>
      </c>
      <c r="F1053" s="87">
        <v>2.5499999999999998</v>
      </c>
    </row>
    <row r="1054" spans="4:6" x14ac:dyDescent="0.15">
      <c r="D1054" s="123">
        <v>37144</v>
      </c>
      <c r="E1054" s="87">
        <v>2.2799999999999998</v>
      </c>
      <c r="F1054" s="87">
        <v>2.5499999999999998</v>
      </c>
    </row>
    <row r="1055" spans="4:6" x14ac:dyDescent="0.15">
      <c r="D1055" s="123">
        <v>37145</v>
      </c>
      <c r="E1055" s="87">
        <v>2.37</v>
      </c>
      <c r="F1055" s="87">
        <v>2.5499999999999998</v>
      </c>
    </row>
    <row r="1056" spans="4:6" x14ac:dyDescent="0.15">
      <c r="D1056" s="123">
        <v>37146</v>
      </c>
      <c r="E1056" s="87">
        <v>2.4750000000000001</v>
      </c>
      <c r="F1056" s="87">
        <v>2.5499999999999998</v>
      </c>
    </row>
    <row r="1057" spans="4:6" x14ac:dyDescent="0.15">
      <c r="D1057" s="123">
        <v>37147</v>
      </c>
      <c r="E1057" s="87">
        <v>2.42</v>
      </c>
      <c r="F1057" s="87">
        <v>2.5499999999999998</v>
      </c>
    </row>
    <row r="1058" spans="4:6" x14ac:dyDescent="0.15">
      <c r="D1058" s="123">
        <v>37148</v>
      </c>
      <c r="E1058" s="87">
        <v>2.3650000000000002</v>
      </c>
      <c r="F1058" s="87">
        <v>2.5499999999999998</v>
      </c>
    </row>
    <row r="1059" spans="4:6" x14ac:dyDescent="0.15">
      <c r="D1059" s="123">
        <v>37149</v>
      </c>
      <c r="E1059" s="87">
        <v>2.38</v>
      </c>
      <c r="F1059" s="87">
        <v>2.5499999999999998</v>
      </c>
    </row>
    <row r="1060" spans="4:6" x14ac:dyDescent="0.15">
      <c r="D1060" s="123">
        <v>37150</v>
      </c>
      <c r="E1060" s="87">
        <v>2.38</v>
      </c>
      <c r="F1060" s="87">
        <v>2.5499999999999998</v>
      </c>
    </row>
    <row r="1061" spans="4:6" x14ac:dyDescent="0.15">
      <c r="D1061" s="123">
        <v>37151</v>
      </c>
      <c r="E1061" s="87">
        <v>2.38</v>
      </c>
      <c r="F1061" s="87">
        <v>2.5499999999999998</v>
      </c>
    </row>
    <row r="1062" spans="4:6" x14ac:dyDescent="0.15">
      <c r="D1062" s="123">
        <v>37152</v>
      </c>
      <c r="E1062" s="87">
        <v>2.3450000000000002</v>
      </c>
      <c r="F1062" s="87">
        <v>1.7949999999999999</v>
      </c>
    </row>
    <row r="1063" spans="4:6" x14ac:dyDescent="0.15">
      <c r="D1063" s="123">
        <v>37153</v>
      </c>
      <c r="E1063" s="87">
        <v>2.21</v>
      </c>
      <c r="F1063" s="87">
        <v>1.7949999999999999</v>
      </c>
    </row>
    <row r="1064" spans="4:6" x14ac:dyDescent="0.15">
      <c r="D1064" s="123">
        <v>37154</v>
      </c>
      <c r="E1064" s="87">
        <v>2.17</v>
      </c>
      <c r="F1064" s="87">
        <v>1.7949999999999999</v>
      </c>
    </row>
    <row r="1065" spans="4:6" x14ac:dyDescent="0.15">
      <c r="D1065" s="123">
        <v>37155</v>
      </c>
      <c r="E1065" s="87">
        <v>2.1</v>
      </c>
      <c r="F1065" s="87">
        <v>2.08</v>
      </c>
    </row>
    <row r="1066" spans="4:6" x14ac:dyDescent="0.15">
      <c r="D1066" s="123">
        <v>37156</v>
      </c>
      <c r="E1066" s="87">
        <v>2.0550000000000002</v>
      </c>
      <c r="F1066" s="87">
        <v>1.98</v>
      </c>
    </row>
    <row r="1067" spans="4:6" x14ac:dyDescent="0.15">
      <c r="D1067" s="123">
        <v>37157</v>
      </c>
      <c r="E1067" s="87">
        <v>2.0550000000000002</v>
      </c>
      <c r="F1067" s="87">
        <v>1.85</v>
      </c>
    </row>
    <row r="1068" spans="4:6" x14ac:dyDescent="0.15">
      <c r="D1068" s="123">
        <v>37158</v>
      </c>
      <c r="E1068" s="87">
        <v>2.0550000000000002</v>
      </c>
      <c r="F1068" s="87">
        <v>1.7549999999999999</v>
      </c>
    </row>
    <row r="1069" spans="4:6" x14ac:dyDescent="0.15">
      <c r="D1069" s="123">
        <v>37159</v>
      </c>
      <c r="E1069" s="87">
        <v>2</v>
      </c>
      <c r="F1069" s="87">
        <v>2.085</v>
      </c>
    </row>
    <row r="1070" spans="4:6" x14ac:dyDescent="0.15">
      <c r="D1070" s="123">
        <v>37160</v>
      </c>
      <c r="E1070" s="87">
        <v>1.96</v>
      </c>
      <c r="F1070" s="87">
        <v>2.085</v>
      </c>
    </row>
    <row r="1071" spans="4:6" x14ac:dyDescent="0.15">
      <c r="D1071" s="123">
        <v>37161</v>
      </c>
      <c r="E1071" s="87">
        <v>1.905</v>
      </c>
      <c r="F1071" s="87">
        <v>2.085</v>
      </c>
    </row>
    <row r="1072" spans="4:6" x14ac:dyDescent="0.15">
      <c r="D1072" s="123">
        <v>37162</v>
      </c>
      <c r="E1072" s="87">
        <v>1.9</v>
      </c>
      <c r="F1072" s="87">
        <v>2.27</v>
      </c>
    </row>
    <row r="1073" spans="4:6" x14ac:dyDescent="0.15">
      <c r="D1073" s="123">
        <v>37163</v>
      </c>
      <c r="E1073" s="87">
        <v>1.9</v>
      </c>
      <c r="F1073" s="87">
        <v>2.4849999999999999</v>
      </c>
    </row>
    <row r="1074" spans="4:6" x14ac:dyDescent="0.15">
      <c r="D1074" s="123">
        <v>37164</v>
      </c>
      <c r="E1074" s="87">
        <v>1.9</v>
      </c>
      <c r="F1074" s="87">
        <v>2.4300000000000002</v>
      </c>
    </row>
    <row r="1075" spans="4:6" x14ac:dyDescent="0.15">
      <c r="D1075" s="123">
        <v>37165</v>
      </c>
      <c r="E1075" s="87">
        <v>1.855</v>
      </c>
      <c r="F1075" s="87">
        <v>2.37</v>
      </c>
    </row>
    <row r="1076" spans="4:6" x14ac:dyDescent="0.15">
      <c r="D1076" s="123">
        <v>37166</v>
      </c>
      <c r="E1076" s="87">
        <v>1.83</v>
      </c>
      <c r="F1076" s="87">
        <v>2.36</v>
      </c>
    </row>
    <row r="1077" spans="4:6" x14ac:dyDescent="0.15">
      <c r="D1077" s="123">
        <v>37167</v>
      </c>
      <c r="E1077" s="87">
        <v>1.83</v>
      </c>
      <c r="F1077" s="87">
        <v>2.36</v>
      </c>
    </row>
    <row r="1078" spans="4:6" x14ac:dyDescent="0.15">
      <c r="D1078" s="123">
        <v>37168</v>
      </c>
      <c r="E1078" s="87">
        <v>1.83</v>
      </c>
      <c r="F1078" s="87">
        <v>2.36</v>
      </c>
    </row>
    <row r="1079" spans="4:6" x14ac:dyDescent="0.15">
      <c r="D1079" s="123">
        <v>37169</v>
      </c>
      <c r="E1079" s="87">
        <v>1.83</v>
      </c>
      <c r="F1079" s="87">
        <v>2.4950000000000001</v>
      </c>
    </row>
    <row r="1080" spans="4:6" x14ac:dyDescent="0.15">
      <c r="D1080" s="123">
        <v>37170</v>
      </c>
      <c r="E1080" s="87">
        <v>1.83</v>
      </c>
      <c r="F1080" s="87">
        <v>2.4900000000000002</v>
      </c>
    </row>
    <row r="1081" spans="4:6" x14ac:dyDescent="0.15">
      <c r="D1081" s="123">
        <v>37171</v>
      </c>
      <c r="E1081" s="87">
        <v>1.83</v>
      </c>
      <c r="F1081" s="87">
        <v>2.5499999999999998</v>
      </c>
    </row>
    <row r="1082" spans="4:6" x14ac:dyDescent="0.15">
      <c r="D1082" s="123">
        <v>37172</v>
      </c>
      <c r="E1082" s="87">
        <v>1.83</v>
      </c>
      <c r="F1082" s="87">
        <v>2.5</v>
      </c>
    </row>
    <row r="1083" spans="4:6" x14ac:dyDescent="0.15">
      <c r="D1083" s="123">
        <v>37173</v>
      </c>
      <c r="E1083" s="87">
        <v>1.83</v>
      </c>
      <c r="F1083" s="87">
        <v>2.5299999999999998</v>
      </c>
    </row>
    <row r="1084" spans="4:6" x14ac:dyDescent="0.15">
      <c r="D1084" s="123">
        <v>37174</v>
      </c>
      <c r="E1084" s="87">
        <v>1.83</v>
      </c>
      <c r="F1084" s="87">
        <v>2.5299999999999998</v>
      </c>
    </row>
    <row r="1085" spans="4:6" x14ac:dyDescent="0.15">
      <c r="D1085" s="123">
        <v>37175</v>
      </c>
      <c r="E1085" s="87">
        <v>1.83</v>
      </c>
      <c r="F1085" s="87">
        <v>2.5299999999999998</v>
      </c>
    </row>
    <row r="1086" spans="4:6" x14ac:dyDescent="0.15">
      <c r="D1086" s="123">
        <v>37176</v>
      </c>
      <c r="E1086" s="87">
        <v>1.83</v>
      </c>
      <c r="F1086" s="87">
        <v>2.5299999999999998</v>
      </c>
    </row>
    <row r="1087" spans="4:6" x14ac:dyDescent="0.15">
      <c r="D1087" s="123">
        <v>37177</v>
      </c>
      <c r="E1087" s="87">
        <v>1.83</v>
      </c>
      <c r="F1087" s="87">
        <v>2.5299999999999998</v>
      </c>
    </row>
    <row r="1088" spans="4:6" x14ac:dyDescent="0.15">
      <c r="D1088" s="123">
        <v>37178</v>
      </c>
      <c r="E1088" s="87">
        <v>1.83</v>
      </c>
      <c r="F1088" s="87">
        <v>2.85</v>
      </c>
    </row>
    <row r="1089" spans="4:6" x14ac:dyDescent="0.15">
      <c r="D1089" s="123">
        <v>37179</v>
      </c>
      <c r="E1089" s="87">
        <v>1.83</v>
      </c>
      <c r="F1089" s="87">
        <v>2.5499999999999998</v>
      </c>
    </row>
    <row r="1090" spans="4:6" x14ac:dyDescent="0.15">
      <c r="D1090" s="123">
        <v>37180</v>
      </c>
      <c r="E1090" s="87">
        <v>1.83</v>
      </c>
      <c r="F1090" s="87">
        <v>2.64</v>
      </c>
    </row>
    <row r="1091" spans="4:6" x14ac:dyDescent="0.15">
      <c r="D1091" s="123">
        <v>37181</v>
      </c>
      <c r="E1091" s="87">
        <v>1.83</v>
      </c>
      <c r="F1091" s="87">
        <v>2.64</v>
      </c>
    </row>
    <row r="1092" spans="4:6" x14ac:dyDescent="0.15">
      <c r="D1092" s="123">
        <v>37182</v>
      </c>
      <c r="E1092" s="87">
        <v>1.83</v>
      </c>
      <c r="F1092" s="87">
        <v>2.64</v>
      </c>
    </row>
    <row r="1093" spans="4:6" x14ac:dyDescent="0.15">
      <c r="D1093" s="123">
        <v>37183</v>
      </c>
      <c r="E1093" s="87">
        <v>1.83</v>
      </c>
      <c r="F1093" s="87">
        <v>2.64</v>
      </c>
    </row>
    <row r="1094" spans="4:6" x14ac:dyDescent="0.15">
      <c r="D1094" s="123">
        <v>37184</v>
      </c>
      <c r="E1094" s="87">
        <v>1.83</v>
      </c>
      <c r="F1094" s="87">
        <v>2.64</v>
      </c>
    </row>
    <row r="1095" spans="4:6" x14ac:dyDescent="0.15">
      <c r="D1095" s="123">
        <v>37185</v>
      </c>
      <c r="E1095" s="87">
        <v>1.83</v>
      </c>
      <c r="F1095" s="87">
        <v>2.64</v>
      </c>
    </row>
    <row r="1096" spans="4:6" x14ac:dyDescent="0.15">
      <c r="D1096" s="123">
        <v>37186</v>
      </c>
      <c r="E1096" s="87">
        <v>1.83</v>
      </c>
      <c r="F1096" s="87">
        <v>2.64</v>
      </c>
    </row>
    <row r="1097" spans="4:6" x14ac:dyDescent="0.15">
      <c r="D1097" s="123">
        <v>37187</v>
      </c>
      <c r="E1097" s="87">
        <v>1.83</v>
      </c>
      <c r="F1097" s="87">
        <v>2.64</v>
      </c>
    </row>
    <row r="1098" spans="4:6" x14ac:dyDescent="0.15">
      <c r="D1098" s="123">
        <v>37188</v>
      </c>
      <c r="E1098" s="87">
        <v>1.83</v>
      </c>
      <c r="F1098" s="87">
        <v>2.64</v>
      </c>
    </row>
    <row r="1099" spans="4:6" x14ac:dyDescent="0.15">
      <c r="D1099" s="123">
        <v>37189</v>
      </c>
      <c r="E1099" s="87">
        <v>1.83</v>
      </c>
      <c r="F1099" s="87">
        <v>2.64</v>
      </c>
    </row>
    <row r="1100" spans="4:6" x14ac:dyDescent="0.15">
      <c r="D1100" s="123">
        <v>37190</v>
      </c>
      <c r="E1100" s="87">
        <v>1.83</v>
      </c>
      <c r="F1100" s="87">
        <v>2.64</v>
      </c>
    </row>
    <row r="1101" spans="4:6" x14ac:dyDescent="0.15">
      <c r="D1101" s="123">
        <v>37191</v>
      </c>
      <c r="E1101" s="87">
        <v>1.83</v>
      </c>
      <c r="F1101" s="87">
        <v>2.64</v>
      </c>
    </row>
    <row r="1102" spans="4:6" x14ac:dyDescent="0.15">
      <c r="D1102" s="123">
        <v>37192</v>
      </c>
      <c r="E1102" s="87">
        <v>1.83</v>
      </c>
      <c r="F1102" s="87">
        <v>2.64</v>
      </c>
    </row>
    <row r="1103" spans="4:6" x14ac:dyDescent="0.15">
      <c r="D1103" s="123">
        <v>37193</v>
      </c>
      <c r="E1103" s="87">
        <v>1.83</v>
      </c>
      <c r="F1103" s="87">
        <v>2.64</v>
      </c>
    </row>
    <row r="1104" spans="4:6" x14ac:dyDescent="0.15">
      <c r="D1104" s="123">
        <v>37194</v>
      </c>
      <c r="E1104" s="87">
        <v>1.83</v>
      </c>
      <c r="F1104" s="87">
        <v>2.64</v>
      </c>
    </row>
    <row r="1105" spans="4:6" x14ac:dyDescent="0.15">
      <c r="D1105" s="123">
        <v>37195</v>
      </c>
      <c r="E1105" s="87">
        <v>1.83</v>
      </c>
      <c r="F1105" s="87">
        <v>2.64</v>
      </c>
    </row>
    <row r="1106" spans="4:6" x14ac:dyDescent="0.15">
      <c r="D1106" s="123"/>
      <c r="F1106" s="87">
        <v>2.64</v>
      </c>
    </row>
    <row r="1107" spans="4:6" x14ac:dyDescent="0.15">
      <c r="D1107" s="123"/>
      <c r="F1107" s="87">
        <v>2.64</v>
      </c>
    </row>
    <row r="1108" spans="4:6" x14ac:dyDescent="0.15">
      <c r="D1108" s="123"/>
      <c r="F1108" s="87">
        <v>2.64</v>
      </c>
    </row>
    <row r="1109" spans="4:6" x14ac:dyDescent="0.15">
      <c r="D1109" s="123"/>
      <c r="F1109" s="87">
        <v>2.64</v>
      </c>
    </row>
    <row r="1110" spans="4:6" x14ac:dyDescent="0.15">
      <c r="D1110" s="123"/>
      <c r="F1110" s="87">
        <v>2.64</v>
      </c>
    </row>
    <row r="1111" spans="4:6" x14ac:dyDescent="0.15">
      <c r="D1111" s="123"/>
      <c r="F1111" s="87">
        <v>2.64</v>
      </c>
    </row>
    <row r="1112" spans="4:6" x14ac:dyDescent="0.15">
      <c r="D1112" s="123"/>
      <c r="F1112" s="87">
        <v>2.64</v>
      </c>
    </row>
    <row r="1113" spans="4:6" x14ac:dyDescent="0.15">
      <c r="D1113" s="123"/>
      <c r="F1113" s="87">
        <v>2.64</v>
      </c>
    </row>
    <row r="1114" spans="4:6" x14ac:dyDescent="0.15">
      <c r="D1114" s="123"/>
      <c r="F1114" s="87">
        <v>2.64</v>
      </c>
    </row>
    <row r="1115" spans="4:6" x14ac:dyDescent="0.15">
      <c r="D1115" s="123"/>
      <c r="F1115" s="87">
        <v>2.64</v>
      </c>
    </row>
    <row r="1116" spans="4:6" x14ac:dyDescent="0.15">
      <c r="D1116" s="123"/>
      <c r="F1116" s="87">
        <v>2.64</v>
      </c>
    </row>
    <row r="1117" spans="4:6" x14ac:dyDescent="0.15">
      <c r="D1117" s="123"/>
      <c r="F1117" s="87">
        <v>2.64</v>
      </c>
    </row>
    <row r="1118" spans="4:6" x14ac:dyDescent="0.15">
      <c r="D1118" s="123"/>
      <c r="F1118" s="87">
        <v>2.64</v>
      </c>
    </row>
    <row r="1119" spans="4:6" x14ac:dyDescent="0.15">
      <c r="D1119" s="123"/>
      <c r="F1119" s="87">
        <v>2.64</v>
      </c>
    </row>
    <row r="1120" spans="4:6" x14ac:dyDescent="0.15">
      <c r="D1120" s="123"/>
      <c r="F1120" s="87">
        <v>2.64</v>
      </c>
    </row>
    <row r="1121" spans="4:6" x14ac:dyDescent="0.15">
      <c r="D1121" s="123"/>
      <c r="F1121" s="87">
        <v>2.64</v>
      </c>
    </row>
    <row r="1122" spans="4:6" x14ac:dyDescent="0.15">
      <c r="D1122" s="123"/>
      <c r="F1122" s="87">
        <v>2.64</v>
      </c>
    </row>
    <row r="1123" spans="4:6" x14ac:dyDescent="0.15">
      <c r="D1123" s="123"/>
      <c r="F1123" s="87">
        <v>2.64</v>
      </c>
    </row>
    <row r="1124" spans="4:6" x14ac:dyDescent="0.15">
      <c r="D1124" s="123"/>
      <c r="F1124" s="87">
        <v>1.6</v>
      </c>
    </row>
    <row r="1125" spans="4:6" x14ac:dyDescent="0.15">
      <c r="D1125" s="123"/>
      <c r="F1125" s="87">
        <v>1.9850000000000001</v>
      </c>
    </row>
    <row r="1126" spans="4:6" x14ac:dyDescent="0.15">
      <c r="D1126" s="123"/>
      <c r="F1126" s="87">
        <v>2.5449999999999999</v>
      </c>
    </row>
    <row r="1127" spans="4:6" x14ac:dyDescent="0.15">
      <c r="D1127" s="123"/>
      <c r="F1127" s="87">
        <v>1.8</v>
      </c>
    </row>
    <row r="1128" spans="4:6" x14ac:dyDescent="0.15">
      <c r="D1128" s="123"/>
      <c r="F1128" s="87">
        <v>1.8</v>
      </c>
    </row>
    <row r="1129" spans="4:6" x14ac:dyDescent="0.15">
      <c r="D1129" s="123"/>
      <c r="F1129" s="87">
        <v>1.8</v>
      </c>
    </row>
    <row r="1130" spans="4:6" x14ac:dyDescent="0.15">
      <c r="D1130" s="123"/>
      <c r="F1130" s="87">
        <v>1.8</v>
      </c>
    </row>
    <row r="1131" spans="4:6" x14ac:dyDescent="0.15">
      <c r="D1131" s="123"/>
      <c r="F1131" s="87">
        <v>1.8</v>
      </c>
    </row>
    <row r="1132" spans="4:6" x14ac:dyDescent="0.15">
      <c r="D1132" s="123"/>
      <c r="F1132" s="87">
        <v>1.8049999999999999</v>
      </c>
    </row>
    <row r="1133" spans="4:6" x14ac:dyDescent="0.15">
      <c r="D1133" s="123"/>
      <c r="F1133" s="87">
        <v>1.95</v>
      </c>
    </row>
    <row r="1134" spans="4:6" x14ac:dyDescent="0.15">
      <c r="D1134" s="123"/>
      <c r="F1134" s="87">
        <v>2.36</v>
      </c>
    </row>
    <row r="1135" spans="4:6" x14ac:dyDescent="0.15">
      <c r="D1135" s="123"/>
      <c r="F1135" s="87">
        <v>2.02</v>
      </c>
    </row>
    <row r="1136" spans="4:6" x14ac:dyDescent="0.15">
      <c r="D1136" s="123"/>
      <c r="F1136" s="87">
        <v>2.2360000000000002</v>
      </c>
    </row>
    <row r="1137" spans="4:6" x14ac:dyDescent="0.15">
      <c r="D1137" s="123"/>
      <c r="F1137" s="87">
        <v>2.02</v>
      </c>
    </row>
    <row r="1138" spans="4:6" x14ac:dyDescent="0.15">
      <c r="D1138" s="123"/>
      <c r="F1138" s="87">
        <v>2.02</v>
      </c>
    </row>
    <row r="1139" spans="4:6" x14ac:dyDescent="0.15">
      <c r="D1139" s="123"/>
      <c r="F1139" s="87">
        <v>2.02</v>
      </c>
    </row>
    <row r="1140" spans="4:6" x14ac:dyDescent="0.15">
      <c r="D1140" s="123"/>
      <c r="F1140" s="87">
        <v>2.02</v>
      </c>
    </row>
    <row r="1141" spans="4:6" x14ac:dyDescent="0.15">
      <c r="D1141" s="123"/>
      <c r="F1141" s="87">
        <v>2.02</v>
      </c>
    </row>
    <row r="1142" spans="4:6" x14ac:dyDescent="0.15">
      <c r="D1142" s="123"/>
      <c r="F1142" s="87">
        <v>2.02</v>
      </c>
    </row>
    <row r="1143" spans="4:6" x14ac:dyDescent="0.15">
      <c r="D1143" s="123"/>
      <c r="F1143" s="87">
        <v>2.02</v>
      </c>
    </row>
    <row r="1144" spans="4:6" x14ac:dyDescent="0.15">
      <c r="D1144" s="123"/>
      <c r="F1144" s="87">
        <v>2.02</v>
      </c>
    </row>
    <row r="1145" spans="4:6" x14ac:dyDescent="0.15">
      <c r="D1145" s="123"/>
      <c r="F1145" s="87">
        <v>2.02</v>
      </c>
    </row>
    <row r="1146" spans="4:6" x14ac:dyDescent="0.15">
      <c r="D1146" s="123"/>
      <c r="F1146" s="87">
        <v>2.02</v>
      </c>
    </row>
    <row r="1147" spans="4:6" x14ac:dyDescent="0.15">
      <c r="D1147" s="123"/>
      <c r="F1147" s="87">
        <v>2.02</v>
      </c>
    </row>
    <row r="1148" spans="4:6" x14ac:dyDescent="0.15">
      <c r="D1148" s="123"/>
      <c r="F1148" s="87">
        <v>2.02</v>
      </c>
    </row>
    <row r="1149" spans="4:6" x14ac:dyDescent="0.15">
      <c r="D1149" s="123"/>
      <c r="F1149" s="87">
        <v>2.02</v>
      </c>
    </row>
    <row r="1150" spans="4:6" x14ac:dyDescent="0.15">
      <c r="D1150" s="123"/>
      <c r="F1150" s="87">
        <v>2.02</v>
      </c>
    </row>
    <row r="1151" spans="4:6" x14ac:dyDescent="0.15">
      <c r="D1151" s="123"/>
      <c r="F1151" s="87">
        <v>2.02</v>
      </c>
    </row>
    <row r="1152" spans="4:6" x14ac:dyDescent="0.15">
      <c r="D1152" s="123"/>
      <c r="F1152" s="87">
        <v>2.02</v>
      </c>
    </row>
    <row r="1153" spans="4:6" x14ac:dyDescent="0.15">
      <c r="D1153" s="123"/>
      <c r="F1153" s="87">
        <v>2.02</v>
      </c>
    </row>
    <row r="1154" spans="4:6" x14ac:dyDescent="0.15">
      <c r="D1154" s="123"/>
      <c r="F1154" s="87">
        <v>2.02</v>
      </c>
    </row>
    <row r="1155" spans="4:6" x14ac:dyDescent="0.15">
      <c r="D1155" s="123"/>
      <c r="F1155" s="87">
        <v>2.02</v>
      </c>
    </row>
    <row r="1156" spans="4:6" x14ac:dyDescent="0.15">
      <c r="D1156" s="123"/>
      <c r="F1156" s="87">
        <v>2.02</v>
      </c>
    </row>
    <row r="1157" spans="4:6" x14ac:dyDescent="0.15">
      <c r="D1157" s="123"/>
      <c r="F1157" s="87">
        <v>2.02</v>
      </c>
    </row>
    <row r="1158" spans="4:6" x14ac:dyDescent="0.15">
      <c r="D1158" s="123"/>
      <c r="F1158" s="87">
        <v>2.02</v>
      </c>
    </row>
    <row r="1159" spans="4:6" x14ac:dyDescent="0.15">
      <c r="D1159" s="123"/>
      <c r="F1159" s="87">
        <v>2.02</v>
      </c>
    </row>
    <row r="1160" spans="4:6" x14ac:dyDescent="0.15">
      <c r="D1160" s="123"/>
      <c r="F1160" s="87">
        <v>2.02</v>
      </c>
    </row>
    <row r="1161" spans="4:6" x14ac:dyDescent="0.15">
      <c r="D1161" s="123"/>
      <c r="F1161" s="87">
        <v>2.02</v>
      </c>
    </row>
    <row r="1162" spans="4:6" x14ac:dyDescent="0.15">
      <c r="D1162" s="123"/>
      <c r="F1162" s="87">
        <v>2.02</v>
      </c>
    </row>
    <row r="1163" spans="4:6" x14ac:dyDescent="0.15">
      <c r="D1163" s="123"/>
      <c r="F1163" s="87">
        <v>2.02</v>
      </c>
    </row>
    <row r="1164" spans="4:6" x14ac:dyDescent="0.15">
      <c r="D1164" s="123"/>
      <c r="F1164" s="87">
        <v>2.02</v>
      </c>
    </row>
    <row r="1165" spans="4:6" x14ac:dyDescent="0.15">
      <c r="D1165" s="123"/>
      <c r="F1165" s="87">
        <v>2.02</v>
      </c>
    </row>
    <row r="1166" spans="4:6" x14ac:dyDescent="0.15">
      <c r="D1166" s="123"/>
      <c r="F1166" s="87">
        <v>2.02</v>
      </c>
    </row>
    <row r="1167" spans="4:6" x14ac:dyDescent="0.15">
      <c r="D1167" s="123"/>
      <c r="F1167" s="87">
        <v>3.0150000000000001</v>
      </c>
    </row>
    <row r="1168" spans="4:6" x14ac:dyDescent="0.15">
      <c r="D1168" s="123"/>
      <c r="F1168" s="87">
        <v>2.92</v>
      </c>
    </row>
    <row r="1169" spans="4:6" x14ac:dyDescent="0.15">
      <c r="D1169" s="123"/>
      <c r="F1169" s="87">
        <v>2.86</v>
      </c>
    </row>
    <row r="1170" spans="4:6" x14ac:dyDescent="0.15">
      <c r="D1170" s="123"/>
      <c r="F1170" s="87">
        <v>2.86</v>
      </c>
    </row>
    <row r="1171" spans="4:6" x14ac:dyDescent="0.15">
      <c r="D1171" s="123"/>
      <c r="F1171" s="87">
        <v>2.86</v>
      </c>
    </row>
    <row r="1172" spans="4:6" x14ac:dyDescent="0.15">
      <c r="D1172" s="123"/>
      <c r="F1172" s="87">
        <v>2.77</v>
      </c>
    </row>
    <row r="1173" spans="4:6" x14ac:dyDescent="0.15">
      <c r="D1173" s="123"/>
      <c r="F1173" s="87">
        <v>2.66</v>
      </c>
    </row>
    <row r="1174" spans="4:6" x14ac:dyDescent="0.15">
      <c r="D1174" s="123"/>
      <c r="F1174" s="87">
        <v>2.6549999999999998</v>
      </c>
    </row>
    <row r="1175" spans="4:6" x14ac:dyDescent="0.15">
      <c r="D1175" s="123"/>
      <c r="F1175" s="87">
        <v>2.6549999999999998</v>
      </c>
    </row>
    <row r="1176" spans="4:6" x14ac:dyDescent="0.15">
      <c r="D1176" s="123"/>
      <c r="F1176" s="87">
        <v>2.5099999999999998</v>
      </c>
    </row>
    <row r="1177" spans="4:6" x14ac:dyDescent="0.15">
      <c r="D1177" s="123"/>
      <c r="F1177" s="87">
        <v>2.5099999999999998</v>
      </c>
    </row>
    <row r="1178" spans="4:6" x14ac:dyDescent="0.15">
      <c r="D1178" s="123"/>
      <c r="F1178" s="87">
        <v>2.5099999999999998</v>
      </c>
    </row>
    <row r="1179" spans="4:6" x14ac:dyDescent="0.15">
      <c r="D1179" s="123"/>
      <c r="F1179" s="87">
        <v>2.3650000000000002</v>
      </c>
    </row>
    <row r="1180" spans="4:6" x14ac:dyDescent="0.15">
      <c r="D1180" s="123"/>
      <c r="F1180" s="87">
        <v>2.3250000000000002</v>
      </c>
    </row>
    <row r="1181" spans="4:6" x14ac:dyDescent="0.15">
      <c r="D1181" s="123"/>
      <c r="F1181" s="87">
        <v>2.2349999999999999</v>
      </c>
    </row>
    <row r="1182" spans="4:6" x14ac:dyDescent="0.15">
      <c r="D1182" s="123"/>
      <c r="F1182" s="87">
        <v>1.93</v>
      </c>
    </row>
    <row r="1183" spans="4:6" x14ac:dyDescent="0.15">
      <c r="D1183" s="123"/>
      <c r="F1183" s="87">
        <v>1.6</v>
      </c>
    </row>
    <row r="1184" spans="4:6" x14ac:dyDescent="0.15">
      <c r="D1184" s="123"/>
      <c r="F1184" s="87">
        <v>1.6</v>
      </c>
    </row>
    <row r="1185" spans="4:6" x14ac:dyDescent="0.15">
      <c r="D1185" s="123"/>
      <c r="F1185" s="87">
        <v>1.6</v>
      </c>
    </row>
    <row r="1186" spans="4:6" x14ac:dyDescent="0.15">
      <c r="D1186" s="123"/>
      <c r="F1186" s="87">
        <v>1.9850000000000001</v>
      </c>
    </row>
    <row r="1187" spans="4:6" x14ac:dyDescent="0.15">
      <c r="D1187" s="123"/>
      <c r="F1187" s="87">
        <v>2.5449999999999999</v>
      </c>
    </row>
    <row r="1188" spans="4:6" x14ac:dyDescent="0.15">
      <c r="D1188" s="123"/>
      <c r="F1188" s="87">
        <v>1.8</v>
      </c>
    </row>
    <row r="1189" spans="4:6" x14ac:dyDescent="0.15">
      <c r="D1189" s="123"/>
      <c r="F1189" s="87">
        <v>1.8</v>
      </c>
    </row>
    <row r="1190" spans="4:6" x14ac:dyDescent="0.15">
      <c r="D1190" s="123"/>
      <c r="F1190" s="87">
        <v>1.8</v>
      </c>
    </row>
    <row r="1191" spans="4:6" x14ac:dyDescent="0.15">
      <c r="D1191" s="123"/>
      <c r="F1191" s="87">
        <v>1.8</v>
      </c>
    </row>
    <row r="1192" spans="4:6" x14ac:dyDescent="0.15">
      <c r="D1192" s="123"/>
      <c r="F1192" s="87">
        <v>1.8</v>
      </c>
    </row>
    <row r="1193" spans="4:6" x14ac:dyDescent="0.15">
      <c r="D1193" s="123"/>
      <c r="F1193" s="87">
        <v>1.8049999999999999</v>
      </c>
    </row>
    <row r="1194" spans="4:6" x14ac:dyDescent="0.15">
      <c r="D1194" s="123"/>
      <c r="F1194" s="87">
        <v>1.95</v>
      </c>
    </row>
    <row r="1195" spans="4:6" x14ac:dyDescent="0.15">
      <c r="D1195" s="123"/>
      <c r="F1195" s="87">
        <v>2.36</v>
      </c>
    </row>
    <row r="1196" spans="4:6" x14ac:dyDescent="0.15">
      <c r="D1196" s="123"/>
      <c r="F1196" s="87">
        <v>2.165</v>
      </c>
    </row>
    <row r="1197" spans="4:6" x14ac:dyDescent="0.15">
      <c r="D1197" s="123"/>
      <c r="F1197" s="87">
        <v>2.2360000000000002</v>
      </c>
    </row>
    <row r="1198" spans="4:6" x14ac:dyDescent="0.15">
      <c r="D1198" s="123"/>
      <c r="F1198" s="87">
        <v>2.27</v>
      </c>
    </row>
    <row r="1199" spans="4:6" x14ac:dyDescent="0.15">
      <c r="D1199" s="123"/>
      <c r="F1199" s="87">
        <v>2.27</v>
      </c>
    </row>
    <row r="1200" spans="4:6" x14ac:dyDescent="0.15">
      <c r="D1200" s="123"/>
      <c r="F1200" s="87">
        <v>2.27</v>
      </c>
    </row>
    <row r="1201" spans="4:6" x14ac:dyDescent="0.15">
      <c r="D1201" s="123"/>
      <c r="F1201" s="87">
        <v>2.27</v>
      </c>
    </row>
    <row r="1202" spans="4:6" x14ac:dyDescent="0.15">
      <c r="D1202" s="123"/>
      <c r="F1202" s="87">
        <v>2.27</v>
      </c>
    </row>
    <row r="1203" spans="4:6" x14ac:dyDescent="0.15">
      <c r="D1203" s="123"/>
      <c r="F1203" s="87">
        <v>2.27</v>
      </c>
    </row>
    <row r="1204" spans="4:6" x14ac:dyDescent="0.15">
      <c r="D1204" s="123"/>
      <c r="F1204" s="87">
        <v>2.27</v>
      </c>
    </row>
    <row r="1205" spans="4:6" x14ac:dyDescent="0.15">
      <c r="D1205" s="123"/>
      <c r="F1205" s="87">
        <v>2.27</v>
      </c>
    </row>
    <row r="1206" spans="4:6" x14ac:dyDescent="0.15">
      <c r="D1206" s="123"/>
      <c r="F1206" s="87">
        <v>2.27</v>
      </c>
    </row>
    <row r="1207" spans="4:6" x14ac:dyDescent="0.15">
      <c r="D1207" s="123"/>
      <c r="F1207" s="87">
        <v>2.27</v>
      </c>
    </row>
    <row r="1208" spans="4:6" x14ac:dyDescent="0.15">
      <c r="D1208" s="123"/>
      <c r="F1208" s="87">
        <v>2.27</v>
      </c>
    </row>
    <row r="1209" spans="4:6" x14ac:dyDescent="0.15">
      <c r="D1209" s="123"/>
      <c r="F1209" s="87">
        <v>2.27</v>
      </c>
    </row>
    <row r="1210" spans="4:6" x14ac:dyDescent="0.15">
      <c r="D1210" s="123"/>
      <c r="F1210" s="87">
        <v>2.27</v>
      </c>
    </row>
    <row r="1211" spans="4:6" x14ac:dyDescent="0.15">
      <c r="D1211" s="123"/>
      <c r="F1211" s="87">
        <v>2.27</v>
      </c>
    </row>
    <row r="1212" spans="4:6" x14ac:dyDescent="0.15">
      <c r="D1212" s="123"/>
      <c r="F1212" s="87">
        <v>2.27</v>
      </c>
    </row>
    <row r="1213" spans="4:6" x14ac:dyDescent="0.15">
      <c r="D1213" s="123"/>
      <c r="F1213" s="87">
        <v>2.27</v>
      </c>
    </row>
    <row r="1214" spans="4:6" x14ac:dyDescent="0.15">
      <c r="D1214" s="123"/>
      <c r="F1214" s="87">
        <v>2.27</v>
      </c>
    </row>
    <row r="1215" spans="4:6" x14ac:dyDescent="0.15">
      <c r="D1215" s="123"/>
      <c r="F1215" s="87">
        <v>2.27</v>
      </c>
    </row>
    <row r="1216" spans="4:6" x14ac:dyDescent="0.15">
      <c r="D1216" s="123"/>
      <c r="F1216" s="87">
        <v>2.27</v>
      </c>
    </row>
    <row r="1217" spans="4:6" x14ac:dyDescent="0.15">
      <c r="D1217" s="123"/>
      <c r="F1217" s="87">
        <v>2.27</v>
      </c>
    </row>
    <row r="1218" spans="4:6" x14ac:dyDescent="0.15">
      <c r="D1218" s="123"/>
      <c r="F1218" s="87">
        <v>2.27</v>
      </c>
    </row>
    <row r="1219" spans="4:6" x14ac:dyDescent="0.15">
      <c r="D1219" s="123"/>
      <c r="F1219" s="87">
        <v>2.27</v>
      </c>
    </row>
    <row r="1220" spans="4:6" x14ac:dyDescent="0.15">
      <c r="D1220" s="123"/>
      <c r="F1220" s="87">
        <v>2.27</v>
      </c>
    </row>
    <row r="1221" spans="4:6" x14ac:dyDescent="0.15">
      <c r="D1221" s="123"/>
      <c r="F1221" s="87">
        <v>2.27</v>
      </c>
    </row>
    <row r="1222" spans="4:6" x14ac:dyDescent="0.15">
      <c r="D1222" s="123"/>
      <c r="F1222" s="87">
        <v>2.27</v>
      </c>
    </row>
    <row r="1223" spans="4:6" x14ac:dyDescent="0.15">
      <c r="D1223" s="123"/>
      <c r="F1223" s="87">
        <v>2.27</v>
      </c>
    </row>
    <row r="1224" spans="4:6" x14ac:dyDescent="0.15">
      <c r="D1224" s="123"/>
      <c r="F1224" s="87">
        <v>2.27</v>
      </c>
    </row>
    <row r="1225" spans="4:6" x14ac:dyDescent="0.15">
      <c r="D1225" s="123"/>
      <c r="F1225" s="87">
        <v>2.27</v>
      </c>
    </row>
    <row r="1226" spans="4:6" x14ac:dyDescent="0.15">
      <c r="D1226" s="123"/>
      <c r="F1226" s="87">
        <v>2.27</v>
      </c>
    </row>
    <row r="1227" spans="4:6" x14ac:dyDescent="0.15">
      <c r="D1227" s="123"/>
      <c r="F1227" s="87">
        <v>2.27</v>
      </c>
    </row>
    <row r="1228" spans="4:6" x14ac:dyDescent="0.15">
      <c r="D1228" s="123"/>
      <c r="F1228" s="87">
        <v>1.7749999999999999</v>
      </c>
    </row>
    <row r="1229" spans="4:6" x14ac:dyDescent="0.15">
      <c r="D1229" s="123"/>
      <c r="F1229" s="87">
        <v>1.7050000000000001</v>
      </c>
    </row>
    <row r="1230" spans="4:6" x14ac:dyDescent="0.15">
      <c r="D1230" s="123"/>
      <c r="F1230" s="87">
        <v>1.75</v>
      </c>
    </row>
    <row r="1231" spans="4:6" x14ac:dyDescent="0.15">
      <c r="D1231" s="123"/>
      <c r="F1231" s="87">
        <v>1.9650000000000001</v>
      </c>
    </row>
    <row r="1232" spans="4:6" x14ac:dyDescent="0.15">
      <c r="D1232" s="123"/>
      <c r="F1232" s="87">
        <v>2.09</v>
      </c>
    </row>
    <row r="1233" spans="4:6" x14ac:dyDescent="0.15">
      <c r="D1233" s="123"/>
      <c r="F1233" s="87">
        <v>2.0750000000000002</v>
      </c>
    </row>
    <row r="1234" spans="4:6" x14ac:dyDescent="0.15">
      <c r="D1234" s="123"/>
      <c r="F1234" s="87">
        <v>2.0750000000000002</v>
      </c>
    </row>
    <row r="1235" spans="4:6" x14ac:dyDescent="0.15">
      <c r="D1235" s="123"/>
      <c r="F1235" s="87">
        <v>2.0750000000000002</v>
      </c>
    </row>
    <row r="1236" spans="4:6" x14ac:dyDescent="0.15">
      <c r="D1236" s="123"/>
      <c r="F1236" s="87">
        <v>1.95</v>
      </c>
    </row>
    <row r="1237" spans="4:6" x14ac:dyDescent="0.15">
      <c r="D1237" s="123"/>
      <c r="F1237" s="87">
        <v>2.0350000000000001</v>
      </c>
    </row>
    <row r="1238" spans="4:6" x14ac:dyDescent="0.15">
      <c r="D1238" s="123"/>
      <c r="F1238" s="87">
        <v>2.17</v>
      </c>
    </row>
    <row r="1239" spans="4:6" x14ac:dyDescent="0.15">
      <c r="D1239" s="123"/>
      <c r="F1239" s="87">
        <v>2.35</v>
      </c>
    </row>
    <row r="1240" spans="4:6" x14ac:dyDescent="0.15">
      <c r="D1240" s="123"/>
      <c r="F1240" s="87">
        <v>2.2749999999999999</v>
      </c>
    </row>
    <row r="1241" spans="4:6" x14ac:dyDescent="0.15">
      <c r="D1241" s="123"/>
      <c r="F1241" s="87">
        <v>2.2749999999999999</v>
      </c>
    </row>
    <row r="1242" spans="4:6" x14ac:dyDescent="0.15">
      <c r="D1242" s="123"/>
      <c r="F1242" s="87">
        <v>2.2749999999999999</v>
      </c>
    </row>
    <row r="1243" spans="4:6" x14ac:dyDescent="0.15">
      <c r="D1243" s="123"/>
      <c r="F1243" s="87">
        <v>2.19</v>
      </c>
    </row>
    <row r="1244" spans="4:6" x14ac:dyDescent="0.15">
      <c r="D1244" s="123"/>
      <c r="F1244" s="87">
        <v>2.4449999999999998</v>
      </c>
    </row>
    <row r="1245" spans="4:6" x14ac:dyDescent="0.15">
      <c r="D1245" s="123"/>
      <c r="F1245" s="87">
        <v>2.6</v>
      </c>
    </row>
    <row r="1246" spans="4:6" x14ac:dyDescent="0.15">
      <c r="D1246" s="123"/>
      <c r="F1246" s="87">
        <v>2.36</v>
      </c>
    </row>
    <row r="1247" spans="4:6" x14ac:dyDescent="0.15">
      <c r="D1247" s="123"/>
      <c r="F1247" s="87">
        <v>2.2799999999999998</v>
      </c>
    </row>
    <row r="1248" spans="4:6" x14ac:dyDescent="0.15">
      <c r="D1248" s="123"/>
      <c r="F1248" s="87">
        <v>2.2799999999999998</v>
      </c>
    </row>
    <row r="1249" spans="4:6" x14ac:dyDescent="0.15">
      <c r="D1249" s="123"/>
      <c r="F1249" s="87">
        <v>2.2799999999999998</v>
      </c>
    </row>
    <row r="1250" spans="4:6" x14ac:dyDescent="0.15">
      <c r="D1250" s="123"/>
      <c r="F1250" s="87">
        <v>2.6</v>
      </c>
    </row>
    <row r="1251" spans="4:6" x14ac:dyDescent="0.15">
      <c r="D1251" s="123"/>
      <c r="F1251" s="87">
        <v>2.81</v>
      </c>
    </row>
    <row r="1252" spans="4:6" x14ac:dyDescent="0.15">
      <c r="D1252" s="123"/>
      <c r="F1252" s="87">
        <v>2.645</v>
      </c>
    </row>
    <row r="1253" spans="4:6" x14ac:dyDescent="0.15">
      <c r="D1253" s="123"/>
      <c r="F1253" s="87">
        <v>3.12</v>
      </c>
    </row>
    <row r="1254" spans="4:6" x14ac:dyDescent="0.15">
      <c r="D1254" s="123"/>
      <c r="F1254" s="87">
        <v>2.99</v>
      </c>
    </row>
    <row r="1255" spans="4:6" x14ac:dyDescent="0.15">
      <c r="D1255" s="123"/>
      <c r="F1255" s="87">
        <v>2.99</v>
      </c>
    </row>
    <row r="1256" spans="4:6" x14ac:dyDescent="0.15">
      <c r="D1256" s="123"/>
      <c r="F1256" s="87">
        <v>2.99</v>
      </c>
    </row>
    <row r="1257" spans="4:6" x14ac:dyDescent="0.15">
      <c r="D1257" s="123"/>
      <c r="F1257" s="87">
        <v>3.2050000000000001</v>
      </c>
    </row>
    <row r="1258" spans="4:6" x14ac:dyDescent="0.15">
      <c r="D1258" s="123"/>
      <c r="F1258" s="87">
        <v>3.2050000000000001</v>
      </c>
    </row>
    <row r="1259" spans="4:6" x14ac:dyDescent="0.15">
      <c r="D1259" s="123"/>
      <c r="F1259" s="87">
        <v>3.1320000000000001</v>
      </c>
    </row>
    <row r="1260" spans="4:6" x14ac:dyDescent="0.15">
      <c r="D1260" s="123"/>
      <c r="F1260" s="87">
        <v>3.1320000000000001</v>
      </c>
    </row>
    <row r="1261" spans="4:6" x14ac:dyDescent="0.15">
      <c r="D1261" s="123"/>
      <c r="F1261" s="87">
        <v>3.1320000000000001</v>
      </c>
    </row>
    <row r="1262" spans="4:6" x14ac:dyDescent="0.15">
      <c r="D1262" s="123"/>
      <c r="F1262" s="87">
        <v>3.1320000000000001</v>
      </c>
    </row>
    <row r="1263" spans="4:6" x14ac:dyDescent="0.15">
      <c r="D1263" s="123"/>
      <c r="F1263" s="87">
        <v>3.1320000000000001</v>
      </c>
    </row>
    <row r="1264" spans="4:6" x14ac:dyDescent="0.15">
      <c r="D1264" s="123"/>
      <c r="F1264" s="87">
        <v>3.1320000000000001</v>
      </c>
    </row>
    <row r="1265" spans="4:6" x14ac:dyDescent="0.15">
      <c r="D1265" s="123"/>
      <c r="F1265" s="87">
        <v>3.1320000000000001</v>
      </c>
    </row>
    <row r="1266" spans="4:6" x14ac:dyDescent="0.15">
      <c r="D1266" s="123"/>
      <c r="F1266" s="87">
        <v>3.1320000000000001</v>
      </c>
    </row>
    <row r="1267" spans="4:6" x14ac:dyDescent="0.15">
      <c r="D1267" s="123"/>
      <c r="F1267" s="87">
        <v>3.1320000000000001</v>
      </c>
    </row>
    <row r="1268" spans="4:6" x14ac:dyDescent="0.15">
      <c r="D1268" s="123"/>
      <c r="F1268" s="87">
        <v>3.1320000000000001</v>
      </c>
    </row>
    <row r="1269" spans="4:6" x14ac:dyDescent="0.15">
      <c r="D1269" s="123"/>
      <c r="F1269" s="87">
        <v>3.1320000000000001</v>
      </c>
    </row>
    <row r="1270" spans="4:6" x14ac:dyDescent="0.15">
      <c r="D1270" s="123"/>
      <c r="F1270" s="87">
        <v>3.1320000000000001</v>
      </c>
    </row>
    <row r="1271" spans="4:6" x14ac:dyDescent="0.15">
      <c r="D1271" s="123"/>
      <c r="F1271" s="87">
        <v>3.1320000000000001</v>
      </c>
    </row>
    <row r="1272" spans="4:6" x14ac:dyDescent="0.15">
      <c r="D1272" s="123"/>
      <c r="F1272" s="87">
        <v>3.1320000000000001</v>
      </c>
    </row>
    <row r="1273" spans="4:6" x14ac:dyDescent="0.15">
      <c r="D1273" s="123"/>
      <c r="F1273" s="87">
        <v>3.1320000000000001</v>
      </c>
    </row>
    <row r="1274" spans="4:6" x14ac:dyDescent="0.15">
      <c r="D1274" s="123"/>
      <c r="F1274" s="87">
        <v>3.1320000000000001</v>
      </c>
    </row>
    <row r="1275" spans="4:6" x14ac:dyDescent="0.15">
      <c r="D1275" s="123"/>
      <c r="F1275" s="87">
        <v>3.1320000000000001</v>
      </c>
    </row>
    <row r="1276" spans="4:6" x14ac:dyDescent="0.15">
      <c r="D1276" s="123"/>
      <c r="F1276" s="87">
        <v>3.1320000000000001</v>
      </c>
    </row>
    <row r="1277" spans="4:6" x14ac:dyDescent="0.15">
      <c r="D1277" s="123"/>
      <c r="F1277" s="87">
        <v>3.1320000000000001</v>
      </c>
    </row>
    <row r="1278" spans="4:6" x14ac:dyDescent="0.15">
      <c r="D1278" s="123"/>
      <c r="F1278" s="87">
        <v>3.1320000000000001</v>
      </c>
    </row>
    <row r="1279" spans="4:6" x14ac:dyDescent="0.15">
      <c r="D1279" s="123"/>
      <c r="F1279" s="87">
        <v>3.1320000000000001</v>
      </c>
    </row>
    <row r="1280" spans="4:6" x14ac:dyDescent="0.15">
      <c r="D1280" s="123"/>
      <c r="F1280" s="87">
        <v>3.1320000000000001</v>
      </c>
    </row>
    <row r="1281" spans="4:6" x14ac:dyDescent="0.15">
      <c r="D1281" s="123"/>
      <c r="F1281" s="87">
        <v>3.1320000000000001</v>
      </c>
    </row>
    <row r="1282" spans="4:6" x14ac:dyDescent="0.15">
      <c r="D1282" s="123"/>
      <c r="F1282" s="87">
        <v>3.1320000000000001</v>
      </c>
    </row>
    <row r="1283" spans="4:6" x14ac:dyDescent="0.15">
      <c r="D1283" s="123"/>
      <c r="F1283" s="87">
        <v>3.1320000000000001</v>
      </c>
    </row>
    <row r="1284" spans="4:6" x14ac:dyDescent="0.15">
      <c r="D1284" s="123"/>
      <c r="F1284" s="87">
        <v>3.1320000000000001</v>
      </c>
    </row>
    <row r="1285" spans="4:6" x14ac:dyDescent="0.15">
      <c r="D1285" s="123"/>
      <c r="F1285" s="87">
        <v>3.1320000000000001</v>
      </c>
    </row>
    <row r="1286" spans="4:6" x14ac:dyDescent="0.15">
      <c r="D1286" s="123"/>
      <c r="F1286" s="87">
        <v>3.1320000000000001</v>
      </c>
    </row>
    <row r="1287" spans="4:6" x14ac:dyDescent="0.15">
      <c r="D1287" s="123"/>
      <c r="F1287" s="87">
        <v>3.1320000000000001</v>
      </c>
    </row>
    <row r="1288" spans="4:6" x14ac:dyDescent="0.15">
      <c r="D1288" s="123"/>
      <c r="F1288" s="87">
        <v>3.1320000000000001</v>
      </c>
    </row>
    <row r="1289" spans="4:6" x14ac:dyDescent="0.15">
      <c r="D1289" s="123"/>
      <c r="F1289" s="87">
        <v>1.7749999999999999</v>
      </c>
    </row>
    <row r="1290" spans="4:6" x14ac:dyDescent="0.15">
      <c r="D1290" s="123"/>
      <c r="F1290" s="87">
        <v>1.7050000000000001</v>
      </c>
    </row>
    <row r="1291" spans="4:6" x14ac:dyDescent="0.15">
      <c r="D1291" s="123"/>
      <c r="F1291" s="87">
        <v>1.75</v>
      </c>
    </row>
    <row r="1292" spans="4:6" x14ac:dyDescent="0.15">
      <c r="D1292" s="123"/>
      <c r="F1292" s="87">
        <v>1.9650000000000001</v>
      </c>
    </row>
    <row r="1293" spans="4:6" x14ac:dyDescent="0.15">
      <c r="D1293" s="123"/>
      <c r="F1293" s="87">
        <v>2.09</v>
      </c>
    </row>
    <row r="1294" spans="4:6" x14ac:dyDescent="0.15">
      <c r="D1294" s="123"/>
      <c r="F1294" s="87">
        <v>2.0750000000000002</v>
      </c>
    </row>
    <row r="1295" spans="4:6" x14ac:dyDescent="0.15">
      <c r="D1295" s="123"/>
      <c r="F1295" s="87">
        <v>2.0750000000000002</v>
      </c>
    </row>
    <row r="1296" spans="4:6" x14ac:dyDescent="0.15">
      <c r="D1296" s="123"/>
      <c r="F1296" s="87">
        <v>2.0750000000000002</v>
      </c>
    </row>
    <row r="1297" spans="4:6" x14ac:dyDescent="0.15">
      <c r="D1297" s="123"/>
      <c r="F1297" s="87">
        <v>1.95</v>
      </c>
    </row>
    <row r="1298" spans="4:6" x14ac:dyDescent="0.15">
      <c r="D1298" s="123"/>
      <c r="F1298" s="87">
        <v>2.0350000000000001</v>
      </c>
    </row>
    <row r="1299" spans="4:6" x14ac:dyDescent="0.15">
      <c r="D1299" s="123"/>
      <c r="F1299" s="87">
        <v>2.17</v>
      </c>
    </row>
    <row r="1300" spans="4:6" x14ac:dyDescent="0.15">
      <c r="D1300" s="123"/>
      <c r="F1300" s="87">
        <v>2.35</v>
      </c>
    </row>
    <row r="1301" spans="4:6" x14ac:dyDescent="0.15">
      <c r="D1301" s="123"/>
      <c r="F1301" s="87">
        <v>2.2749999999999999</v>
      </c>
    </row>
    <row r="1302" spans="4:6" x14ac:dyDescent="0.15">
      <c r="D1302" s="123"/>
      <c r="F1302" s="87">
        <v>2.2749999999999999</v>
      </c>
    </row>
    <row r="1303" spans="4:6" x14ac:dyDescent="0.15">
      <c r="D1303" s="123"/>
      <c r="F1303" s="87">
        <v>2.2749999999999999</v>
      </c>
    </row>
    <row r="1304" spans="4:6" x14ac:dyDescent="0.15">
      <c r="D1304" s="123"/>
      <c r="F1304" s="87">
        <v>2.19</v>
      </c>
    </row>
    <row r="1305" spans="4:6" x14ac:dyDescent="0.15">
      <c r="D1305" s="123"/>
      <c r="F1305" s="87">
        <v>2.4449999999999998</v>
      </c>
    </row>
    <row r="1306" spans="4:6" x14ac:dyDescent="0.15">
      <c r="D1306" s="123"/>
      <c r="F1306" s="87">
        <v>2.6</v>
      </c>
    </row>
    <row r="1307" spans="4:6" x14ac:dyDescent="0.15">
      <c r="D1307" s="123"/>
      <c r="F1307" s="87">
        <v>2.36</v>
      </c>
    </row>
    <row r="1308" spans="4:6" x14ac:dyDescent="0.15">
      <c r="D1308" s="123"/>
      <c r="F1308" s="87">
        <v>2.2799999999999998</v>
      </c>
    </row>
    <row r="1309" spans="4:6" x14ac:dyDescent="0.15">
      <c r="D1309" s="123"/>
      <c r="F1309" s="87">
        <v>2.2799999999999998</v>
      </c>
    </row>
    <row r="1310" spans="4:6" x14ac:dyDescent="0.15">
      <c r="F1310" s="87">
        <v>2.2799999999999998</v>
      </c>
    </row>
    <row r="1311" spans="4:6" x14ac:dyDescent="0.15">
      <c r="F1311" s="87">
        <v>2.6</v>
      </c>
    </row>
    <row r="1312" spans="4:6" x14ac:dyDescent="0.15">
      <c r="F1312" s="87">
        <v>2.81</v>
      </c>
    </row>
    <row r="1313" spans="6:6" x14ac:dyDescent="0.15">
      <c r="F1313" s="87">
        <v>2.645</v>
      </c>
    </row>
    <row r="1314" spans="6:6" x14ac:dyDescent="0.15">
      <c r="F1314" s="87">
        <v>3.12</v>
      </c>
    </row>
    <row r="1315" spans="6:6" x14ac:dyDescent="0.15">
      <c r="F1315" s="87">
        <v>2.99</v>
      </c>
    </row>
    <row r="1316" spans="6:6" x14ac:dyDescent="0.15">
      <c r="F1316" s="87">
        <v>2.99</v>
      </c>
    </row>
    <row r="1317" spans="6:6" x14ac:dyDescent="0.15">
      <c r="F1317" s="87">
        <v>2.99</v>
      </c>
    </row>
    <row r="1318" spans="6:6" x14ac:dyDescent="0.15">
      <c r="F1318" s="87">
        <v>3.15</v>
      </c>
    </row>
    <row r="1319" spans="6:6" x14ac:dyDescent="0.15">
      <c r="F1319" s="87">
        <v>3.0249999999999999</v>
      </c>
    </row>
    <row r="1320" spans="6:6" x14ac:dyDescent="0.15">
      <c r="F1320" s="87">
        <v>3.1320000000000001</v>
      </c>
    </row>
    <row r="1321" spans="6:6" x14ac:dyDescent="0.15">
      <c r="F1321" s="87">
        <v>3.0249999999999999</v>
      </c>
    </row>
    <row r="1322" spans="6:6" x14ac:dyDescent="0.15">
      <c r="F1322" s="87">
        <v>3.0249999999999999</v>
      </c>
    </row>
    <row r="1323" spans="6:6" x14ac:dyDescent="0.15">
      <c r="F1323" s="87">
        <v>3.0249999999999999</v>
      </c>
    </row>
    <row r="1324" spans="6:6" x14ac:dyDescent="0.15">
      <c r="F1324" s="87">
        <v>3.0249999999999999</v>
      </c>
    </row>
    <row r="1325" spans="6:6" x14ac:dyDescent="0.15">
      <c r="F1325" s="87">
        <v>3.0249999999999999</v>
      </c>
    </row>
    <row r="1326" spans="6:6" x14ac:dyDescent="0.15">
      <c r="F1326" s="87">
        <v>3.0249999999999999</v>
      </c>
    </row>
    <row r="1327" spans="6:6" x14ac:dyDescent="0.15">
      <c r="F1327" s="87">
        <v>3.0249999999999999</v>
      </c>
    </row>
    <row r="1328" spans="6:6" x14ac:dyDescent="0.15">
      <c r="F1328" s="87">
        <v>3.0249999999999999</v>
      </c>
    </row>
    <row r="1329" spans="6:6" x14ac:dyDescent="0.15">
      <c r="F1329" s="87">
        <v>3.0249999999999999</v>
      </c>
    </row>
    <row r="1330" spans="6:6" x14ac:dyDescent="0.15">
      <c r="F1330" s="87">
        <v>3.0249999999999999</v>
      </c>
    </row>
    <row r="1331" spans="6:6" x14ac:dyDescent="0.15">
      <c r="F1331" s="87">
        <v>3.0249999999999999</v>
      </c>
    </row>
    <row r="1332" spans="6:6" x14ac:dyDescent="0.15">
      <c r="F1332" s="87">
        <v>3.0249999999999999</v>
      </c>
    </row>
    <row r="1333" spans="6:6" x14ac:dyDescent="0.15">
      <c r="F1333" s="87">
        <v>3.0249999999999999</v>
      </c>
    </row>
    <row r="1334" spans="6:6" x14ac:dyDescent="0.15">
      <c r="F1334" s="87">
        <v>3.0249999999999999</v>
      </c>
    </row>
    <row r="1335" spans="6:6" x14ac:dyDescent="0.15">
      <c r="F1335" s="87">
        <v>3.0249999999999999</v>
      </c>
    </row>
    <row r="1336" spans="6:6" x14ac:dyDescent="0.15">
      <c r="F1336" s="87">
        <v>3.0249999999999999</v>
      </c>
    </row>
    <row r="1337" spans="6:6" x14ac:dyDescent="0.15">
      <c r="F1337" s="87">
        <v>3.0249999999999999</v>
      </c>
    </row>
    <row r="1338" spans="6:6" x14ac:dyDescent="0.15">
      <c r="F1338" s="87">
        <v>3.0249999999999999</v>
      </c>
    </row>
    <row r="1339" spans="6:6" x14ac:dyDescent="0.15">
      <c r="F1339" s="87">
        <v>3.0249999999999999</v>
      </c>
    </row>
    <row r="1340" spans="6:6" x14ac:dyDescent="0.15">
      <c r="F1340" s="87">
        <v>3.0249999999999999</v>
      </c>
    </row>
    <row r="1341" spans="6:6" x14ac:dyDescent="0.15">
      <c r="F1341" s="87">
        <v>3.0249999999999999</v>
      </c>
    </row>
    <row r="1342" spans="6:6" x14ac:dyDescent="0.15">
      <c r="F1342" s="87">
        <v>3.0249999999999999</v>
      </c>
    </row>
    <row r="1343" spans="6:6" x14ac:dyDescent="0.15">
      <c r="F1343" s="87">
        <v>3.0249999999999999</v>
      </c>
    </row>
    <row r="1344" spans="6:6" x14ac:dyDescent="0.15">
      <c r="F1344" s="87">
        <v>3.0249999999999999</v>
      </c>
    </row>
    <row r="1345" spans="6:6" x14ac:dyDescent="0.15">
      <c r="F1345" s="87">
        <v>3.0249999999999999</v>
      </c>
    </row>
    <row r="1346" spans="6:6" x14ac:dyDescent="0.15">
      <c r="F1346" s="87">
        <v>3.0249999999999999</v>
      </c>
    </row>
    <row r="1347" spans="6:6" x14ac:dyDescent="0.15">
      <c r="F1347" s="87">
        <v>3.0249999999999999</v>
      </c>
    </row>
    <row r="1348" spans="6:6" x14ac:dyDescent="0.15">
      <c r="F1348" s="87">
        <v>3.0249999999999999</v>
      </c>
    </row>
    <row r="1349" spans="6:6" x14ac:dyDescent="0.15">
      <c r="F1349" s="87">
        <v>3.0249999999999999</v>
      </c>
    </row>
    <row r="1350" spans="6:6" x14ac:dyDescent="0.15">
      <c r="F1350" s="87">
        <v>1.7749999999999999</v>
      </c>
    </row>
    <row r="1351" spans="6:6" x14ac:dyDescent="0.15">
      <c r="F1351" s="87">
        <v>1.7050000000000001</v>
      </c>
    </row>
    <row r="1352" spans="6:6" x14ac:dyDescent="0.15">
      <c r="F1352" s="87">
        <v>1.75</v>
      </c>
    </row>
    <row r="1353" spans="6:6" x14ac:dyDescent="0.15">
      <c r="F1353" s="87">
        <v>1.9650000000000001</v>
      </c>
    </row>
    <row r="1354" spans="6:6" x14ac:dyDescent="0.15">
      <c r="F1354" s="87">
        <v>2.09</v>
      </c>
    </row>
    <row r="1355" spans="6:6" x14ac:dyDescent="0.15">
      <c r="F1355" s="87">
        <v>2.0750000000000002</v>
      </c>
    </row>
    <row r="1356" spans="6:6" x14ac:dyDescent="0.15">
      <c r="F1356" s="87">
        <v>2.0750000000000002</v>
      </c>
    </row>
    <row r="1357" spans="6:6" x14ac:dyDescent="0.15">
      <c r="F1357" s="87">
        <v>2.0750000000000002</v>
      </c>
    </row>
    <row r="1358" spans="6:6" x14ac:dyDescent="0.15">
      <c r="F1358" s="87">
        <v>1.95</v>
      </c>
    </row>
    <row r="1359" spans="6:6" x14ac:dyDescent="0.15">
      <c r="F1359" s="87">
        <v>2.0350000000000001</v>
      </c>
    </row>
    <row r="1360" spans="6:6" x14ac:dyDescent="0.15">
      <c r="F1360" s="87">
        <v>2.17</v>
      </c>
    </row>
    <row r="1361" spans="6:6" x14ac:dyDescent="0.15">
      <c r="F1361" s="87">
        <v>2.35</v>
      </c>
    </row>
    <row r="1362" spans="6:6" x14ac:dyDescent="0.15">
      <c r="F1362" s="87">
        <v>2.2749999999999999</v>
      </c>
    </row>
    <row r="1363" spans="6:6" x14ac:dyDescent="0.15">
      <c r="F1363" s="87">
        <v>2.2749999999999999</v>
      </c>
    </row>
    <row r="1364" spans="6:6" x14ac:dyDescent="0.15">
      <c r="F1364" s="87">
        <v>2.2749999999999999</v>
      </c>
    </row>
    <row r="1365" spans="6:6" x14ac:dyDescent="0.15">
      <c r="F1365" s="87">
        <v>2.19</v>
      </c>
    </row>
    <row r="1366" spans="6:6" x14ac:dyDescent="0.15">
      <c r="F1366" s="87">
        <v>2.4449999999999998</v>
      </c>
    </row>
    <row r="1367" spans="6:6" x14ac:dyDescent="0.15">
      <c r="F1367" s="87">
        <v>2.6</v>
      </c>
    </row>
    <row r="1368" spans="6:6" x14ac:dyDescent="0.15">
      <c r="F1368" s="87">
        <v>2.36</v>
      </c>
    </row>
    <row r="1369" spans="6:6" x14ac:dyDescent="0.15">
      <c r="F1369" s="87">
        <v>2.2799999999999998</v>
      </c>
    </row>
    <row r="1370" spans="6:6" x14ac:dyDescent="0.15">
      <c r="F1370" s="87">
        <v>2.2799999999999998</v>
      </c>
    </row>
    <row r="1371" spans="6:6" x14ac:dyDescent="0.15">
      <c r="F1371" s="87">
        <v>2.2799999999999998</v>
      </c>
    </row>
    <row r="1372" spans="6:6" x14ac:dyDescent="0.15">
      <c r="F1372" s="87">
        <v>2.6</v>
      </c>
    </row>
    <row r="1373" spans="6:6" x14ac:dyDescent="0.15">
      <c r="F1373" s="87">
        <v>2.81</v>
      </c>
    </row>
    <row r="1374" spans="6:6" x14ac:dyDescent="0.15">
      <c r="F1374" s="87">
        <v>2.645</v>
      </c>
    </row>
    <row r="1375" spans="6:6" x14ac:dyDescent="0.15">
      <c r="F1375" s="87">
        <v>3.12</v>
      </c>
    </row>
    <row r="1376" spans="6:6" x14ac:dyDescent="0.15">
      <c r="F1376" s="87">
        <v>2.99</v>
      </c>
    </row>
    <row r="1377" spans="6:6" x14ac:dyDescent="0.15">
      <c r="F1377" s="87">
        <v>2.99</v>
      </c>
    </row>
    <row r="1378" spans="6:6" x14ac:dyDescent="0.15">
      <c r="F1378" s="87">
        <v>2.99</v>
      </c>
    </row>
    <row r="1379" spans="6:6" x14ac:dyDescent="0.15">
      <c r="F1379" s="87">
        <v>3.15</v>
      </c>
    </row>
    <row r="1380" spans="6:6" x14ac:dyDescent="0.15">
      <c r="F1380" s="87">
        <v>3.05</v>
      </c>
    </row>
    <row r="1381" spans="6:6" x14ac:dyDescent="0.15">
      <c r="F1381" s="87">
        <v>3.1320000000000001</v>
      </c>
    </row>
    <row r="1382" spans="6:6" x14ac:dyDescent="0.15">
      <c r="F1382" s="87">
        <v>3.125</v>
      </c>
    </row>
    <row r="1383" spans="6:6" x14ac:dyDescent="0.15">
      <c r="F1383" s="87">
        <v>3.125</v>
      </c>
    </row>
    <row r="1384" spans="6:6" x14ac:dyDescent="0.15">
      <c r="F1384" s="87">
        <v>3.125</v>
      </c>
    </row>
    <row r="1385" spans="6:6" x14ac:dyDescent="0.15">
      <c r="F1385" s="87">
        <v>3.125</v>
      </c>
    </row>
    <row r="1386" spans="6:6" x14ac:dyDescent="0.15">
      <c r="F1386" s="87">
        <v>3.125</v>
      </c>
    </row>
    <row r="1387" spans="6:6" x14ac:dyDescent="0.15">
      <c r="F1387" s="87">
        <v>3.125</v>
      </c>
    </row>
    <row r="1388" spans="6:6" x14ac:dyDescent="0.15">
      <c r="F1388" s="87">
        <v>3.125</v>
      </c>
    </row>
    <row r="1389" spans="6:6" x14ac:dyDescent="0.15">
      <c r="F1389" s="87">
        <v>3.125</v>
      </c>
    </row>
    <row r="1390" spans="6:6" x14ac:dyDescent="0.15">
      <c r="F1390" s="87">
        <v>3.125</v>
      </c>
    </row>
    <row r="1391" spans="6:6" x14ac:dyDescent="0.15">
      <c r="F1391" s="87">
        <v>3.125</v>
      </c>
    </row>
    <row r="1392" spans="6:6" x14ac:dyDescent="0.15">
      <c r="F1392" s="87">
        <v>3.125</v>
      </c>
    </row>
    <row r="1393" spans="6:6" x14ac:dyDescent="0.15">
      <c r="F1393" s="87">
        <v>3.125</v>
      </c>
    </row>
    <row r="1394" spans="6:6" x14ac:dyDescent="0.15">
      <c r="F1394" s="87">
        <v>3.125</v>
      </c>
    </row>
    <row r="1395" spans="6:6" x14ac:dyDescent="0.15">
      <c r="F1395" s="87">
        <v>3.125</v>
      </c>
    </row>
    <row r="1396" spans="6:6" x14ac:dyDescent="0.15">
      <c r="F1396" s="87">
        <v>3.125</v>
      </c>
    </row>
    <row r="1397" spans="6:6" x14ac:dyDescent="0.15">
      <c r="F1397" s="87">
        <v>3.125</v>
      </c>
    </row>
    <row r="1398" spans="6:6" x14ac:dyDescent="0.15">
      <c r="F1398" s="87">
        <v>3.125</v>
      </c>
    </row>
    <row r="1399" spans="6:6" x14ac:dyDescent="0.15">
      <c r="F1399" s="87">
        <v>3.125</v>
      </c>
    </row>
    <row r="1400" spans="6:6" x14ac:dyDescent="0.15">
      <c r="F1400" s="87">
        <v>3.125</v>
      </c>
    </row>
    <row r="1401" spans="6:6" x14ac:dyDescent="0.15">
      <c r="F1401" s="87">
        <v>3.125</v>
      </c>
    </row>
    <row r="1402" spans="6:6" x14ac:dyDescent="0.15">
      <c r="F1402" s="87">
        <v>3.125</v>
      </c>
    </row>
    <row r="1403" spans="6:6" x14ac:dyDescent="0.15">
      <c r="F1403" s="87">
        <v>3.125</v>
      </c>
    </row>
    <row r="1404" spans="6:6" x14ac:dyDescent="0.15">
      <c r="F1404" s="87">
        <v>3.125</v>
      </c>
    </row>
    <row r="1405" spans="6:6" x14ac:dyDescent="0.15">
      <c r="F1405" s="87">
        <v>3.125</v>
      </c>
    </row>
    <row r="1406" spans="6:6" x14ac:dyDescent="0.15">
      <c r="F1406" s="87">
        <v>3.125</v>
      </c>
    </row>
    <row r="1407" spans="6:6" x14ac:dyDescent="0.15">
      <c r="F1407" s="87">
        <v>3.125</v>
      </c>
    </row>
    <row r="1408" spans="6:6" x14ac:dyDescent="0.15">
      <c r="F1408" s="87">
        <v>3.125</v>
      </c>
    </row>
    <row r="1409" spans="6:6" x14ac:dyDescent="0.15">
      <c r="F1409" s="87">
        <v>3.125</v>
      </c>
    </row>
    <row r="1410" spans="6:6" x14ac:dyDescent="0.15">
      <c r="F1410" s="87">
        <v>3.125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350520</xdr:colOff>
                    <xdr:row>15</xdr:row>
                    <xdr:rowOff>15240</xdr:rowOff>
                  </from>
                  <to>
                    <xdr:col>2</xdr:col>
                    <xdr:colOff>213360</xdr:colOff>
                    <xdr:row>17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U352"/>
  <sheetViews>
    <sheetView workbookViewId="0">
      <selection activeCell="D8" sqref="D8"/>
    </sheetView>
  </sheetViews>
  <sheetFormatPr defaultColWidth="12.44140625" defaultRowHeight="12" x14ac:dyDescent="0.25"/>
  <cols>
    <col min="1" max="1" width="12.44140625" style="99" customWidth="1"/>
    <col min="2" max="2" width="12.44140625" style="100" customWidth="1"/>
    <col min="3" max="3" width="13.109375" style="99" customWidth="1"/>
    <col min="4" max="4" width="15" style="99" customWidth="1"/>
    <col min="5" max="5" width="9.88671875" style="99" customWidth="1"/>
    <col min="6" max="6" width="14.5546875" style="99" customWidth="1"/>
    <col min="7" max="7" width="14.88671875" style="117" customWidth="1"/>
    <col min="8" max="8" width="13" style="99" bestFit="1" customWidth="1"/>
    <col min="9" max="9" width="15.44140625" style="99" customWidth="1"/>
    <col min="10" max="10" width="16.88671875" style="99" bestFit="1" customWidth="1"/>
    <col min="11" max="11" width="17.44140625" style="99" bestFit="1" customWidth="1"/>
    <col min="12" max="12" width="17.44140625" style="99" customWidth="1"/>
    <col min="13" max="13" width="15.44140625" style="99" bestFit="1" customWidth="1"/>
    <col min="14" max="14" width="12.44140625" style="99" customWidth="1"/>
    <col min="15" max="15" width="12.5546875" style="99" customWidth="1"/>
    <col min="16" max="16" width="16" style="99" bestFit="1" customWidth="1"/>
    <col min="17" max="17" width="16" style="99" customWidth="1"/>
    <col min="18" max="18" width="17.109375" style="99" customWidth="1"/>
    <col min="19" max="19" width="15.5546875" style="99" bestFit="1" customWidth="1"/>
    <col min="20" max="20" width="15.6640625" style="99" bestFit="1" customWidth="1"/>
    <col min="21" max="21" width="16.44140625" style="99" bestFit="1" customWidth="1"/>
    <col min="22" max="22" width="17.88671875" style="99" customWidth="1"/>
    <col min="23" max="23" width="15.6640625" style="99" bestFit="1" customWidth="1"/>
    <col min="24" max="24" width="15.33203125" style="99" bestFit="1" customWidth="1"/>
    <col min="25" max="25" width="14.6640625" style="99" bestFit="1" customWidth="1"/>
    <col min="26" max="16384" width="12.44140625" style="99"/>
  </cols>
  <sheetData>
    <row r="1" spans="1:255" x14ac:dyDescent="0.25">
      <c r="A1" s="99" t="s">
        <v>112</v>
      </c>
      <c r="B1" s="100" t="s">
        <v>113</v>
      </c>
      <c r="C1" s="101" t="s">
        <v>114</v>
      </c>
    </row>
    <row r="2" spans="1:255" x14ac:dyDescent="0.25">
      <c r="A2" s="99" t="s">
        <v>115</v>
      </c>
      <c r="B2" s="100" t="s">
        <v>113</v>
      </c>
      <c r="C2" s="101" t="s">
        <v>116</v>
      </c>
    </row>
    <row r="3" spans="1:255" x14ac:dyDescent="0.25">
      <c r="A3" s="99" t="s">
        <v>117</v>
      </c>
      <c r="B3" s="100" t="s">
        <v>118</v>
      </c>
      <c r="C3" s="101" t="s">
        <v>119</v>
      </c>
    </row>
    <row r="4" spans="1:255" x14ac:dyDescent="0.25">
      <c r="C4" s="101"/>
    </row>
    <row r="5" spans="1:255" x14ac:dyDescent="0.25">
      <c r="A5" s="99" t="s">
        <v>120</v>
      </c>
      <c r="B5" s="102">
        <v>37263</v>
      </c>
      <c r="C5" s="101" t="s">
        <v>121</v>
      </c>
    </row>
    <row r="6" spans="1:255" x14ac:dyDescent="0.25">
      <c r="A6" s="100"/>
      <c r="C6" s="103" t="s">
        <v>153</v>
      </c>
      <c r="D6" s="103" t="s">
        <v>154</v>
      </c>
    </row>
    <row r="7" spans="1:255" x14ac:dyDescent="0.25">
      <c r="C7" s="120">
        <v>0</v>
      </c>
      <c r="D7" s="120">
        <v>1</v>
      </c>
    </row>
    <row r="10" spans="1:255" x14ac:dyDescent="0.25">
      <c r="C10" s="99">
        <v>1</v>
      </c>
      <c r="D10" s="99">
        <v>2</v>
      </c>
      <c r="E10" s="99">
        <v>3</v>
      </c>
      <c r="F10" s="99">
        <v>4</v>
      </c>
      <c r="G10" s="117">
        <v>5</v>
      </c>
      <c r="H10" s="99">
        <v>6</v>
      </c>
      <c r="I10" s="99">
        <v>7</v>
      </c>
      <c r="J10" s="99">
        <v>8</v>
      </c>
      <c r="K10" s="99">
        <v>9</v>
      </c>
      <c r="L10" s="99">
        <v>10</v>
      </c>
      <c r="M10" s="99">
        <v>11</v>
      </c>
      <c r="N10" s="99">
        <v>12</v>
      </c>
      <c r="O10" s="99">
        <v>13</v>
      </c>
      <c r="P10" s="99">
        <v>14</v>
      </c>
      <c r="Q10" s="99">
        <v>16</v>
      </c>
      <c r="R10" s="99">
        <v>17</v>
      </c>
      <c r="S10" s="99">
        <v>18</v>
      </c>
      <c r="T10" s="99">
        <v>19</v>
      </c>
      <c r="U10" s="99">
        <v>20</v>
      </c>
      <c r="Y10" s="117"/>
    </row>
    <row r="11" spans="1:255" x14ac:dyDescent="0.25">
      <c r="B11" s="100" t="s">
        <v>72</v>
      </c>
      <c r="C11" s="104">
        <f>EffDt-C7</f>
        <v>37263</v>
      </c>
      <c r="D11" s="105">
        <f t="shared" ref="D11:I11" si="0">EffDt</f>
        <v>37263</v>
      </c>
      <c r="E11" s="106">
        <f t="shared" si="0"/>
        <v>37263</v>
      </c>
      <c r="F11" s="106">
        <f t="shared" si="0"/>
        <v>37263</v>
      </c>
      <c r="G11" s="106">
        <f t="shared" si="0"/>
        <v>37263</v>
      </c>
      <c r="H11" s="106">
        <f t="shared" si="0"/>
        <v>37263</v>
      </c>
      <c r="I11" s="106">
        <f t="shared" si="0"/>
        <v>37263</v>
      </c>
      <c r="J11" s="104">
        <f>EffDt</f>
        <v>37263</v>
      </c>
      <c r="K11" s="106">
        <f t="shared" ref="K11:U11" si="1">EffDt</f>
        <v>37263</v>
      </c>
      <c r="L11" s="106">
        <f t="shared" si="1"/>
        <v>37263</v>
      </c>
      <c r="M11" s="106">
        <f t="shared" si="1"/>
        <v>37263</v>
      </c>
      <c r="N11" s="106">
        <f t="shared" si="1"/>
        <v>37263</v>
      </c>
      <c r="O11" s="106">
        <f t="shared" si="1"/>
        <v>37263</v>
      </c>
      <c r="P11" s="104">
        <f>EffDt</f>
        <v>37263</v>
      </c>
      <c r="Q11" s="105">
        <f t="shared" si="1"/>
        <v>37263</v>
      </c>
      <c r="R11" s="105">
        <f t="shared" si="1"/>
        <v>37263</v>
      </c>
      <c r="S11" s="105">
        <f t="shared" si="1"/>
        <v>37263</v>
      </c>
      <c r="T11" s="105">
        <f t="shared" si="1"/>
        <v>37263</v>
      </c>
      <c r="U11" s="105">
        <f t="shared" si="1"/>
        <v>37263</v>
      </c>
      <c r="V11" s="105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</row>
    <row r="12" spans="1:255" x14ac:dyDescent="0.25">
      <c r="B12" s="100" t="s">
        <v>122</v>
      </c>
      <c r="C12" s="100">
        <v>37226</v>
      </c>
      <c r="D12" s="100">
        <v>37226</v>
      </c>
      <c r="E12" s="100">
        <v>37226</v>
      </c>
      <c r="F12" s="100">
        <v>37226</v>
      </c>
      <c r="G12" s="100">
        <v>37226</v>
      </c>
      <c r="H12" s="100">
        <v>37226</v>
      </c>
      <c r="I12" s="100">
        <v>37226</v>
      </c>
      <c r="J12" s="100">
        <v>37226</v>
      </c>
      <c r="K12" s="100">
        <v>37226</v>
      </c>
      <c r="L12" s="100">
        <v>37226</v>
      </c>
      <c r="M12" s="100">
        <v>37226</v>
      </c>
      <c r="N12" s="100">
        <v>37226</v>
      </c>
      <c r="O12" s="100">
        <v>37226</v>
      </c>
      <c r="P12" s="100">
        <v>37226</v>
      </c>
      <c r="Q12" s="100">
        <v>37226</v>
      </c>
      <c r="R12" s="100">
        <v>37226</v>
      </c>
      <c r="S12" s="100">
        <v>37226</v>
      </c>
      <c r="T12" s="100">
        <v>37226</v>
      </c>
      <c r="U12" s="100">
        <v>37226</v>
      </c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</row>
    <row r="13" spans="1:255" x14ac:dyDescent="0.25">
      <c r="B13" s="100" t="s">
        <v>11</v>
      </c>
      <c r="C13" s="99" t="s">
        <v>123</v>
      </c>
      <c r="D13" s="107" t="s">
        <v>124</v>
      </c>
      <c r="E13" s="107" t="s">
        <v>125</v>
      </c>
      <c r="F13" s="107" t="s">
        <v>126</v>
      </c>
      <c r="G13" s="119" t="s">
        <v>127</v>
      </c>
      <c r="H13" s="107" t="s">
        <v>30</v>
      </c>
      <c r="I13" s="99" t="s">
        <v>128</v>
      </c>
      <c r="J13" s="99" t="s">
        <v>129</v>
      </c>
      <c r="K13" s="99" t="s">
        <v>130</v>
      </c>
      <c r="L13" s="99" t="s">
        <v>131</v>
      </c>
      <c r="M13" s="99" t="s">
        <v>132</v>
      </c>
      <c r="N13" s="99" t="s">
        <v>133</v>
      </c>
      <c r="O13" s="99" t="s">
        <v>134</v>
      </c>
      <c r="P13" s="99" t="s">
        <v>135</v>
      </c>
      <c r="Q13" s="99" t="s">
        <v>133</v>
      </c>
      <c r="R13" s="99" t="s">
        <v>155</v>
      </c>
      <c r="S13" s="99" t="s">
        <v>156</v>
      </c>
      <c r="T13" s="99" t="s">
        <v>157</v>
      </c>
      <c r="U13" s="99" t="s">
        <v>202</v>
      </c>
      <c r="V13" s="107"/>
      <c r="W13" s="107"/>
      <c r="X13" s="107"/>
      <c r="Y13" s="119"/>
      <c r="Z13" s="107"/>
    </row>
    <row r="14" spans="1:255" x14ac:dyDescent="0.25">
      <c r="B14" s="100" t="s">
        <v>13</v>
      </c>
      <c r="C14" s="99" t="s">
        <v>85</v>
      </c>
      <c r="D14" s="99" t="s">
        <v>85</v>
      </c>
      <c r="E14" s="99" t="s">
        <v>85</v>
      </c>
      <c r="F14" s="99" t="s">
        <v>85</v>
      </c>
      <c r="G14" s="117" t="s">
        <v>85</v>
      </c>
      <c r="H14" s="99" t="s">
        <v>85</v>
      </c>
      <c r="I14" s="99" t="s">
        <v>85</v>
      </c>
      <c r="J14" s="99" t="s">
        <v>85</v>
      </c>
      <c r="K14" s="99" t="s">
        <v>85</v>
      </c>
      <c r="L14" s="99" t="s">
        <v>85</v>
      </c>
      <c r="M14" s="99" t="s">
        <v>85</v>
      </c>
      <c r="N14" s="99" t="s">
        <v>85</v>
      </c>
      <c r="O14" s="99" t="s">
        <v>85</v>
      </c>
      <c r="P14" s="99" t="s">
        <v>85</v>
      </c>
      <c r="Q14" s="99" t="s">
        <v>85</v>
      </c>
      <c r="R14" s="99" t="s">
        <v>85</v>
      </c>
      <c r="S14" s="99" t="s">
        <v>85</v>
      </c>
      <c r="T14" s="99" t="s">
        <v>85</v>
      </c>
      <c r="U14" s="99" t="s">
        <v>85</v>
      </c>
      <c r="Y14" s="117"/>
      <c r="IU14" s="99" t="s">
        <v>85</v>
      </c>
    </row>
    <row r="15" spans="1:255" x14ac:dyDescent="0.25">
      <c r="B15" s="100" t="s">
        <v>87</v>
      </c>
      <c r="C15" s="99" t="s">
        <v>136</v>
      </c>
      <c r="D15" s="99" t="s">
        <v>89</v>
      </c>
      <c r="E15" s="99" t="s">
        <v>89</v>
      </c>
      <c r="F15" s="99" t="s">
        <v>89</v>
      </c>
      <c r="G15" s="117" t="s">
        <v>89</v>
      </c>
      <c r="H15" s="99" t="s">
        <v>89</v>
      </c>
      <c r="I15" s="99" t="s">
        <v>89</v>
      </c>
      <c r="J15" s="99" t="s">
        <v>89</v>
      </c>
      <c r="K15" s="99" t="s">
        <v>89</v>
      </c>
      <c r="L15" s="99" t="s">
        <v>89</v>
      </c>
      <c r="M15" s="99" t="s">
        <v>89</v>
      </c>
      <c r="N15" s="99" t="s">
        <v>89</v>
      </c>
      <c r="O15" s="99" t="s">
        <v>89</v>
      </c>
      <c r="P15" s="99" t="s">
        <v>89</v>
      </c>
      <c r="Q15" s="99" t="s">
        <v>89</v>
      </c>
      <c r="R15" s="99" t="s">
        <v>89</v>
      </c>
      <c r="S15" s="99" t="s">
        <v>89</v>
      </c>
      <c r="T15" s="99" t="s">
        <v>89</v>
      </c>
      <c r="U15" s="99" t="s">
        <v>89</v>
      </c>
      <c r="IU15" s="99" t="s">
        <v>89</v>
      </c>
    </row>
    <row r="16" spans="1:255" s="109" customFormat="1" x14ac:dyDescent="0.25">
      <c r="B16" s="110">
        <f>EOMONTH(EffDt,0)</f>
        <v>37287</v>
      </c>
      <c r="C16" s="109">
        <v>2.3159999999999998</v>
      </c>
      <c r="D16" s="109">
        <v>3.4000000000000002E-2</v>
      </c>
      <c r="E16" s="109">
        <v>-0.22600000000000001</v>
      </c>
      <c r="F16" s="109">
        <v>-0.20599999999999999</v>
      </c>
      <c r="G16" s="109">
        <v>-4.5999999999999999E-2</v>
      </c>
      <c r="H16" s="109">
        <v>-0.186</v>
      </c>
      <c r="I16" s="109">
        <v>-0.186</v>
      </c>
      <c r="J16" s="109">
        <v>0.34</v>
      </c>
      <c r="K16" s="109">
        <v>-0.156</v>
      </c>
      <c r="L16" s="109">
        <v>-0.29599999999999999</v>
      </c>
      <c r="M16" s="109">
        <v>-0.22600000000000001</v>
      </c>
      <c r="N16" s="109">
        <v>0.374</v>
      </c>
      <c r="O16" s="109">
        <v>0.40400000000000003</v>
      </c>
      <c r="P16" s="109">
        <v>5.7875999999999997E-2</v>
      </c>
      <c r="Q16" s="121">
        <v>-4.5999999999999999E-2</v>
      </c>
      <c r="R16" s="109">
        <v>-4.5999999999999999E-2</v>
      </c>
      <c r="S16" s="109">
        <v>-4.5999999999999999E-2</v>
      </c>
      <c r="T16" s="109">
        <v>0.36399999999999999</v>
      </c>
      <c r="U16" s="109">
        <v>0.39</v>
      </c>
    </row>
    <row r="17" spans="2:21" s="117" customFormat="1" x14ac:dyDescent="0.25">
      <c r="B17" s="116">
        <f t="shared" ref="B17:B48" si="2">EOMONTH(B16,0)+1</f>
        <v>37288</v>
      </c>
      <c r="C17" s="117">
        <v>2.5550000000000002</v>
      </c>
      <c r="D17" s="117">
        <v>1.499999E-2</v>
      </c>
      <c r="E17" s="117">
        <v>-0.27</v>
      </c>
      <c r="F17" s="117">
        <v>4.9999989999999998E-3</v>
      </c>
      <c r="G17" s="117">
        <v>-0.13</v>
      </c>
      <c r="H17" s="117">
        <v>-0.42</v>
      </c>
      <c r="I17" s="117">
        <v>-0.36499999999999999</v>
      </c>
      <c r="J17" s="99">
        <v>-0.18</v>
      </c>
      <c r="K17" s="117">
        <v>-0.36499999999999999</v>
      </c>
      <c r="L17" s="117">
        <v>-0.52</v>
      </c>
      <c r="M17" s="117">
        <v>-0.27</v>
      </c>
      <c r="N17" s="117">
        <v>-0.13</v>
      </c>
      <c r="O17" s="117">
        <v>0.115</v>
      </c>
      <c r="P17" s="108">
        <v>-0.21571762495301999</v>
      </c>
      <c r="Q17" s="122">
        <v>0.14499999999999999</v>
      </c>
      <c r="R17" s="117">
        <v>-0.13</v>
      </c>
      <c r="S17" s="117">
        <v>4.4999999999999998E-2</v>
      </c>
      <c r="T17" s="117">
        <v>-0.13</v>
      </c>
      <c r="U17" s="117">
        <v>-0.13</v>
      </c>
    </row>
    <row r="18" spans="2:21" x14ac:dyDescent="0.25">
      <c r="B18" s="100">
        <f t="shared" si="2"/>
        <v>37316</v>
      </c>
      <c r="C18" s="99">
        <v>2.2719999999999998</v>
      </c>
      <c r="D18" s="99">
        <v>-0.20499999999999999</v>
      </c>
      <c r="E18" s="99">
        <v>-0.37</v>
      </c>
      <c r="F18" s="99">
        <v>-0.215</v>
      </c>
      <c r="G18" s="117">
        <v>-0.15</v>
      </c>
      <c r="H18" s="99">
        <v>-0.48499999999999999</v>
      </c>
      <c r="I18" s="99">
        <v>-0.33</v>
      </c>
      <c r="J18" s="99">
        <v>-0.19</v>
      </c>
      <c r="K18" s="99">
        <v>-0.43</v>
      </c>
      <c r="L18" s="99">
        <v>-0.58499999999999996</v>
      </c>
      <c r="M18" s="99">
        <v>-0.37</v>
      </c>
      <c r="N18" s="99">
        <v>-0.155</v>
      </c>
      <c r="O18" s="99">
        <v>0.06</v>
      </c>
      <c r="P18" s="108">
        <v>-0.28933540872343</v>
      </c>
      <c r="Q18" s="108">
        <v>3.5000000000000003E-2</v>
      </c>
      <c r="R18" s="99">
        <v>-0.15</v>
      </c>
      <c r="S18" s="99">
        <v>-0.01</v>
      </c>
      <c r="T18" s="99">
        <v>-0.17</v>
      </c>
      <c r="U18" s="99">
        <v>-0.17</v>
      </c>
    </row>
    <row r="19" spans="2:21" x14ac:dyDescent="0.25">
      <c r="B19" s="100">
        <f t="shared" si="2"/>
        <v>37347</v>
      </c>
      <c r="C19" s="99">
        <v>2.2610000000000001</v>
      </c>
      <c r="D19" s="99">
        <v>-0.21</v>
      </c>
      <c r="E19" s="99">
        <v>-0.39</v>
      </c>
      <c r="F19" s="99">
        <v>-0.22</v>
      </c>
      <c r="G19" s="117">
        <v>-0.16</v>
      </c>
      <c r="H19" s="99">
        <v>-0.55500000000000005</v>
      </c>
      <c r="I19" s="99">
        <v>-0.49</v>
      </c>
      <c r="J19" s="99">
        <v>-0.315</v>
      </c>
      <c r="K19" s="99">
        <v>-0.49</v>
      </c>
      <c r="L19" s="99">
        <v>-0.65500000000000003</v>
      </c>
      <c r="M19" s="99">
        <v>-0.39</v>
      </c>
      <c r="N19" s="99">
        <v>-0.17499999999999999</v>
      </c>
      <c r="O19" s="99">
        <v>0.03</v>
      </c>
      <c r="P19" s="108">
        <v>-0.33</v>
      </c>
      <c r="Q19" s="108">
        <v>-7.4999999999999997E-2</v>
      </c>
      <c r="R19" s="99">
        <v>-0.16</v>
      </c>
      <c r="S19" s="99">
        <v>-0.04</v>
      </c>
      <c r="T19" s="99">
        <v>-0.28999999999999998</v>
      </c>
      <c r="U19" s="99">
        <v>-0.28999999999999998</v>
      </c>
    </row>
    <row r="20" spans="2:21" x14ac:dyDescent="0.25">
      <c r="B20" s="100">
        <f t="shared" si="2"/>
        <v>37377</v>
      </c>
      <c r="C20" s="99">
        <v>2.2810000000000001</v>
      </c>
      <c r="D20" s="99">
        <v>-0.2</v>
      </c>
      <c r="E20" s="99">
        <v>-0.37</v>
      </c>
      <c r="F20" s="99">
        <v>-0.21</v>
      </c>
      <c r="G20" s="117">
        <v>-0.14000000000000001</v>
      </c>
      <c r="H20" s="99">
        <v>-0.61</v>
      </c>
      <c r="I20" s="99">
        <v>-0.49</v>
      </c>
      <c r="J20" s="99">
        <v>-0.38500000000000001</v>
      </c>
      <c r="K20" s="99">
        <v>-0.56000000000000005</v>
      </c>
      <c r="L20" s="99">
        <v>-0.61</v>
      </c>
      <c r="M20" s="99">
        <v>-0.37</v>
      </c>
      <c r="N20" s="99">
        <v>-0.155</v>
      </c>
      <c r="O20" s="99">
        <v>0.05</v>
      </c>
      <c r="P20" s="108">
        <v>-0.435</v>
      </c>
      <c r="Q20" s="108">
        <v>-0.12</v>
      </c>
      <c r="R20" s="99">
        <v>-0.14000000000000001</v>
      </c>
      <c r="S20" s="99">
        <v>-0.15</v>
      </c>
      <c r="T20" s="99">
        <v>-0.33500000000000002</v>
      </c>
      <c r="U20" s="99">
        <v>-0.33500000000000002</v>
      </c>
    </row>
    <row r="21" spans="2:21" x14ac:dyDescent="0.25">
      <c r="B21" s="100">
        <f t="shared" si="2"/>
        <v>37408</v>
      </c>
      <c r="C21" s="99">
        <v>2.3450000000000002</v>
      </c>
      <c r="D21" s="99">
        <v>-0.19500000000000001</v>
      </c>
      <c r="E21" s="99">
        <v>-0.37</v>
      </c>
      <c r="F21" s="99">
        <v>-0.20499999999999999</v>
      </c>
      <c r="G21" s="117">
        <v>-0.12</v>
      </c>
      <c r="H21" s="99">
        <v>-0.61</v>
      </c>
      <c r="I21" s="99">
        <v>-0.49</v>
      </c>
      <c r="J21" s="99">
        <v>-0.38500000000000001</v>
      </c>
      <c r="K21" s="99">
        <v>-0.56000000000000005</v>
      </c>
      <c r="L21" s="99">
        <v>-0.61</v>
      </c>
      <c r="M21" s="99">
        <v>-0.37</v>
      </c>
      <c r="N21" s="99">
        <v>-0.155</v>
      </c>
      <c r="O21" s="99">
        <v>0.05</v>
      </c>
      <c r="P21" s="99">
        <v>-0.435</v>
      </c>
      <c r="Q21" s="108">
        <v>-9.5000000000000001E-2</v>
      </c>
      <c r="R21" s="99">
        <v>-0.12</v>
      </c>
      <c r="S21" s="99">
        <v>-0.15</v>
      </c>
      <c r="T21" s="99">
        <v>-0.33500000000000002</v>
      </c>
      <c r="U21" s="99">
        <v>-0.33500000000000002</v>
      </c>
    </row>
    <row r="22" spans="2:21" x14ac:dyDescent="0.25">
      <c r="B22" s="100">
        <f t="shared" si="2"/>
        <v>37438</v>
      </c>
      <c r="C22" s="99">
        <v>2.4129999999999998</v>
      </c>
      <c r="D22" s="99">
        <v>-0.19</v>
      </c>
      <c r="E22" s="99">
        <v>-0.37</v>
      </c>
      <c r="F22" s="99">
        <v>-0.2</v>
      </c>
      <c r="G22" s="117">
        <v>-0.1</v>
      </c>
      <c r="H22" s="99">
        <v>-0.61</v>
      </c>
      <c r="I22" s="99">
        <v>-0.49</v>
      </c>
      <c r="J22" s="99">
        <v>-0.38500000000000001</v>
      </c>
      <c r="K22" s="99">
        <v>-0.56000000000000005</v>
      </c>
      <c r="L22" s="99">
        <v>-0.61</v>
      </c>
      <c r="M22" s="99">
        <v>-0.37</v>
      </c>
      <c r="N22" s="99">
        <v>-0.155</v>
      </c>
      <c r="O22" s="99">
        <v>0.05</v>
      </c>
      <c r="P22" s="99">
        <v>-0.435</v>
      </c>
      <c r="Q22" s="99">
        <v>-0.09</v>
      </c>
      <c r="R22" s="99">
        <v>-0.1</v>
      </c>
      <c r="S22" s="99">
        <v>-0.15</v>
      </c>
      <c r="T22" s="99">
        <v>-0.33500000000000002</v>
      </c>
      <c r="U22" s="99">
        <v>-0.33500000000000002</v>
      </c>
    </row>
    <row r="23" spans="2:21" x14ac:dyDescent="0.25">
      <c r="B23" s="100">
        <f t="shared" si="2"/>
        <v>37469</v>
      </c>
      <c r="C23" s="99">
        <v>2.476</v>
      </c>
      <c r="D23" s="99">
        <v>-0.15</v>
      </c>
      <c r="E23" s="99">
        <v>-0.36</v>
      </c>
      <c r="F23" s="99">
        <v>-0.16</v>
      </c>
      <c r="G23" s="117">
        <v>0.1</v>
      </c>
      <c r="H23" s="99">
        <v>-0.7</v>
      </c>
      <c r="I23" s="99">
        <v>-0.55000000000000004</v>
      </c>
      <c r="J23" s="99">
        <v>-0.42</v>
      </c>
      <c r="K23" s="99">
        <v>-0.62</v>
      </c>
      <c r="L23" s="99">
        <v>-0.7</v>
      </c>
      <c r="M23" s="99">
        <v>-0.36</v>
      </c>
      <c r="N23" s="99">
        <v>-6.5000000000000002E-2</v>
      </c>
      <c r="O23" s="99">
        <v>0.155</v>
      </c>
      <c r="P23" s="99">
        <v>-0.435</v>
      </c>
      <c r="Q23" s="99">
        <v>5.5E-2</v>
      </c>
      <c r="R23" s="99">
        <v>0.1</v>
      </c>
      <c r="S23" s="99">
        <v>-4.4999999999999998E-2</v>
      </c>
      <c r="T23" s="99">
        <v>-0.39</v>
      </c>
      <c r="U23" s="99">
        <v>-0.39</v>
      </c>
    </row>
    <row r="24" spans="2:21" x14ac:dyDescent="0.25">
      <c r="B24" s="100">
        <f t="shared" si="2"/>
        <v>37500</v>
      </c>
      <c r="C24" s="99">
        <v>2.5259999999999998</v>
      </c>
      <c r="D24" s="99">
        <v>-0.13500000000000001</v>
      </c>
      <c r="E24" s="99">
        <v>-0.36</v>
      </c>
      <c r="F24" s="99">
        <v>-0.14499999999999999</v>
      </c>
      <c r="G24" s="117">
        <v>0.11</v>
      </c>
      <c r="H24" s="99">
        <v>-0.7</v>
      </c>
      <c r="I24" s="99">
        <v>-0.55000000000000004</v>
      </c>
      <c r="J24" s="99">
        <v>-0.42</v>
      </c>
      <c r="K24" s="99">
        <v>-0.62</v>
      </c>
      <c r="L24" s="99">
        <v>-0.7</v>
      </c>
      <c r="M24" s="99">
        <v>-0.36</v>
      </c>
      <c r="N24" s="99">
        <v>-6.5000000000000002E-2</v>
      </c>
      <c r="O24" s="99">
        <v>0.155</v>
      </c>
      <c r="P24" s="99">
        <v>-0.435</v>
      </c>
      <c r="Q24" s="99">
        <v>0.06</v>
      </c>
      <c r="R24" s="99">
        <v>0.11</v>
      </c>
      <c r="S24" s="99">
        <v>-4.4999999999999998E-2</v>
      </c>
      <c r="T24" s="99">
        <v>-0.39</v>
      </c>
      <c r="U24" s="99">
        <v>-0.39</v>
      </c>
    </row>
    <row r="25" spans="2:21" x14ac:dyDescent="0.25">
      <c r="B25" s="100">
        <f t="shared" si="2"/>
        <v>37530</v>
      </c>
      <c r="C25" s="99">
        <v>2.5409999999999999</v>
      </c>
      <c r="D25" s="99">
        <v>-0.155</v>
      </c>
      <c r="E25" s="99">
        <v>-0.36</v>
      </c>
      <c r="F25" s="99">
        <v>-0.16500000000000001</v>
      </c>
      <c r="G25" s="117">
        <v>0.1</v>
      </c>
      <c r="H25" s="99">
        <v>-0.7</v>
      </c>
      <c r="I25" s="99">
        <v>-0.55000000000000004</v>
      </c>
      <c r="J25" s="99">
        <v>-0.42</v>
      </c>
      <c r="K25" s="99">
        <v>-0.62</v>
      </c>
      <c r="L25" s="99">
        <v>-0.7</v>
      </c>
      <c r="M25" s="99">
        <v>-0.36</v>
      </c>
      <c r="N25" s="99">
        <v>-6.5000000000000002E-2</v>
      </c>
      <c r="O25" s="99">
        <v>0.155</v>
      </c>
      <c r="P25" s="99">
        <v>-0.435</v>
      </c>
      <c r="Q25" s="99">
        <v>-0.01</v>
      </c>
      <c r="R25" s="99">
        <v>0.1</v>
      </c>
      <c r="S25" s="99">
        <v>-4.4999999999999998E-2</v>
      </c>
      <c r="T25" s="99">
        <v>-0.39</v>
      </c>
      <c r="U25" s="99">
        <v>-0.39</v>
      </c>
    </row>
    <row r="26" spans="2:21" x14ac:dyDescent="0.25">
      <c r="B26" s="100">
        <f t="shared" si="2"/>
        <v>37561</v>
      </c>
      <c r="C26" s="108">
        <v>2.581</v>
      </c>
      <c r="D26" s="99">
        <v>-0.2</v>
      </c>
      <c r="E26" s="99">
        <v>-0.33</v>
      </c>
      <c r="F26" s="99">
        <v>-0.21</v>
      </c>
      <c r="G26" s="117">
        <v>0</v>
      </c>
      <c r="H26" s="99">
        <v>-0.63</v>
      </c>
      <c r="I26" s="99">
        <v>-0.54</v>
      </c>
      <c r="J26" s="99">
        <v>-0.27</v>
      </c>
      <c r="K26" s="99">
        <v>-0.52</v>
      </c>
      <c r="L26" s="99">
        <v>-0.63</v>
      </c>
      <c r="M26" s="99">
        <v>-0.33</v>
      </c>
      <c r="N26" s="99">
        <v>-4.4999999999999998E-2</v>
      </c>
      <c r="O26" s="99">
        <v>0.115</v>
      </c>
      <c r="P26" s="99">
        <v>-0.435</v>
      </c>
      <c r="Q26" s="99">
        <v>-0.05</v>
      </c>
      <c r="R26" s="99">
        <v>0</v>
      </c>
      <c r="S26" s="99">
        <v>-8.5000000000000006E-2</v>
      </c>
      <c r="T26" s="99">
        <v>-0.20499999999999999</v>
      </c>
      <c r="U26" s="99">
        <v>-0.20499999999999999</v>
      </c>
    </row>
    <row r="27" spans="2:21" x14ac:dyDescent="0.25">
      <c r="B27" s="100">
        <f t="shared" si="2"/>
        <v>37591</v>
      </c>
      <c r="C27" s="99">
        <v>2.8109999999999999</v>
      </c>
      <c r="D27" s="99">
        <v>-0.16</v>
      </c>
      <c r="E27" s="99">
        <v>-0.23499999999999999</v>
      </c>
      <c r="F27" s="99">
        <v>-0.17</v>
      </c>
      <c r="G27" s="117">
        <v>0.03</v>
      </c>
      <c r="H27" s="99">
        <v>-0.35499999999999998</v>
      </c>
      <c r="I27" s="99">
        <v>-0.31</v>
      </c>
      <c r="J27" s="99">
        <v>3.5000000000000003E-2</v>
      </c>
      <c r="K27" s="99">
        <v>-0.31</v>
      </c>
      <c r="L27" s="99">
        <v>-0.35499999999999998</v>
      </c>
      <c r="M27" s="99">
        <v>-0.23499999999999999</v>
      </c>
      <c r="N27" s="99">
        <v>1.4999999999999999E-2</v>
      </c>
      <c r="O27" s="99">
        <v>0.18</v>
      </c>
      <c r="P27" s="99">
        <v>-0.36</v>
      </c>
      <c r="Q27" s="99">
        <v>0.125</v>
      </c>
      <c r="R27" s="99">
        <v>0.03</v>
      </c>
      <c r="S27" s="99">
        <v>-0.02</v>
      </c>
      <c r="T27" s="99">
        <v>6.5000000000000002E-2</v>
      </c>
      <c r="U27" s="99">
        <v>6.5000000000000002E-2</v>
      </c>
    </row>
    <row r="28" spans="2:21" x14ac:dyDescent="0.25">
      <c r="B28" s="100">
        <f t="shared" si="2"/>
        <v>37622</v>
      </c>
      <c r="C28" s="99">
        <v>3.0409999999999999</v>
      </c>
      <c r="D28" s="99">
        <v>-0.16</v>
      </c>
      <c r="E28" s="99">
        <v>-0.23499999999999999</v>
      </c>
      <c r="F28" s="99">
        <v>-0.17</v>
      </c>
      <c r="G28" s="117">
        <v>0.03</v>
      </c>
      <c r="H28" s="99">
        <v>-0.35499999999999998</v>
      </c>
      <c r="I28" s="99">
        <v>-0.31</v>
      </c>
      <c r="J28" s="99">
        <v>0.28499999999999998</v>
      </c>
      <c r="K28" s="99">
        <v>-0.31</v>
      </c>
      <c r="L28" s="99">
        <v>-0.35499999999999998</v>
      </c>
      <c r="M28" s="99">
        <v>-0.23499999999999999</v>
      </c>
      <c r="N28" s="99">
        <v>3.5000000000000003E-2</v>
      </c>
      <c r="O28" s="99">
        <v>0.28999999999999998</v>
      </c>
      <c r="P28" s="99">
        <v>-0.36</v>
      </c>
      <c r="Q28" s="99">
        <v>0.22</v>
      </c>
      <c r="R28" s="99">
        <v>0.03</v>
      </c>
      <c r="S28" s="99">
        <v>0.09</v>
      </c>
      <c r="T28" s="99">
        <v>0.315</v>
      </c>
      <c r="U28" s="99">
        <v>0.315</v>
      </c>
    </row>
    <row r="29" spans="2:21" x14ac:dyDescent="0.25">
      <c r="B29" s="100">
        <f t="shared" si="2"/>
        <v>37653</v>
      </c>
      <c r="C29" s="99">
        <v>3.161</v>
      </c>
      <c r="D29" s="99">
        <v>-0.16</v>
      </c>
      <c r="E29" s="99">
        <v>-0.23499999999999999</v>
      </c>
      <c r="F29" s="99">
        <v>-0.17</v>
      </c>
      <c r="G29" s="117">
        <v>0.02</v>
      </c>
      <c r="H29" s="99">
        <v>-0.33</v>
      </c>
      <c r="I29" s="99">
        <v>-0.28499999999999998</v>
      </c>
      <c r="J29" s="99">
        <v>0.33500000000000002</v>
      </c>
      <c r="K29" s="99">
        <v>-0.28499999999999998</v>
      </c>
      <c r="L29" s="99">
        <v>-0.33</v>
      </c>
      <c r="M29" s="99">
        <v>-0.23499999999999999</v>
      </c>
      <c r="N29" s="99">
        <v>0.11</v>
      </c>
      <c r="O29" s="99">
        <v>0.34</v>
      </c>
      <c r="P29" s="99">
        <v>-0.36</v>
      </c>
      <c r="Q29" s="99">
        <v>0.23</v>
      </c>
      <c r="R29" s="99">
        <v>0.02</v>
      </c>
      <c r="S29" s="99">
        <v>0.14000000000000001</v>
      </c>
      <c r="T29" s="99">
        <v>0.36499999999999999</v>
      </c>
      <c r="U29" s="99">
        <v>0.36499999999999999</v>
      </c>
    </row>
    <row r="30" spans="2:21" x14ac:dyDescent="0.25">
      <c r="B30" s="100">
        <f t="shared" si="2"/>
        <v>37681</v>
      </c>
      <c r="C30" s="99">
        <v>3.1110000000000002</v>
      </c>
      <c r="D30" s="99">
        <v>-0.16</v>
      </c>
      <c r="E30" s="99">
        <v>-0.23499999999999999</v>
      </c>
      <c r="F30" s="99">
        <v>-0.17</v>
      </c>
      <c r="G30" s="117">
        <v>0.02</v>
      </c>
      <c r="H30" s="99">
        <v>-0.32</v>
      </c>
      <c r="I30" s="99">
        <v>-0.27500000000000002</v>
      </c>
      <c r="J30" s="99">
        <v>3.5000000000000003E-2</v>
      </c>
      <c r="K30" s="99">
        <v>-0.27500000000000002</v>
      </c>
      <c r="L30" s="99">
        <v>-0.32</v>
      </c>
      <c r="M30" s="99">
        <v>-0.23499999999999999</v>
      </c>
      <c r="N30" s="99">
        <v>0.09</v>
      </c>
      <c r="O30" s="99">
        <v>0.33</v>
      </c>
      <c r="P30" s="99">
        <v>-0.36</v>
      </c>
      <c r="Q30" s="99">
        <v>0.16</v>
      </c>
      <c r="R30" s="99">
        <v>0.02</v>
      </c>
      <c r="S30" s="99">
        <v>0.13</v>
      </c>
      <c r="T30" s="99">
        <v>6.5000000000000002E-2</v>
      </c>
      <c r="U30" s="99">
        <v>6.5000000000000002E-2</v>
      </c>
    </row>
    <row r="31" spans="2:21" x14ac:dyDescent="0.25">
      <c r="B31" s="100">
        <f t="shared" si="2"/>
        <v>37712</v>
      </c>
      <c r="C31" s="99">
        <v>3.056</v>
      </c>
      <c r="D31" s="99">
        <v>-0.16</v>
      </c>
      <c r="E31" s="99">
        <v>-0.23499999999999999</v>
      </c>
      <c r="F31" s="99">
        <v>-0.17</v>
      </c>
      <c r="G31" s="117">
        <v>0.02</v>
      </c>
      <c r="H31" s="99">
        <v>-0.36499999999999999</v>
      </c>
      <c r="I31" s="99">
        <v>-0.32</v>
      </c>
      <c r="J31" s="99">
        <v>-0.26500000000000001</v>
      </c>
      <c r="K31" s="99">
        <v>-0.32</v>
      </c>
      <c r="L31" s="99">
        <v>-0.36499999999999999</v>
      </c>
      <c r="M31" s="99">
        <v>-0.23499999999999999</v>
      </c>
      <c r="N31" s="99">
        <v>0.01</v>
      </c>
      <c r="O31" s="99">
        <v>0.16</v>
      </c>
      <c r="P31" s="99">
        <v>-0.36</v>
      </c>
      <c r="Q31" s="99">
        <v>7.4999999999999997E-2</v>
      </c>
      <c r="R31" s="99">
        <v>0.02</v>
      </c>
      <c r="S31" s="99">
        <v>-0.04</v>
      </c>
      <c r="T31" s="99">
        <v>-0.23499999999999999</v>
      </c>
      <c r="U31" s="99">
        <v>-0.23499999999999999</v>
      </c>
    </row>
    <row r="32" spans="2:21" x14ac:dyDescent="0.25">
      <c r="B32" s="100">
        <f t="shared" si="2"/>
        <v>37742</v>
      </c>
      <c r="C32" s="99">
        <v>2.9260000000000002</v>
      </c>
      <c r="D32" s="99">
        <v>-0.105</v>
      </c>
      <c r="E32" s="99">
        <v>-0.28000000000000003</v>
      </c>
      <c r="F32" s="99">
        <v>-0.115</v>
      </c>
      <c r="G32" s="117">
        <v>0.14000000000000001</v>
      </c>
      <c r="H32" s="99">
        <v>-0.54</v>
      </c>
      <c r="I32" s="99">
        <v>-0.45</v>
      </c>
      <c r="J32" s="99">
        <v>-0.26</v>
      </c>
      <c r="K32" s="99">
        <v>-0.45</v>
      </c>
      <c r="L32" s="99">
        <v>-0.54</v>
      </c>
      <c r="M32" s="99">
        <v>-0.28000000000000003</v>
      </c>
      <c r="N32" s="99">
        <v>0.06</v>
      </c>
      <c r="O32" s="99">
        <v>0.37</v>
      </c>
      <c r="P32" s="99">
        <v>-0.37</v>
      </c>
      <c r="Q32" s="99">
        <v>0.16</v>
      </c>
      <c r="R32" s="99">
        <v>0.14000000000000001</v>
      </c>
      <c r="S32" s="99">
        <v>0.17</v>
      </c>
      <c r="T32" s="99">
        <v>-0.23</v>
      </c>
      <c r="U32" s="99">
        <v>-0.23</v>
      </c>
    </row>
    <row r="33" spans="2:21" x14ac:dyDescent="0.25">
      <c r="B33" s="100">
        <f t="shared" si="2"/>
        <v>37773</v>
      </c>
      <c r="C33" s="99">
        <v>2.9209999999999998</v>
      </c>
      <c r="D33" s="99">
        <v>-0.105</v>
      </c>
      <c r="E33" s="99">
        <v>-0.28000000000000003</v>
      </c>
      <c r="F33" s="99">
        <v>-0.115</v>
      </c>
      <c r="G33" s="117">
        <v>0.14000000000000001</v>
      </c>
      <c r="H33" s="99">
        <v>-0.54</v>
      </c>
      <c r="I33" s="99">
        <v>-0.45</v>
      </c>
      <c r="J33" s="99">
        <v>-0.26</v>
      </c>
      <c r="K33" s="99">
        <v>-0.45</v>
      </c>
      <c r="L33" s="99">
        <v>-0.54</v>
      </c>
      <c r="M33" s="99">
        <v>-0.28000000000000003</v>
      </c>
      <c r="N33" s="99">
        <v>0.06</v>
      </c>
      <c r="O33" s="99">
        <v>0.37</v>
      </c>
      <c r="P33" s="99">
        <v>-0.37</v>
      </c>
      <c r="Q33" s="99">
        <v>0.16</v>
      </c>
      <c r="R33" s="99">
        <v>0.14000000000000001</v>
      </c>
      <c r="S33" s="99">
        <v>0.17</v>
      </c>
      <c r="T33" s="99">
        <v>-0.23</v>
      </c>
      <c r="U33" s="99">
        <v>-0.23</v>
      </c>
    </row>
    <row r="34" spans="2:21" x14ac:dyDescent="0.25">
      <c r="B34" s="100">
        <f t="shared" si="2"/>
        <v>37803</v>
      </c>
      <c r="C34" s="99">
        <v>2.9609999999999999</v>
      </c>
      <c r="D34" s="99">
        <v>-0.105</v>
      </c>
      <c r="E34" s="99">
        <v>-0.28000000000000003</v>
      </c>
      <c r="F34" s="99">
        <v>-0.115</v>
      </c>
      <c r="G34" s="117">
        <v>0.14000000000000001</v>
      </c>
      <c r="H34" s="99">
        <v>-0.54</v>
      </c>
      <c r="I34" s="99">
        <v>-0.45</v>
      </c>
      <c r="J34" s="99">
        <v>-0.26</v>
      </c>
      <c r="K34" s="99">
        <v>-0.45</v>
      </c>
      <c r="L34" s="99">
        <v>-0.54</v>
      </c>
      <c r="M34" s="99">
        <v>-0.28000000000000003</v>
      </c>
      <c r="N34" s="99">
        <v>0.06</v>
      </c>
      <c r="O34" s="99">
        <v>0.37</v>
      </c>
      <c r="P34" s="99">
        <v>-0.37</v>
      </c>
      <c r="Q34" s="99">
        <v>0.16</v>
      </c>
      <c r="R34" s="99">
        <v>0.14000000000000001</v>
      </c>
      <c r="S34" s="99">
        <v>0.17</v>
      </c>
      <c r="T34" s="99">
        <v>-0.23</v>
      </c>
      <c r="U34" s="99">
        <v>-0.23</v>
      </c>
    </row>
    <row r="35" spans="2:21" x14ac:dyDescent="0.25">
      <c r="B35" s="100">
        <f t="shared" si="2"/>
        <v>37834</v>
      </c>
      <c r="C35" s="99">
        <v>3.0009999999999999</v>
      </c>
      <c r="D35" s="99">
        <v>-0.105</v>
      </c>
      <c r="E35" s="99">
        <v>-0.28000000000000003</v>
      </c>
      <c r="F35" s="99">
        <v>-0.115</v>
      </c>
      <c r="G35" s="117">
        <v>0.14000000000000001</v>
      </c>
      <c r="H35" s="99">
        <v>-0.54</v>
      </c>
      <c r="I35" s="99">
        <v>-0.45</v>
      </c>
      <c r="J35" s="99">
        <v>-0.26</v>
      </c>
      <c r="K35" s="99">
        <v>-0.45</v>
      </c>
      <c r="L35" s="99">
        <v>-0.54</v>
      </c>
      <c r="M35" s="99">
        <v>-0.28000000000000003</v>
      </c>
      <c r="N35" s="99">
        <v>0.06</v>
      </c>
      <c r="O35" s="99">
        <v>0.37</v>
      </c>
      <c r="P35" s="99">
        <v>-0.37</v>
      </c>
      <c r="Q35" s="99">
        <v>0.19</v>
      </c>
      <c r="R35" s="99">
        <v>0.14000000000000001</v>
      </c>
      <c r="S35" s="99">
        <v>0.17</v>
      </c>
      <c r="T35" s="99">
        <v>-0.23</v>
      </c>
      <c r="U35" s="99">
        <v>-0.23</v>
      </c>
    </row>
    <row r="36" spans="2:21" x14ac:dyDescent="0.25">
      <c r="B36" s="100">
        <f t="shared" si="2"/>
        <v>37865</v>
      </c>
      <c r="C36" s="99">
        <v>3.0430000000000001</v>
      </c>
      <c r="D36" s="99">
        <v>-0.105</v>
      </c>
      <c r="E36" s="99">
        <v>-0.28000000000000003</v>
      </c>
      <c r="F36" s="99">
        <v>-0.115</v>
      </c>
      <c r="G36" s="117">
        <v>0.14000000000000001</v>
      </c>
      <c r="H36" s="99">
        <v>-0.54</v>
      </c>
      <c r="I36" s="99">
        <v>-0.45</v>
      </c>
      <c r="J36" s="99">
        <v>-0.26</v>
      </c>
      <c r="K36" s="99">
        <v>-0.45</v>
      </c>
      <c r="L36" s="99">
        <v>-0.54</v>
      </c>
      <c r="M36" s="99">
        <v>-0.28000000000000003</v>
      </c>
      <c r="N36" s="99">
        <v>0.06</v>
      </c>
      <c r="O36" s="99">
        <v>0.37</v>
      </c>
      <c r="P36" s="99">
        <v>-0.37</v>
      </c>
      <c r="Q36" s="99">
        <v>0.2</v>
      </c>
      <c r="R36" s="99">
        <v>0.14000000000000001</v>
      </c>
      <c r="S36" s="99">
        <v>0.17</v>
      </c>
      <c r="T36" s="99">
        <v>-0.23</v>
      </c>
      <c r="U36" s="99">
        <v>-0.23</v>
      </c>
    </row>
    <row r="37" spans="2:21" x14ac:dyDescent="0.25">
      <c r="B37" s="100">
        <f t="shared" si="2"/>
        <v>37895</v>
      </c>
      <c r="C37" s="99">
        <v>3.0430000000000001</v>
      </c>
      <c r="D37" s="99">
        <v>-0.105</v>
      </c>
      <c r="E37" s="99">
        <v>-0.28000000000000003</v>
      </c>
      <c r="F37" s="99">
        <v>-0.115</v>
      </c>
      <c r="G37" s="117">
        <v>0.14000000000000001</v>
      </c>
      <c r="H37" s="99">
        <v>-0.54</v>
      </c>
      <c r="I37" s="99">
        <v>-0.45</v>
      </c>
      <c r="J37" s="99">
        <v>-0.26</v>
      </c>
      <c r="K37" s="99">
        <v>-0.45</v>
      </c>
      <c r="L37" s="99">
        <v>-0.54</v>
      </c>
      <c r="M37" s="99">
        <v>-0.28000000000000003</v>
      </c>
      <c r="N37" s="99">
        <v>0.06</v>
      </c>
      <c r="O37" s="99">
        <v>0.37</v>
      </c>
      <c r="P37" s="99">
        <v>-0.37</v>
      </c>
      <c r="Q37" s="99">
        <v>0.17499999999999999</v>
      </c>
      <c r="R37" s="99">
        <v>0.14000000000000001</v>
      </c>
      <c r="S37" s="99">
        <v>0.17</v>
      </c>
      <c r="T37" s="99">
        <v>-0.23</v>
      </c>
      <c r="U37" s="99">
        <v>-0.23</v>
      </c>
    </row>
    <row r="38" spans="2:21" x14ac:dyDescent="0.25">
      <c r="B38" s="100">
        <f t="shared" si="2"/>
        <v>37926</v>
      </c>
      <c r="C38" s="99">
        <v>3.0880000000000001</v>
      </c>
      <c r="D38" s="99">
        <v>-0.105</v>
      </c>
      <c r="E38" s="99">
        <v>-0.28000000000000003</v>
      </c>
      <c r="F38" s="99">
        <v>-0.115</v>
      </c>
      <c r="G38" s="117">
        <v>0.14000000000000001</v>
      </c>
      <c r="H38" s="99">
        <v>-0.54</v>
      </c>
      <c r="I38" s="99">
        <v>-0.45</v>
      </c>
      <c r="J38" s="99">
        <v>-0.26</v>
      </c>
      <c r="K38" s="99">
        <v>-0.45</v>
      </c>
      <c r="L38" s="99">
        <v>-0.54</v>
      </c>
      <c r="M38" s="99">
        <v>-0.28000000000000003</v>
      </c>
      <c r="N38" s="99">
        <v>0.06</v>
      </c>
      <c r="O38" s="99">
        <v>0.37</v>
      </c>
      <c r="P38" s="99">
        <v>-0.37</v>
      </c>
      <c r="Q38" s="99">
        <v>0.17499999999999999</v>
      </c>
      <c r="R38" s="99">
        <v>0.14000000000000001</v>
      </c>
      <c r="S38" s="99">
        <v>0.17</v>
      </c>
      <c r="T38" s="99">
        <v>-0.23</v>
      </c>
      <c r="U38" s="99">
        <v>-0.23</v>
      </c>
    </row>
    <row r="39" spans="2:21" x14ac:dyDescent="0.25">
      <c r="B39" s="100">
        <f t="shared" si="2"/>
        <v>37956</v>
      </c>
      <c r="C39" s="99">
        <v>3.2389999999999999</v>
      </c>
      <c r="D39" s="99">
        <v>-0.10249999999999999</v>
      </c>
      <c r="E39" s="99">
        <v>-0.18</v>
      </c>
      <c r="F39" s="99">
        <v>-0.1125</v>
      </c>
      <c r="G39" s="117">
        <v>0.16</v>
      </c>
      <c r="H39" s="99">
        <v>-0.32</v>
      </c>
      <c r="I39" s="99">
        <v>-0.25</v>
      </c>
      <c r="J39" s="99">
        <v>7.0000000000000007E-2</v>
      </c>
      <c r="K39" s="99">
        <v>-0.25</v>
      </c>
      <c r="L39" s="99">
        <v>-0.32</v>
      </c>
      <c r="M39" s="99">
        <v>-0.18</v>
      </c>
      <c r="N39" s="99">
        <v>0.1</v>
      </c>
      <c r="O39" s="99">
        <v>0.46</v>
      </c>
      <c r="P39" s="99">
        <v>-0.36</v>
      </c>
      <c r="Q39" s="99">
        <v>0.27500000000000002</v>
      </c>
      <c r="R39" s="99">
        <v>0.16</v>
      </c>
      <c r="S39" s="99">
        <v>0.26</v>
      </c>
      <c r="T39" s="99">
        <v>0.12</v>
      </c>
      <c r="U39" s="99">
        <v>0.12</v>
      </c>
    </row>
    <row r="40" spans="2:21" x14ac:dyDescent="0.25">
      <c r="B40" s="100">
        <f t="shared" si="2"/>
        <v>37987</v>
      </c>
      <c r="C40" s="99">
        <v>3.39</v>
      </c>
      <c r="D40" s="99">
        <v>-0.10249999999999999</v>
      </c>
      <c r="E40" s="99">
        <v>-0.18</v>
      </c>
      <c r="F40" s="99">
        <v>-0.1125</v>
      </c>
      <c r="G40" s="117">
        <v>0.16</v>
      </c>
      <c r="H40" s="99">
        <v>-0.32</v>
      </c>
      <c r="I40" s="99">
        <v>-0.25</v>
      </c>
      <c r="J40" s="99">
        <v>0.41</v>
      </c>
      <c r="K40" s="99">
        <v>-0.25</v>
      </c>
      <c r="L40" s="99">
        <v>-0.32</v>
      </c>
      <c r="M40" s="99">
        <v>-0.18</v>
      </c>
      <c r="N40" s="99">
        <v>0.1</v>
      </c>
      <c r="O40" s="99">
        <v>0.47</v>
      </c>
      <c r="P40" s="99">
        <v>-0.36</v>
      </c>
      <c r="Q40" s="99">
        <v>0.33</v>
      </c>
      <c r="R40" s="99">
        <v>0.16</v>
      </c>
      <c r="S40" s="99">
        <v>0.27</v>
      </c>
      <c r="T40" s="99">
        <v>0.46</v>
      </c>
      <c r="U40" s="99">
        <v>0.46</v>
      </c>
    </row>
    <row r="41" spans="2:21" x14ac:dyDescent="0.25">
      <c r="B41" s="100">
        <f t="shared" si="2"/>
        <v>38018</v>
      </c>
      <c r="C41" s="99">
        <v>3.4470000000000001</v>
      </c>
      <c r="D41" s="99">
        <v>-8.7499999999999994E-2</v>
      </c>
      <c r="E41" s="99">
        <v>-0.18</v>
      </c>
      <c r="F41" s="99">
        <v>-9.7500000000000003E-2</v>
      </c>
      <c r="G41" s="117">
        <v>0.16</v>
      </c>
      <c r="H41" s="99">
        <v>-0.32</v>
      </c>
      <c r="I41" s="99">
        <v>-0.25</v>
      </c>
      <c r="J41" s="99">
        <v>0.44</v>
      </c>
      <c r="K41" s="99">
        <v>-0.25</v>
      </c>
      <c r="L41" s="99">
        <v>-0.32</v>
      </c>
      <c r="M41" s="99">
        <v>-0.18</v>
      </c>
      <c r="N41" s="99">
        <v>0.1</v>
      </c>
      <c r="O41" s="99">
        <v>0.5</v>
      </c>
      <c r="P41" s="99">
        <v>-0.36</v>
      </c>
      <c r="Q41" s="99">
        <v>0.35</v>
      </c>
      <c r="R41" s="99">
        <v>0.16</v>
      </c>
      <c r="S41" s="99">
        <v>0.3</v>
      </c>
      <c r="T41" s="99">
        <v>0.49</v>
      </c>
      <c r="U41" s="99">
        <v>0.49</v>
      </c>
    </row>
    <row r="42" spans="2:21" x14ac:dyDescent="0.25">
      <c r="B42" s="100">
        <f t="shared" si="2"/>
        <v>38047</v>
      </c>
      <c r="C42" s="99">
        <v>3.3519999999999999</v>
      </c>
      <c r="D42" s="99">
        <v>-8.7499999999999994E-2</v>
      </c>
      <c r="E42" s="99">
        <v>-0.18</v>
      </c>
      <c r="F42" s="99">
        <v>-9.7500000000000003E-2</v>
      </c>
      <c r="G42" s="117">
        <v>0.16</v>
      </c>
      <c r="H42" s="99">
        <v>-0.32</v>
      </c>
      <c r="I42" s="99">
        <v>-0.25</v>
      </c>
      <c r="J42" s="99">
        <v>0.12</v>
      </c>
      <c r="K42" s="99">
        <v>-0.25</v>
      </c>
      <c r="L42" s="99">
        <v>-0.32</v>
      </c>
      <c r="M42" s="99">
        <v>-0.18</v>
      </c>
      <c r="N42" s="99">
        <v>0.1</v>
      </c>
      <c r="O42" s="99">
        <v>0.46</v>
      </c>
      <c r="P42" s="99">
        <v>-0.36</v>
      </c>
      <c r="Q42" s="99">
        <v>0.27</v>
      </c>
      <c r="R42" s="99">
        <v>0.16</v>
      </c>
      <c r="S42" s="99">
        <v>0.26</v>
      </c>
      <c r="T42" s="99">
        <v>0.17</v>
      </c>
      <c r="U42" s="99">
        <v>0.17</v>
      </c>
    </row>
    <row r="43" spans="2:21" x14ac:dyDescent="0.25">
      <c r="B43" s="100">
        <f t="shared" si="2"/>
        <v>38078</v>
      </c>
      <c r="C43" s="99">
        <v>3.25</v>
      </c>
      <c r="D43" s="99">
        <v>-8.7499999999999994E-2</v>
      </c>
      <c r="E43" s="99">
        <v>-0.18</v>
      </c>
      <c r="F43" s="99">
        <v>-9.7500000000000003E-2</v>
      </c>
      <c r="G43" s="117">
        <v>0.16</v>
      </c>
      <c r="H43" s="99">
        <v>-0.32</v>
      </c>
      <c r="I43" s="99">
        <v>-0.25</v>
      </c>
      <c r="J43" s="99">
        <v>-0.19</v>
      </c>
      <c r="K43" s="99">
        <v>-0.25</v>
      </c>
      <c r="L43" s="99">
        <v>-0.32</v>
      </c>
      <c r="M43" s="99">
        <v>-0.18</v>
      </c>
      <c r="N43" s="99">
        <v>0.1</v>
      </c>
      <c r="O43" s="99">
        <v>0.34</v>
      </c>
      <c r="P43" s="99">
        <v>-0.36</v>
      </c>
      <c r="Q43" s="99">
        <v>0.19</v>
      </c>
      <c r="R43" s="99">
        <v>0.16</v>
      </c>
      <c r="S43" s="99">
        <v>0.14000000000000001</v>
      </c>
      <c r="T43" s="99">
        <v>-0.14000000000000001</v>
      </c>
      <c r="U43" s="99">
        <v>-0.14000000000000001</v>
      </c>
    </row>
    <row r="44" spans="2:21" x14ac:dyDescent="0.25">
      <c r="B44" s="100">
        <f t="shared" si="2"/>
        <v>38108</v>
      </c>
      <c r="C44" s="99">
        <v>3.0779999999999998</v>
      </c>
      <c r="D44" s="99">
        <v>-8.7499999999999994E-2</v>
      </c>
      <c r="E44" s="99">
        <v>-0.22</v>
      </c>
      <c r="F44" s="99">
        <v>-9.7500000000000003E-2</v>
      </c>
      <c r="G44" s="117">
        <v>0.21</v>
      </c>
      <c r="H44" s="99">
        <v>-0.47</v>
      </c>
      <c r="I44" s="99">
        <v>-0.38</v>
      </c>
      <c r="J44" s="99">
        <v>-0.3</v>
      </c>
      <c r="K44" s="99">
        <v>-0.38</v>
      </c>
      <c r="L44" s="99">
        <v>-0.47</v>
      </c>
      <c r="M44" s="99">
        <v>-0.22</v>
      </c>
      <c r="N44" s="99">
        <v>7.4999999999999997E-2</v>
      </c>
      <c r="O44" s="99">
        <v>0.5</v>
      </c>
      <c r="P44" s="99">
        <v>-0.38</v>
      </c>
      <c r="Q44" s="99">
        <v>0.26</v>
      </c>
      <c r="R44" s="99">
        <v>0.21</v>
      </c>
      <c r="S44" s="99">
        <v>0.3</v>
      </c>
      <c r="T44" s="99">
        <v>-0.25</v>
      </c>
      <c r="U44" s="99">
        <v>-0.25</v>
      </c>
    </row>
    <row r="45" spans="2:21" x14ac:dyDescent="0.25">
      <c r="B45" s="100">
        <f t="shared" si="2"/>
        <v>38139</v>
      </c>
      <c r="C45" s="99">
        <v>3.081</v>
      </c>
      <c r="D45" s="99">
        <v>-8.7499999999999994E-2</v>
      </c>
      <c r="E45" s="99">
        <v>-0.22</v>
      </c>
      <c r="F45" s="99">
        <v>-9.7500000000000003E-2</v>
      </c>
      <c r="G45" s="117">
        <v>0.21</v>
      </c>
      <c r="H45" s="99">
        <v>-0.47</v>
      </c>
      <c r="I45" s="99">
        <v>-0.38</v>
      </c>
      <c r="J45" s="99">
        <v>-0.3</v>
      </c>
      <c r="K45" s="99">
        <v>-0.38</v>
      </c>
      <c r="L45" s="99">
        <v>-0.47</v>
      </c>
      <c r="M45" s="99">
        <v>-0.22</v>
      </c>
      <c r="N45" s="99">
        <v>7.4999999999999997E-2</v>
      </c>
      <c r="O45" s="99">
        <v>0.5</v>
      </c>
      <c r="P45" s="99">
        <v>-0.38</v>
      </c>
      <c r="Q45" s="99">
        <v>0.26</v>
      </c>
      <c r="R45" s="99">
        <v>0.21</v>
      </c>
      <c r="S45" s="99">
        <v>0.3</v>
      </c>
      <c r="T45" s="99">
        <v>-0.25</v>
      </c>
      <c r="U45" s="99">
        <v>-0.25</v>
      </c>
    </row>
    <row r="46" spans="2:21" x14ac:dyDescent="0.25">
      <c r="B46" s="100">
        <f t="shared" si="2"/>
        <v>38169</v>
      </c>
      <c r="C46" s="99">
        <v>3.121</v>
      </c>
      <c r="D46" s="99">
        <v>-8.7499999999999994E-2</v>
      </c>
      <c r="E46" s="99">
        <v>-0.22</v>
      </c>
      <c r="F46" s="99">
        <v>-9.7500000000000003E-2</v>
      </c>
      <c r="G46" s="117">
        <v>0.21</v>
      </c>
      <c r="H46" s="99">
        <v>-0.47</v>
      </c>
      <c r="I46" s="99">
        <v>-0.38</v>
      </c>
      <c r="J46" s="99">
        <v>-0.3</v>
      </c>
      <c r="K46" s="99">
        <v>-0.38</v>
      </c>
      <c r="L46" s="99">
        <v>-0.47</v>
      </c>
      <c r="M46" s="99">
        <v>-0.22</v>
      </c>
      <c r="N46" s="99">
        <v>7.4999999999999997E-2</v>
      </c>
      <c r="O46" s="99">
        <v>0.5</v>
      </c>
      <c r="P46" s="99">
        <v>-0.38</v>
      </c>
      <c r="Q46" s="99">
        <v>0.26</v>
      </c>
      <c r="R46" s="99">
        <v>0.21</v>
      </c>
      <c r="S46" s="99">
        <v>0.3</v>
      </c>
      <c r="T46" s="99">
        <v>-0.25</v>
      </c>
      <c r="U46" s="99">
        <v>-0.25</v>
      </c>
    </row>
    <row r="47" spans="2:21" x14ac:dyDescent="0.25">
      <c r="B47" s="100">
        <f t="shared" si="2"/>
        <v>38200</v>
      </c>
      <c r="C47" s="99">
        <v>3.165</v>
      </c>
      <c r="D47" s="99">
        <v>-8.7499999999999994E-2</v>
      </c>
      <c r="E47" s="99">
        <v>-0.22</v>
      </c>
      <c r="F47" s="99">
        <v>-9.7500000000000003E-2</v>
      </c>
      <c r="G47" s="117">
        <v>0.21</v>
      </c>
      <c r="H47" s="99">
        <v>-0.47</v>
      </c>
      <c r="I47" s="99">
        <v>-0.38</v>
      </c>
      <c r="J47" s="99">
        <v>-0.3</v>
      </c>
      <c r="K47" s="99">
        <v>-0.38</v>
      </c>
      <c r="L47" s="99">
        <v>-0.47</v>
      </c>
      <c r="M47" s="99">
        <v>-0.22</v>
      </c>
      <c r="N47" s="99">
        <v>7.4999999999999997E-2</v>
      </c>
      <c r="O47" s="99">
        <v>0.5</v>
      </c>
      <c r="P47" s="99">
        <v>-0.38</v>
      </c>
      <c r="Q47" s="99">
        <v>0.26</v>
      </c>
      <c r="R47" s="99">
        <v>0.21</v>
      </c>
      <c r="S47" s="99">
        <v>0.3</v>
      </c>
      <c r="T47" s="99">
        <v>-0.25</v>
      </c>
      <c r="U47" s="99">
        <v>-0.25</v>
      </c>
    </row>
    <row r="48" spans="2:21" x14ac:dyDescent="0.25">
      <c r="B48" s="100">
        <f t="shared" si="2"/>
        <v>38231</v>
      </c>
      <c r="C48" s="99">
        <v>3.2149999999999999</v>
      </c>
      <c r="D48" s="99">
        <v>-8.7499999999999994E-2</v>
      </c>
      <c r="E48" s="99">
        <v>-0.22</v>
      </c>
      <c r="F48" s="99">
        <v>-9.7500000000000003E-2</v>
      </c>
      <c r="G48" s="117">
        <v>0.21</v>
      </c>
      <c r="H48" s="99">
        <v>-0.47</v>
      </c>
      <c r="I48" s="99">
        <v>-0.38</v>
      </c>
      <c r="J48" s="99">
        <v>-0.3</v>
      </c>
      <c r="K48" s="99">
        <v>-0.38</v>
      </c>
      <c r="L48" s="99">
        <v>-0.47</v>
      </c>
      <c r="M48" s="99">
        <v>-0.22</v>
      </c>
      <c r="N48" s="99">
        <v>7.4999999999999997E-2</v>
      </c>
      <c r="O48" s="99">
        <v>0.5</v>
      </c>
      <c r="P48" s="99">
        <v>-0.38</v>
      </c>
      <c r="Q48" s="99">
        <v>0.26</v>
      </c>
      <c r="R48" s="99">
        <v>0.21</v>
      </c>
      <c r="S48" s="99">
        <v>0.3</v>
      </c>
      <c r="T48" s="99">
        <v>-0.25</v>
      </c>
      <c r="U48" s="99">
        <v>-0.25</v>
      </c>
    </row>
    <row r="49" spans="2:21" x14ac:dyDescent="0.25">
      <c r="B49" s="100">
        <f t="shared" ref="B49:B80" si="3">EOMONTH(B48,0)+1</f>
        <v>38261</v>
      </c>
      <c r="C49" s="99">
        <v>3.2</v>
      </c>
      <c r="D49" s="99">
        <v>-8.7499999999999994E-2</v>
      </c>
      <c r="E49" s="99">
        <v>-0.22</v>
      </c>
      <c r="F49" s="99">
        <v>-9.7500000000000003E-2</v>
      </c>
      <c r="G49" s="117">
        <v>0.21</v>
      </c>
      <c r="H49" s="99">
        <v>-0.47</v>
      </c>
      <c r="I49" s="99">
        <v>-0.38</v>
      </c>
      <c r="J49" s="99">
        <v>-0.3</v>
      </c>
      <c r="K49" s="99">
        <v>-0.38</v>
      </c>
      <c r="L49" s="99">
        <v>-0.47</v>
      </c>
      <c r="M49" s="99">
        <v>-0.22</v>
      </c>
      <c r="N49" s="99">
        <v>7.4999999999999997E-2</v>
      </c>
      <c r="O49" s="99">
        <v>0.5</v>
      </c>
      <c r="P49" s="99">
        <v>-0.38</v>
      </c>
      <c r="Q49" s="99">
        <v>0.26</v>
      </c>
      <c r="R49" s="99">
        <v>0.21</v>
      </c>
      <c r="S49" s="99">
        <v>0.3</v>
      </c>
      <c r="T49" s="99">
        <v>-0.25</v>
      </c>
      <c r="U49" s="99">
        <v>-0.25</v>
      </c>
    </row>
    <row r="50" spans="2:21" x14ac:dyDescent="0.25">
      <c r="B50" s="100">
        <f t="shared" si="3"/>
        <v>38292</v>
      </c>
      <c r="C50" s="99">
        <v>3.2149999999999999</v>
      </c>
      <c r="D50" s="99">
        <v>-8.7499999999999994E-2</v>
      </c>
      <c r="E50" s="99">
        <v>-0.22</v>
      </c>
      <c r="F50" s="99">
        <v>-9.7500000000000003E-2</v>
      </c>
      <c r="G50" s="117">
        <v>0.21</v>
      </c>
      <c r="H50" s="99">
        <v>-0.47</v>
      </c>
      <c r="I50" s="99">
        <v>-0.38</v>
      </c>
      <c r="J50" s="99">
        <v>-0.3</v>
      </c>
      <c r="K50" s="99">
        <v>-0.38</v>
      </c>
      <c r="L50" s="99">
        <v>-0.47</v>
      </c>
      <c r="M50" s="99">
        <v>-0.22</v>
      </c>
      <c r="N50" s="99">
        <v>7.4999999999999997E-2</v>
      </c>
      <c r="O50" s="99">
        <v>0.5</v>
      </c>
      <c r="P50" s="99">
        <v>-0.38</v>
      </c>
      <c r="Q50" s="99">
        <v>0.26</v>
      </c>
      <c r="R50" s="99">
        <v>0.21</v>
      </c>
      <c r="S50" s="99">
        <v>0.3</v>
      </c>
      <c r="T50" s="99">
        <v>-0.25</v>
      </c>
      <c r="U50" s="99">
        <v>-0.25</v>
      </c>
    </row>
    <row r="51" spans="2:21" x14ac:dyDescent="0.25">
      <c r="B51" s="100">
        <f t="shared" si="3"/>
        <v>38322</v>
      </c>
      <c r="C51" s="99">
        <v>3.36</v>
      </c>
      <c r="D51" s="99">
        <v>-8.5000000000000006E-2</v>
      </c>
      <c r="E51" s="99">
        <v>-0.14000000000000001</v>
      </c>
      <c r="F51" s="99">
        <v>-9.5000000000000001E-2</v>
      </c>
      <c r="G51" s="117">
        <v>0.18</v>
      </c>
      <c r="H51" s="99">
        <v>-0.3</v>
      </c>
      <c r="I51" s="99">
        <v>-0.24</v>
      </c>
      <c r="J51" s="99">
        <v>0.248</v>
      </c>
      <c r="K51" s="99">
        <v>-0.24</v>
      </c>
      <c r="L51" s="99">
        <v>-0.3</v>
      </c>
      <c r="M51" s="99">
        <v>-0.14000000000000001</v>
      </c>
      <c r="N51" s="99">
        <v>0.15</v>
      </c>
      <c r="O51" s="99">
        <v>0.5</v>
      </c>
      <c r="P51" s="99">
        <v>-0.36499999999999999</v>
      </c>
      <c r="Q51" s="99">
        <v>0.3</v>
      </c>
      <c r="R51" s="99">
        <v>0.18</v>
      </c>
      <c r="S51" s="99">
        <v>0.3</v>
      </c>
      <c r="T51" s="99">
        <v>0.29799999999999999</v>
      </c>
      <c r="U51" s="99">
        <v>0.29799999999999999</v>
      </c>
    </row>
    <row r="52" spans="2:21" x14ac:dyDescent="0.25">
      <c r="B52" s="100">
        <f t="shared" si="3"/>
        <v>38353</v>
      </c>
      <c r="C52" s="99">
        <v>3.4950000000000001</v>
      </c>
      <c r="D52" s="99">
        <v>-8.5000000000000006E-2</v>
      </c>
      <c r="E52" s="99">
        <v>-0.14000000000000001</v>
      </c>
      <c r="F52" s="99">
        <v>-9.5000000000000001E-2</v>
      </c>
      <c r="G52" s="117">
        <v>0.18</v>
      </c>
      <c r="H52" s="99">
        <v>-0.3</v>
      </c>
      <c r="I52" s="99">
        <v>-0.24</v>
      </c>
      <c r="J52" s="99">
        <v>0.308</v>
      </c>
      <c r="K52" s="99">
        <v>-0.24</v>
      </c>
      <c r="L52" s="99">
        <v>-0.3</v>
      </c>
      <c r="M52" s="99">
        <v>-0.14000000000000001</v>
      </c>
      <c r="N52" s="99">
        <v>0.15</v>
      </c>
      <c r="O52" s="99">
        <v>0.5</v>
      </c>
      <c r="P52" s="99">
        <v>-0.36499999999999999</v>
      </c>
      <c r="Q52" s="99">
        <v>0.3</v>
      </c>
      <c r="R52" s="99">
        <v>0.18</v>
      </c>
      <c r="S52" s="99">
        <v>0.3</v>
      </c>
      <c r="T52" s="99">
        <v>0.35799999999999998</v>
      </c>
      <c r="U52" s="99">
        <v>0.35799999999999998</v>
      </c>
    </row>
    <row r="53" spans="2:21" x14ac:dyDescent="0.25">
      <c r="B53" s="100">
        <f t="shared" si="3"/>
        <v>38384</v>
      </c>
      <c r="C53" s="99">
        <v>3.56</v>
      </c>
      <c r="D53" s="99">
        <v>-8.5000000000000006E-2</v>
      </c>
      <c r="E53" s="99">
        <v>-0.14000000000000001</v>
      </c>
      <c r="F53" s="99">
        <v>-9.5000000000000001E-2</v>
      </c>
      <c r="G53" s="117">
        <v>0.18</v>
      </c>
      <c r="H53" s="99">
        <v>-0.3</v>
      </c>
      <c r="I53" s="99">
        <v>-0.24</v>
      </c>
      <c r="J53" s="99">
        <v>0.378</v>
      </c>
      <c r="K53" s="99">
        <v>-0.24</v>
      </c>
      <c r="L53" s="99">
        <v>-0.3</v>
      </c>
      <c r="M53" s="99">
        <v>-0.14000000000000001</v>
      </c>
      <c r="N53" s="99">
        <v>0.15</v>
      </c>
      <c r="O53" s="99">
        <v>0.5</v>
      </c>
      <c r="P53" s="99">
        <v>-0.36499999999999999</v>
      </c>
      <c r="Q53" s="99">
        <v>0.3</v>
      </c>
      <c r="R53" s="99">
        <v>0.18</v>
      </c>
      <c r="S53" s="99">
        <v>0.3</v>
      </c>
      <c r="T53" s="99">
        <v>0.42799999999999999</v>
      </c>
      <c r="U53" s="99">
        <v>0.42799999999999999</v>
      </c>
    </row>
    <row r="54" spans="2:21" x14ac:dyDescent="0.25">
      <c r="B54" s="100">
        <f t="shared" si="3"/>
        <v>38412</v>
      </c>
      <c r="C54" s="99">
        <v>3.4750000000000001</v>
      </c>
      <c r="D54" s="99">
        <v>-8.5000000000000006E-2</v>
      </c>
      <c r="E54" s="99">
        <v>-0.14000000000000001</v>
      </c>
      <c r="F54" s="99">
        <v>-9.5000000000000001E-2</v>
      </c>
      <c r="G54" s="117">
        <v>0.18</v>
      </c>
      <c r="H54" s="99">
        <v>-0.3</v>
      </c>
      <c r="I54" s="99">
        <v>-0.24</v>
      </c>
      <c r="J54" s="99">
        <v>0.248</v>
      </c>
      <c r="K54" s="99">
        <v>-0.24</v>
      </c>
      <c r="L54" s="99">
        <v>-0.3</v>
      </c>
      <c r="M54" s="99">
        <v>-0.14000000000000001</v>
      </c>
      <c r="N54" s="99">
        <v>0.15</v>
      </c>
      <c r="O54" s="99">
        <v>0.5</v>
      </c>
      <c r="P54" s="99">
        <v>-0.36499999999999999</v>
      </c>
      <c r="Q54" s="99">
        <v>0.3</v>
      </c>
      <c r="R54" s="99">
        <v>0.18</v>
      </c>
      <c r="S54" s="99">
        <v>0.3</v>
      </c>
      <c r="T54" s="99">
        <v>0.29799999999999999</v>
      </c>
      <c r="U54" s="99">
        <v>0.29799999999999999</v>
      </c>
    </row>
    <row r="55" spans="2:21" x14ac:dyDescent="0.25">
      <c r="B55" s="100">
        <f t="shared" si="3"/>
        <v>38443</v>
      </c>
      <c r="C55" s="99">
        <v>3.37</v>
      </c>
      <c r="D55" s="99">
        <v>-8.5000000000000006E-2</v>
      </c>
      <c r="E55" s="99">
        <v>-0.14000000000000001</v>
      </c>
      <c r="F55" s="99">
        <v>-9.5000000000000001E-2</v>
      </c>
      <c r="G55" s="117">
        <v>0.18</v>
      </c>
      <c r="H55" s="99">
        <v>-0.3</v>
      </c>
      <c r="I55" s="99">
        <v>-0.24</v>
      </c>
      <c r="J55" s="99">
        <v>6.8000000000000005E-2</v>
      </c>
      <c r="K55" s="99">
        <v>-0.24</v>
      </c>
      <c r="L55" s="99">
        <v>-0.3</v>
      </c>
      <c r="M55" s="99">
        <v>-0.14000000000000001</v>
      </c>
      <c r="N55" s="99">
        <v>0.15</v>
      </c>
      <c r="O55" s="99">
        <v>0.5</v>
      </c>
      <c r="P55" s="99">
        <v>-0.36499999999999999</v>
      </c>
      <c r="Q55" s="99">
        <v>0.3</v>
      </c>
      <c r="R55" s="99">
        <v>0.18</v>
      </c>
      <c r="S55" s="99">
        <v>0.3</v>
      </c>
      <c r="T55" s="99">
        <v>0.11799999999999999</v>
      </c>
      <c r="U55" s="99">
        <v>0.11799999999999999</v>
      </c>
    </row>
    <row r="56" spans="2:21" x14ac:dyDescent="0.25">
      <c r="B56" s="100">
        <f t="shared" si="3"/>
        <v>38473</v>
      </c>
      <c r="C56" s="99">
        <v>3.198</v>
      </c>
      <c r="D56" s="99">
        <v>-8.5000000000000006E-2</v>
      </c>
      <c r="E56" s="99">
        <v>-0.2</v>
      </c>
      <c r="F56" s="99">
        <v>-9.5000000000000001E-2</v>
      </c>
      <c r="G56" s="117">
        <v>0.22</v>
      </c>
      <c r="H56" s="99">
        <v>-0.44</v>
      </c>
      <c r="I56" s="99">
        <v>-0.36</v>
      </c>
      <c r="J56" s="99">
        <v>-0.25</v>
      </c>
      <c r="K56" s="99">
        <v>-0.36</v>
      </c>
      <c r="L56" s="99">
        <v>-0.44</v>
      </c>
      <c r="M56" s="99">
        <v>-0.2</v>
      </c>
      <c r="N56" s="99">
        <v>0.06</v>
      </c>
      <c r="O56" s="99">
        <v>0.5</v>
      </c>
      <c r="P56" s="99">
        <v>-0.38</v>
      </c>
      <c r="Q56" s="99">
        <v>0.26</v>
      </c>
      <c r="R56" s="99">
        <v>0.22</v>
      </c>
      <c r="S56" s="99">
        <v>0.3</v>
      </c>
      <c r="T56" s="99">
        <v>-0.2</v>
      </c>
      <c r="U56" s="99">
        <v>-0.2</v>
      </c>
    </row>
    <row r="57" spans="2:21" x14ac:dyDescent="0.25">
      <c r="B57" s="100">
        <f t="shared" si="3"/>
        <v>38504</v>
      </c>
      <c r="C57" s="99">
        <v>3.2010000000000001</v>
      </c>
      <c r="D57" s="99">
        <v>-8.5000000000000006E-2</v>
      </c>
      <c r="E57" s="99">
        <v>-0.2</v>
      </c>
      <c r="F57" s="99">
        <v>-9.5000000000000001E-2</v>
      </c>
      <c r="G57" s="117">
        <v>0.22</v>
      </c>
      <c r="H57" s="99">
        <v>-0.44</v>
      </c>
      <c r="I57" s="99">
        <v>-0.36</v>
      </c>
      <c r="J57" s="99">
        <v>-0.25</v>
      </c>
      <c r="K57" s="99">
        <v>-0.36</v>
      </c>
      <c r="L57" s="99">
        <v>-0.44</v>
      </c>
      <c r="M57" s="99">
        <v>-0.2</v>
      </c>
      <c r="N57" s="99">
        <v>0.06</v>
      </c>
      <c r="O57" s="99">
        <v>0.5</v>
      </c>
      <c r="P57" s="99">
        <v>-0.38</v>
      </c>
      <c r="Q57" s="99">
        <v>0.26</v>
      </c>
      <c r="R57" s="99">
        <v>0.22</v>
      </c>
      <c r="S57" s="99">
        <v>0.3</v>
      </c>
      <c r="T57" s="99">
        <v>-0.2</v>
      </c>
      <c r="U57" s="99">
        <v>-0.2</v>
      </c>
    </row>
    <row r="58" spans="2:21" x14ac:dyDescent="0.25">
      <c r="B58" s="100">
        <f t="shared" si="3"/>
        <v>38534</v>
      </c>
      <c r="C58" s="99">
        <v>3.2410000000000001</v>
      </c>
      <c r="D58" s="99">
        <v>-8.5000000000000006E-2</v>
      </c>
      <c r="E58" s="99">
        <v>-0.2</v>
      </c>
      <c r="F58" s="99">
        <v>-9.5000000000000001E-2</v>
      </c>
      <c r="G58" s="117">
        <v>0.22</v>
      </c>
      <c r="H58" s="99">
        <v>-0.44</v>
      </c>
      <c r="I58" s="99">
        <v>-0.36</v>
      </c>
      <c r="J58" s="99">
        <v>-0.25</v>
      </c>
      <c r="K58" s="99">
        <v>-0.36</v>
      </c>
      <c r="L58" s="99">
        <v>-0.44</v>
      </c>
      <c r="M58" s="99">
        <v>-0.2</v>
      </c>
      <c r="N58" s="99">
        <v>0.06</v>
      </c>
      <c r="O58" s="99">
        <v>0.5</v>
      </c>
      <c r="P58" s="99">
        <v>-0.38</v>
      </c>
      <c r="Q58" s="99">
        <v>0.26</v>
      </c>
      <c r="R58" s="99">
        <v>0.22</v>
      </c>
      <c r="S58" s="99">
        <v>0.3</v>
      </c>
      <c r="T58" s="99">
        <v>-0.2</v>
      </c>
      <c r="U58" s="99">
        <v>-0.2</v>
      </c>
    </row>
    <row r="59" spans="2:21" x14ac:dyDescent="0.25">
      <c r="B59" s="100">
        <f t="shared" si="3"/>
        <v>38565</v>
      </c>
      <c r="C59" s="99">
        <v>3.2850000000000001</v>
      </c>
      <c r="D59" s="99">
        <v>-8.5000000000000006E-2</v>
      </c>
      <c r="E59" s="99">
        <v>-0.2</v>
      </c>
      <c r="F59" s="99">
        <v>-9.5000000000000001E-2</v>
      </c>
      <c r="G59" s="117">
        <v>0.22</v>
      </c>
      <c r="H59" s="99">
        <v>-0.44</v>
      </c>
      <c r="I59" s="99">
        <v>-0.36</v>
      </c>
      <c r="J59" s="99">
        <v>-0.25</v>
      </c>
      <c r="K59" s="99">
        <v>-0.36</v>
      </c>
      <c r="L59" s="99">
        <v>-0.44</v>
      </c>
      <c r="M59" s="99">
        <v>-0.2</v>
      </c>
      <c r="N59" s="99">
        <v>0.06</v>
      </c>
      <c r="O59" s="99">
        <v>0.5</v>
      </c>
      <c r="P59" s="99">
        <v>-0.38</v>
      </c>
      <c r="Q59" s="99">
        <v>0.26</v>
      </c>
      <c r="R59" s="99">
        <v>0.22</v>
      </c>
      <c r="S59" s="99">
        <v>0.3</v>
      </c>
      <c r="T59" s="99">
        <v>-0.2</v>
      </c>
      <c r="U59" s="99">
        <v>-0.2</v>
      </c>
    </row>
    <row r="60" spans="2:21" x14ac:dyDescent="0.25">
      <c r="B60" s="100">
        <f t="shared" si="3"/>
        <v>38596</v>
      </c>
      <c r="C60" s="99">
        <v>3.335</v>
      </c>
      <c r="D60" s="99">
        <v>-8.5000000000000006E-2</v>
      </c>
      <c r="E60" s="99">
        <v>-0.2</v>
      </c>
      <c r="F60" s="99">
        <v>-9.5000000000000001E-2</v>
      </c>
      <c r="G60" s="117">
        <v>0.22</v>
      </c>
      <c r="H60" s="99">
        <v>-0.44</v>
      </c>
      <c r="I60" s="99">
        <v>-0.36</v>
      </c>
      <c r="J60" s="99">
        <v>-0.25</v>
      </c>
      <c r="K60" s="99">
        <v>-0.36</v>
      </c>
      <c r="L60" s="99">
        <v>-0.44</v>
      </c>
      <c r="M60" s="99">
        <v>-0.2</v>
      </c>
      <c r="N60" s="99">
        <v>0.06</v>
      </c>
      <c r="O60" s="99">
        <v>0.5</v>
      </c>
      <c r="P60" s="99">
        <v>-0.38</v>
      </c>
      <c r="Q60" s="99">
        <v>0.26</v>
      </c>
      <c r="R60" s="99">
        <v>0.22</v>
      </c>
      <c r="S60" s="99">
        <v>0.3</v>
      </c>
      <c r="T60" s="99">
        <v>-0.2</v>
      </c>
      <c r="U60" s="99">
        <v>-0.2</v>
      </c>
    </row>
    <row r="61" spans="2:21" x14ac:dyDescent="0.25">
      <c r="B61" s="100">
        <f t="shared" si="3"/>
        <v>38626</v>
      </c>
      <c r="C61" s="99">
        <v>3.32</v>
      </c>
      <c r="D61" s="99">
        <v>-8.5000000000000006E-2</v>
      </c>
      <c r="E61" s="99">
        <v>-0.2</v>
      </c>
      <c r="F61" s="99">
        <v>-9.5000000000000001E-2</v>
      </c>
      <c r="G61" s="117">
        <v>0.22</v>
      </c>
      <c r="H61" s="99">
        <v>-0.44</v>
      </c>
      <c r="I61" s="99">
        <v>-0.36</v>
      </c>
      <c r="J61" s="99">
        <v>-0.25</v>
      </c>
      <c r="K61" s="99">
        <v>-0.36</v>
      </c>
      <c r="L61" s="99">
        <v>-0.44</v>
      </c>
      <c r="M61" s="99">
        <v>-0.2</v>
      </c>
      <c r="N61" s="99">
        <v>0.06</v>
      </c>
      <c r="O61" s="99">
        <v>0.5</v>
      </c>
      <c r="P61" s="99">
        <v>-0.38</v>
      </c>
      <c r="Q61" s="99">
        <v>0.26</v>
      </c>
      <c r="R61" s="99">
        <v>0.22</v>
      </c>
      <c r="S61" s="99">
        <v>0.3</v>
      </c>
      <c r="T61" s="99">
        <v>-0.2</v>
      </c>
      <c r="U61" s="99">
        <v>-0.2</v>
      </c>
    </row>
    <row r="62" spans="2:21" x14ac:dyDescent="0.25">
      <c r="B62" s="100">
        <f t="shared" si="3"/>
        <v>38657</v>
      </c>
      <c r="C62" s="99">
        <v>3.335</v>
      </c>
      <c r="D62" s="99">
        <v>-8.5000000000000006E-2</v>
      </c>
      <c r="E62" s="99">
        <v>-0.2</v>
      </c>
      <c r="F62" s="99">
        <v>-9.5000000000000001E-2</v>
      </c>
      <c r="G62" s="117">
        <v>0.22</v>
      </c>
      <c r="H62" s="99">
        <v>-0.44</v>
      </c>
      <c r="I62" s="99">
        <v>-0.36</v>
      </c>
      <c r="J62" s="99">
        <v>-0.25</v>
      </c>
      <c r="K62" s="99">
        <v>-0.36</v>
      </c>
      <c r="L62" s="99">
        <v>-0.44</v>
      </c>
      <c r="M62" s="99">
        <v>-0.2</v>
      </c>
      <c r="N62" s="99">
        <v>0.06</v>
      </c>
      <c r="O62" s="99">
        <v>0.5</v>
      </c>
      <c r="P62" s="99">
        <v>-0.38</v>
      </c>
      <c r="Q62" s="99">
        <v>0.26</v>
      </c>
      <c r="R62" s="99">
        <v>0.22</v>
      </c>
      <c r="S62" s="99">
        <v>0.3</v>
      </c>
      <c r="T62" s="99">
        <v>-0.2</v>
      </c>
      <c r="U62" s="99">
        <v>-0.2</v>
      </c>
    </row>
    <row r="63" spans="2:21" x14ac:dyDescent="0.25">
      <c r="B63" s="100">
        <f t="shared" si="3"/>
        <v>38687</v>
      </c>
      <c r="C63" s="99">
        <v>3.48</v>
      </c>
      <c r="D63" s="99">
        <v>-8.5000000000000006E-2</v>
      </c>
      <c r="E63" s="99">
        <v>-0.13500000000000001</v>
      </c>
      <c r="F63" s="99">
        <v>-9.5000000000000001E-2</v>
      </c>
      <c r="G63" s="117">
        <v>0.22</v>
      </c>
      <c r="H63" s="99">
        <v>-0.31</v>
      </c>
      <c r="I63" s="99">
        <v>-0.23</v>
      </c>
      <c r="J63" s="99">
        <v>0.248</v>
      </c>
      <c r="K63" s="99">
        <v>-0.23</v>
      </c>
      <c r="L63" s="99">
        <v>-0.31</v>
      </c>
      <c r="M63" s="99">
        <v>-0.13500000000000001</v>
      </c>
      <c r="N63" s="99">
        <v>0.15</v>
      </c>
      <c r="O63" s="99">
        <v>0.5</v>
      </c>
      <c r="P63" s="99">
        <v>-0.36499999999999999</v>
      </c>
      <c r="Q63" s="99">
        <v>0.3</v>
      </c>
      <c r="R63" s="99">
        <v>0.22</v>
      </c>
      <c r="S63" s="99">
        <v>0.3</v>
      </c>
      <c r="T63" s="99">
        <v>0.29799999999999999</v>
      </c>
      <c r="U63" s="99">
        <v>0.29799999999999999</v>
      </c>
    </row>
    <row r="64" spans="2:21" x14ac:dyDescent="0.25">
      <c r="B64" s="100">
        <f t="shared" si="3"/>
        <v>38718</v>
      </c>
      <c r="C64" s="99">
        <v>3.6150000000000002</v>
      </c>
      <c r="D64" s="99">
        <v>-8.5000000000000006E-2</v>
      </c>
      <c r="E64" s="99">
        <v>-0.13500000000000001</v>
      </c>
      <c r="F64" s="99">
        <v>-9.5000000000000001E-2</v>
      </c>
      <c r="G64" s="117">
        <v>0.22</v>
      </c>
      <c r="H64" s="99">
        <v>-0.31</v>
      </c>
      <c r="I64" s="99">
        <v>-0.23</v>
      </c>
      <c r="J64" s="99">
        <v>0.308</v>
      </c>
      <c r="K64" s="99">
        <v>-0.23</v>
      </c>
      <c r="L64" s="99">
        <v>-0.31</v>
      </c>
      <c r="M64" s="99">
        <v>-0.13500000000000001</v>
      </c>
      <c r="N64" s="99">
        <v>0.15</v>
      </c>
      <c r="O64" s="99">
        <v>0.5</v>
      </c>
      <c r="P64" s="99">
        <v>-0.36499999999999999</v>
      </c>
      <c r="Q64" s="99">
        <v>0.3</v>
      </c>
      <c r="R64" s="99">
        <v>0.22</v>
      </c>
      <c r="S64" s="99">
        <v>0.3</v>
      </c>
      <c r="T64" s="99">
        <v>0.35799999999999998</v>
      </c>
      <c r="U64" s="99">
        <v>0.35799999999999998</v>
      </c>
    </row>
    <row r="65" spans="2:21" x14ac:dyDescent="0.25">
      <c r="B65" s="100">
        <f t="shared" si="3"/>
        <v>38749</v>
      </c>
      <c r="C65" s="99">
        <v>3.66</v>
      </c>
      <c r="D65" s="99">
        <v>-7.4999999999999997E-2</v>
      </c>
      <c r="E65" s="99">
        <v>-0.13500000000000001</v>
      </c>
      <c r="F65" s="99">
        <v>-8.5000000000000006E-2</v>
      </c>
      <c r="G65" s="117">
        <v>0.22</v>
      </c>
      <c r="H65" s="99">
        <v>-0.31</v>
      </c>
      <c r="I65" s="99">
        <v>-0.23</v>
      </c>
      <c r="J65" s="99">
        <v>0.378</v>
      </c>
      <c r="K65" s="99">
        <v>-0.23</v>
      </c>
      <c r="L65" s="99">
        <v>-0.31</v>
      </c>
      <c r="M65" s="99">
        <v>-0.13500000000000001</v>
      </c>
      <c r="N65" s="99">
        <v>0.15</v>
      </c>
      <c r="O65" s="99">
        <v>0.5</v>
      </c>
      <c r="P65" s="99">
        <v>-0.36499999999999999</v>
      </c>
      <c r="Q65" s="99">
        <v>0.3</v>
      </c>
      <c r="R65" s="99">
        <v>0.22</v>
      </c>
      <c r="S65" s="99">
        <v>0.3</v>
      </c>
      <c r="T65" s="99">
        <v>0.42799999999999999</v>
      </c>
      <c r="U65" s="99">
        <v>0.42799999999999999</v>
      </c>
    </row>
    <row r="66" spans="2:21" x14ac:dyDescent="0.25">
      <c r="B66" s="100">
        <f t="shared" si="3"/>
        <v>38777</v>
      </c>
      <c r="C66" s="99">
        <v>3.5750000000000002</v>
      </c>
      <c r="D66" s="99">
        <v>-7.4999999999999997E-2</v>
      </c>
      <c r="E66" s="99">
        <v>-0.13500000000000001</v>
      </c>
      <c r="F66" s="99">
        <v>-8.5000000000000006E-2</v>
      </c>
      <c r="G66" s="117">
        <v>0.22</v>
      </c>
      <c r="H66" s="99">
        <v>-0.31</v>
      </c>
      <c r="I66" s="99">
        <v>-0.23</v>
      </c>
      <c r="J66" s="99">
        <v>0.248</v>
      </c>
      <c r="K66" s="99">
        <v>-0.23</v>
      </c>
      <c r="L66" s="99">
        <v>-0.31</v>
      </c>
      <c r="M66" s="99">
        <v>-0.13500000000000001</v>
      </c>
      <c r="N66" s="99">
        <v>0.15</v>
      </c>
      <c r="O66" s="99">
        <v>0.5</v>
      </c>
      <c r="P66" s="99">
        <v>-0.36499999999999999</v>
      </c>
      <c r="Q66" s="99">
        <v>0.3</v>
      </c>
      <c r="R66" s="99">
        <v>0.22</v>
      </c>
      <c r="S66" s="99">
        <v>0.3</v>
      </c>
      <c r="T66" s="99">
        <v>0.29799999999999999</v>
      </c>
      <c r="U66" s="99">
        <v>0.29799999999999999</v>
      </c>
    </row>
    <row r="67" spans="2:21" x14ac:dyDescent="0.25">
      <c r="B67" s="100">
        <f t="shared" si="3"/>
        <v>38808</v>
      </c>
      <c r="C67" s="99">
        <v>3.47</v>
      </c>
      <c r="D67" s="99">
        <v>-7.4999999999999997E-2</v>
      </c>
      <c r="E67" s="99">
        <v>-0.13500000000000001</v>
      </c>
      <c r="F67" s="99">
        <v>-8.5000000000000006E-2</v>
      </c>
      <c r="G67" s="117">
        <v>0.22</v>
      </c>
      <c r="H67" s="99">
        <v>-0.31</v>
      </c>
      <c r="I67" s="99">
        <v>-0.23</v>
      </c>
      <c r="J67" s="99">
        <v>6.8000000000000005E-2</v>
      </c>
      <c r="K67" s="99">
        <v>-0.23</v>
      </c>
      <c r="L67" s="99">
        <v>-0.31</v>
      </c>
      <c r="M67" s="99">
        <v>-0.13500000000000001</v>
      </c>
      <c r="N67" s="99">
        <v>0.15</v>
      </c>
      <c r="O67" s="99">
        <v>0.5</v>
      </c>
      <c r="P67" s="99">
        <v>-0.36499999999999999</v>
      </c>
      <c r="Q67" s="99">
        <v>0.3</v>
      </c>
      <c r="R67" s="99">
        <v>0.22</v>
      </c>
      <c r="S67" s="99">
        <v>0.3</v>
      </c>
      <c r="T67" s="99">
        <v>0.11799999999999999</v>
      </c>
      <c r="U67" s="99">
        <v>0.11799999999999999</v>
      </c>
    </row>
    <row r="68" spans="2:21" x14ac:dyDescent="0.25">
      <c r="B68" s="100">
        <f t="shared" si="3"/>
        <v>38838</v>
      </c>
      <c r="C68" s="99">
        <v>3.298</v>
      </c>
      <c r="D68" s="99">
        <v>-7.4999999999999997E-2</v>
      </c>
      <c r="E68" s="99">
        <v>-0.19500000000000001</v>
      </c>
      <c r="F68" s="99">
        <v>-8.5000000000000006E-2</v>
      </c>
      <c r="G68" s="117">
        <v>0.24</v>
      </c>
      <c r="H68" s="99">
        <v>-0.43</v>
      </c>
      <c r="I68" s="99">
        <v>-0.35</v>
      </c>
      <c r="J68" s="99">
        <v>-0.25</v>
      </c>
      <c r="K68" s="99">
        <v>-0.35</v>
      </c>
      <c r="L68" s="99">
        <v>-0.43</v>
      </c>
      <c r="M68" s="99">
        <v>-0.19500000000000001</v>
      </c>
      <c r="N68" s="99">
        <v>0.06</v>
      </c>
      <c r="O68" s="99">
        <v>0.5</v>
      </c>
      <c r="P68" s="99">
        <v>-0.38</v>
      </c>
      <c r="Q68" s="99">
        <v>0.26</v>
      </c>
      <c r="R68" s="99">
        <v>0.24</v>
      </c>
      <c r="S68" s="99">
        <v>0.3</v>
      </c>
      <c r="T68" s="99">
        <v>-0.2</v>
      </c>
      <c r="U68" s="99">
        <v>-0.2</v>
      </c>
    </row>
    <row r="69" spans="2:21" x14ac:dyDescent="0.25">
      <c r="B69" s="100">
        <f t="shared" si="3"/>
        <v>38869</v>
      </c>
      <c r="C69" s="99">
        <v>3.3010000000000002</v>
      </c>
      <c r="D69" s="99">
        <v>-7.4999999999999997E-2</v>
      </c>
      <c r="E69" s="99">
        <v>-0.19500000000000001</v>
      </c>
      <c r="F69" s="99">
        <v>-8.5000000000000006E-2</v>
      </c>
      <c r="G69" s="117">
        <v>0.24</v>
      </c>
      <c r="H69" s="99">
        <v>-0.43</v>
      </c>
      <c r="I69" s="99">
        <v>-0.35</v>
      </c>
      <c r="J69" s="99">
        <v>-0.25</v>
      </c>
      <c r="K69" s="99">
        <v>-0.35</v>
      </c>
      <c r="L69" s="99">
        <v>-0.43</v>
      </c>
      <c r="M69" s="99">
        <v>-0.19500000000000001</v>
      </c>
      <c r="N69" s="99">
        <v>0.06</v>
      </c>
      <c r="O69" s="99">
        <v>0.5</v>
      </c>
      <c r="P69" s="99">
        <v>-0.38</v>
      </c>
      <c r="Q69" s="99">
        <v>0.26</v>
      </c>
      <c r="R69" s="99">
        <v>0.24</v>
      </c>
      <c r="S69" s="99">
        <v>0.3</v>
      </c>
      <c r="T69" s="99">
        <v>-0.2</v>
      </c>
      <c r="U69" s="99">
        <v>-0.2</v>
      </c>
    </row>
    <row r="70" spans="2:21" x14ac:dyDescent="0.25">
      <c r="B70" s="100">
        <f t="shared" si="3"/>
        <v>38899</v>
      </c>
      <c r="C70" s="99">
        <v>3.3410000000000002</v>
      </c>
      <c r="D70" s="99">
        <v>-7.4999999999999997E-2</v>
      </c>
      <c r="E70" s="99">
        <v>-0.19500000000000001</v>
      </c>
      <c r="F70" s="99">
        <v>-8.5000000000000006E-2</v>
      </c>
      <c r="G70" s="117">
        <v>0.24</v>
      </c>
      <c r="H70" s="99">
        <v>-0.43</v>
      </c>
      <c r="I70" s="99">
        <v>-0.35</v>
      </c>
      <c r="J70" s="99">
        <v>-0.25</v>
      </c>
      <c r="K70" s="99">
        <v>-0.35</v>
      </c>
      <c r="L70" s="99">
        <v>-0.43</v>
      </c>
      <c r="M70" s="99">
        <v>-0.19500000000000001</v>
      </c>
      <c r="N70" s="99">
        <v>0.06</v>
      </c>
      <c r="O70" s="99">
        <v>0.5</v>
      </c>
      <c r="P70" s="99">
        <v>-0.38</v>
      </c>
      <c r="Q70" s="99">
        <v>0.26</v>
      </c>
      <c r="R70" s="99">
        <v>0.24</v>
      </c>
      <c r="S70" s="99">
        <v>0.3</v>
      </c>
      <c r="T70" s="99">
        <v>-0.2</v>
      </c>
      <c r="U70" s="99">
        <v>-0.2</v>
      </c>
    </row>
    <row r="71" spans="2:21" x14ac:dyDescent="0.25">
      <c r="B71" s="100">
        <f t="shared" si="3"/>
        <v>38930</v>
      </c>
      <c r="C71" s="99">
        <v>3.3849999999999998</v>
      </c>
      <c r="D71" s="99">
        <v>-7.4999999999999997E-2</v>
      </c>
      <c r="E71" s="99">
        <v>-0.19500000000000001</v>
      </c>
      <c r="F71" s="99">
        <v>-8.5000000000000006E-2</v>
      </c>
      <c r="G71" s="117">
        <v>0.24</v>
      </c>
      <c r="H71" s="99">
        <v>-0.43</v>
      </c>
      <c r="I71" s="99">
        <v>-0.35</v>
      </c>
      <c r="J71" s="99">
        <v>-0.25</v>
      </c>
      <c r="K71" s="99">
        <v>-0.35</v>
      </c>
      <c r="L71" s="99">
        <v>-0.43</v>
      </c>
      <c r="M71" s="99">
        <v>-0.19500000000000001</v>
      </c>
      <c r="N71" s="99">
        <v>0.06</v>
      </c>
      <c r="O71" s="99">
        <v>0.5</v>
      </c>
      <c r="P71" s="99">
        <v>-0.38</v>
      </c>
      <c r="Q71" s="99">
        <v>0.26</v>
      </c>
      <c r="R71" s="99">
        <v>0.24</v>
      </c>
      <c r="S71" s="99">
        <v>0.3</v>
      </c>
      <c r="T71" s="99">
        <v>-0.2</v>
      </c>
      <c r="U71" s="99">
        <v>-0.2</v>
      </c>
    </row>
    <row r="72" spans="2:21" x14ac:dyDescent="0.25">
      <c r="B72" s="100">
        <f t="shared" si="3"/>
        <v>38961</v>
      </c>
      <c r="C72" s="99">
        <v>3.4350000000000001</v>
      </c>
      <c r="D72" s="99">
        <v>-7.4999999999999997E-2</v>
      </c>
      <c r="E72" s="99">
        <v>-0.19500000000000001</v>
      </c>
      <c r="F72" s="99">
        <v>-8.5000000000000006E-2</v>
      </c>
      <c r="G72" s="117">
        <v>0.24</v>
      </c>
      <c r="H72" s="99">
        <v>-0.43</v>
      </c>
      <c r="I72" s="99">
        <v>-0.35</v>
      </c>
      <c r="J72" s="99">
        <v>-0.25</v>
      </c>
      <c r="K72" s="99">
        <v>-0.35</v>
      </c>
      <c r="L72" s="99">
        <v>-0.43</v>
      </c>
      <c r="M72" s="99">
        <v>-0.19500000000000001</v>
      </c>
      <c r="N72" s="99">
        <v>0.06</v>
      </c>
      <c r="O72" s="99">
        <v>0.5</v>
      </c>
      <c r="P72" s="99">
        <v>-0.38</v>
      </c>
      <c r="Q72" s="99">
        <v>0.26</v>
      </c>
      <c r="R72" s="99">
        <v>0.24</v>
      </c>
      <c r="S72" s="99">
        <v>0.3</v>
      </c>
      <c r="T72" s="99">
        <v>-0.2</v>
      </c>
      <c r="U72" s="99">
        <v>-0.2</v>
      </c>
    </row>
    <row r="73" spans="2:21" x14ac:dyDescent="0.25">
      <c r="B73" s="100">
        <f t="shared" si="3"/>
        <v>38991</v>
      </c>
      <c r="C73" s="99">
        <v>3.42</v>
      </c>
      <c r="D73" s="99">
        <v>-7.4999999999999997E-2</v>
      </c>
      <c r="E73" s="99">
        <v>-0.19500000000000001</v>
      </c>
      <c r="F73" s="99">
        <v>-8.5000000000000006E-2</v>
      </c>
      <c r="G73" s="117">
        <v>0.24</v>
      </c>
      <c r="H73" s="99">
        <v>-0.43</v>
      </c>
      <c r="I73" s="99">
        <v>-0.35</v>
      </c>
      <c r="J73" s="99">
        <v>-0.25</v>
      </c>
      <c r="K73" s="99">
        <v>-0.35</v>
      </c>
      <c r="L73" s="99">
        <v>-0.43</v>
      </c>
      <c r="M73" s="99">
        <v>-0.19500000000000001</v>
      </c>
      <c r="N73" s="99">
        <v>0.06</v>
      </c>
      <c r="O73" s="99">
        <v>0.5</v>
      </c>
      <c r="P73" s="99">
        <v>-0.38</v>
      </c>
      <c r="Q73" s="99">
        <v>0.26</v>
      </c>
      <c r="R73" s="99">
        <v>0.24</v>
      </c>
      <c r="S73" s="99">
        <v>0.3</v>
      </c>
      <c r="T73" s="99">
        <v>-0.2</v>
      </c>
      <c r="U73" s="99">
        <v>-0.2</v>
      </c>
    </row>
    <row r="74" spans="2:21" x14ac:dyDescent="0.25">
      <c r="B74" s="100">
        <f t="shared" si="3"/>
        <v>39022</v>
      </c>
      <c r="C74" s="99">
        <v>3.4350000000000001</v>
      </c>
      <c r="D74" s="99">
        <v>-7.4999999999999997E-2</v>
      </c>
      <c r="E74" s="99">
        <v>-0.19500000000000001</v>
      </c>
      <c r="F74" s="99">
        <v>-8.5000000000000006E-2</v>
      </c>
      <c r="G74" s="117">
        <v>0.24</v>
      </c>
      <c r="H74" s="99">
        <v>-0.43</v>
      </c>
      <c r="I74" s="99">
        <v>-0.35</v>
      </c>
      <c r="J74" s="99">
        <v>-0.25</v>
      </c>
      <c r="K74" s="99">
        <v>-0.35</v>
      </c>
      <c r="L74" s="99">
        <v>-0.43</v>
      </c>
      <c r="M74" s="99">
        <v>-0.19500000000000001</v>
      </c>
      <c r="N74" s="99">
        <v>0.06</v>
      </c>
      <c r="O74" s="99">
        <v>0.5</v>
      </c>
      <c r="P74" s="99">
        <v>-0.38</v>
      </c>
      <c r="Q74" s="99">
        <v>0.26</v>
      </c>
      <c r="R74" s="99">
        <v>0.24</v>
      </c>
      <c r="S74" s="99">
        <v>0.3</v>
      </c>
      <c r="T74" s="99">
        <v>-0.2</v>
      </c>
      <c r="U74" s="99">
        <v>-0.2</v>
      </c>
    </row>
    <row r="75" spans="2:21" x14ac:dyDescent="0.25">
      <c r="B75" s="100">
        <f t="shared" si="3"/>
        <v>39052</v>
      </c>
      <c r="C75" s="99">
        <v>3.58</v>
      </c>
      <c r="D75" s="99">
        <v>-7.4999999999999997E-2</v>
      </c>
      <c r="E75" s="99">
        <v>-0.13500000000000001</v>
      </c>
      <c r="F75" s="99">
        <v>-8.5000000000000006E-2</v>
      </c>
      <c r="G75" s="117">
        <v>0.23</v>
      </c>
      <c r="H75" s="99">
        <v>-0.3</v>
      </c>
      <c r="I75" s="99">
        <v>-0.22</v>
      </c>
      <c r="J75" s="99">
        <v>0.248</v>
      </c>
      <c r="K75" s="99">
        <v>-0.22</v>
      </c>
      <c r="L75" s="99">
        <v>-0.3</v>
      </c>
      <c r="M75" s="99">
        <v>-0.13500000000000001</v>
      </c>
      <c r="N75" s="99">
        <v>0.15</v>
      </c>
      <c r="O75" s="99">
        <v>0.5</v>
      </c>
      <c r="P75" s="99">
        <v>-0.34499999999999997</v>
      </c>
      <c r="Q75" s="99">
        <v>0.3</v>
      </c>
      <c r="R75" s="99">
        <v>0.23</v>
      </c>
      <c r="S75" s="99">
        <v>0.3</v>
      </c>
      <c r="T75" s="99">
        <v>0.29799999999999999</v>
      </c>
      <c r="U75" s="99">
        <v>0.29799999999999999</v>
      </c>
    </row>
    <row r="76" spans="2:21" x14ac:dyDescent="0.25">
      <c r="B76" s="100">
        <f t="shared" si="3"/>
        <v>39083</v>
      </c>
      <c r="C76" s="99">
        <v>3.7149999999999999</v>
      </c>
      <c r="D76" s="99">
        <v>-7.4999999999999997E-2</v>
      </c>
      <c r="E76" s="99">
        <v>-0.13500000000000001</v>
      </c>
      <c r="F76" s="99">
        <v>-8.5000000000000006E-2</v>
      </c>
      <c r="G76" s="117">
        <v>0.23</v>
      </c>
      <c r="H76" s="99">
        <v>-0.3</v>
      </c>
      <c r="I76" s="99">
        <v>-0.22</v>
      </c>
      <c r="J76" s="99">
        <v>0.308</v>
      </c>
      <c r="K76" s="99">
        <v>-0.22</v>
      </c>
      <c r="L76" s="99">
        <v>-0.3</v>
      </c>
      <c r="M76" s="99">
        <v>-0.13500000000000001</v>
      </c>
      <c r="N76" s="99">
        <v>0.15</v>
      </c>
      <c r="O76" s="99">
        <v>0.5</v>
      </c>
      <c r="P76" s="99">
        <v>-0.34499999999999997</v>
      </c>
      <c r="Q76" s="99">
        <v>0.3</v>
      </c>
      <c r="R76" s="99">
        <v>0.23</v>
      </c>
      <c r="S76" s="99">
        <v>0.3</v>
      </c>
      <c r="T76" s="99">
        <v>0.35799999999999998</v>
      </c>
      <c r="U76" s="99">
        <v>0.35799999999999998</v>
      </c>
    </row>
    <row r="77" spans="2:21" x14ac:dyDescent="0.25">
      <c r="B77" s="100">
        <f t="shared" si="3"/>
        <v>39114</v>
      </c>
      <c r="C77" s="99">
        <v>3.7549999999999999</v>
      </c>
      <c r="D77" s="99">
        <v>-7.0000000000000007E-2</v>
      </c>
      <c r="E77" s="99">
        <v>-0.13500000000000001</v>
      </c>
      <c r="F77" s="99">
        <v>-0.08</v>
      </c>
      <c r="G77" s="117">
        <v>0.23</v>
      </c>
      <c r="H77" s="99">
        <v>-0.3</v>
      </c>
      <c r="I77" s="99">
        <v>-0.22</v>
      </c>
      <c r="J77" s="99">
        <v>0.378</v>
      </c>
      <c r="K77" s="99">
        <v>-0.22</v>
      </c>
      <c r="L77" s="99">
        <v>-0.3</v>
      </c>
      <c r="M77" s="99">
        <v>-0.13500000000000001</v>
      </c>
      <c r="N77" s="99">
        <v>0.15</v>
      </c>
      <c r="O77" s="99">
        <v>0.5</v>
      </c>
      <c r="P77" s="99">
        <v>-0.34499999999999997</v>
      </c>
      <c r="Q77" s="99">
        <v>0.3</v>
      </c>
      <c r="R77" s="99">
        <v>0.23</v>
      </c>
      <c r="S77" s="99">
        <v>0.3</v>
      </c>
      <c r="T77" s="99">
        <v>0.42799999999999999</v>
      </c>
      <c r="U77" s="99">
        <v>0.42799999999999999</v>
      </c>
    </row>
    <row r="78" spans="2:21" x14ac:dyDescent="0.25">
      <c r="B78" s="100">
        <f t="shared" si="3"/>
        <v>39142</v>
      </c>
      <c r="C78" s="99">
        <v>3.67</v>
      </c>
      <c r="D78" s="99">
        <v>-7.0000000000000007E-2</v>
      </c>
      <c r="E78" s="99">
        <v>-0.13500000000000001</v>
      </c>
      <c r="F78" s="99">
        <v>-0.08</v>
      </c>
      <c r="G78" s="117">
        <v>0.23</v>
      </c>
      <c r="H78" s="99">
        <v>-0.3</v>
      </c>
      <c r="I78" s="99">
        <v>-0.22</v>
      </c>
      <c r="J78" s="99">
        <v>0.248</v>
      </c>
      <c r="K78" s="99">
        <v>-0.22</v>
      </c>
      <c r="L78" s="99">
        <v>-0.3</v>
      </c>
      <c r="M78" s="99">
        <v>-0.13500000000000001</v>
      </c>
      <c r="N78" s="99">
        <v>0.15</v>
      </c>
      <c r="O78" s="99">
        <v>0.5</v>
      </c>
      <c r="P78" s="99">
        <v>-0.34499999999999997</v>
      </c>
      <c r="Q78" s="99">
        <v>0.3</v>
      </c>
      <c r="R78" s="99">
        <v>0.23</v>
      </c>
      <c r="S78" s="99">
        <v>0.3</v>
      </c>
      <c r="T78" s="99">
        <v>0.29799999999999999</v>
      </c>
      <c r="U78" s="99">
        <v>0.29799999999999999</v>
      </c>
    </row>
    <row r="79" spans="2:21" x14ac:dyDescent="0.25">
      <c r="B79" s="100">
        <f t="shared" si="3"/>
        <v>39173</v>
      </c>
      <c r="C79" s="99">
        <v>3.5649999999999999</v>
      </c>
      <c r="D79" s="99">
        <v>-7.0000000000000007E-2</v>
      </c>
      <c r="E79" s="99">
        <v>-0.13500000000000001</v>
      </c>
      <c r="F79" s="99">
        <v>-0.08</v>
      </c>
      <c r="G79" s="117">
        <v>0.23</v>
      </c>
      <c r="H79" s="99">
        <v>-0.3</v>
      </c>
      <c r="I79" s="99">
        <v>-0.22</v>
      </c>
      <c r="J79" s="99">
        <v>6.8000000000000005E-2</v>
      </c>
      <c r="K79" s="99">
        <v>-0.22</v>
      </c>
      <c r="L79" s="99">
        <v>-0.3</v>
      </c>
      <c r="M79" s="99">
        <v>-0.13500000000000001</v>
      </c>
      <c r="N79" s="99">
        <v>0.15</v>
      </c>
      <c r="O79" s="99">
        <v>0.5</v>
      </c>
      <c r="P79" s="99">
        <v>-0.34499999999999997</v>
      </c>
      <c r="Q79" s="99">
        <v>0.3</v>
      </c>
      <c r="R79" s="99">
        <v>0.23</v>
      </c>
      <c r="S79" s="99">
        <v>0.3</v>
      </c>
      <c r="T79" s="99">
        <v>0.11799999999999999</v>
      </c>
      <c r="U79" s="99">
        <v>0.11799999999999999</v>
      </c>
    </row>
    <row r="80" spans="2:21" x14ac:dyDescent="0.25">
      <c r="B80" s="100">
        <f t="shared" si="3"/>
        <v>39203</v>
      </c>
      <c r="C80" s="99">
        <v>3.3929999999999998</v>
      </c>
      <c r="D80" s="99">
        <v>-7.0000000000000007E-2</v>
      </c>
      <c r="E80" s="99">
        <v>-0.19500000000000001</v>
      </c>
      <c r="F80" s="99">
        <v>-0.08</v>
      </c>
      <c r="G80" s="117">
        <v>0.24</v>
      </c>
      <c r="H80" s="99">
        <v>-0.43</v>
      </c>
      <c r="I80" s="99">
        <v>-0.35</v>
      </c>
      <c r="J80" s="99">
        <v>-0.25</v>
      </c>
      <c r="K80" s="99">
        <v>-0.35</v>
      </c>
      <c r="L80" s="99">
        <v>-0.43</v>
      </c>
      <c r="M80" s="99">
        <v>-0.19500000000000001</v>
      </c>
      <c r="N80" s="99">
        <v>0.06</v>
      </c>
      <c r="O80" s="99">
        <v>0.5</v>
      </c>
      <c r="P80" s="99">
        <v>-0.36</v>
      </c>
      <c r="Q80" s="99">
        <v>0.26</v>
      </c>
      <c r="R80" s="99">
        <v>0.24</v>
      </c>
      <c r="S80" s="99">
        <v>0.3</v>
      </c>
      <c r="T80" s="99">
        <v>-0.2</v>
      </c>
      <c r="U80" s="99">
        <v>-0.2</v>
      </c>
    </row>
    <row r="81" spans="2:21" x14ac:dyDescent="0.25">
      <c r="B81" s="100">
        <f t="shared" ref="B81:B112" si="4">EOMONTH(B80,0)+1</f>
        <v>39234</v>
      </c>
      <c r="C81" s="99">
        <v>3.3959999999999999</v>
      </c>
      <c r="D81" s="99">
        <v>-7.0000000000000007E-2</v>
      </c>
      <c r="E81" s="99">
        <v>-0.19500000000000001</v>
      </c>
      <c r="F81" s="99">
        <v>-0.08</v>
      </c>
      <c r="G81" s="117">
        <v>0.24</v>
      </c>
      <c r="H81" s="99">
        <v>-0.43</v>
      </c>
      <c r="I81" s="99">
        <v>-0.35</v>
      </c>
      <c r="J81" s="99">
        <v>-0.25</v>
      </c>
      <c r="K81" s="99">
        <v>-0.35</v>
      </c>
      <c r="L81" s="99">
        <v>-0.43</v>
      </c>
      <c r="M81" s="99">
        <v>-0.19500000000000001</v>
      </c>
      <c r="N81" s="99">
        <v>0.06</v>
      </c>
      <c r="O81" s="99">
        <v>0.5</v>
      </c>
      <c r="P81" s="99">
        <v>-0.36</v>
      </c>
      <c r="Q81" s="99">
        <v>0.26</v>
      </c>
      <c r="R81" s="99">
        <v>0.24</v>
      </c>
      <c r="S81" s="99">
        <v>0.3</v>
      </c>
      <c r="T81" s="99">
        <v>-0.2</v>
      </c>
      <c r="U81" s="99">
        <v>-0.2</v>
      </c>
    </row>
    <row r="82" spans="2:21" x14ac:dyDescent="0.25">
      <c r="B82" s="100">
        <f t="shared" si="4"/>
        <v>39264</v>
      </c>
      <c r="C82" s="99">
        <v>3.4359999999999999</v>
      </c>
      <c r="D82" s="99">
        <v>-7.0000000000000007E-2</v>
      </c>
      <c r="E82" s="99">
        <v>-0.19500000000000001</v>
      </c>
      <c r="F82" s="99">
        <v>-0.08</v>
      </c>
      <c r="G82" s="117">
        <v>0.24</v>
      </c>
      <c r="H82" s="99">
        <v>-0.43</v>
      </c>
      <c r="I82" s="99">
        <v>-0.35</v>
      </c>
      <c r="J82" s="99">
        <v>-0.25</v>
      </c>
      <c r="K82" s="99">
        <v>-0.35</v>
      </c>
      <c r="L82" s="99">
        <v>-0.43</v>
      </c>
      <c r="M82" s="99">
        <v>-0.19500000000000001</v>
      </c>
      <c r="N82" s="99">
        <v>0.06</v>
      </c>
      <c r="O82" s="99">
        <v>0.5</v>
      </c>
      <c r="P82" s="99">
        <v>-0.36</v>
      </c>
      <c r="Q82" s="99">
        <v>0.26</v>
      </c>
      <c r="R82" s="99">
        <v>0.24</v>
      </c>
      <c r="S82" s="99">
        <v>0.3</v>
      </c>
      <c r="T82" s="99">
        <v>-0.2</v>
      </c>
      <c r="U82" s="99">
        <v>-0.2</v>
      </c>
    </row>
    <row r="83" spans="2:21" x14ac:dyDescent="0.25">
      <c r="B83" s="100">
        <f t="shared" si="4"/>
        <v>39295</v>
      </c>
      <c r="C83" s="99">
        <v>3.48</v>
      </c>
      <c r="D83" s="99">
        <v>-7.0000000000000007E-2</v>
      </c>
      <c r="E83" s="99">
        <v>-0.19500000000000001</v>
      </c>
      <c r="F83" s="99">
        <v>-0.08</v>
      </c>
      <c r="G83" s="117">
        <v>0.24</v>
      </c>
      <c r="H83" s="99">
        <v>-0.43</v>
      </c>
      <c r="I83" s="99">
        <v>-0.35</v>
      </c>
      <c r="J83" s="99">
        <v>-0.25</v>
      </c>
      <c r="K83" s="99">
        <v>-0.35</v>
      </c>
      <c r="L83" s="99">
        <v>-0.43</v>
      </c>
      <c r="M83" s="99">
        <v>-0.19500000000000001</v>
      </c>
      <c r="N83" s="99">
        <v>0.06</v>
      </c>
      <c r="O83" s="99">
        <v>0.5</v>
      </c>
      <c r="P83" s="99">
        <v>-0.36</v>
      </c>
      <c r="Q83" s="99">
        <v>0.26</v>
      </c>
      <c r="R83" s="99">
        <v>0.24</v>
      </c>
      <c r="S83" s="99">
        <v>0.3</v>
      </c>
      <c r="T83" s="99">
        <v>-0.2</v>
      </c>
      <c r="U83" s="99">
        <v>-0.2</v>
      </c>
    </row>
    <row r="84" spans="2:21" x14ac:dyDescent="0.25">
      <c r="B84" s="100">
        <f t="shared" si="4"/>
        <v>39326</v>
      </c>
      <c r="C84" s="99">
        <v>3.53</v>
      </c>
      <c r="D84" s="99">
        <v>-7.0000000000000007E-2</v>
      </c>
      <c r="E84" s="99">
        <v>-0.19500000000000001</v>
      </c>
      <c r="F84" s="99">
        <v>-0.08</v>
      </c>
      <c r="G84" s="117">
        <v>0.24</v>
      </c>
      <c r="H84" s="99">
        <v>-0.43</v>
      </c>
      <c r="I84" s="99">
        <v>-0.35</v>
      </c>
      <c r="J84" s="99">
        <v>-0.25</v>
      </c>
      <c r="K84" s="99">
        <v>-0.35</v>
      </c>
      <c r="L84" s="99">
        <v>-0.43</v>
      </c>
      <c r="M84" s="99">
        <v>-0.19500000000000001</v>
      </c>
      <c r="N84" s="99">
        <v>0.06</v>
      </c>
      <c r="O84" s="99">
        <v>0.5</v>
      </c>
      <c r="P84" s="99">
        <v>-0.36</v>
      </c>
      <c r="Q84" s="99">
        <v>0.26</v>
      </c>
      <c r="R84" s="99">
        <v>0.24</v>
      </c>
      <c r="S84" s="99">
        <v>0.3</v>
      </c>
      <c r="T84" s="99">
        <v>-0.2</v>
      </c>
      <c r="U84" s="99">
        <v>-0.2</v>
      </c>
    </row>
    <row r="85" spans="2:21" x14ac:dyDescent="0.25">
      <c r="B85" s="100">
        <f t="shared" si="4"/>
        <v>39356</v>
      </c>
      <c r="C85" s="99">
        <v>3.5150000000000001</v>
      </c>
      <c r="D85" s="99">
        <v>-7.0000000000000007E-2</v>
      </c>
      <c r="E85" s="99">
        <v>-0.19500000000000001</v>
      </c>
      <c r="F85" s="99">
        <v>-0.08</v>
      </c>
      <c r="G85" s="117">
        <v>0.24</v>
      </c>
      <c r="H85" s="99">
        <v>-0.43</v>
      </c>
      <c r="I85" s="99">
        <v>-0.35</v>
      </c>
      <c r="J85" s="99">
        <v>-0.25</v>
      </c>
      <c r="K85" s="99">
        <v>-0.35</v>
      </c>
      <c r="L85" s="99">
        <v>-0.43</v>
      </c>
      <c r="M85" s="99">
        <v>-0.19500000000000001</v>
      </c>
      <c r="N85" s="99">
        <v>0.06</v>
      </c>
      <c r="O85" s="99">
        <v>0.5</v>
      </c>
      <c r="P85" s="99">
        <v>-0.36</v>
      </c>
      <c r="Q85" s="99">
        <v>0.26</v>
      </c>
      <c r="R85" s="99">
        <v>0.24</v>
      </c>
      <c r="S85" s="99">
        <v>0.3</v>
      </c>
      <c r="T85" s="99">
        <v>-0.2</v>
      </c>
      <c r="U85" s="99">
        <v>-0.2</v>
      </c>
    </row>
    <row r="86" spans="2:21" x14ac:dyDescent="0.25">
      <c r="B86" s="100">
        <f t="shared" si="4"/>
        <v>39387</v>
      </c>
      <c r="C86" s="99">
        <v>3.53</v>
      </c>
      <c r="D86" s="99">
        <v>-7.0000000000000007E-2</v>
      </c>
      <c r="E86" s="99">
        <v>-0.19500000000000001</v>
      </c>
      <c r="F86" s="99">
        <v>-0.08</v>
      </c>
      <c r="G86" s="117">
        <v>0.24</v>
      </c>
      <c r="H86" s="99">
        <v>-0.43</v>
      </c>
      <c r="I86" s="99">
        <v>-0.35</v>
      </c>
      <c r="J86" s="99">
        <v>-0.25</v>
      </c>
      <c r="K86" s="99">
        <v>-0.35</v>
      </c>
      <c r="L86" s="99">
        <v>-0.43</v>
      </c>
      <c r="M86" s="99">
        <v>-0.19500000000000001</v>
      </c>
      <c r="N86" s="99">
        <v>0.06</v>
      </c>
      <c r="O86" s="99">
        <v>0.5</v>
      </c>
      <c r="P86" s="99">
        <v>-0.36</v>
      </c>
      <c r="Q86" s="99">
        <v>0.26</v>
      </c>
      <c r="R86" s="99">
        <v>0.24</v>
      </c>
      <c r="S86" s="99">
        <v>0.3</v>
      </c>
      <c r="T86" s="99">
        <v>-0.2</v>
      </c>
      <c r="U86" s="99">
        <v>-0.2</v>
      </c>
    </row>
    <row r="87" spans="2:21" x14ac:dyDescent="0.25">
      <c r="B87" s="100">
        <f t="shared" si="4"/>
        <v>39417</v>
      </c>
      <c r="C87" s="99">
        <v>3.6749999999999998</v>
      </c>
      <c r="D87" s="99">
        <v>-7.0000000000000007E-2</v>
      </c>
      <c r="E87" s="99">
        <v>-0.13500000000000001</v>
      </c>
      <c r="F87" s="99">
        <v>-0.08</v>
      </c>
      <c r="G87" s="117">
        <v>0.23</v>
      </c>
      <c r="H87" s="99">
        <v>-0.3</v>
      </c>
      <c r="I87" s="99">
        <v>0</v>
      </c>
      <c r="J87" s="99">
        <v>0.248</v>
      </c>
      <c r="K87" s="99">
        <v>-0.22</v>
      </c>
      <c r="L87" s="99">
        <v>0</v>
      </c>
      <c r="M87" s="99">
        <v>-0.13500000000000001</v>
      </c>
      <c r="N87" s="99">
        <v>0.15</v>
      </c>
      <c r="O87" s="99">
        <v>0.5</v>
      </c>
      <c r="P87" s="99">
        <v>-0.38</v>
      </c>
      <c r="Q87" s="99">
        <v>0.3</v>
      </c>
      <c r="R87" s="99">
        <v>0.23</v>
      </c>
      <c r="S87" s="99">
        <v>0.3</v>
      </c>
      <c r="T87" s="99">
        <v>0.29799999999999999</v>
      </c>
      <c r="U87" s="99">
        <v>0.29799999999999999</v>
      </c>
    </row>
    <row r="88" spans="2:21" x14ac:dyDescent="0.25">
      <c r="B88" s="100">
        <f t="shared" si="4"/>
        <v>39448</v>
      </c>
      <c r="C88" s="99">
        <v>3.81</v>
      </c>
      <c r="D88" s="99">
        <v>-7.0000000000000007E-2</v>
      </c>
      <c r="E88" s="99">
        <v>-0.13500000000000001</v>
      </c>
      <c r="F88" s="99">
        <v>-0.08</v>
      </c>
      <c r="G88" s="117">
        <v>0.23</v>
      </c>
      <c r="H88" s="99">
        <v>-0.3</v>
      </c>
      <c r="I88" s="99">
        <v>0</v>
      </c>
      <c r="J88" s="99">
        <v>0.308</v>
      </c>
      <c r="K88" s="99">
        <v>-0.22</v>
      </c>
      <c r="L88" s="99">
        <v>0</v>
      </c>
      <c r="M88" s="99">
        <v>-0.13500000000000001</v>
      </c>
      <c r="N88" s="99">
        <v>0.15</v>
      </c>
      <c r="O88" s="99">
        <v>0.5</v>
      </c>
      <c r="P88" s="99">
        <v>-0.38</v>
      </c>
      <c r="Q88" s="99">
        <v>0.3</v>
      </c>
      <c r="R88" s="99">
        <v>0.23</v>
      </c>
      <c r="S88" s="99">
        <v>0.3</v>
      </c>
      <c r="T88" s="99">
        <v>0.35799999999999998</v>
      </c>
      <c r="U88" s="99">
        <v>0.35799999999999998</v>
      </c>
    </row>
    <row r="89" spans="2:21" x14ac:dyDescent="0.25">
      <c r="B89" s="100">
        <f t="shared" si="4"/>
        <v>39479</v>
      </c>
      <c r="C89" s="99">
        <v>3.85</v>
      </c>
      <c r="D89" s="99">
        <v>-7.0000000000000007E-2</v>
      </c>
      <c r="E89" s="99">
        <v>-0.13500000000000001</v>
      </c>
      <c r="F89" s="99">
        <v>-0.08</v>
      </c>
      <c r="G89" s="117">
        <v>0.23</v>
      </c>
      <c r="H89" s="99">
        <v>-0.3</v>
      </c>
      <c r="I89" s="99">
        <v>0</v>
      </c>
      <c r="J89" s="99">
        <v>0.378</v>
      </c>
      <c r="K89" s="99">
        <v>-0.22</v>
      </c>
      <c r="L89" s="99">
        <v>0</v>
      </c>
      <c r="M89" s="99">
        <v>-0.13500000000000001</v>
      </c>
      <c r="N89" s="99">
        <v>0.15</v>
      </c>
      <c r="O89" s="99">
        <v>0.5</v>
      </c>
      <c r="P89" s="99">
        <v>-0.38</v>
      </c>
      <c r="Q89" s="99">
        <v>0.3</v>
      </c>
      <c r="R89" s="99">
        <v>0.23</v>
      </c>
      <c r="S89" s="99">
        <v>0.3</v>
      </c>
      <c r="T89" s="99">
        <v>0.42799999999999999</v>
      </c>
      <c r="U89" s="99">
        <v>0.42799999999999999</v>
      </c>
    </row>
    <row r="90" spans="2:21" x14ac:dyDescent="0.25">
      <c r="B90" s="100">
        <f t="shared" si="4"/>
        <v>39508</v>
      </c>
      <c r="C90" s="99">
        <v>3.7650000000000001</v>
      </c>
      <c r="D90" s="99">
        <v>-7.0000000000000007E-2</v>
      </c>
      <c r="E90" s="99">
        <v>-0.13500000000000001</v>
      </c>
      <c r="F90" s="99">
        <v>-0.08</v>
      </c>
      <c r="G90" s="117">
        <v>0.23</v>
      </c>
      <c r="H90" s="99">
        <v>-0.3</v>
      </c>
      <c r="I90" s="99">
        <v>0</v>
      </c>
      <c r="J90" s="99">
        <v>0.248</v>
      </c>
      <c r="K90" s="99">
        <v>-0.22</v>
      </c>
      <c r="L90" s="99">
        <v>0</v>
      </c>
      <c r="M90" s="99">
        <v>-0.13500000000000001</v>
      </c>
      <c r="N90" s="99">
        <v>0.15</v>
      </c>
      <c r="O90" s="99">
        <v>0.5</v>
      </c>
      <c r="P90" s="99">
        <v>-0.38</v>
      </c>
      <c r="Q90" s="99">
        <v>0.3</v>
      </c>
      <c r="R90" s="99">
        <v>0.23</v>
      </c>
      <c r="S90" s="99">
        <v>0.3</v>
      </c>
      <c r="T90" s="99">
        <v>0.29799999999999999</v>
      </c>
      <c r="U90" s="99">
        <v>0.29799999999999999</v>
      </c>
    </row>
    <row r="91" spans="2:21" x14ac:dyDescent="0.25">
      <c r="B91" s="100">
        <f t="shared" si="4"/>
        <v>39539</v>
      </c>
      <c r="C91" s="99">
        <v>3.66</v>
      </c>
      <c r="D91" s="99">
        <v>-7.0000000000000007E-2</v>
      </c>
      <c r="E91" s="99">
        <v>-0.13500000000000001</v>
      </c>
      <c r="F91" s="99">
        <v>-0.08</v>
      </c>
      <c r="G91" s="117">
        <v>0.23</v>
      </c>
      <c r="H91" s="99">
        <v>-0.3</v>
      </c>
      <c r="I91" s="99">
        <v>0</v>
      </c>
      <c r="J91" s="99">
        <v>6.8000000000000005E-2</v>
      </c>
      <c r="K91" s="99">
        <v>-0.22</v>
      </c>
      <c r="L91" s="99">
        <v>0</v>
      </c>
      <c r="M91" s="99">
        <v>-0.13500000000000001</v>
      </c>
      <c r="N91" s="99">
        <v>0.15</v>
      </c>
      <c r="O91" s="99">
        <v>0.5</v>
      </c>
      <c r="P91" s="99">
        <v>-0.38</v>
      </c>
      <c r="Q91" s="99">
        <v>0.3</v>
      </c>
      <c r="R91" s="99">
        <v>0.23</v>
      </c>
      <c r="S91" s="99">
        <v>0.3</v>
      </c>
      <c r="T91" s="99">
        <v>0.11799999999999999</v>
      </c>
      <c r="U91" s="99">
        <v>0.11799999999999999</v>
      </c>
    </row>
    <row r="92" spans="2:21" x14ac:dyDescent="0.25">
      <c r="B92" s="100">
        <f t="shared" si="4"/>
        <v>39569</v>
      </c>
      <c r="C92" s="99">
        <v>3.488</v>
      </c>
      <c r="D92" s="99">
        <v>-7.0000000000000007E-2</v>
      </c>
      <c r="E92" s="99">
        <v>-0.19500000000000001</v>
      </c>
      <c r="F92" s="99">
        <v>-0.08</v>
      </c>
      <c r="G92" s="117">
        <v>0.24</v>
      </c>
      <c r="H92" s="99">
        <v>-0.43</v>
      </c>
      <c r="I92" s="99">
        <v>0</v>
      </c>
      <c r="J92" s="99">
        <v>-0.25</v>
      </c>
      <c r="K92" s="99">
        <v>-0.35</v>
      </c>
      <c r="L92" s="99">
        <v>0</v>
      </c>
      <c r="M92" s="99">
        <v>-0.19500000000000001</v>
      </c>
      <c r="N92" s="99">
        <v>0.06</v>
      </c>
      <c r="O92" s="99">
        <v>0.5</v>
      </c>
      <c r="P92" s="99">
        <v>-0.42499999999999999</v>
      </c>
      <c r="Q92" s="99">
        <v>0.26</v>
      </c>
      <c r="R92" s="99">
        <v>0.24</v>
      </c>
      <c r="S92" s="99">
        <v>0.3</v>
      </c>
      <c r="T92" s="99">
        <v>-0.2</v>
      </c>
      <c r="U92" s="99">
        <v>-0.2</v>
      </c>
    </row>
    <row r="93" spans="2:21" x14ac:dyDescent="0.25">
      <c r="B93" s="100">
        <f t="shared" si="4"/>
        <v>39600</v>
      </c>
      <c r="C93" s="99">
        <v>3.4910000000000001</v>
      </c>
      <c r="D93" s="99">
        <v>-7.0000000000000007E-2</v>
      </c>
      <c r="E93" s="99">
        <v>-0.19500000000000001</v>
      </c>
      <c r="F93" s="99">
        <v>-0.08</v>
      </c>
      <c r="G93" s="117">
        <v>0.24</v>
      </c>
      <c r="H93" s="99">
        <v>-0.43</v>
      </c>
      <c r="I93" s="99">
        <v>0</v>
      </c>
      <c r="J93" s="99">
        <v>-0.25</v>
      </c>
      <c r="K93" s="99">
        <v>-0.35</v>
      </c>
      <c r="L93" s="99">
        <v>0</v>
      </c>
      <c r="M93" s="99">
        <v>-0.19500000000000001</v>
      </c>
      <c r="N93" s="99">
        <v>0.06</v>
      </c>
      <c r="O93" s="99">
        <v>0.5</v>
      </c>
      <c r="P93" s="99">
        <v>-0.42499999999999999</v>
      </c>
      <c r="Q93" s="99">
        <v>0.26</v>
      </c>
      <c r="R93" s="99">
        <v>0.24</v>
      </c>
      <c r="S93" s="99">
        <v>0.3</v>
      </c>
      <c r="T93" s="99">
        <v>-0.2</v>
      </c>
      <c r="U93" s="99">
        <v>-0.2</v>
      </c>
    </row>
    <row r="94" spans="2:21" x14ac:dyDescent="0.25">
      <c r="B94" s="100">
        <f t="shared" si="4"/>
        <v>39630</v>
      </c>
      <c r="C94" s="99">
        <v>3.5310000000000001</v>
      </c>
      <c r="D94" s="99">
        <v>-7.0000000000000007E-2</v>
      </c>
      <c r="E94" s="99">
        <v>-0.19500000000000001</v>
      </c>
      <c r="F94" s="99">
        <v>-0.08</v>
      </c>
      <c r="G94" s="117">
        <v>0.24</v>
      </c>
      <c r="H94" s="99">
        <v>-0.43</v>
      </c>
      <c r="I94" s="99">
        <v>0</v>
      </c>
      <c r="J94" s="99">
        <v>-0.25</v>
      </c>
      <c r="K94" s="99">
        <v>-0.35</v>
      </c>
      <c r="L94" s="99">
        <v>0</v>
      </c>
      <c r="M94" s="99">
        <v>-0.19500000000000001</v>
      </c>
      <c r="N94" s="99">
        <v>0.06</v>
      </c>
      <c r="O94" s="99">
        <v>0.5</v>
      </c>
      <c r="P94" s="99">
        <v>-0.42499999999999999</v>
      </c>
      <c r="Q94" s="99">
        <v>0.26</v>
      </c>
      <c r="R94" s="99">
        <v>0.24</v>
      </c>
      <c r="S94" s="99">
        <v>0.3</v>
      </c>
      <c r="T94" s="99">
        <v>-0.2</v>
      </c>
      <c r="U94" s="99">
        <v>-0.2</v>
      </c>
    </row>
    <row r="95" spans="2:21" x14ac:dyDescent="0.25">
      <c r="B95" s="100">
        <f t="shared" si="4"/>
        <v>39661</v>
      </c>
      <c r="C95" s="99">
        <v>3.5750000000000002</v>
      </c>
      <c r="D95" s="99">
        <v>-7.0000000000000007E-2</v>
      </c>
      <c r="E95" s="99">
        <v>-0.19500000000000001</v>
      </c>
      <c r="F95" s="99">
        <v>-0.08</v>
      </c>
      <c r="G95" s="117">
        <v>0.24</v>
      </c>
      <c r="H95" s="99">
        <v>-0.43</v>
      </c>
      <c r="I95" s="99">
        <v>0</v>
      </c>
      <c r="J95" s="99">
        <v>-0.25</v>
      </c>
      <c r="K95" s="99">
        <v>-0.35</v>
      </c>
      <c r="L95" s="99">
        <v>0</v>
      </c>
      <c r="M95" s="99">
        <v>-0.19500000000000001</v>
      </c>
      <c r="N95" s="99">
        <v>0.06</v>
      </c>
      <c r="O95" s="99">
        <v>0.5</v>
      </c>
      <c r="P95" s="99">
        <v>-0.42499999999999999</v>
      </c>
      <c r="Q95" s="99">
        <v>0.26</v>
      </c>
      <c r="R95" s="99">
        <v>0.24</v>
      </c>
      <c r="S95" s="99">
        <v>0.3</v>
      </c>
      <c r="T95" s="99">
        <v>-0.2</v>
      </c>
      <c r="U95" s="99">
        <v>-0.2</v>
      </c>
    </row>
    <row r="96" spans="2:21" x14ac:dyDescent="0.25">
      <c r="B96" s="100">
        <f t="shared" si="4"/>
        <v>39692</v>
      </c>
      <c r="C96" s="99">
        <v>3.625</v>
      </c>
      <c r="D96" s="99">
        <v>-7.0000000000000007E-2</v>
      </c>
      <c r="E96" s="99">
        <v>-0.19500000000000001</v>
      </c>
      <c r="F96" s="99">
        <v>-0.08</v>
      </c>
      <c r="G96" s="117">
        <v>0.24</v>
      </c>
      <c r="H96" s="99">
        <v>-0.43</v>
      </c>
      <c r="I96" s="99">
        <v>0</v>
      </c>
      <c r="J96" s="99">
        <v>-0.25</v>
      </c>
      <c r="K96" s="99">
        <v>-0.35</v>
      </c>
      <c r="L96" s="99">
        <v>0</v>
      </c>
      <c r="M96" s="99">
        <v>-0.19500000000000001</v>
      </c>
      <c r="N96" s="99">
        <v>0.06</v>
      </c>
      <c r="O96" s="99">
        <v>0.5</v>
      </c>
      <c r="P96" s="99">
        <v>-0.42499999999999999</v>
      </c>
      <c r="Q96" s="99">
        <v>0.26</v>
      </c>
      <c r="R96" s="99">
        <v>0.24</v>
      </c>
      <c r="S96" s="99">
        <v>0.3</v>
      </c>
      <c r="T96" s="99">
        <v>-0.2</v>
      </c>
      <c r="U96" s="99">
        <v>-0.2</v>
      </c>
    </row>
    <row r="97" spans="2:21" x14ac:dyDescent="0.25">
      <c r="B97" s="100">
        <f t="shared" si="4"/>
        <v>39722</v>
      </c>
      <c r="C97" s="99">
        <v>3.61</v>
      </c>
      <c r="D97" s="99">
        <v>-7.0000000000000007E-2</v>
      </c>
      <c r="E97" s="99">
        <v>-0.19500000000000001</v>
      </c>
      <c r="F97" s="99">
        <v>-0.08</v>
      </c>
      <c r="G97" s="117">
        <v>0.24</v>
      </c>
      <c r="H97" s="99">
        <v>-0.43</v>
      </c>
      <c r="I97" s="99">
        <v>0</v>
      </c>
      <c r="J97" s="99">
        <v>-0.25</v>
      </c>
      <c r="K97" s="99">
        <v>-0.35</v>
      </c>
      <c r="L97" s="99">
        <v>0</v>
      </c>
      <c r="M97" s="99">
        <v>-0.19500000000000001</v>
      </c>
      <c r="N97" s="99">
        <v>0.06</v>
      </c>
      <c r="O97" s="99">
        <v>0.5</v>
      </c>
      <c r="P97" s="99">
        <v>-0.42499999999999999</v>
      </c>
      <c r="Q97" s="99">
        <v>0.26</v>
      </c>
      <c r="R97" s="99">
        <v>0.24</v>
      </c>
      <c r="S97" s="99">
        <v>0.3</v>
      </c>
      <c r="T97" s="99">
        <v>-0.2</v>
      </c>
      <c r="U97" s="99">
        <v>-0.2</v>
      </c>
    </row>
    <row r="98" spans="2:21" x14ac:dyDescent="0.25">
      <c r="B98" s="100">
        <f t="shared" si="4"/>
        <v>39753</v>
      </c>
      <c r="C98" s="99">
        <v>3.625</v>
      </c>
      <c r="D98" s="99">
        <v>-7.0000000000000007E-2</v>
      </c>
      <c r="E98" s="99">
        <v>-0.19500000000000001</v>
      </c>
      <c r="F98" s="99">
        <v>-0.08</v>
      </c>
      <c r="G98" s="117">
        <v>0.24</v>
      </c>
      <c r="H98" s="99">
        <v>-0.43</v>
      </c>
      <c r="I98" s="99">
        <v>0</v>
      </c>
      <c r="J98" s="99">
        <v>-0.25</v>
      </c>
      <c r="K98" s="99">
        <v>-0.35</v>
      </c>
      <c r="L98" s="99">
        <v>0</v>
      </c>
      <c r="M98" s="99">
        <v>-0.19500000000000001</v>
      </c>
      <c r="N98" s="99">
        <v>0.06</v>
      </c>
      <c r="O98" s="99">
        <v>0.5</v>
      </c>
      <c r="P98" s="99">
        <v>-0.42499999999999999</v>
      </c>
      <c r="Q98" s="99">
        <v>0.26</v>
      </c>
      <c r="R98" s="99">
        <v>0.24</v>
      </c>
      <c r="S98" s="99">
        <v>0.3</v>
      </c>
      <c r="T98" s="99">
        <v>-0.2</v>
      </c>
      <c r="U98" s="99">
        <v>-0.2</v>
      </c>
    </row>
    <row r="99" spans="2:21" x14ac:dyDescent="0.25">
      <c r="B99" s="100">
        <f t="shared" si="4"/>
        <v>39783</v>
      </c>
      <c r="C99" s="99">
        <v>3.77</v>
      </c>
      <c r="D99" s="99">
        <v>-7.0000000000000007E-2</v>
      </c>
      <c r="E99" s="99">
        <v>-0.13500000000000001</v>
      </c>
      <c r="F99" s="99">
        <v>-0.08</v>
      </c>
      <c r="G99" s="117">
        <v>0.23</v>
      </c>
      <c r="H99" s="99">
        <v>-0.3</v>
      </c>
      <c r="I99" s="99">
        <v>0</v>
      </c>
      <c r="J99" s="99">
        <v>0.248</v>
      </c>
      <c r="K99" s="99">
        <v>-0.22</v>
      </c>
      <c r="L99" s="99">
        <v>0</v>
      </c>
      <c r="M99" s="99">
        <v>-0.13500000000000001</v>
      </c>
      <c r="N99" s="99">
        <v>0</v>
      </c>
      <c r="O99" s="99">
        <v>0.5</v>
      </c>
      <c r="P99" s="99">
        <v>-0.38</v>
      </c>
      <c r="Q99" s="99">
        <v>0.3</v>
      </c>
      <c r="R99" s="99">
        <v>0.23</v>
      </c>
      <c r="S99" s="99">
        <v>0.3</v>
      </c>
      <c r="T99" s="99">
        <v>0.29799999999999999</v>
      </c>
      <c r="U99" s="99">
        <v>0.29799999999999999</v>
      </c>
    </row>
    <row r="100" spans="2:21" x14ac:dyDescent="0.25">
      <c r="B100" s="100">
        <f t="shared" si="4"/>
        <v>39814</v>
      </c>
      <c r="C100" s="99">
        <v>3.9049999999999998</v>
      </c>
      <c r="D100" s="99">
        <v>-7.0000000000000007E-2</v>
      </c>
      <c r="E100" s="99">
        <v>-0.13500000000000001</v>
      </c>
      <c r="F100" s="99">
        <v>-0.08</v>
      </c>
      <c r="G100" s="117">
        <v>0.23</v>
      </c>
      <c r="H100" s="99">
        <v>-0.3</v>
      </c>
      <c r="I100" s="99">
        <v>0</v>
      </c>
      <c r="J100" s="99">
        <v>0.308</v>
      </c>
      <c r="K100" s="99">
        <v>-0.22</v>
      </c>
      <c r="L100" s="99">
        <v>0</v>
      </c>
      <c r="M100" s="99">
        <v>-0.13500000000000001</v>
      </c>
      <c r="N100" s="99">
        <v>0</v>
      </c>
      <c r="O100" s="99">
        <v>0.5</v>
      </c>
      <c r="P100" s="99">
        <v>-0.38</v>
      </c>
      <c r="Q100" s="99">
        <v>0.3</v>
      </c>
      <c r="R100" s="99">
        <v>0.23</v>
      </c>
      <c r="S100" s="99">
        <v>0.3</v>
      </c>
      <c r="T100" s="99">
        <v>0.35799999999999998</v>
      </c>
      <c r="U100" s="99">
        <v>0.35799999999999998</v>
      </c>
    </row>
    <row r="101" spans="2:21" x14ac:dyDescent="0.25">
      <c r="B101" s="100">
        <f t="shared" si="4"/>
        <v>39845</v>
      </c>
      <c r="C101" s="99">
        <v>3.9449999999999998</v>
      </c>
      <c r="D101" s="99">
        <v>-7.0000000000000007E-2</v>
      </c>
      <c r="E101" s="99">
        <v>-0.13500000000000001</v>
      </c>
      <c r="F101" s="99">
        <v>-0.08</v>
      </c>
      <c r="G101" s="117">
        <v>0.23</v>
      </c>
      <c r="H101" s="99">
        <v>-0.3</v>
      </c>
      <c r="I101" s="99">
        <v>0</v>
      </c>
      <c r="J101" s="99">
        <v>0.378</v>
      </c>
      <c r="K101" s="99">
        <v>-0.22</v>
      </c>
      <c r="L101" s="99">
        <v>0</v>
      </c>
      <c r="M101" s="99">
        <v>-0.13500000000000001</v>
      </c>
      <c r="N101" s="99">
        <v>0</v>
      </c>
      <c r="O101" s="99">
        <v>0.5</v>
      </c>
      <c r="P101" s="99">
        <v>-0.38</v>
      </c>
      <c r="Q101" s="99">
        <v>0.3</v>
      </c>
      <c r="R101" s="99">
        <v>0.23</v>
      </c>
      <c r="S101" s="99">
        <v>0.3</v>
      </c>
      <c r="T101" s="99">
        <v>0.42799999999999999</v>
      </c>
      <c r="U101" s="99">
        <v>0.42799999999999999</v>
      </c>
    </row>
    <row r="102" spans="2:21" x14ac:dyDescent="0.25">
      <c r="B102" s="100">
        <f t="shared" si="4"/>
        <v>39873</v>
      </c>
      <c r="C102" s="99">
        <v>3.86</v>
      </c>
      <c r="D102" s="99">
        <v>-7.0000000000000007E-2</v>
      </c>
      <c r="E102" s="99">
        <v>-0.13500000000000001</v>
      </c>
      <c r="F102" s="99">
        <v>-0.08</v>
      </c>
      <c r="G102" s="117">
        <v>0.23</v>
      </c>
      <c r="H102" s="99">
        <v>-0.3</v>
      </c>
      <c r="I102" s="99">
        <v>0</v>
      </c>
      <c r="J102" s="99">
        <v>0.248</v>
      </c>
      <c r="K102" s="99">
        <v>-0.22</v>
      </c>
      <c r="L102" s="99">
        <v>0</v>
      </c>
      <c r="M102" s="99">
        <v>-0.13500000000000001</v>
      </c>
      <c r="N102" s="99">
        <v>0</v>
      </c>
      <c r="O102" s="99">
        <v>0.5</v>
      </c>
      <c r="P102" s="99">
        <v>-0.38</v>
      </c>
      <c r="Q102" s="99">
        <v>0.3</v>
      </c>
      <c r="R102" s="99">
        <v>0.23</v>
      </c>
      <c r="S102" s="99">
        <v>0.3</v>
      </c>
      <c r="T102" s="99">
        <v>0.29799999999999999</v>
      </c>
      <c r="U102" s="99">
        <v>0.29799999999999999</v>
      </c>
    </row>
    <row r="103" spans="2:21" x14ac:dyDescent="0.25">
      <c r="B103" s="100">
        <f t="shared" si="4"/>
        <v>39904</v>
      </c>
      <c r="C103" s="99">
        <v>3.7549999999999999</v>
      </c>
      <c r="D103" s="99">
        <v>-7.0000000000000007E-2</v>
      </c>
      <c r="E103" s="99">
        <v>-0.13500000000000001</v>
      </c>
      <c r="F103" s="99">
        <v>-0.08</v>
      </c>
      <c r="G103" s="117">
        <v>0.23</v>
      </c>
      <c r="H103" s="99">
        <v>-0.3</v>
      </c>
      <c r="I103" s="99">
        <v>0</v>
      </c>
      <c r="J103" s="99">
        <v>6.8000000000000005E-2</v>
      </c>
      <c r="K103" s="99">
        <v>-0.22</v>
      </c>
      <c r="L103" s="99">
        <v>0</v>
      </c>
      <c r="M103" s="99">
        <v>-0.13500000000000001</v>
      </c>
      <c r="N103" s="99">
        <v>0</v>
      </c>
      <c r="O103" s="99">
        <v>0.5</v>
      </c>
      <c r="P103" s="99">
        <v>-0.38</v>
      </c>
      <c r="Q103" s="99">
        <v>0.3</v>
      </c>
      <c r="R103" s="99">
        <v>0.23</v>
      </c>
      <c r="S103" s="99">
        <v>0.3</v>
      </c>
      <c r="T103" s="99">
        <v>0.11799999999999999</v>
      </c>
      <c r="U103" s="99">
        <v>0.11799999999999999</v>
      </c>
    </row>
    <row r="104" spans="2:21" x14ac:dyDescent="0.25">
      <c r="B104" s="100">
        <f t="shared" si="4"/>
        <v>39934</v>
      </c>
      <c r="C104" s="99">
        <v>3.5830000000000002</v>
      </c>
      <c r="D104" s="99">
        <v>-7.0000000000000007E-2</v>
      </c>
      <c r="E104" s="99">
        <v>-0.19500000000000001</v>
      </c>
      <c r="F104" s="99">
        <v>-0.08</v>
      </c>
      <c r="G104" s="117">
        <v>0.24</v>
      </c>
      <c r="H104" s="99">
        <v>-0.43</v>
      </c>
      <c r="I104" s="99">
        <v>0</v>
      </c>
      <c r="J104" s="99">
        <v>-0.25</v>
      </c>
      <c r="K104" s="99">
        <v>-0.35</v>
      </c>
      <c r="L104" s="99">
        <v>0</v>
      </c>
      <c r="M104" s="99">
        <v>-0.19500000000000001</v>
      </c>
      <c r="N104" s="99">
        <v>0</v>
      </c>
      <c r="O104" s="99">
        <v>0.5</v>
      </c>
      <c r="P104" s="99">
        <v>-0.48</v>
      </c>
      <c r="Q104" s="99">
        <v>0.26</v>
      </c>
      <c r="R104" s="99">
        <v>0.24</v>
      </c>
      <c r="S104" s="99">
        <v>0.3</v>
      </c>
      <c r="T104" s="99">
        <v>-0.2</v>
      </c>
      <c r="U104" s="99">
        <v>-0.2</v>
      </c>
    </row>
    <row r="105" spans="2:21" x14ac:dyDescent="0.25">
      <c r="B105" s="100">
        <f t="shared" si="4"/>
        <v>39965</v>
      </c>
      <c r="C105" s="99">
        <v>3.5859999999999999</v>
      </c>
      <c r="D105" s="99">
        <v>-7.0000000000000007E-2</v>
      </c>
      <c r="E105" s="99">
        <v>-0.19500000000000001</v>
      </c>
      <c r="F105" s="99">
        <v>-0.08</v>
      </c>
      <c r="G105" s="117">
        <v>0.24</v>
      </c>
      <c r="H105" s="99">
        <v>-0.43</v>
      </c>
      <c r="I105" s="99">
        <v>0</v>
      </c>
      <c r="J105" s="99">
        <v>-0.25</v>
      </c>
      <c r="K105" s="99">
        <v>-0.35</v>
      </c>
      <c r="L105" s="99">
        <v>0</v>
      </c>
      <c r="M105" s="99">
        <v>-0.19500000000000001</v>
      </c>
      <c r="N105" s="99">
        <v>0</v>
      </c>
      <c r="O105" s="99">
        <v>0.5</v>
      </c>
      <c r="P105" s="99">
        <v>-0.48</v>
      </c>
      <c r="Q105" s="99">
        <v>0.26</v>
      </c>
      <c r="R105" s="99">
        <v>0.24</v>
      </c>
      <c r="S105" s="99">
        <v>0.3</v>
      </c>
      <c r="T105" s="99">
        <v>-0.2</v>
      </c>
      <c r="U105" s="99">
        <v>-0.2</v>
      </c>
    </row>
    <row r="106" spans="2:21" x14ac:dyDescent="0.25">
      <c r="B106" s="100">
        <f t="shared" si="4"/>
        <v>39995</v>
      </c>
      <c r="C106" s="99">
        <v>3.6259999999999999</v>
      </c>
      <c r="D106" s="99">
        <v>-7.0000000000000007E-2</v>
      </c>
      <c r="E106" s="99">
        <v>-0.19500000000000001</v>
      </c>
      <c r="F106" s="99">
        <v>-0.08</v>
      </c>
      <c r="G106" s="117">
        <v>0.24</v>
      </c>
      <c r="H106" s="99">
        <v>-0.43</v>
      </c>
      <c r="I106" s="99">
        <v>0</v>
      </c>
      <c r="J106" s="99">
        <v>-0.25</v>
      </c>
      <c r="K106" s="99">
        <v>-0.35</v>
      </c>
      <c r="L106" s="99">
        <v>0</v>
      </c>
      <c r="M106" s="99">
        <v>-0.19500000000000001</v>
      </c>
      <c r="N106" s="99">
        <v>0</v>
      </c>
      <c r="O106" s="99">
        <v>0.5</v>
      </c>
      <c r="P106" s="99">
        <v>-0.48</v>
      </c>
      <c r="Q106" s="99">
        <v>0.26</v>
      </c>
      <c r="R106" s="99">
        <v>0.24</v>
      </c>
      <c r="S106" s="99">
        <v>0.3</v>
      </c>
      <c r="T106" s="99">
        <v>-0.2</v>
      </c>
      <c r="U106" s="99">
        <v>-0.2</v>
      </c>
    </row>
    <row r="107" spans="2:21" x14ac:dyDescent="0.25">
      <c r="B107" s="100">
        <f t="shared" si="4"/>
        <v>40026</v>
      </c>
      <c r="C107" s="99">
        <v>3.67</v>
      </c>
      <c r="D107" s="99">
        <v>-7.0000000000000007E-2</v>
      </c>
      <c r="E107" s="99">
        <v>-0.19500000000000001</v>
      </c>
      <c r="F107" s="99">
        <v>-0.08</v>
      </c>
      <c r="G107" s="117">
        <v>0.24</v>
      </c>
      <c r="H107" s="99">
        <v>-0.43</v>
      </c>
      <c r="I107" s="99">
        <v>0</v>
      </c>
      <c r="J107" s="99">
        <v>-0.25</v>
      </c>
      <c r="K107" s="99">
        <v>-0.35</v>
      </c>
      <c r="L107" s="99">
        <v>0</v>
      </c>
      <c r="M107" s="99">
        <v>-0.19500000000000001</v>
      </c>
      <c r="N107" s="99">
        <v>0</v>
      </c>
      <c r="O107" s="99">
        <v>0.5</v>
      </c>
      <c r="P107" s="99">
        <v>-0.48</v>
      </c>
      <c r="Q107" s="99">
        <v>0.26</v>
      </c>
      <c r="R107" s="99">
        <v>0.24</v>
      </c>
      <c r="S107" s="99">
        <v>0.3</v>
      </c>
      <c r="T107" s="99">
        <v>-0.2</v>
      </c>
      <c r="U107" s="99">
        <v>-0.2</v>
      </c>
    </row>
    <row r="108" spans="2:21" x14ac:dyDescent="0.25">
      <c r="B108" s="100">
        <f t="shared" si="4"/>
        <v>40057</v>
      </c>
      <c r="C108" s="99">
        <v>3.72</v>
      </c>
      <c r="D108" s="99">
        <v>-7.0000000000000007E-2</v>
      </c>
      <c r="E108" s="99">
        <v>-0.19500000000000001</v>
      </c>
      <c r="F108" s="99">
        <v>-0.08</v>
      </c>
      <c r="G108" s="117">
        <v>0.24</v>
      </c>
      <c r="H108" s="99">
        <v>-0.43</v>
      </c>
      <c r="I108" s="99">
        <v>0</v>
      </c>
      <c r="J108" s="99">
        <v>-0.25</v>
      </c>
      <c r="K108" s="99">
        <v>-0.35</v>
      </c>
      <c r="L108" s="99">
        <v>0</v>
      </c>
      <c r="M108" s="99">
        <v>-0.19500000000000001</v>
      </c>
      <c r="N108" s="99">
        <v>0</v>
      </c>
      <c r="O108" s="99">
        <v>0.5</v>
      </c>
      <c r="P108" s="99">
        <v>-0.48</v>
      </c>
      <c r="Q108" s="99">
        <v>0.26</v>
      </c>
      <c r="R108" s="99">
        <v>0.24</v>
      </c>
      <c r="S108" s="99">
        <v>0.3</v>
      </c>
      <c r="T108" s="99">
        <v>-0.2</v>
      </c>
      <c r="U108" s="99">
        <v>-0.2</v>
      </c>
    </row>
    <row r="109" spans="2:21" x14ac:dyDescent="0.25">
      <c r="B109" s="100">
        <f t="shared" si="4"/>
        <v>40087</v>
      </c>
      <c r="C109" s="99">
        <v>3.7050000000000001</v>
      </c>
      <c r="D109" s="99">
        <v>-7.0000000000000007E-2</v>
      </c>
      <c r="E109" s="99">
        <v>-0.19500000000000001</v>
      </c>
      <c r="F109" s="99">
        <v>-0.08</v>
      </c>
      <c r="G109" s="117">
        <v>0.24</v>
      </c>
      <c r="H109" s="99">
        <v>-0.43</v>
      </c>
      <c r="I109" s="99">
        <v>0</v>
      </c>
      <c r="J109" s="99">
        <v>-0.25</v>
      </c>
      <c r="K109" s="99">
        <v>-0.35</v>
      </c>
      <c r="L109" s="99">
        <v>0</v>
      </c>
      <c r="M109" s="99">
        <v>-0.19500000000000001</v>
      </c>
      <c r="N109" s="99">
        <v>0</v>
      </c>
      <c r="O109" s="99">
        <v>0.5</v>
      </c>
      <c r="P109" s="99">
        <v>-0.48</v>
      </c>
      <c r="Q109" s="99">
        <v>0.26</v>
      </c>
      <c r="R109" s="99">
        <v>0.24</v>
      </c>
      <c r="S109" s="99">
        <v>0.3</v>
      </c>
      <c r="T109" s="99">
        <v>-0.2</v>
      </c>
      <c r="U109" s="99">
        <v>-0.2</v>
      </c>
    </row>
    <row r="110" spans="2:21" x14ac:dyDescent="0.25">
      <c r="B110" s="100">
        <f t="shared" si="4"/>
        <v>40118</v>
      </c>
      <c r="C110" s="99">
        <v>3.72</v>
      </c>
      <c r="D110" s="99">
        <v>-7.0000000000000007E-2</v>
      </c>
      <c r="E110" s="99">
        <v>-0.19500000000000001</v>
      </c>
      <c r="F110" s="99">
        <v>-0.08</v>
      </c>
      <c r="G110" s="117">
        <v>0.24</v>
      </c>
      <c r="H110" s="99">
        <v>-0.43</v>
      </c>
      <c r="I110" s="99">
        <v>0</v>
      </c>
      <c r="J110" s="99">
        <v>-0.25</v>
      </c>
      <c r="K110" s="99">
        <v>-0.35</v>
      </c>
      <c r="L110" s="99">
        <v>0</v>
      </c>
      <c r="M110" s="99">
        <v>-0.19500000000000001</v>
      </c>
      <c r="N110" s="99">
        <v>0</v>
      </c>
      <c r="O110" s="99">
        <v>0.5</v>
      </c>
      <c r="P110" s="99">
        <v>-0.48</v>
      </c>
      <c r="Q110" s="99">
        <v>0.26</v>
      </c>
      <c r="R110" s="99">
        <v>0.24</v>
      </c>
      <c r="S110" s="99">
        <v>0.3</v>
      </c>
      <c r="T110" s="99">
        <v>-0.2</v>
      </c>
      <c r="U110" s="99">
        <v>-0.2</v>
      </c>
    </row>
    <row r="111" spans="2:21" x14ac:dyDescent="0.25">
      <c r="B111" s="100">
        <f t="shared" si="4"/>
        <v>40148</v>
      </c>
      <c r="C111" s="99">
        <v>3.8650000000000002</v>
      </c>
      <c r="D111" s="99">
        <v>-7.0000000000000007E-2</v>
      </c>
      <c r="E111" s="99">
        <v>-0.13500000000000001</v>
      </c>
      <c r="F111" s="99">
        <v>-0.08</v>
      </c>
      <c r="G111" s="117">
        <v>0.23</v>
      </c>
      <c r="H111" s="99">
        <v>-0.3</v>
      </c>
      <c r="I111" s="99">
        <v>0</v>
      </c>
      <c r="J111" s="99">
        <v>0.248</v>
      </c>
      <c r="K111" s="99">
        <v>-0.22</v>
      </c>
      <c r="L111" s="99">
        <v>0</v>
      </c>
      <c r="M111" s="99">
        <v>-0.13500000000000001</v>
      </c>
      <c r="N111" s="99">
        <v>0</v>
      </c>
      <c r="O111" s="99">
        <v>0.5</v>
      </c>
      <c r="P111" s="99">
        <v>-0.39</v>
      </c>
      <c r="Q111" s="99">
        <v>0.3</v>
      </c>
      <c r="R111" s="99">
        <v>0.23</v>
      </c>
      <c r="S111" s="99">
        <v>0.3</v>
      </c>
      <c r="T111" s="99">
        <v>0.29799999999999999</v>
      </c>
      <c r="U111" s="99">
        <v>0.29799999999999999</v>
      </c>
    </row>
    <row r="112" spans="2:21" x14ac:dyDescent="0.25">
      <c r="B112" s="100">
        <f t="shared" si="4"/>
        <v>40179</v>
      </c>
      <c r="C112" s="99">
        <v>4</v>
      </c>
      <c r="D112" s="99">
        <v>-7.0000000000000007E-2</v>
      </c>
      <c r="E112" s="99">
        <v>-0.13500000000000001</v>
      </c>
      <c r="F112" s="99">
        <v>-0.08</v>
      </c>
      <c r="G112" s="117">
        <v>0.23</v>
      </c>
      <c r="H112" s="99">
        <v>-0.3</v>
      </c>
      <c r="I112" s="99">
        <v>0</v>
      </c>
      <c r="J112" s="99">
        <v>0.308</v>
      </c>
      <c r="K112" s="99">
        <v>-0.22</v>
      </c>
      <c r="L112" s="99">
        <v>0</v>
      </c>
      <c r="M112" s="99">
        <v>-0.13500000000000001</v>
      </c>
      <c r="N112" s="99">
        <v>0</v>
      </c>
      <c r="O112" s="99">
        <v>0.5</v>
      </c>
      <c r="P112" s="99">
        <v>-0.39</v>
      </c>
      <c r="Q112" s="99">
        <v>0.3</v>
      </c>
      <c r="R112" s="99">
        <v>0.23</v>
      </c>
      <c r="S112" s="99">
        <v>0.3</v>
      </c>
      <c r="T112" s="99">
        <v>0.35799999999999998</v>
      </c>
      <c r="U112" s="99">
        <v>0.35799999999999998</v>
      </c>
    </row>
    <row r="113" spans="2:21" x14ac:dyDescent="0.25">
      <c r="B113" s="100">
        <f t="shared" ref="B113:B144" si="5">EOMONTH(B112,0)+1</f>
        <v>40210</v>
      </c>
      <c r="C113" s="99">
        <v>4.04</v>
      </c>
      <c r="D113" s="99">
        <v>-7.0000000000000007E-2</v>
      </c>
      <c r="E113" s="99">
        <v>-0.13500000000000001</v>
      </c>
      <c r="F113" s="99">
        <v>-0.08</v>
      </c>
      <c r="G113" s="117">
        <v>0.23</v>
      </c>
      <c r="H113" s="99">
        <v>-0.3</v>
      </c>
      <c r="I113" s="99">
        <v>0</v>
      </c>
      <c r="J113" s="99">
        <v>0.378</v>
      </c>
      <c r="K113" s="99">
        <v>-0.22</v>
      </c>
      <c r="L113" s="99">
        <v>0</v>
      </c>
      <c r="M113" s="99">
        <v>-0.13500000000000001</v>
      </c>
      <c r="N113" s="99">
        <v>0</v>
      </c>
      <c r="O113" s="99">
        <v>0.5</v>
      </c>
      <c r="P113" s="99">
        <v>-0.39</v>
      </c>
      <c r="Q113" s="99">
        <v>0.3</v>
      </c>
      <c r="R113" s="99">
        <v>0.23</v>
      </c>
      <c r="S113" s="99">
        <v>0.3</v>
      </c>
      <c r="T113" s="99">
        <v>0.42799999999999999</v>
      </c>
      <c r="U113" s="99">
        <v>0.42799999999999999</v>
      </c>
    </row>
    <row r="114" spans="2:21" x14ac:dyDescent="0.25">
      <c r="B114" s="100">
        <f t="shared" si="5"/>
        <v>40238</v>
      </c>
      <c r="C114" s="99">
        <v>3.9550000000000001</v>
      </c>
      <c r="D114" s="99">
        <v>-7.0000000000000007E-2</v>
      </c>
      <c r="E114" s="99">
        <v>-0.13500000000000001</v>
      </c>
      <c r="F114" s="99">
        <v>-0.08</v>
      </c>
      <c r="G114" s="117">
        <v>0.23</v>
      </c>
      <c r="H114" s="99">
        <v>-0.3</v>
      </c>
      <c r="I114" s="99">
        <v>0</v>
      </c>
      <c r="J114" s="99">
        <v>0.248</v>
      </c>
      <c r="K114" s="99">
        <v>-0.22</v>
      </c>
      <c r="L114" s="99">
        <v>0</v>
      </c>
      <c r="M114" s="99">
        <v>-0.13500000000000001</v>
      </c>
      <c r="N114" s="99">
        <v>0</v>
      </c>
      <c r="O114" s="99">
        <v>0.5</v>
      </c>
      <c r="P114" s="99">
        <v>-0.39</v>
      </c>
      <c r="Q114" s="99">
        <v>0.3</v>
      </c>
      <c r="R114" s="99">
        <v>0.23</v>
      </c>
      <c r="S114" s="99">
        <v>0.3</v>
      </c>
      <c r="T114" s="99">
        <v>0.29799999999999999</v>
      </c>
      <c r="U114" s="99">
        <v>0.29799999999999999</v>
      </c>
    </row>
    <row r="115" spans="2:21" x14ac:dyDescent="0.25">
      <c r="B115" s="100">
        <f t="shared" si="5"/>
        <v>40269</v>
      </c>
      <c r="C115" s="99">
        <v>3.85</v>
      </c>
      <c r="D115" s="99">
        <v>-7.0000000000000007E-2</v>
      </c>
      <c r="E115" s="99">
        <v>-0.13500000000000001</v>
      </c>
      <c r="F115" s="99">
        <v>-0.08</v>
      </c>
      <c r="G115" s="117">
        <v>0.23</v>
      </c>
      <c r="H115" s="99">
        <v>-0.3</v>
      </c>
      <c r="I115" s="99">
        <v>0</v>
      </c>
      <c r="J115" s="99">
        <v>6.8000000000000005E-2</v>
      </c>
      <c r="K115" s="99">
        <v>-0.22</v>
      </c>
      <c r="L115" s="99">
        <v>0</v>
      </c>
      <c r="M115" s="99">
        <v>-0.13500000000000001</v>
      </c>
      <c r="N115" s="99">
        <v>0</v>
      </c>
      <c r="O115" s="99">
        <v>0.5</v>
      </c>
      <c r="P115" s="99">
        <v>-0.39</v>
      </c>
      <c r="Q115" s="99">
        <v>0.3</v>
      </c>
      <c r="R115" s="99">
        <v>0.23</v>
      </c>
      <c r="S115" s="99">
        <v>0.3</v>
      </c>
      <c r="T115" s="99">
        <v>0.11799999999999999</v>
      </c>
      <c r="U115" s="99">
        <v>0.11799999999999999</v>
      </c>
    </row>
    <row r="116" spans="2:21" x14ac:dyDescent="0.25">
      <c r="B116" s="100">
        <f t="shared" si="5"/>
        <v>40299</v>
      </c>
      <c r="C116" s="99">
        <v>3.6779999999999999</v>
      </c>
      <c r="D116" s="99">
        <v>-7.0000000000000007E-2</v>
      </c>
      <c r="E116" s="99">
        <v>-0.19500000000000001</v>
      </c>
      <c r="F116" s="99">
        <v>-0.08</v>
      </c>
      <c r="G116" s="117">
        <v>0.24</v>
      </c>
      <c r="H116" s="99">
        <v>-0.45</v>
      </c>
      <c r="I116" s="99">
        <v>0</v>
      </c>
      <c r="J116" s="99">
        <v>-0.25</v>
      </c>
      <c r="K116" s="99">
        <v>-0.37</v>
      </c>
      <c r="L116" s="99">
        <v>0</v>
      </c>
      <c r="M116" s="99">
        <v>-0.19500000000000001</v>
      </c>
      <c r="N116" s="99">
        <v>0</v>
      </c>
      <c r="O116" s="99">
        <v>0.5</v>
      </c>
      <c r="P116" s="99">
        <v>-0.47</v>
      </c>
      <c r="Q116" s="99">
        <v>0.26</v>
      </c>
      <c r="R116" s="99">
        <v>0.24</v>
      </c>
      <c r="S116" s="99">
        <v>0.3</v>
      </c>
      <c r="T116" s="99">
        <v>-0.2</v>
      </c>
      <c r="U116" s="99">
        <v>-0.2</v>
      </c>
    </row>
    <row r="117" spans="2:21" x14ac:dyDescent="0.25">
      <c r="B117" s="100">
        <f t="shared" si="5"/>
        <v>40330</v>
      </c>
      <c r="C117" s="99">
        <v>3.681</v>
      </c>
      <c r="D117" s="99">
        <v>-7.0000000000000007E-2</v>
      </c>
      <c r="E117" s="99">
        <v>-0.19500000000000001</v>
      </c>
      <c r="F117" s="99">
        <v>-0.08</v>
      </c>
      <c r="G117" s="117">
        <v>0.24</v>
      </c>
      <c r="H117" s="99">
        <v>-0.45</v>
      </c>
      <c r="I117" s="99">
        <v>0</v>
      </c>
      <c r="J117" s="99">
        <v>-0.25</v>
      </c>
      <c r="K117" s="99">
        <v>-0.37</v>
      </c>
      <c r="L117" s="99">
        <v>0</v>
      </c>
      <c r="M117" s="99">
        <v>-0.19500000000000001</v>
      </c>
      <c r="N117" s="99">
        <v>0</v>
      </c>
      <c r="O117" s="99">
        <v>0.5</v>
      </c>
      <c r="P117" s="99">
        <v>-0.47</v>
      </c>
      <c r="Q117" s="99">
        <v>0.26</v>
      </c>
      <c r="R117" s="99">
        <v>0.24</v>
      </c>
      <c r="S117" s="99">
        <v>0.3</v>
      </c>
      <c r="T117" s="99">
        <v>-0.2</v>
      </c>
      <c r="U117" s="99">
        <v>-0.2</v>
      </c>
    </row>
    <row r="118" spans="2:21" x14ac:dyDescent="0.25">
      <c r="B118" s="100">
        <f t="shared" si="5"/>
        <v>40360</v>
      </c>
      <c r="C118" s="99">
        <v>3.7210000000000001</v>
      </c>
      <c r="D118" s="99">
        <v>-7.0000000000000007E-2</v>
      </c>
      <c r="E118" s="99">
        <v>-0.19500000000000001</v>
      </c>
      <c r="F118" s="99">
        <v>-0.08</v>
      </c>
      <c r="G118" s="117">
        <v>0.24</v>
      </c>
      <c r="H118" s="99">
        <v>-0.45</v>
      </c>
      <c r="I118" s="99">
        <v>0</v>
      </c>
      <c r="J118" s="99">
        <v>-0.25</v>
      </c>
      <c r="K118" s="99">
        <v>-0.37</v>
      </c>
      <c r="L118" s="99">
        <v>0</v>
      </c>
      <c r="M118" s="99">
        <v>-0.19500000000000001</v>
      </c>
      <c r="N118" s="99">
        <v>0</v>
      </c>
      <c r="O118" s="99">
        <v>0.5</v>
      </c>
      <c r="P118" s="99">
        <v>-0.47</v>
      </c>
      <c r="Q118" s="99">
        <v>0.26</v>
      </c>
      <c r="R118" s="99">
        <v>0.24</v>
      </c>
      <c r="S118" s="99">
        <v>0.3</v>
      </c>
      <c r="T118" s="99">
        <v>-0.2</v>
      </c>
      <c r="U118" s="99">
        <v>-0.2</v>
      </c>
    </row>
    <row r="119" spans="2:21" x14ac:dyDescent="0.25">
      <c r="B119" s="100">
        <f t="shared" si="5"/>
        <v>40391</v>
      </c>
      <c r="C119" s="99">
        <v>3.7650000000000001</v>
      </c>
      <c r="D119" s="99">
        <v>-7.0000000000000007E-2</v>
      </c>
      <c r="E119" s="99">
        <v>-0.19500000000000001</v>
      </c>
      <c r="F119" s="99">
        <v>-0.08</v>
      </c>
      <c r="G119" s="117">
        <v>0.24</v>
      </c>
      <c r="H119" s="99">
        <v>-0.45</v>
      </c>
      <c r="I119" s="99">
        <v>0</v>
      </c>
      <c r="J119" s="99">
        <v>-0.25</v>
      </c>
      <c r="K119" s="99">
        <v>-0.37</v>
      </c>
      <c r="L119" s="99">
        <v>0</v>
      </c>
      <c r="M119" s="99">
        <v>-0.19500000000000001</v>
      </c>
      <c r="N119" s="99">
        <v>0</v>
      </c>
      <c r="O119" s="99">
        <v>0.5</v>
      </c>
      <c r="P119" s="99">
        <v>-0.47</v>
      </c>
      <c r="Q119" s="99">
        <v>0.26</v>
      </c>
      <c r="R119" s="99">
        <v>0.24</v>
      </c>
      <c r="S119" s="99">
        <v>0.3</v>
      </c>
      <c r="T119" s="99">
        <v>-0.2</v>
      </c>
      <c r="U119" s="99">
        <v>-0.2</v>
      </c>
    </row>
    <row r="120" spans="2:21" x14ac:dyDescent="0.25">
      <c r="B120" s="100">
        <f t="shared" si="5"/>
        <v>40422</v>
      </c>
      <c r="C120" s="99">
        <v>3.8149999999999999</v>
      </c>
      <c r="D120" s="99">
        <v>-7.0000000000000007E-2</v>
      </c>
      <c r="E120" s="99">
        <v>-0.19500000000000001</v>
      </c>
      <c r="F120" s="99">
        <v>-0.08</v>
      </c>
      <c r="G120" s="117">
        <v>0.24</v>
      </c>
      <c r="H120" s="99">
        <v>-0.45</v>
      </c>
      <c r="I120" s="99">
        <v>0</v>
      </c>
      <c r="J120" s="99">
        <v>-0.25</v>
      </c>
      <c r="K120" s="99">
        <v>-0.37</v>
      </c>
      <c r="L120" s="99">
        <v>0</v>
      </c>
      <c r="M120" s="99">
        <v>-0.19500000000000001</v>
      </c>
      <c r="N120" s="99">
        <v>0</v>
      </c>
      <c r="O120" s="99">
        <v>0.5</v>
      </c>
      <c r="P120" s="99">
        <v>-0.47</v>
      </c>
      <c r="Q120" s="99">
        <v>0.26</v>
      </c>
      <c r="R120" s="99">
        <v>0.24</v>
      </c>
      <c r="S120" s="99">
        <v>0.3</v>
      </c>
      <c r="T120" s="99">
        <v>-0.2</v>
      </c>
      <c r="U120" s="99">
        <v>-0.2</v>
      </c>
    </row>
    <row r="121" spans="2:21" x14ac:dyDescent="0.25">
      <c r="B121" s="100">
        <f t="shared" si="5"/>
        <v>40452</v>
      </c>
      <c r="C121" s="99">
        <v>3.8</v>
      </c>
      <c r="D121" s="99">
        <v>-7.0000000000000007E-2</v>
      </c>
      <c r="E121" s="99">
        <v>-0.19500000000000001</v>
      </c>
      <c r="F121" s="99">
        <v>-0.08</v>
      </c>
      <c r="G121" s="117">
        <v>0.24</v>
      </c>
      <c r="H121" s="99">
        <v>-0.45</v>
      </c>
      <c r="I121" s="99">
        <v>0</v>
      </c>
      <c r="J121" s="99">
        <v>-0.25</v>
      </c>
      <c r="K121" s="99">
        <v>-0.37</v>
      </c>
      <c r="L121" s="99">
        <v>0</v>
      </c>
      <c r="M121" s="99">
        <v>-0.19500000000000001</v>
      </c>
      <c r="N121" s="99">
        <v>0</v>
      </c>
      <c r="O121" s="99">
        <v>0.5</v>
      </c>
      <c r="P121" s="99">
        <v>-0.47</v>
      </c>
      <c r="Q121" s="99">
        <v>0.26</v>
      </c>
      <c r="R121" s="99">
        <v>0.24</v>
      </c>
      <c r="S121" s="99">
        <v>0.3</v>
      </c>
      <c r="T121" s="99">
        <v>-0.2</v>
      </c>
      <c r="U121" s="99">
        <v>-0.2</v>
      </c>
    </row>
    <row r="122" spans="2:21" x14ac:dyDescent="0.25">
      <c r="B122" s="100">
        <f t="shared" si="5"/>
        <v>40483</v>
      </c>
      <c r="C122" s="99">
        <v>3.8149999999999999</v>
      </c>
      <c r="D122" s="99">
        <v>-7.0000000000000007E-2</v>
      </c>
      <c r="E122" s="99">
        <v>-0.19500000000000001</v>
      </c>
      <c r="F122" s="99">
        <v>-0.08</v>
      </c>
      <c r="G122" s="117">
        <v>0.24</v>
      </c>
      <c r="H122" s="99">
        <v>-0.45</v>
      </c>
      <c r="I122" s="99">
        <v>0</v>
      </c>
      <c r="J122" s="99">
        <v>-0.25</v>
      </c>
      <c r="K122" s="99">
        <v>-0.37</v>
      </c>
      <c r="L122" s="99">
        <v>0</v>
      </c>
      <c r="M122" s="99">
        <v>-0.19500000000000001</v>
      </c>
      <c r="N122" s="99">
        <v>0</v>
      </c>
      <c r="O122" s="99">
        <v>0.5</v>
      </c>
      <c r="P122" s="99">
        <v>-0.47</v>
      </c>
      <c r="Q122" s="99">
        <v>0.26</v>
      </c>
      <c r="R122" s="99">
        <v>0.24</v>
      </c>
      <c r="S122" s="99">
        <v>0.3</v>
      </c>
      <c r="T122" s="99">
        <v>-0.2</v>
      </c>
      <c r="U122" s="99">
        <v>-0.2</v>
      </c>
    </row>
    <row r="123" spans="2:21" x14ac:dyDescent="0.25">
      <c r="B123" s="100">
        <f t="shared" si="5"/>
        <v>40513</v>
      </c>
      <c r="C123" s="99">
        <v>3.96</v>
      </c>
      <c r="D123" s="99">
        <v>-7.0000000000000007E-2</v>
      </c>
      <c r="E123" s="99">
        <v>-0.13500000000000001</v>
      </c>
      <c r="F123" s="99">
        <v>-0.08</v>
      </c>
      <c r="G123" s="117">
        <v>0.35</v>
      </c>
      <c r="H123" s="99">
        <v>-0.3</v>
      </c>
      <c r="I123" s="99">
        <v>0</v>
      </c>
      <c r="J123" s="99">
        <v>0.248</v>
      </c>
      <c r="K123" s="99">
        <v>-0.22</v>
      </c>
      <c r="L123" s="99">
        <v>0</v>
      </c>
      <c r="M123" s="99">
        <v>-0.13500000000000001</v>
      </c>
      <c r="N123" s="99">
        <v>0</v>
      </c>
      <c r="O123" s="99">
        <v>0.5</v>
      </c>
      <c r="P123" s="99">
        <v>-0.43</v>
      </c>
      <c r="Q123" s="99">
        <v>0.3</v>
      </c>
      <c r="R123" s="99">
        <v>0.35</v>
      </c>
      <c r="S123" s="99">
        <v>0.3</v>
      </c>
      <c r="T123" s="99">
        <v>0.29799999999999999</v>
      </c>
      <c r="U123" s="99">
        <v>0.29799999999999999</v>
      </c>
    </row>
    <row r="124" spans="2:21" x14ac:dyDescent="0.25">
      <c r="B124" s="100">
        <f t="shared" si="5"/>
        <v>40544</v>
      </c>
      <c r="C124" s="99">
        <v>4.0949999999999998</v>
      </c>
      <c r="D124" s="99">
        <v>-7.0000000000000007E-2</v>
      </c>
      <c r="E124" s="99">
        <v>-0.13500000000000001</v>
      </c>
      <c r="F124" s="99">
        <v>-0.08</v>
      </c>
      <c r="G124" s="117">
        <v>0.35</v>
      </c>
      <c r="H124" s="99">
        <v>-0.3</v>
      </c>
      <c r="I124" s="99">
        <v>0</v>
      </c>
      <c r="J124" s="99">
        <v>0.308</v>
      </c>
      <c r="K124" s="99">
        <v>-0.22</v>
      </c>
      <c r="L124" s="99">
        <v>0</v>
      </c>
      <c r="M124" s="99">
        <v>-0.13500000000000001</v>
      </c>
      <c r="N124" s="99">
        <v>0</v>
      </c>
      <c r="O124" s="99">
        <v>0.5</v>
      </c>
      <c r="P124" s="99">
        <v>-0.43</v>
      </c>
      <c r="Q124" s="99">
        <v>0.3</v>
      </c>
      <c r="R124" s="99">
        <v>0.35</v>
      </c>
      <c r="S124" s="99">
        <v>0.3</v>
      </c>
      <c r="T124" s="99">
        <v>0.35799999999999998</v>
      </c>
      <c r="U124" s="99">
        <v>0.35799999999999998</v>
      </c>
    </row>
    <row r="125" spans="2:21" x14ac:dyDescent="0.25">
      <c r="B125" s="100">
        <f t="shared" si="5"/>
        <v>40575</v>
      </c>
      <c r="C125" s="99">
        <v>4.1349999999999998</v>
      </c>
      <c r="D125" s="99">
        <v>-7.0000000000000007E-2</v>
      </c>
      <c r="E125" s="99">
        <v>-0.13500000000000001</v>
      </c>
      <c r="F125" s="99">
        <v>-0.08</v>
      </c>
      <c r="G125" s="117">
        <v>0.35</v>
      </c>
      <c r="H125" s="99">
        <v>-0.3</v>
      </c>
      <c r="I125" s="99">
        <v>0</v>
      </c>
      <c r="J125" s="99">
        <v>0.378</v>
      </c>
      <c r="K125" s="99">
        <v>-0.22</v>
      </c>
      <c r="L125" s="99">
        <v>0</v>
      </c>
      <c r="M125" s="99">
        <v>-0.13500000000000001</v>
      </c>
      <c r="N125" s="99">
        <v>0</v>
      </c>
      <c r="O125" s="99">
        <v>0.5</v>
      </c>
      <c r="P125" s="99">
        <v>-0.43</v>
      </c>
      <c r="Q125" s="99">
        <v>0.3</v>
      </c>
      <c r="R125" s="99">
        <v>0.35</v>
      </c>
      <c r="S125" s="99">
        <v>0.3</v>
      </c>
      <c r="T125" s="99">
        <v>0.42799999999999999</v>
      </c>
      <c r="U125" s="99">
        <v>0.42799999999999999</v>
      </c>
    </row>
    <row r="126" spans="2:21" x14ac:dyDescent="0.25">
      <c r="B126" s="100">
        <f t="shared" si="5"/>
        <v>40603</v>
      </c>
      <c r="C126" s="99">
        <v>4.05</v>
      </c>
      <c r="D126" s="99">
        <v>-7.0000000000000007E-2</v>
      </c>
      <c r="E126" s="99">
        <v>-0.13500000000000001</v>
      </c>
      <c r="F126" s="99">
        <v>-0.08</v>
      </c>
      <c r="G126" s="117">
        <v>0.35</v>
      </c>
      <c r="H126" s="99">
        <v>-0.3</v>
      </c>
      <c r="I126" s="99">
        <v>0</v>
      </c>
      <c r="J126" s="99">
        <v>0.248</v>
      </c>
      <c r="K126" s="99">
        <v>-0.22</v>
      </c>
      <c r="L126" s="99">
        <v>0</v>
      </c>
      <c r="M126" s="99">
        <v>-0.13500000000000001</v>
      </c>
      <c r="N126" s="99">
        <v>0</v>
      </c>
      <c r="O126" s="99">
        <v>0.5</v>
      </c>
      <c r="P126" s="99">
        <v>-0.43</v>
      </c>
      <c r="Q126" s="99">
        <v>0.3</v>
      </c>
      <c r="R126" s="99">
        <v>0.35</v>
      </c>
      <c r="S126" s="99">
        <v>0.3</v>
      </c>
      <c r="T126" s="99">
        <v>0.29799999999999999</v>
      </c>
      <c r="U126" s="99">
        <v>0.29799999999999999</v>
      </c>
    </row>
    <row r="127" spans="2:21" x14ac:dyDescent="0.25">
      <c r="B127" s="100">
        <f t="shared" si="5"/>
        <v>40634</v>
      </c>
      <c r="C127" s="99">
        <v>3.9449999999999998</v>
      </c>
      <c r="D127" s="99">
        <v>-7.0000000000000007E-2</v>
      </c>
      <c r="E127" s="99">
        <v>-0.13500000000000001</v>
      </c>
      <c r="F127" s="99">
        <v>-0.08</v>
      </c>
      <c r="G127" s="117">
        <v>0.35</v>
      </c>
      <c r="H127" s="99">
        <v>-0.3</v>
      </c>
      <c r="I127" s="99">
        <v>0</v>
      </c>
      <c r="J127" s="99">
        <v>6.8000000000000005E-2</v>
      </c>
      <c r="K127" s="99">
        <v>-0.22</v>
      </c>
      <c r="L127" s="99">
        <v>0</v>
      </c>
      <c r="M127" s="99">
        <v>-0.13500000000000001</v>
      </c>
      <c r="N127" s="99">
        <v>0</v>
      </c>
      <c r="O127" s="99">
        <v>0.5</v>
      </c>
      <c r="P127" s="99">
        <v>-0.43</v>
      </c>
      <c r="Q127" s="99">
        <v>0.3</v>
      </c>
      <c r="R127" s="99">
        <v>0.35</v>
      </c>
      <c r="S127" s="99">
        <v>0.3</v>
      </c>
      <c r="T127" s="99">
        <v>0.11799999999999999</v>
      </c>
      <c r="U127" s="99">
        <v>0.11799999999999999</v>
      </c>
    </row>
    <row r="128" spans="2:21" x14ac:dyDescent="0.25">
      <c r="B128" s="100">
        <f t="shared" si="5"/>
        <v>40664</v>
      </c>
      <c r="C128" s="99">
        <v>3.7730000000000001</v>
      </c>
      <c r="D128" s="99">
        <v>-7.0000000000000007E-2</v>
      </c>
      <c r="E128" s="99">
        <v>-0.19500000000000001</v>
      </c>
      <c r="F128" s="99">
        <v>-0.08</v>
      </c>
      <c r="G128" s="117">
        <v>0.43</v>
      </c>
      <c r="H128" s="99">
        <v>-0.45</v>
      </c>
      <c r="I128" s="99">
        <v>0</v>
      </c>
      <c r="J128" s="99">
        <v>-0.25</v>
      </c>
      <c r="K128" s="99">
        <v>-0.37</v>
      </c>
      <c r="L128" s="99">
        <v>0</v>
      </c>
      <c r="M128" s="99">
        <v>-0.19500000000000001</v>
      </c>
      <c r="N128" s="99">
        <v>0</v>
      </c>
      <c r="O128" s="99">
        <v>0.5</v>
      </c>
      <c r="P128" s="99">
        <v>-0.5</v>
      </c>
      <c r="Q128" s="99">
        <v>0.26</v>
      </c>
      <c r="R128" s="99">
        <v>0.43</v>
      </c>
      <c r="S128" s="99">
        <v>0.3</v>
      </c>
      <c r="T128" s="99">
        <v>-0.2</v>
      </c>
      <c r="U128" s="99">
        <v>-0.2</v>
      </c>
    </row>
    <row r="129" spans="2:21" x14ac:dyDescent="0.25">
      <c r="B129" s="100">
        <f t="shared" si="5"/>
        <v>40695</v>
      </c>
      <c r="C129" s="99">
        <v>3.7759999999999998</v>
      </c>
      <c r="D129" s="99">
        <v>-7.0000000000000007E-2</v>
      </c>
      <c r="E129" s="99">
        <v>-0.19500000000000001</v>
      </c>
      <c r="F129" s="99">
        <v>-0.08</v>
      </c>
      <c r="G129" s="117">
        <v>0.43</v>
      </c>
      <c r="H129" s="99">
        <v>-0.45</v>
      </c>
      <c r="I129" s="99">
        <v>0</v>
      </c>
      <c r="J129" s="99">
        <v>-0.1</v>
      </c>
      <c r="K129" s="99">
        <v>-0.37</v>
      </c>
      <c r="L129" s="99">
        <v>0</v>
      </c>
      <c r="M129" s="99">
        <v>-0.19500000000000001</v>
      </c>
      <c r="N129" s="99">
        <v>0</v>
      </c>
      <c r="O129" s="99">
        <v>0.5</v>
      </c>
      <c r="P129" s="99">
        <v>-0.5</v>
      </c>
      <c r="Q129" s="99">
        <v>0.26</v>
      </c>
      <c r="R129" s="99">
        <v>0.43</v>
      </c>
      <c r="S129" s="99">
        <v>0.3</v>
      </c>
      <c r="T129" s="99">
        <v>-0.05</v>
      </c>
      <c r="U129" s="99">
        <v>-0.05</v>
      </c>
    </row>
    <row r="130" spans="2:21" x14ac:dyDescent="0.25">
      <c r="B130" s="100">
        <f t="shared" si="5"/>
        <v>40725</v>
      </c>
      <c r="C130" s="99">
        <v>3.8159999999999998</v>
      </c>
      <c r="D130" s="99">
        <v>-7.0000000000000007E-2</v>
      </c>
      <c r="E130" s="99">
        <v>-0.19500000000000001</v>
      </c>
      <c r="F130" s="99">
        <v>-0.08</v>
      </c>
      <c r="G130" s="117">
        <v>0.43</v>
      </c>
      <c r="H130" s="99">
        <v>-0.45</v>
      </c>
      <c r="I130" s="99">
        <v>0</v>
      </c>
      <c r="J130" s="99">
        <v>-0.1</v>
      </c>
      <c r="K130" s="99">
        <v>-0.37</v>
      </c>
      <c r="L130" s="99">
        <v>0</v>
      </c>
      <c r="M130" s="99">
        <v>-0.19500000000000001</v>
      </c>
      <c r="N130" s="99">
        <v>0</v>
      </c>
      <c r="O130" s="99">
        <v>0.5</v>
      </c>
      <c r="P130" s="99">
        <v>-0.5</v>
      </c>
      <c r="Q130" s="99">
        <v>0.26</v>
      </c>
      <c r="R130" s="99">
        <v>0.43</v>
      </c>
      <c r="S130" s="99">
        <v>0.3</v>
      </c>
      <c r="T130" s="99">
        <v>-0.05</v>
      </c>
      <c r="U130" s="99">
        <v>-0.05</v>
      </c>
    </row>
    <row r="131" spans="2:21" x14ac:dyDescent="0.25">
      <c r="B131" s="100">
        <f t="shared" si="5"/>
        <v>40756</v>
      </c>
      <c r="C131" s="99">
        <v>3.86</v>
      </c>
      <c r="D131" s="99">
        <v>-7.0000000000000007E-2</v>
      </c>
      <c r="E131" s="99">
        <v>-0.19500000000000001</v>
      </c>
      <c r="F131" s="99">
        <v>-0.08</v>
      </c>
      <c r="G131" s="117">
        <v>0.43</v>
      </c>
      <c r="H131" s="99">
        <v>-0.45</v>
      </c>
      <c r="I131" s="99">
        <v>0</v>
      </c>
      <c r="J131" s="99">
        <v>-0.1</v>
      </c>
      <c r="K131" s="99">
        <v>-0.37</v>
      </c>
      <c r="L131" s="99">
        <v>0</v>
      </c>
      <c r="M131" s="99">
        <v>-0.19500000000000001</v>
      </c>
      <c r="N131" s="99">
        <v>0</v>
      </c>
      <c r="O131" s="99">
        <v>0.5</v>
      </c>
      <c r="P131" s="99">
        <v>-0.5</v>
      </c>
      <c r="Q131" s="99">
        <v>0.26</v>
      </c>
      <c r="R131" s="99">
        <v>0.43</v>
      </c>
      <c r="S131" s="99">
        <v>0.3</v>
      </c>
      <c r="T131" s="99">
        <v>-0.05</v>
      </c>
      <c r="U131" s="99">
        <v>-0.05</v>
      </c>
    </row>
    <row r="132" spans="2:21" x14ac:dyDescent="0.25">
      <c r="B132" s="100">
        <f t="shared" si="5"/>
        <v>40787</v>
      </c>
      <c r="C132" s="99">
        <v>3.91</v>
      </c>
      <c r="D132" s="99">
        <v>-7.0000000000000007E-2</v>
      </c>
      <c r="E132" s="99">
        <v>-0.19500000000000001</v>
      </c>
      <c r="F132" s="99">
        <v>-0.08</v>
      </c>
      <c r="G132" s="117">
        <v>0.43</v>
      </c>
      <c r="H132" s="99">
        <v>-0.45</v>
      </c>
      <c r="I132" s="99">
        <v>0</v>
      </c>
      <c r="J132" s="99">
        <v>-0.1</v>
      </c>
      <c r="K132" s="99">
        <v>-0.37</v>
      </c>
      <c r="L132" s="99">
        <v>0</v>
      </c>
      <c r="M132" s="99">
        <v>-0.19500000000000001</v>
      </c>
      <c r="N132" s="99">
        <v>0</v>
      </c>
      <c r="O132" s="99">
        <v>0.5</v>
      </c>
      <c r="P132" s="99">
        <v>-0.5</v>
      </c>
      <c r="Q132" s="99">
        <v>0.26</v>
      </c>
      <c r="R132" s="99">
        <v>0.43</v>
      </c>
      <c r="S132" s="99">
        <v>0.3</v>
      </c>
      <c r="T132" s="99">
        <v>-0.05</v>
      </c>
      <c r="U132" s="99">
        <v>-0.05</v>
      </c>
    </row>
    <row r="133" spans="2:21" x14ac:dyDescent="0.25">
      <c r="B133" s="100">
        <f t="shared" si="5"/>
        <v>40817</v>
      </c>
      <c r="C133" s="99">
        <v>3.895</v>
      </c>
      <c r="D133" s="99">
        <v>-7.0000000000000007E-2</v>
      </c>
      <c r="E133" s="99">
        <v>-0.19500000000000001</v>
      </c>
      <c r="F133" s="99">
        <v>-0.08</v>
      </c>
      <c r="G133" s="117">
        <v>0.43</v>
      </c>
      <c r="H133" s="99">
        <v>-0.45</v>
      </c>
      <c r="I133" s="99">
        <v>0</v>
      </c>
      <c r="J133" s="99">
        <v>-0.1</v>
      </c>
      <c r="K133" s="99">
        <v>-0.37</v>
      </c>
      <c r="L133" s="99">
        <v>0</v>
      </c>
      <c r="M133" s="99">
        <v>-0.19500000000000001</v>
      </c>
      <c r="N133" s="99">
        <v>0</v>
      </c>
      <c r="O133" s="99">
        <v>0.5</v>
      </c>
      <c r="P133" s="99">
        <v>-0.5</v>
      </c>
      <c r="Q133" s="99">
        <v>0.26</v>
      </c>
      <c r="R133" s="99">
        <v>0.43</v>
      </c>
      <c r="S133" s="99">
        <v>0.3</v>
      </c>
      <c r="T133" s="99">
        <v>-0.05</v>
      </c>
      <c r="U133" s="99">
        <v>-0.05</v>
      </c>
    </row>
    <row r="134" spans="2:21" x14ac:dyDescent="0.25">
      <c r="B134" s="100">
        <f t="shared" si="5"/>
        <v>40848</v>
      </c>
      <c r="C134" s="99">
        <v>3.91</v>
      </c>
      <c r="D134" s="99">
        <v>-7.0000000000000007E-2</v>
      </c>
      <c r="E134" s="99">
        <v>-0.19500000000000001</v>
      </c>
      <c r="F134" s="99">
        <v>-0.08</v>
      </c>
      <c r="G134" s="117">
        <v>0.43</v>
      </c>
      <c r="H134" s="99">
        <v>-0.45</v>
      </c>
      <c r="I134" s="99">
        <v>0</v>
      </c>
      <c r="J134" s="99">
        <v>-0.1</v>
      </c>
      <c r="K134" s="99">
        <v>-0.37</v>
      </c>
      <c r="L134" s="99">
        <v>0</v>
      </c>
      <c r="M134" s="99">
        <v>-0.19500000000000001</v>
      </c>
      <c r="N134" s="99">
        <v>0</v>
      </c>
      <c r="O134" s="99">
        <v>0.5</v>
      </c>
      <c r="P134" s="99">
        <v>-0.5</v>
      </c>
      <c r="Q134" s="99">
        <v>0.26</v>
      </c>
      <c r="R134" s="99">
        <v>0.43</v>
      </c>
      <c r="S134" s="99">
        <v>0.3</v>
      </c>
      <c r="T134" s="99">
        <v>-0.05</v>
      </c>
      <c r="U134" s="99">
        <v>-0.05</v>
      </c>
    </row>
    <row r="135" spans="2:21" x14ac:dyDescent="0.25">
      <c r="B135" s="100">
        <f t="shared" si="5"/>
        <v>40878</v>
      </c>
      <c r="C135" s="99">
        <v>4.0549999999999997</v>
      </c>
      <c r="D135" s="99">
        <v>-7.0000000000000007E-2</v>
      </c>
      <c r="E135" s="99">
        <v>-0.13500000000000001</v>
      </c>
      <c r="F135" s="99">
        <v>-0.08</v>
      </c>
      <c r="G135" s="117">
        <v>0.35</v>
      </c>
      <c r="H135" s="99">
        <v>-0.3</v>
      </c>
      <c r="I135" s="99">
        <v>0</v>
      </c>
      <c r="J135" s="99">
        <v>0.248</v>
      </c>
      <c r="K135" s="99">
        <v>-0.22</v>
      </c>
      <c r="L135" s="99">
        <v>0</v>
      </c>
      <c r="M135" s="99">
        <v>-0.13500000000000001</v>
      </c>
      <c r="N135" s="99">
        <v>0</v>
      </c>
      <c r="O135" s="99">
        <v>0.5</v>
      </c>
      <c r="P135" s="99">
        <v>-0.4</v>
      </c>
      <c r="Q135" s="99">
        <v>0.3</v>
      </c>
      <c r="R135" s="99">
        <v>0.35</v>
      </c>
      <c r="S135" s="99">
        <v>0.3</v>
      </c>
      <c r="T135" s="99">
        <v>0.29799999999999999</v>
      </c>
      <c r="U135" s="99">
        <v>0.29799999999999999</v>
      </c>
    </row>
    <row r="136" spans="2:21" x14ac:dyDescent="0.25">
      <c r="B136" s="100">
        <f t="shared" si="5"/>
        <v>40909</v>
      </c>
      <c r="C136" s="99">
        <v>4.1900000000000004</v>
      </c>
      <c r="D136" s="99">
        <v>-7.0000000000000007E-2</v>
      </c>
      <c r="E136" s="99">
        <v>-0.13500000000000001</v>
      </c>
      <c r="F136" s="99">
        <v>-0.08</v>
      </c>
      <c r="G136" s="117">
        <v>0.35</v>
      </c>
      <c r="H136" s="99">
        <v>-0.3</v>
      </c>
      <c r="I136" s="99">
        <v>0</v>
      </c>
      <c r="J136" s="99">
        <v>0.308</v>
      </c>
      <c r="K136" s="99">
        <v>-0.22</v>
      </c>
      <c r="L136" s="99">
        <v>0</v>
      </c>
      <c r="M136" s="99">
        <v>-0.13500000000000001</v>
      </c>
      <c r="N136" s="99">
        <v>0</v>
      </c>
      <c r="O136" s="99">
        <v>0.5</v>
      </c>
      <c r="P136" s="99">
        <v>-0.4</v>
      </c>
      <c r="Q136" s="99">
        <v>0.3</v>
      </c>
      <c r="R136" s="99">
        <v>0.35</v>
      </c>
      <c r="S136" s="99">
        <v>0.3</v>
      </c>
      <c r="T136" s="99">
        <v>0.35799999999999998</v>
      </c>
      <c r="U136" s="99">
        <v>0.35799999999999998</v>
      </c>
    </row>
    <row r="137" spans="2:21" x14ac:dyDescent="0.25">
      <c r="B137" s="100">
        <f t="shared" si="5"/>
        <v>40940</v>
      </c>
      <c r="C137" s="99">
        <v>4.2300000000000004</v>
      </c>
      <c r="D137" s="99">
        <v>-7.0000000000000007E-2</v>
      </c>
      <c r="E137" s="99">
        <v>-0.13500000000000001</v>
      </c>
      <c r="F137" s="99">
        <v>-0.08</v>
      </c>
      <c r="G137" s="117">
        <v>0.35</v>
      </c>
      <c r="H137" s="99">
        <v>-0.3</v>
      </c>
      <c r="I137" s="99">
        <v>0</v>
      </c>
      <c r="J137" s="99">
        <v>0.378</v>
      </c>
      <c r="K137" s="99">
        <v>-0.22</v>
      </c>
      <c r="L137" s="99">
        <v>0</v>
      </c>
      <c r="M137" s="99">
        <v>-0.13500000000000001</v>
      </c>
      <c r="N137" s="99">
        <v>0</v>
      </c>
      <c r="O137" s="99">
        <v>0.5</v>
      </c>
      <c r="P137" s="99">
        <v>-0.4</v>
      </c>
      <c r="Q137" s="99">
        <v>0.3</v>
      </c>
      <c r="R137" s="99">
        <v>0.35</v>
      </c>
      <c r="S137" s="99">
        <v>0.3</v>
      </c>
      <c r="T137" s="99">
        <v>0.42799999999999999</v>
      </c>
      <c r="U137" s="99">
        <v>0.42799999999999999</v>
      </c>
    </row>
    <row r="138" spans="2:21" x14ac:dyDescent="0.25">
      <c r="B138" s="100">
        <f t="shared" si="5"/>
        <v>40969</v>
      </c>
      <c r="C138" s="99">
        <v>4.1449999999999996</v>
      </c>
      <c r="D138" s="99">
        <v>-7.0000000000000007E-2</v>
      </c>
      <c r="E138" s="99">
        <v>-0.13500000000000001</v>
      </c>
      <c r="F138" s="99">
        <v>-0.08</v>
      </c>
      <c r="G138" s="117">
        <v>0.35</v>
      </c>
      <c r="H138" s="99">
        <v>-0.3</v>
      </c>
      <c r="I138" s="99">
        <v>0</v>
      </c>
      <c r="J138" s="99">
        <v>0.248</v>
      </c>
      <c r="K138" s="99">
        <v>-0.22</v>
      </c>
      <c r="L138" s="99">
        <v>0</v>
      </c>
      <c r="M138" s="99">
        <v>-0.13500000000000001</v>
      </c>
      <c r="N138" s="99">
        <v>0</v>
      </c>
      <c r="O138" s="99">
        <v>0.5</v>
      </c>
      <c r="P138" s="99">
        <v>-0.4</v>
      </c>
      <c r="Q138" s="99">
        <v>0.3</v>
      </c>
      <c r="R138" s="99">
        <v>0.35</v>
      </c>
      <c r="S138" s="99">
        <v>0.3</v>
      </c>
      <c r="T138" s="99">
        <v>0.29799999999999999</v>
      </c>
      <c r="U138" s="99">
        <v>0.29799999999999999</v>
      </c>
    </row>
    <row r="139" spans="2:21" x14ac:dyDescent="0.25">
      <c r="B139" s="100">
        <f t="shared" si="5"/>
        <v>41000</v>
      </c>
      <c r="C139" s="99">
        <v>4.04</v>
      </c>
      <c r="D139" s="99">
        <v>-7.0000000000000007E-2</v>
      </c>
      <c r="E139" s="99">
        <v>-0.13500000000000001</v>
      </c>
      <c r="F139" s="99">
        <v>-0.08</v>
      </c>
      <c r="G139" s="117">
        <v>0.35</v>
      </c>
      <c r="H139" s="99">
        <v>-0.3</v>
      </c>
      <c r="I139" s="99">
        <v>0</v>
      </c>
      <c r="J139" s="99">
        <v>6.8000000000000005E-2</v>
      </c>
      <c r="K139" s="99">
        <v>-0.22</v>
      </c>
      <c r="L139" s="99">
        <v>0</v>
      </c>
      <c r="M139" s="99">
        <v>-0.13500000000000001</v>
      </c>
      <c r="N139" s="99">
        <v>0</v>
      </c>
      <c r="O139" s="99">
        <v>0.5</v>
      </c>
      <c r="P139" s="99">
        <v>-0.4</v>
      </c>
      <c r="Q139" s="99">
        <v>0.3</v>
      </c>
      <c r="R139" s="99">
        <v>0.35</v>
      </c>
      <c r="S139" s="99">
        <v>0.3</v>
      </c>
      <c r="T139" s="99">
        <v>0.11799999999999999</v>
      </c>
      <c r="U139" s="99">
        <v>0.11799999999999999</v>
      </c>
    </row>
    <row r="140" spans="2:21" x14ac:dyDescent="0.25">
      <c r="B140" s="100">
        <f t="shared" si="5"/>
        <v>41030</v>
      </c>
      <c r="C140" s="99">
        <v>3.8679999999999999</v>
      </c>
      <c r="D140" s="99">
        <v>-7.0000000000000007E-2</v>
      </c>
      <c r="E140" s="99">
        <v>-0.19500000000000001</v>
      </c>
      <c r="F140" s="99">
        <v>-0.08</v>
      </c>
      <c r="G140" s="117">
        <v>0.43</v>
      </c>
      <c r="H140" s="99">
        <v>-0.45</v>
      </c>
      <c r="I140" s="99">
        <v>0</v>
      </c>
      <c r="J140" s="99">
        <v>-0.25</v>
      </c>
      <c r="K140" s="99">
        <v>-0.37</v>
      </c>
      <c r="L140" s="99">
        <v>0</v>
      </c>
      <c r="M140" s="99">
        <v>-0.19500000000000001</v>
      </c>
      <c r="N140" s="99">
        <v>0</v>
      </c>
      <c r="O140" s="99">
        <v>0.5</v>
      </c>
      <c r="P140" s="99">
        <v>-0.55300000000000005</v>
      </c>
      <c r="Q140" s="99">
        <v>0.26</v>
      </c>
      <c r="R140" s="99">
        <v>0.43</v>
      </c>
      <c r="S140" s="99">
        <v>0.3</v>
      </c>
      <c r="T140" s="99">
        <v>-0.2</v>
      </c>
      <c r="U140" s="99">
        <v>-0.2</v>
      </c>
    </row>
    <row r="141" spans="2:21" x14ac:dyDescent="0.25">
      <c r="B141" s="100">
        <f t="shared" si="5"/>
        <v>41061</v>
      </c>
      <c r="C141" s="99">
        <v>3.871</v>
      </c>
      <c r="D141" s="99">
        <v>-7.0000000000000007E-2</v>
      </c>
      <c r="E141" s="99">
        <v>-0.19500000000000001</v>
      </c>
      <c r="F141" s="99">
        <v>-0.08</v>
      </c>
      <c r="G141" s="117">
        <v>0.43</v>
      </c>
      <c r="H141" s="99">
        <v>-0.45</v>
      </c>
      <c r="I141" s="99">
        <v>0</v>
      </c>
      <c r="J141" s="99">
        <v>-0.1</v>
      </c>
      <c r="K141" s="99">
        <v>-0.37</v>
      </c>
      <c r="L141" s="99">
        <v>0</v>
      </c>
      <c r="M141" s="99">
        <v>-0.19500000000000001</v>
      </c>
      <c r="N141" s="99">
        <v>0</v>
      </c>
      <c r="O141" s="99">
        <v>0.5</v>
      </c>
      <c r="P141" s="99">
        <v>-0.55300000000000005</v>
      </c>
      <c r="Q141" s="99">
        <v>0.26</v>
      </c>
      <c r="R141" s="99">
        <v>0.43</v>
      </c>
      <c r="S141" s="99">
        <v>0.3</v>
      </c>
      <c r="T141" s="99">
        <v>-0.05</v>
      </c>
      <c r="U141" s="99">
        <v>-0.05</v>
      </c>
    </row>
    <row r="142" spans="2:21" x14ac:dyDescent="0.25">
      <c r="B142" s="100">
        <f t="shared" si="5"/>
        <v>41091</v>
      </c>
      <c r="C142" s="99">
        <v>3.911</v>
      </c>
      <c r="D142" s="99">
        <v>-7.0000000000000007E-2</v>
      </c>
      <c r="E142" s="99">
        <v>-0.19500000000000001</v>
      </c>
      <c r="F142" s="99">
        <v>-0.08</v>
      </c>
      <c r="G142" s="117">
        <v>0.43</v>
      </c>
      <c r="H142" s="99">
        <v>-0.45</v>
      </c>
      <c r="I142" s="99">
        <v>0</v>
      </c>
      <c r="J142" s="99">
        <v>-0.1</v>
      </c>
      <c r="K142" s="99">
        <v>-0.37</v>
      </c>
      <c r="L142" s="99">
        <v>0</v>
      </c>
      <c r="M142" s="99">
        <v>-0.19500000000000001</v>
      </c>
      <c r="N142" s="99">
        <v>0</v>
      </c>
      <c r="O142" s="99">
        <v>0.5</v>
      </c>
      <c r="P142" s="99">
        <v>-0.55300000000000005</v>
      </c>
      <c r="Q142" s="99">
        <v>0.26</v>
      </c>
      <c r="R142" s="99">
        <v>0.43</v>
      </c>
      <c r="S142" s="99">
        <v>0.3</v>
      </c>
      <c r="T142" s="99">
        <v>-0.05</v>
      </c>
      <c r="U142" s="99">
        <v>-0.05</v>
      </c>
    </row>
    <row r="143" spans="2:21" x14ac:dyDescent="0.25">
      <c r="B143" s="100">
        <f t="shared" si="5"/>
        <v>41122</v>
      </c>
      <c r="C143" s="99">
        <v>3.9550000000000001</v>
      </c>
      <c r="D143" s="99">
        <v>-7.0000000000000007E-2</v>
      </c>
      <c r="E143" s="99">
        <v>-0.19500000000000001</v>
      </c>
      <c r="F143" s="99">
        <v>-0.08</v>
      </c>
      <c r="G143" s="117">
        <v>0.43</v>
      </c>
      <c r="H143" s="99">
        <v>-0.45</v>
      </c>
      <c r="I143" s="99">
        <v>0</v>
      </c>
      <c r="J143" s="99">
        <v>-0.1</v>
      </c>
      <c r="K143" s="99">
        <v>-0.37</v>
      </c>
      <c r="L143" s="99">
        <v>0</v>
      </c>
      <c r="M143" s="99">
        <v>-0.19500000000000001</v>
      </c>
      <c r="N143" s="99">
        <v>0</v>
      </c>
      <c r="O143" s="99">
        <v>0.5</v>
      </c>
      <c r="P143" s="99">
        <v>-0.55300000000000005</v>
      </c>
      <c r="Q143" s="99">
        <v>0.26</v>
      </c>
      <c r="R143" s="99">
        <v>0.43</v>
      </c>
      <c r="S143" s="99">
        <v>0.3</v>
      </c>
      <c r="T143" s="99">
        <v>-0.05</v>
      </c>
      <c r="U143" s="99">
        <v>-0.05</v>
      </c>
    </row>
    <row r="144" spans="2:21" x14ac:dyDescent="0.25">
      <c r="B144" s="100">
        <f t="shared" si="5"/>
        <v>41153</v>
      </c>
      <c r="C144" s="99">
        <v>4.0049999999999999</v>
      </c>
      <c r="D144" s="99">
        <v>-7.0000000000000007E-2</v>
      </c>
      <c r="E144" s="99">
        <v>-0.19500000000000001</v>
      </c>
      <c r="F144" s="99">
        <v>-0.08</v>
      </c>
      <c r="G144" s="117">
        <v>0.43</v>
      </c>
      <c r="H144" s="99">
        <v>-0.45</v>
      </c>
      <c r="I144" s="99">
        <v>0</v>
      </c>
      <c r="J144" s="99">
        <v>-0.1</v>
      </c>
      <c r="K144" s="99">
        <v>-0.37</v>
      </c>
      <c r="L144" s="99">
        <v>0</v>
      </c>
      <c r="M144" s="99">
        <v>-0.19500000000000001</v>
      </c>
      <c r="N144" s="99">
        <v>0</v>
      </c>
      <c r="O144" s="99">
        <v>0.5</v>
      </c>
      <c r="P144" s="99">
        <v>-0.55300000000000005</v>
      </c>
      <c r="Q144" s="99">
        <v>0.26</v>
      </c>
      <c r="R144" s="99">
        <v>0.43</v>
      </c>
      <c r="S144" s="99">
        <v>0.3</v>
      </c>
      <c r="T144" s="99">
        <v>-0.05</v>
      </c>
      <c r="U144" s="99">
        <v>-0.05</v>
      </c>
    </row>
    <row r="145" spans="2:21" x14ac:dyDescent="0.25">
      <c r="B145" s="100">
        <f t="shared" ref="B145:B157" si="6">EOMONTH(B144,0)+1</f>
        <v>41183</v>
      </c>
      <c r="C145" s="99">
        <v>3.99</v>
      </c>
      <c r="D145" s="99">
        <v>-7.0000000000000007E-2</v>
      </c>
      <c r="E145" s="99">
        <v>-0.19500000000000001</v>
      </c>
      <c r="F145" s="99">
        <v>-0.08</v>
      </c>
      <c r="G145" s="117">
        <v>0.43</v>
      </c>
      <c r="H145" s="99">
        <v>-0.45</v>
      </c>
      <c r="I145" s="99">
        <v>0</v>
      </c>
      <c r="J145" s="99">
        <v>-0.1</v>
      </c>
      <c r="K145" s="99">
        <v>-0.37</v>
      </c>
      <c r="L145" s="99">
        <v>0</v>
      </c>
      <c r="M145" s="99">
        <v>-0.19500000000000001</v>
      </c>
      <c r="N145" s="99">
        <v>0</v>
      </c>
      <c r="O145" s="99">
        <v>0.5</v>
      </c>
      <c r="P145" s="99">
        <v>-0.55300000000000005</v>
      </c>
      <c r="Q145" s="99">
        <v>0.26</v>
      </c>
      <c r="R145" s="99">
        <v>0.43</v>
      </c>
      <c r="S145" s="99">
        <v>0.3</v>
      </c>
      <c r="T145" s="99">
        <v>-0.05</v>
      </c>
      <c r="U145" s="99">
        <v>-0.05</v>
      </c>
    </row>
    <row r="146" spans="2:21" x14ac:dyDescent="0.25">
      <c r="B146" s="100">
        <f t="shared" si="6"/>
        <v>41214</v>
      </c>
      <c r="C146" s="99">
        <v>4.0049999999999999</v>
      </c>
      <c r="D146" s="99">
        <v>-7.0000000000000007E-2</v>
      </c>
      <c r="E146" s="99">
        <v>-0.19500000000000001</v>
      </c>
      <c r="F146" s="99">
        <v>-0.08</v>
      </c>
      <c r="G146" s="117">
        <v>0.43</v>
      </c>
      <c r="H146" s="99">
        <v>-0.45</v>
      </c>
      <c r="I146" s="99">
        <v>0</v>
      </c>
      <c r="J146" s="99">
        <v>-0.1</v>
      </c>
      <c r="K146" s="99">
        <v>-0.37</v>
      </c>
      <c r="L146" s="99">
        <v>0</v>
      </c>
      <c r="M146" s="99">
        <v>-0.19500000000000001</v>
      </c>
      <c r="N146" s="99">
        <v>0</v>
      </c>
      <c r="O146" s="99">
        <v>0.5</v>
      </c>
      <c r="P146" s="99">
        <v>-0.55300000000000005</v>
      </c>
      <c r="Q146" s="99">
        <v>0.26</v>
      </c>
      <c r="R146" s="99">
        <v>0.43</v>
      </c>
      <c r="S146" s="99">
        <v>0.3</v>
      </c>
      <c r="T146" s="99">
        <v>-0.05</v>
      </c>
      <c r="U146" s="99">
        <v>-0.05</v>
      </c>
    </row>
    <row r="147" spans="2:21" x14ac:dyDescent="0.25">
      <c r="B147" s="100">
        <f t="shared" si="6"/>
        <v>41244</v>
      </c>
      <c r="C147" s="99">
        <v>4.1500000000000004</v>
      </c>
      <c r="D147" s="99">
        <v>-7.0000000000000007E-2</v>
      </c>
      <c r="E147" s="99">
        <v>-0.13500000000000001</v>
      </c>
      <c r="F147" s="99">
        <v>-0.08</v>
      </c>
      <c r="G147" s="117">
        <v>0.35</v>
      </c>
      <c r="H147" s="99">
        <v>-0.3</v>
      </c>
      <c r="I147" s="99">
        <v>0</v>
      </c>
      <c r="J147" s="99">
        <v>0.248</v>
      </c>
      <c r="K147" s="99">
        <v>-0.22</v>
      </c>
      <c r="L147" s="99">
        <v>0</v>
      </c>
      <c r="M147" s="99">
        <v>-0.13500000000000001</v>
      </c>
      <c r="N147" s="99">
        <v>0</v>
      </c>
      <c r="O147" s="99">
        <v>0.5</v>
      </c>
      <c r="P147" s="99">
        <v>-0.49299999999999999</v>
      </c>
      <c r="Q147" s="99">
        <v>0.3</v>
      </c>
      <c r="R147" s="99">
        <v>0.35</v>
      </c>
      <c r="S147" s="99">
        <v>0.3</v>
      </c>
      <c r="T147" s="99">
        <v>0.29799999999999999</v>
      </c>
      <c r="U147" s="99">
        <v>0.29799999999999999</v>
      </c>
    </row>
    <row r="148" spans="2:21" x14ac:dyDescent="0.25">
      <c r="B148" s="100">
        <f t="shared" si="6"/>
        <v>41275</v>
      </c>
      <c r="C148" s="99">
        <v>4.2850000000000001</v>
      </c>
      <c r="D148" s="99">
        <v>-7.0000000000000007E-2</v>
      </c>
      <c r="E148" s="99">
        <v>-0.13500000000000001</v>
      </c>
      <c r="F148" s="99">
        <v>-0.08</v>
      </c>
      <c r="G148" s="117">
        <v>0.35</v>
      </c>
      <c r="H148" s="99">
        <v>-0.3</v>
      </c>
      <c r="I148" s="99">
        <v>0</v>
      </c>
      <c r="J148" s="99">
        <v>0.308</v>
      </c>
      <c r="K148" s="99">
        <v>-0.22</v>
      </c>
      <c r="L148" s="99">
        <v>0</v>
      </c>
      <c r="M148" s="99">
        <v>-0.13500000000000001</v>
      </c>
      <c r="N148" s="99">
        <v>0</v>
      </c>
      <c r="O148" s="99">
        <v>0.5</v>
      </c>
      <c r="P148" s="99">
        <v>-0.49299999999999999</v>
      </c>
      <c r="Q148" s="99">
        <v>0.3</v>
      </c>
      <c r="R148" s="99">
        <v>0.35</v>
      </c>
      <c r="S148" s="99">
        <v>0.3</v>
      </c>
      <c r="T148" s="99">
        <v>0.35799999999999998</v>
      </c>
      <c r="U148" s="99">
        <v>0.35799999999999998</v>
      </c>
    </row>
    <row r="149" spans="2:21" x14ac:dyDescent="0.25">
      <c r="B149" s="100">
        <f t="shared" si="6"/>
        <v>41306</v>
      </c>
      <c r="C149" s="99">
        <v>4.3250000000000002</v>
      </c>
      <c r="D149" s="99">
        <v>-7.0000000000000007E-2</v>
      </c>
      <c r="E149" s="99">
        <v>-0.13500000000000001</v>
      </c>
      <c r="F149" s="99">
        <v>-0.08</v>
      </c>
      <c r="G149" s="117">
        <v>0.35</v>
      </c>
      <c r="H149" s="99">
        <v>-0.3</v>
      </c>
      <c r="I149" s="99">
        <v>0</v>
      </c>
      <c r="J149" s="99">
        <v>0.378</v>
      </c>
      <c r="K149" s="99">
        <v>-0.22</v>
      </c>
      <c r="L149" s="99">
        <v>0</v>
      </c>
      <c r="M149" s="99">
        <v>-0.13500000000000001</v>
      </c>
      <c r="N149" s="99">
        <v>0</v>
      </c>
      <c r="O149" s="99">
        <v>0.5</v>
      </c>
      <c r="P149" s="99">
        <v>-0.49299999999999999</v>
      </c>
      <c r="Q149" s="99">
        <v>0.3</v>
      </c>
      <c r="R149" s="99">
        <v>0.35</v>
      </c>
      <c r="S149" s="99">
        <v>0.3</v>
      </c>
      <c r="T149" s="99">
        <v>0.42799999999999999</v>
      </c>
      <c r="U149" s="99">
        <v>0.42799999999999999</v>
      </c>
    </row>
    <row r="150" spans="2:21" x14ac:dyDescent="0.25">
      <c r="B150" s="100">
        <f t="shared" si="6"/>
        <v>41334</v>
      </c>
      <c r="C150" s="99">
        <v>4.24</v>
      </c>
      <c r="D150" s="99">
        <v>-7.0000000000000007E-2</v>
      </c>
      <c r="E150" s="99">
        <v>-0.13500000000000001</v>
      </c>
      <c r="F150" s="99">
        <v>-0.08</v>
      </c>
      <c r="G150" s="117">
        <v>0.35</v>
      </c>
      <c r="H150" s="99">
        <v>-0.3</v>
      </c>
      <c r="I150" s="99">
        <v>0</v>
      </c>
      <c r="J150" s="99">
        <v>0.248</v>
      </c>
      <c r="K150" s="99">
        <v>-0.22</v>
      </c>
      <c r="L150" s="99">
        <v>0</v>
      </c>
      <c r="M150" s="99">
        <v>-0.13500000000000001</v>
      </c>
      <c r="N150" s="99">
        <v>0</v>
      </c>
      <c r="O150" s="99">
        <v>0.5</v>
      </c>
      <c r="P150" s="99">
        <v>-0.49299999999999999</v>
      </c>
      <c r="Q150" s="99">
        <v>0.3</v>
      </c>
      <c r="R150" s="99">
        <v>0.35</v>
      </c>
      <c r="S150" s="99">
        <v>0.3</v>
      </c>
      <c r="T150" s="99">
        <v>0.29799999999999999</v>
      </c>
      <c r="U150" s="99">
        <v>0.29799999999999999</v>
      </c>
    </row>
    <row r="151" spans="2:21" x14ac:dyDescent="0.25">
      <c r="B151" s="100">
        <f t="shared" si="6"/>
        <v>41365</v>
      </c>
      <c r="C151" s="99">
        <v>4.1349999999999998</v>
      </c>
      <c r="D151" s="99">
        <v>-7.0000000000000007E-2</v>
      </c>
      <c r="E151" s="99">
        <v>-0.13500000000000001</v>
      </c>
      <c r="F151" s="99">
        <v>-0.08</v>
      </c>
      <c r="G151" s="117">
        <v>0.35</v>
      </c>
      <c r="H151" s="99">
        <v>-0.3</v>
      </c>
      <c r="I151" s="99">
        <v>0</v>
      </c>
      <c r="J151" s="99">
        <v>6.8000000000000005E-2</v>
      </c>
      <c r="K151" s="99">
        <v>-0.22</v>
      </c>
      <c r="L151" s="99">
        <v>0</v>
      </c>
      <c r="M151" s="99">
        <v>-0.13500000000000001</v>
      </c>
      <c r="N151" s="99">
        <v>0</v>
      </c>
      <c r="O151" s="99">
        <v>0.5</v>
      </c>
      <c r="P151" s="99">
        <v>-0.49299999999999999</v>
      </c>
      <c r="Q151" s="99">
        <v>0.3</v>
      </c>
      <c r="R151" s="99">
        <v>0.35</v>
      </c>
      <c r="S151" s="99">
        <v>0.3</v>
      </c>
      <c r="T151" s="99">
        <v>0.11799999999999999</v>
      </c>
      <c r="U151" s="99">
        <v>0.11799999999999999</v>
      </c>
    </row>
    <row r="152" spans="2:21" x14ac:dyDescent="0.25">
      <c r="B152" s="100">
        <f t="shared" si="6"/>
        <v>41395</v>
      </c>
      <c r="C152" s="99">
        <v>3.9630000000000001</v>
      </c>
      <c r="D152" s="99">
        <v>-7.0000000000000007E-2</v>
      </c>
      <c r="E152" s="99">
        <v>-0.19500000000000001</v>
      </c>
      <c r="F152" s="99">
        <v>-0.08</v>
      </c>
      <c r="G152" s="117">
        <v>0.43</v>
      </c>
      <c r="H152" s="99">
        <v>-0.45</v>
      </c>
      <c r="I152" s="99">
        <v>0</v>
      </c>
      <c r="J152" s="99">
        <v>-0.25</v>
      </c>
      <c r="K152" s="99">
        <v>-0.37</v>
      </c>
      <c r="L152" s="99">
        <v>0</v>
      </c>
      <c r="M152" s="99">
        <v>-0.19500000000000001</v>
      </c>
      <c r="N152" s="99">
        <v>0</v>
      </c>
      <c r="O152" s="99">
        <v>0.5</v>
      </c>
      <c r="P152" s="99">
        <v>-0.59299999999999997</v>
      </c>
      <c r="Q152" s="99">
        <v>0.26</v>
      </c>
      <c r="R152" s="99">
        <v>0.43</v>
      </c>
      <c r="S152" s="99">
        <v>0.3</v>
      </c>
      <c r="T152" s="99">
        <v>-0.2</v>
      </c>
      <c r="U152" s="99">
        <v>-0.2</v>
      </c>
    </row>
    <row r="153" spans="2:21" x14ac:dyDescent="0.25">
      <c r="B153" s="100">
        <f t="shared" si="6"/>
        <v>41426</v>
      </c>
      <c r="C153" s="99">
        <v>3.9660000000000002</v>
      </c>
      <c r="D153" s="99">
        <v>-7.0000000000000007E-2</v>
      </c>
      <c r="E153" s="99">
        <v>-0.19500000000000001</v>
      </c>
      <c r="F153" s="99">
        <v>-0.08</v>
      </c>
      <c r="G153" s="117">
        <v>0.43</v>
      </c>
      <c r="H153" s="99">
        <v>-0.45</v>
      </c>
      <c r="I153" s="99">
        <v>0</v>
      </c>
      <c r="J153" s="99">
        <v>-0.1</v>
      </c>
      <c r="K153" s="99">
        <v>-0.37</v>
      </c>
      <c r="L153" s="99">
        <v>0</v>
      </c>
      <c r="M153" s="99">
        <v>-0.19500000000000001</v>
      </c>
      <c r="N153" s="99">
        <v>0</v>
      </c>
      <c r="O153" s="99">
        <v>0.5</v>
      </c>
      <c r="P153" s="99">
        <v>-0.59299999999999997</v>
      </c>
      <c r="Q153" s="99">
        <v>0.26</v>
      </c>
      <c r="R153" s="99">
        <v>0.43</v>
      </c>
      <c r="S153" s="99">
        <v>0.3</v>
      </c>
      <c r="T153" s="99">
        <v>-0.05</v>
      </c>
      <c r="U153" s="99">
        <v>-0.05</v>
      </c>
    </row>
    <row r="154" spans="2:21" x14ac:dyDescent="0.25">
      <c r="B154" s="100">
        <f t="shared" si="6"/>
        <v>41456</v>
      </c>
      <c r="C154" s="99">
        <v>4.0060000000000002</v>
      </c>
      <c r="D154" s="99">
        <v>-7.0000000000000007E-2</v>
      </c>
      <c r="E154" s="99">
        <v>-0.19500000000000001</v>
      </c>
      <c r="F154" s="99">
        <v>-0.08</v>
      </c>
      <c r="G154" s="117">
        <v>0.43</v>
      </c>
      <c r="H154" s="99">
        <v>-0.45</v>
      </c>
      <c r="I154" s="99">
        <v>0</v>
      </c>
      <c r="J154" s="99">
        <v>-0.1</v>
      </c>
      <c r="K154" s="99">
        <v>-0.37</v>
      </c>
      <c r="L154" s="99">
        <v>0</v>
      </c>
      <c r="M154" s="99">
        <v>-0.19500000000000001</v>
      </c>
      <c r="N154" s="99">
        <v>0</v>
      </c>
      <c r="O154" s="99">
        <v>0.5</v>
      </c>
      <c r="P154" s="99">
        <v>-0.59299999999999997</v>
      </c>
      <c r="Q154" s="99">
        <v>0.26</v>
      </c>
      <c r="R154" s="99">
        <v>0.43</v>
      </c>
      <c r="S154" s="99">
        <v>0.3</v>
      </c>
      <c r="T154" s="99">
        <v>-0.05</v>
      </c>
      <c r="U154" s="99">
        <v>-0.05</v>
      </c>
    </row>
    <row r="155" spans="2:21" x14ac:dyDescent="0.25">
      <c r="B155" s="100">
        <f t="shared" si="6"/>
        <v>41487</v>
      </c>
      <c r="C155" s="99">
        <v>4.05</v>
      </c>
      <c r="D155" s="99">
        <v>-7.0000000000000007E-2</v>
      </c>
      <c r="E155" s="99">
        <v>-0.19500000000000001</v>
      </c>
      <c r="F155" s="99">
        <v>-0.08</v>
      </c>
      <c r="G155" s="117">
        <v>0.43</v>
      </c>
      <c r="H155" s="99">
        <v>-0.45</v>
      </c>
      <c r="I155" s="99">
        <v>0</v>
      </c>
      <c r="J155" s="99">
        <v>-0.1</v>
      </c>
      <c r="K155" s="99">
        <v>-0.37</v>
      </c>
      <c r="L155" s="99">
        <v>0</v>
      </c>
      <c r="M155" s="99">
        <v>-0.19500000000000001</v>
      </c>
      <c r="N155" s="99">
        <v>0</v>
      </c>
      <c r="O155" s="99">
        <v>0.5</v>
      </c>
      <c r="P155" s="99">
        <v>-0.59299999999999997</v>
      </c>
      <c r="Q155" s="99">
        <v>0.26</v>
      </c>
      <c r="R155" s="99">
        <v>0.43</v>
      </c>
      <c r="S155" s="99">
        <v>0.3</v>
      </c>
      <c r="T155" s="99">
        <v>-0.05</v>
      </c>
      <c r="U155" s="99">
        <v>-0.05</v>
      </c>
    </row>
    <row r="156" spans="2:21" x14ac:dyDescent="0.25">
      <c r="B156" s="100">
        <f t="shared" si="6"/>
        <v>41518</v>
      </c>
      <c r="C156" s="99">
        <v>4.0999999999999996</v>
      </c>
      <c r="D156" s="99">
        <v>-7.0000000000000007E-2</v>
      </c>
      <c r="E156" s="99">
        <v>-0.19500000000000001</v>
      </c>
      <c r="F156" s="99">
        <v>-0.08</v>
      </c>
      <c r="G156" s="117">
        <v>0.43</v>
      </c>
      <c r="H156" s="99">
        <v>-0.45</v>
      </c>
      <c r="I156" s="99">
        <v>0</v>
      </c>
      <c r="J156" s="99">
        <v>-0.1</v>
      </c>
      <c r="K156" s="99">
        <v>-0.37</v>
      </c>
      <c r="L156" s="99">
        <v>0</v>
      </c>
      <c r="M156" s="99">
        <v>-0.19500000000000001</v>
      </c>
      <c r="N156" s="99">
        <v>0</v>
      </c>
      <c r="O156" s="99">
        <v>0.5</v>
      </c>
      <c r="P156" s="99">
        <v>-0.59299999999999997</v>
      </c>
      <c r="Q156" s="99">
        <v>0.26</v>
      </c>
      <c r="R156" s="99">
        <v>0.43</v>
      </c>
      <c r="S156" s="99">
        <v>0.3</v>
      </c>
      <c r="T156" s="99">
        <v>-0.05</v>
      </c>
      <c r="U156" s="99">
        <v>-0.05</v>
      </c>
    </row>
    <row r="157" spans="2:21" x14ac:dyDescent="0.25">
      <c r="B157" s="100">
        <f t="shared" si="6"/>
        <v>41548</v>
      </c>
      <c r="C157" s="99">
        <v>4.085</v>
      </c>
      <c r="D157" s="99">
        <v>-7.0000000000000007E-2</v>
      </c>
      <c r="E157" s="99">
        <v>-0.19500000000000001</v>
      </c>
      <c r="F157" s="99">
        <v>-0.08</v>
      </c>
      <c r="G157" s="117">
        <v>0.43</v>
      </c>
      <c r="H157" s="99">
        <v>-0.45</v>
      </c>
      <c r="I157" s="99">
        <v>0</v>
      </c>
      <c r="J157" s="99">
        <v>-0.1</v>
      </c>
      <c r="K157" s="99">
        <v>-0.37</v>
      </c>
      <c r="L157" s="99">
        <v>0</v>
      </c>
      <c r="M157" s="99">
        <v>-0.19500000000000001</v>
      </c>
      <c r="N157" s="99">
        <v>0</v>
      </c>
      <c r="O157" s="99">
        <v>0.5</v>
      </c>
      <c r="P157" s="99">
        <v>-0.59299999999999997</v>
      </c>
      <c r="Q157" s="99">
        <v>0.26</v>
      </c>
      <c r="R157" s="99">
        <v>0.43</v>
      </c>
      <c r="S157" s="99">
        <v>0.3</v>
      </c>
      <c r="T157" s="99">
        <v>-0.05</v>
      </c>
      <c r="U157" s="99">
        <v>-0.05</v>
      </c>
    </row>
    <row r="158" spans="2:21" x14ac:dyDescent="0.25">
      <c r="C158" s="99">
        <v>4.0999999999999996</v>
      </c>
      <c r="D158" s="99">
        <v>-7.0000000000000007E-2</v>
      </c>
      <c r="E158" s="99">
        <v>-0.19500000000000001</v>
      </c>
      <c r="F158" s="99">
        <v>-0.08</v>
      </c>
      <c r="G158" s="117">
        <v>0.43</v>
      </c>
      <c r="H158" s="99">
        <v>-0.45</v>
      </c>
      <c r="I158" s="99">
        <v>0</v>
      </c>
      <c r="J158" s="99">
        <v>-0.1</v>
      </c>
      <c r="K158" s="99">
        <v>-0.37</v>
      </c>
      <c r="L158" s="99">
        <v>0</v>
      </c>
      <c r="M158" s="99">
        <v>-0.19500000000000001</v>
      </c>
      <c r="N158" s="99">
        <v>0</v>
      </c>
      <c r="O158" s="99">
        <v>0.5</v>
      </c>
      <c r="P158" s="99">
        <v>-0.59299999999999997</v>
      </c>
      <c r="Q158" s="99">
        <v>0.26</v>
      </c>
      <c r="R158" s="99">
        <v>0.43</v>
      </c>
      <c r="S158" s="99">
        <v>0.3</v>
      </c>
      <c r="T158" s="99">
        <v>-0.05</v>
      </c>
      <c r="U158" s="99">
        <v>-0.05</v>
      </c>
    </row>
    <row r="159" spans="2:21" x14ac:dyDescent="0.25">
      <c r="C159" s="99">
        <v>4.2450000000000001</v>
      </c>
      <c r="D159" s="99">
        <v>-7.0000000000000007E-2</v>
      </c>
      <c r="E159" s="99">
        <v>-0.13500000000000001</v>
      </c>
      <c r="F159" s="99">
        <v>-0.08</v>
      </c>
      <c r="G159" s="117">
        <v>0.35</v>
      </c>
      <c r="H159" s="99">
        <v>-0.3</v>
      </c>
      <c r="I159" s="99">
        <v>0</v>
      </c>
      <c r="J159" s="99">
        <v>0.248</v>
      </c>
      <c r="K159" s="99">
        <v>-0.22</v>
      </c>
      <c r="L159" s="99">
        <v>0</v>
      </c>
      <c r="M159" s="99">
        <v>-0.13500000000000001</v>
      </c>
      <c r="N159" s="99">
        <v>0</v>
      </c>
      <c r="O159" s="99">
        <v>0.5</v>
      </c>
      <c r="P159" s="99">
        <v>-0.53300000000000003</v>
      </c>
      <c r="Q159" s="99">
        <v>0.3</v>
      </c>
      <c r="R159" s="99">
        <v>0.35</v>
      </c>
      <c r="S159" s="99">
        <v>0.3</v>
      </c>
      <c r="T159" s="99">
        <v>0.29799999999999999</v>
      </c>
      <c r="U159" s="99">
        <v>0.29799999999999999</v>
      </c>
    </row>
    <row r="160" spans="2:21" x14ac:dyDescent="0.25">
      <c r="C160" s="99">
        <v>4.38</v>
      </c>
      <c r="D160" s="99">
        <v>-7.0000000000000007E-2</v>
      </c>
      <c r="E160" s="99">
        <v>-0.13500000000000001</v>
      </c>
      <c r="F160" s="99">
        <v>-0.08</v>
      </c>
      <c r="G160" s="117">
        <v>0.35</v>
      </c>
      <c r="H160" s="99">
        <v>-0.3</v>
      </c>
      <c r="I160" s="99">
        <v>0</v>
      </c>
      <c r="J160" s="99">
        <v>0.308</v>
      </c>
      <c r="K160" s="99">
        <v>-0.22</v>
      </c>
      <c r="L160" s="99">
        <v>0</v>
      </c>
      <c r="M160" s="99">
        <v>-0.13500000000000001</v>
      </c>
      <c r="N160" s="99">
        <v>0</v>
      </c>
      <c r="O160" s="99">
        <v>0.5</v>
      </c>
      <c r="P160" s="99">
        <v>-0.53300000000000003</v>
      </c>
      <c r="Q160" s="99">
        <v>0.3</v>
      </c>
      <c r="R160" s="99">
        <v>0.35</v>
      </c>
      <c r="S160" s="99">
        <v>0.3</v>
      </c>
      <c r="T160" s="99">
        <v>0.35799999999999998</v>
      </c>
      <c r="U160" s="99">
        <v>0.35799999999999998</v>
      </c>
    </row>
    <row r="161" spans="3:21" x14ac:dyDescent="0.25">
      <c r="C161" s="99">
        <v>4.42</v>
      </c>
      <c r="D161" s="99">
        <v>-7.0000000000000007E-2</v>
      </c>
      <c r="E161" s="99">
        <v>-0.13500000000000001</v>
      </c>
      <c r="F161" s="99">
        <v>-0.08</v>
      </c>
      <c r="G161" s="117">
        <v>0.35</v>
      </c>
      <c r="H161" s="99">
        <v>-0.3</v>
      </c>
      <c r="I161" s="99">
        <v>0</v>
      </c>
      <c r="J161" s="99">
        <v>0.378</v>
      </c>
      <c r="K161" s="99">
        <v>-0.22</v>
      </c>
      <c r="L161" s="99">
        <v>0</v>
      </c>
      <c r="M161" s="99">
        <v>-0.13500000000000001</v>
      </c>
      <c r="N161" s="99">
        <v>0</v>
      </c>
      <c r="O161" s="99">
        <v>0.5</v>
      </c>
      <c r="P161" s="99">
        <v>-0.53300000000000003</v>
      </c>
      <c r="Q161" s="99">
        <v>0.3</v>
      </c>
      <c r="R161" s="99">
        <v>0.35</v>
      </c>
      <c r="S161" s="99">
        <v>0.3</v>
      </c>
      <c r="T161" s="99">
        <v>0.42799999999999999</v>
      </c>
      <c r="U161" s="99">
        <v>0.42799999999999999</v>
      </c>
    </row>
    <row r="162" spans="3:21" x14ac:dyDescent="0.25">
      <c r="C162" s="99">
        <v>4.335</v>
      </c>
      <c r="D162" s="99">
        <v>-7.0000000000000007E-2</v>
      </c>
      <c r="E162" s="99">
        <v>-0.13500000000000001</v>
      </c>
      <c r="F162" s="99">
        <v>-0.08</v>
      </c>
      <c r="G162" s="117">
        <v>0.35</v>
      </c>
      <c r="H162" s="99">
        <v>-0.3</v>
      </c>
      <c r="I162" s="99">
        <v>0</v>
      </c>
      <c r="J162" s="99">
        <v>0.248</v>
      </c>
      <c r="K162" s="99">
        <v>-0.22</v>
      </c>
      <c r="L162" s="99">
        <v>0</v>
      </c>
      <c r="M162" s="99">
        <v>-0.13500000000000001</v>
      </c>
      <c r="N162" s="99">
        <v>0</v>
      </c>
      <c r="O162" s="99">
        <v>0.5</v>
      </c>
      <c r="P162" s="99">
        <v>-0.53300000000000003</v>
      </c>
      <c r="Q162" s="99">
        <v>0.3</v>
      </c>
      <c r="R162" s="99">
        <v>0.35</v>
      </c>
      <c r="S162" s="99">
        <v>0.3</v>
      </c>
      <c r="T162" s="99">
        <v>0.29799999999999999</v>
      </c>
      <c r="U162" s="99">
        <v>0.29799999999999999</v>
      </c>
    </row>
    <row r="163" spans="3:21" x14ac:dyDescent="0.25">
      <c r="C163" s="99">
        <v>4.2300000000000004</v>
      </c>
      <c r="D163" s="99">
        <v>-7.0000000000000007E-2</v>
      </c>
      <c r="E163" s="99">
        <v>-0.13500000000000001</v>
      </c>
      <c r="F163" s="99">
        <v>-0.08</v>
      </c>
      <c r="G163" s="117">
        <v>0.35</v>
      </c>
      <c r="H163" s="99">
        <v>-0.3</v>
      </c>
      <c r="I163" s="99">
        <v>0</v>
      </c>
      <c r="J163" s="99">
        <v>6.8000000000000005E-2</v>
      </c>
      <c r="K163" s="99">
        <v>-0.22</v>
      </c>
      <c r="L163" s="99">
        <v>0</v>
      </c>
      <c r="M163" s="99">
        <v>-0.13500000000000001</v>
      </c>
      <c r="N163" s="99">
        <v>0</v>
      </c>
      <c r="O163" s="99">
        <v>0.5</v>
      </c>
      <c r="P163" s="99">
        <v>-0.53300000000000003</v>
      </c>
      <c r="Q163" s="99">
        <v>0.3</v>
      </c>
      <c r="R163" s="99">
        <v>0.35</v>
      </c>
      <c r="S163" s="99">
        <v>0.3</v>
      </c>
      <c r="T163" s="99">
        <v>0.11799999999999999</v>
      </c>
      <c r="U163" s="99">
        <v>0.11799999999999999</v>
      </c>
    </row>
    <row r="164" spans="3:21" x14ac:dyDescent="0.25">
      <c r="C164" s="99">
        <v>4.0579999999999998</v>
      </c>
      <c r="D164" s="99">
        <v>-7.0000000000000007E-2</v>
      </c>
      <c r="E164" s="99">
        <v>-0.19500000000000001</v>
      </c>
      <c r="F164" s="99">
        <v>-0.08</v>
      </c>
      <c r="G164" s="117">
        <v>0.43</v>
      </c>
      <c r="H164" s="99">
        <v>-0.45</v>
      </c>
      <c r="I164" s="99">
        <v>0</v>
      </c>
      <c r="J164" s="99">
        <v>-0.25</v>
      </c>
      <c r="K164" s="99">
        <v>-0.37</v>
      </c>
      <c r="L164" s="99">
        <v>0</v>
      </c>
      <c r="M164" s="99">
        <v>-0.19500000000000001</v>
      </c>
      <c r="N164" s="99">
        <v>0</v>
      </c>
      <c r="O164" s="99">
        <v>0.5</v>
      </c>
      <c r="P164" s="99">
        <v>-0.63300000000000001</v>
      </c>
      <c r="Q164" s="99">
        <v>0.26</v>
      </c>
      <c r="R164" s="99">
        <v>0.43</v>
      </c>
      <c r="S164" s="99">
        <v>0.3</v>
      </c>
      <c r="T164" s="99">
        <v>-0.2</v>
      </c>
      <c r="U164" s="99">
        <v>-0.2</v>
      </c>
    </row>
    <row r="165" spans="3:21" x14ac:dyDescent="0.25">
      <c r="C165" s="99">
        <v>4.0609999999999999</v>
      </c>
      <c r="D165" s="99">
        <v>-7.0000000000000007E-2</v>
      </c>
      <c r="E165" s="99">
        <v>-0.19500000000000001</v>
      </c>
      <c r="F165" s="99">
        <v>-0.08</v>
      </c>
      <c r="G165" s="117">
        <v>0.43</v>
      </c>
      <c r="H165" s="99">
        <v>-0.45</v>
      </c>
      <c r="I165" s="99">
        <v>0</v>
      </c>
      <c r="J165" s="99">
        <v>-0.1</v>
      </c>
      <c r="K165" s="99">
        <v>-0.37</v>
      </c>
      <c r="L165" s="99">
        <v>0</v>
      </c>
      <c r="M165" s="99">
        <v>-0.19500000000000001</v>
      </c>
      <c r="N165" s="99">
        <v>0</v>
      </c>
      <c r="O165" s="99">
        <v>0.5</v>
      </c>
      <c r="P165" s="99">
        <v>-0.63300000000000001</v>
      </c>
      <c r="Q165" s="99">
        <v>0.26</v>
      </c>
      <c r="R165" s="99">
        <v>0.43</v>
      </c>
      <c r="S165" s="99">
        <v>0.3</v>
      </c>
      <c r="T165" s="99">
        <v>-0.05</v>
      </c>
      <c r="U165" s="99">
        <v>-0.05</v>
      </c>
    </row>
    <row r="166" spans="3:21" x14ac:dyDescent="0.25">
      <c r="C166" s="99">
        <v>4.101</v>
      </c>
      <c r="D166" s="99">
        <v>-7.0000000000000007E-2</v>
      </c>
      <c r="E166" s="99">
        <v>-0.19500000000000001</v>
      </c>
      <c r="F166" s="99">
        <v>-0.08</v>
      </c>
      <c r="G166" s="117">
        <v>0.43</v>
      </c>
      <c r="H166" s="99">
        <v>-0.45</v>
      </c>
      <c r="I166" s="99">
        <v>0</v>
      </c>
      <c r="J166" s="99">
        <v>-0.1</v>
      </c>
      <c r="K166" s="99">
        <v>-0.37</v>
      </c>
      <c r="L166" s="99">
        <v>0</v>
      </c>
      <c r="M166" s="99">
        <v>-0.19500000000000001</v>
      </c>
      <c r="N166" s="99">
        <v>0</v>
      </c>
      <c r="O166" s="99">
        <v>0.5</v>
      </c>
      <c r="P166" s="99">
        <v>-0.63300000000000001</v>
      </c>
      <c r="Q166" s="99">
        <v>0.26</v>
      </c>
      <c r="R166" s="99">
        <v>0.43</v>
      </c>
      <c r="S166" s="99">
        <v>0.3</v>
      </c>
      <c r="T166" s="99">
        <v>-0.05</v>
      </c>
      <c r="U166" s="99">
        <v>-0.05</v>
      </c>
    </row>
    <row r="167" spans="3:21" x14ac:dyDescent="0.25">
      <c r="C167" s="99">
        <v>4.1449999999999996</v>
      </c>
      <c r="D167" s="99">
        <v>-7.0000000000000007E-2</v>
      </c>
      <c r="E167" s="99">
        <v>-0.19500000000000001</v>
      </c>
      <c r="F167" s="99">
        <v>-0.08</v>
      </c>
      <c r="G167" s="117">
        <v>0.43</v>
      </c>
      <c r="H167" s="99">
        <v>-0.45</v>
      </c>
      <c r="I167" s="99">
        <v>0</v>
      </c>
      <c r="J167" s="99">
        <v>-0.1</v>
      </c>
      <c r="K167" s="99">
        <v>-0.37</v>
      </c>
      <c r="L167" s="99">
        <v>0</v>
      </c>
      <c r="M167" s="99">
        <v>-0.19500000000000001</v>
      </c>
      <c r="N167" s="99">
        <v>0</v>
      </c>
      <c r="O167" s="99">
        <v>0.5</v>
      </c>
      <c r="P167" s="99">
        <v>-0.63300000000000001</v>
      </c>
      <c r="Q167" s="99">
        <v>0.26</v>
      </c>
      <c r="R167" s="99">
        <v>0.43</v>
      </c>
      <c r="S167" s="99">
        <v>0.3</v>
      </c>
      <c r="T167" s="99">
        <v>-0.05</v>
      </c>
      <c r="U167" s="99">
        <v>-0.05</v>
      </c>
    </row>
    <row r="168" spans="3:21" x14ac:dyDescent="0.25">
      <c r="C168" s="99">
        <v>4.1950000000000003</v>
      </c>
      <c r="D168" s="99">
        <v>-7.0000000000000007E-2</v>
      </c>
      <c r="E168" s="99">
        <v>-0.19500000000000001</v>
      </c>
      <c r="F168" s="99">
        <v>-0.08</v>
      </c>
      <c r="G168" s="117">
        <v>0.43</v>
      </c>
      <c r="H168" s="99">
        <v>-0.45</v>
      </c>
      <c r="I168" s="99">
        <v>0</v>
      </c>
      <c r="J168" s="99">
        <v>-0.1</v>
      </c>
      <c r="K168" s="99">
        <v>-0.37</v>
      </c>
      <c r="L168" s="99">
        <v>0</v>
      </c>
      <c r="M168" s="99">
        <v>-0.19500000000000001</v>
      </c>
      <c r="N168" s="99">
        <v>0</v>
      </c>
      <c r="O168" s="99">
        <v>0.5</v>
      </c>
      <c r="P168" s="99">
        <v>-0.63300000000000001</v>
      </c>
      <c r="Q168" s="99">
        <v>0.26</v>
      </c>
      <c r="R168" s="99">
        <v>0.43</v>
      </c>
      <c r="S168" s="99">
        <v>0.3</v>
      </c>
      <c r="T168" s="99">
        <v>-0.05</v>
      </c>
      <c r="U168" s="99">
        <v>-0.05</v>
      </c>
    </row>
    <row r="169" spans="3:21" x14ac:dyDescent="0.25">
      <c r="C169" s="99">
        <v>4.18</v>
      </c>
      <c r="D169" s="99">
        <v>-7.0000000000000007E-2</v>
      </c>
      <c r="E169" s="99">
        <v>-0.19500000000000001</v>
      </c>
      <c r="F169" s="99">
        <v>-0.08</v>
      </c>
      <c r="G169" s="117">
        <v>0.43</v>
      </c>
      <c r="H169" s="99">
        <v>-0.45</v>
      </c>
      <c r="I169" s="99">
        <v>0</v>
      </c>
      <c r="J169" s="99">
        <v>-0.1</v>
      </c>
      <c r="K169" s="99">
        <v>-0.37</v>
      </c>
      <c r="L169" s="99">
        <v>0</v>
      </c>
      <c r="M169" s="99">
        <v>-0.19500000000000001</v>
      </c>
      <c r="N169" s="99">
        <v>0</v>
      </c>
      <c r="O169" s="99">
        <v>0.5</v>
      </c>
      <c r="P169" s="99">
        <v>-0.63300000000000001</v>
      </c>
      <c r="Q169" s="99">
        <v>0.26</v>
      </c>
      <c r="R169" s="99">
        <v>0.43</v>
      </c>
      <c r="S169" s="99">
        <v>0.3</v>
      </c>
      <c r="T169" s="99">
        <v>-0.05</v>
      </c>
      <c r="U169" s="99">
        <v>-0.05</v>
      </c>
    </row>
    <row r="170" spans="3:21" x14ac:dyDescent="0.25">
      <c r="C170" s="99">
        <v>4.1950000000000003</v>
      </c>
      <c r="D170" s="99">
        <v>-7.0000000000000007E-2</v>
      </c>
      <c r="E170" s="99">
        <v>-0.19500000000000001</v>
      </c>
      <c r="F170" s="99">
        <v>-0.08</v>
      </c>
      <c r="G170" s="117">
        <v>0.43</v>
      </c>
      <c r="H170" s="99">
        <v>-0.45</v>
      </c>
      <c r="I170" s="99">
        <v>0</v>
      </c>
      <c r="J170" s="99">
        <v>-0.1</v>
      </c>
      <c r="K170" s="99">
        <v>-0.37</v>
      </c>
      <c r="L170" s="99">
        <v>0</v>
      </c>
      <c r="M170" s="99">
        <v>-0.19500000000000001</v>
      </c>
      <c r="N170" s="99">
        <v>0</v>
      </c>
      <c r="O170" s="99">
        <v>0.5</v>
      </c>
      <c r="P170" s="99">
        <v>-0.63300000000000001</v>
      </c>
      <c r="Q170" s="99">
        <v>0.26</v>
      </c>
      <c r="R170" s="99">
        <v>0.43</v>
      </c>
      <c r="S170" s="99">
        <v>0.3</v>
      </c>
      <c r="T170" s="99">
        <v>-0.05</v>
      </c>
      <c r="U170" s="99">
        <v>-0.05</v>
      </c>
    </row>
    <row r="171" spans="3:21" x14ac:dyDescent="0.25">
      <c r="C171" s="99">
        <v>4.34</v>
      </c>
      <c r="D171" s="99">
        <v>-7.0000000000000007E-2</v>
      </c>
      <c r="E171" s="99">
        <v>-0.13500000000000001</v>
      </c>
      <c r="F171" s="99">
        <v>-0.08</v>
      </c>
      <c r="G171" s="117">
        <v>0.35</v>
      </c>
      <c r="H171" s="99">
        <v>-0.3</v>
      </c>
      <c r="I171" s="99">
        <v>0</v>
      </c>
      <c r="J171" s="99">
        <v>0.248</v>
      </c>
      <c r="K171" s="99">
        <v>-0.22</v>
      </c>
      <c r="L171" s="99">
        <v>0</v>
      </c>
      <c r="M171" s="99">
        <v>-0.13500000000000001</v>
      </c>
      <c r="N171" s="99">
        <v>0</v>
      </c>
      <c r="O171" s="99">
        <v>0.5</v>
      </c>
      <c r="P171" s="99">
        <v>-0.59299999999999997</v>
      </c>
      <c r="Q171" s="99">
        <v>0.3</v>
      </c>
      <c r="R171" s="99">
        <v>0.35</v>
      </c>
      <c r="S171" s="99">
        <v>0.3</v>
      </c>
      <c r="T171" s="99">
        <v>0.29799999999999999</v>
      </c>
      <c r="U171" s="99">
        <v>0.29799999999999999</v>
      </c>
    </row>
    <row r="172" spans="3:21" x14ac:dyDescent="0.25">
      <c r="C172" s="99">
        <v>4.4749999999999996</v>
      </c>
      <c r="D172" s="99">
        <v>-7.0000000000000007E-2</v>
      </c>
      <c r="E172" s="99">
        <v>-0.13500000000000001</v>
      </c>
      <c r="F172" s="99">
        <v>-0.08</v>
      </c>
      <c r="G172" s="117">
        <v>0.35</v>
      </c>
      <c r="H172" s="99">
        <v>-0.3</v>
      </c>
      <c r="I172" s="99">
        <v>0</v>
      </c>
      <c r="J172" s="99">
        <v>0.308</v>
      </c>
      <c r="K172" s="99">
        <v>-0.22</v>
      </c>
      <c r="L172" s="99">
        <v>0</v>
      </c>
      <c r="M172" s="99">
        <v>-0.13500000000000001</v>
      </c>
      <c r="N172" s="99">
        <v>0</v>
      </c>
      <c r="O172" s="99">
        <v>0.5</v>
      </c>
      <c r="P172" s="99">
        <v>-0.59299999999999997</v>
      </c>
      <c r="Q172" s="99">
        <v>0.3</v>
      </c>
      <c r="R172" s="99">
        <v>0.35</v>
      </c>
      <c r="S172" s="99">
        <v>0.3</v>
      </c>
      <c r="T172" s="99">
        <v>0.35799999999999998</v>
      </c>
      <c r="U172" s="99">
        <v>0.35799999999999998</v>
      </c>
    </row>
    <row r="173" spans="3:21" x14ac:dyDescent="0.25">
      <c r="C173" s="99">
        <v>4.5149999999999997</v>
      </c>
      <c r="D173" s="99">
        <v>-7.0000000000000007E-2</v>
      </c>
      <c r="E173" s="99">
        <v>-0.13500000000000001</v>
      </c>
      <c r="F173" s="99">
        <v>-0.08</v>
      </c>
      <c r="G173" s="117">
        <v>0.35</v>
      </c>
      <c r="H173" s="99">
        <v>-0.3</v>
      </c>
      <c r="I173" s="99">
        <v>0</v>
      </c>
      <c r="J173" s="99">
        <v>0.378</v>
      </c>
      <c r="K173" s="99">
        <v>-0.22</v>
      </c>
      <c r="L173" s="99">
        <v>0</v>
      </c>
      <c r="M173" s="99">
        <v>-0.13500000000000001</v>
      </c>
      <c r="N173" s="99">
        <v>0</v>
      </c>
      <c r="O173" s="99">
        <v>0.5</v>
      </c>
      <c r="P173" s="99">
        <v>-0.59299999999999997</v>
      </c>
      <c r="Q173" s="99">
        <v>0.3</v>
      </c>
      <c r="R173" s="99">
        <v>0.35</v>
      </c>
      <c r="S173" s="99">
        <v>0.3</v>
      </c>
      <c r="T173" s="99">
        <v>0.42799999999999999</v>
      </c>
      <c r="U173" s="99">
        <v>0.42799999999999999</v>
      </c>
    </row>
    <row r="174" spans="3:21" x14ac:dyDescent="0.25">
      <c r="C174" s="99">
        <v>4.43</v>
      </c>
      <c r="D174" s="99">
        <v>-7.0000000000000007E-2</v>
      </c>
      <c r="E174" s="99">
        <v>-0.13500000000000001</v>
      </c>
      <c r="F174" s="99">
        <v>-0.08</v>
      </c>
      <c r="G174" s="117">
        <v>0.35</v>
      </c>
      <c r="H174" s="99">
        <v>-0.3</v>
      </c>
      <c r="I174" s="99">
        <v>0</v>
      </c>
      <c r="J174" s="99">
        <v>0.248</v>
      </c>
      <c r="K174" s="99">
        <v>-0.22</v>
      </c>
      <c r="L174" s="99">
        <v>0</v>
      </c>
      <c r="M174" s="99">
        <v>-0.13500000000000001</v>
      </c>
      <c r="N174" s="99">
        <v>0</v>
      </c>
      <c r="O174" s="99">
        <v>0.5</v>
      </c>
      <c r="P174" s="99">
        <v>-0.59299999999999997</v>
      </c>
      <c r="Q174" s="99">
        <v>0.3</v>
      </c>
      <c r="R174" s="99">
        <v>0.35</v>
      </c>
      <c r="S174" s="99">
        <v>0.3</v>
      </c>
      <c r="T174" s="99">
        <v>0.29799999999999999</v>
      </c>
      <c r="U174" s="99">
        <v>0.29799999999999999</v>
      </c>
    </row>
    <row r="175" spans="3:21" x14ac:dyDescent="0.25">
      <c r="C175" s="99">
        <v>4.3250000000000002</v>
      </c>
      <c r="D175" s="99">
        <v>-7.0000000000000007E-2</v>
      </c>
      <c r="E175" s="99">
        <v>-0.13500000000000001</v>
      </c>
      <c r="F175" s="99">
        <v>-0.08</v>
      </c>
      <c r="G175" s="117">
        <v>0.35</v>
      </c>
      <c r="H175" s="99">
        <v>-0.3</v>
      </c>
      <c r="I175" s="99">
        <v>0</v>
      </c>
      <c r="J175" s="99">
        <v>6.8000000000000005E-2</v>
      </c>
      <c r="K175" s="99">
        <v>-0.22</v>
      </c>
      <c r="L175" s="99">
        <v>0</v>
      </c>
      <c r="M175" s="99">
        <v>-0.13500000000000001</v>
      </c>
      <c r="N175" s="99">
        <v>0</v>
      </c>
      <c r="O175" s="99">
        <v>0.5</v>
      </c>
      <c r="P175" s="99">
        <v>-0.59299999999999997</v>
      </c>
      <c r="Q175" s="99">
        <v>0.3</v>
      </c>
      <c r="R175" s="99">
        <v>0.35</v>
      </c>
      <c r="S175" s="99">
        <v>0.3</v>
      </c>
      <c r="T175" s="99">
        <v>0.11799999999999999</v>
      </c>
      <c r="U175" s="99">
        <v>0.11799999999999999</v>
      </c>
    </row>
    <row r="176" spans="3:21" x14ac:dyDescent="0.25">
      <c r="C176" s="99">
        <v>4.1529999999999996</v>
      </c>
      <c r="D176" s="99">
        <v>-7.0000000000000007E-2</v>
      </c>
      <c r="E176" s="99">
        <v>-0.19500000000000001</v>
      </c>
      <c r="F176" s="99">
        <v>-0.08</v>
      </c>
      <c r="G176" s="117">
        <v>0.43</v>
      </c>
      <c r="H176" s="99">
        <v>0</v>
      </c>
      <c r="I176" s="99">
        <v>0</v>
      </c>
      <c r="J176" s="99">
        <v>-0.25</v>
      </c>
      <c r="K176" s="99">
        <v>-0.37</v>
      </c>
      <c r="L176" s="99">
        <v>0</v>
      </c>
      <c r="M176" s="99">
        <v>-0.19500000000000001</v>
      </c>
      <c r="N176" s="99">
        <v>0</v>
      </c>
      <c r="O176" s="99">
        <v>0.5</v>
      </c>
      <c r="P176" s="99">
        <v>-0.77800000000000002</v>
      </c>
      <c r="Q176" s="99">
        <v>0.26</v>
      </c>
      <c r="R176" s="99">
        <v>0.43</v>
      </c>
      <c r="S176" s="99">
        <v>0.3</v>
      </c>
      <c r="T176" s="99">
        <v>-0.2</v>
      </c>
      <c r="U176" s="99">
        <v>-0.2</v>
      </c>
    </row>
    <row r="177" spans="3:21" x14ac:dyDescent="0.25">
      <c r="C177" s="99">
        <v>4.1559999999999997</v>
      </c>
      <c r="D177" s="99">
        <v>-7.0000000000000007E-2</v>
      </c>
      <c r="E177" s="99">
        <v>-0.19500000000000001</v>
      </c>
      <c r="F177" s="99">
        <v>-0.08</v>
      </c>
      <c r="G177" s="117">
        <v>0.43</v>
      </c>
      <c r="H177" s="99">
        <v>0</v>
      </c>
      <c r="I177" s="99">
        <v>0</v>
      </c>
      <c r="J177" s="99">
        <v>-0.1</v>
      </c>
      <c r="K177" s="99">
        <v>-0.37</v>
      </c>
      <c r="L177" s="99">
        <v>0</v>
      </c>
      <c r="M177" s="99">
        <v>-0.19500000000000001</v>
      </c>
      <c r="N177" s="99">
        <v>0</v>
      </c>
      <c r="O177" s="99">
        <v>0.5</v>
      </c>
      <c r="P177" s="99">
        <v>-0.77800000000000002</v>
      </c>
      <c r="Q177" s="99">
        <v>0.26</v>
      </c>
      <c r="R177" s="99">
        <v>0.43</v>
      </c>
      <c r="S177" s="99">
        <v>0.3</v>
      </c>
      <c r="T177" s="99">
        <v>-0.05</v>
      </c>
      <c r="U177" s="99">
        <v>-0.05</v>
      </c>
    </row>
    <row r="178" spans="3:21" x14ac:dyDescent="0.25">
      <c r="C178" s="99">
        <v>4.1959999999999997</v>
      </c>
      <c r="D178" s="99">
        <v>-7.0000000000000007E-2</v>
      </c>
      <c r="E178" s="99">
        <v>-0.19500000000000001</v>
      </c>
      <c r="F178" s="99">
        <v>-0.08</v>
      </c>
      <c r="G178" s="117">
        <v>0.43</v>
      </c>
      <c r="H178" s="99">
        <v>0</v>
      </c>
      <c r="I178" s="99">
        <v>0</v>
      </c>
      <c r="J178" s="99">
        <v>-0.1</v>
      </c>
      <c r="K178" s="99">
        <v>-0.37</v>
      </c>
      <c r="L178" s="99">
        <v>0</v>
      </c>
      <c r="M178" s="99">
        <v>-0.19500000000000001</v>
      </c>
      <c r="N178" s="99">
        <v>0</v>
      </c>
      <c r="O178" s="99">
        <v>0.5</v>
      </c>
      <c r="P178" s="99">
        <v>-0.77800000000000002</v>
      </c>
      <c r="Q178" s="99">
        <v>0.26</v>
      </c>
      <c r="R178" s="99">
        <v>0.43</v>
      </c>
      <c r="S178" s="99">
        <v>0.3</v>
      </c>
      <c r="T178" s="99">
        <v>-0.05</v>
      </c>
      <c r="U178" s="99">
        <v>-0.05</v>
      </c>
    </row>
    <row r="179" spans="3:21" x14ac:dyDescent="0.25">
      <c r="C179" s="99">
        <v>4.24</v>
      </c>
      <c r="D179" s="99">
        <v>-7.0000000000000007E-2</v>
      </c>
      <c r="E179" s="99">
        <v>-0.19500000000000001</v>
      </c>
      <c r="F179" s="99">
        <v>-0.08</v>
      </c>
      <c r="G179" s="117">
        <v>0.43</v>
      </c>
      <c r="H179" s="99">
        <v>0</v>
      </c>
      <c r="I179" s="99">
        <v>0</v>
      </c>
      <c r="J179" s="99">
        <v>-0.1</v>
      </c>
      <c r="K179" s="99">
        <v>-0.37</v>
      </c>
      <c r="L179" s="99">
        <v>0</v>
      </c>
      <c r="M179" s="99">
        <v>-0.19500000000000001</v>
      </c>
      <c r="N179" s="99">
        <v>0</v>
      </c>
      <c r="O179" s="99">
        <v>0.5</v>
      </c>
      <c r="P179" s="99">
        <v>-0.77800000000000002</v>
      </c>
      <c r="Q179" s="99">
        <v>0.26</v>
      </c>
      <c r="R179" s="99">
        <v>0.43</v>
      </c>
      <c r="S179" s="99">
        <v>0.3</v>
      </c>
      <c r="T179" s="99">
        <v>-0.05</v>
      </c>
      <c r="U179" s="99">
        <v>-0.05</v>
      </c>
    </row>
    <row r="180" spans="3:21" x14ac:dyDescent="0.25">
      <c r="C180" s="99">
        <v>4.29</v>
      </c>
      <c r="D180" s="99">
        <v>-7.0000000000000007E-2</v>
      </c>
      <c r="E180" s="99">
        <v>-0.19500000000000001</v>
      </c>
      <c r="F180" s="99">
        <v>-0.08</v>
      </c>
      <c r="G180" s="117">
        <v>0.43</v>
      </c>
      <c r="H180" s="99">
        <v>0</v>
      </c>
      <c r="I180" s="99">
        <v>0</v>
      </c>
      <c r="J180" s="99">
        <v>-0.1</v>
      </c>
      <c r="K180" s="99">
        <v>-0.37</v>
      </c>
      <c r="L180" s="99">
        <v>0</v>
      </c>
      <c r="M180" s="99">
        <v>-0.19500000000000001</v>
      </c>
      <c r="N180" s="99">
        <v>0</v>
      </c>
      <c r="O180" s="99">
        <v>0.5</v>
      </c>
      <c r="P180" s="99">
        <v>-0.77800000000000002</v>
      </c>
      <c r="Q180" s="99">
        <v>0.26</v>
      </c>
      <c r="R180" s="99">
        <v>0.43</v>
      </c>
      <c r="S180" s="99">
        <v>0.3</v>
      </c>
      <c r="T180" s="99">
        <v>-0.05</v>
      </c>
      <c r="U180" s="99">
        <v>-0.05</v>
      </c>
    </row>
    <row r="181" spans="3:21" x14ac:dyDescent="0.25">
      <c r="C181" s="99">
        <v>4.2750000000000004</v>
      </c>
      <c r="D181" s="99">
        <v>-7.0000000000000007E-2</v>
      </c>
      <c r="E181" s="99">
        <v>-0.19500000000000001</v>
      </c>
      <c r="F181" s="99">
        <v>-0.08</v>
      </c>
      <c r="G181" s="117">
        <v>0.43</v>
      </c>
      <c r="H181" s="99">
        <v>0</v>
      </c>
      <c r="I181" s="99">
        <v>0</v>
      </c>
      <c r="J181" s="99">
        <v>-0.1</v>
      </c>
      <c r="K181" s="99">
        <v>-0.37</v>
      </c>
      <c r="L181" s="99">
        <v>0</v>
      </c>
      <c r="M181" s="99">
        <v>-0.19500000000000001</v>
      </c>
      <c r="N181" s="99">
        <v>0</v>
      </c>
      <c r="O181" s="99">
        <v>0.5</v>
      </c>
      <c r="P181" s="99">
        <v>-0.77800000000000002</v>
      </c>
      <c r="Q181" s="99">
        <v>0.26</v>
      </c>
      <c r="R181" s="99">
        <v>0.43</v>
      </c>
      <c r="S181" s="99">
        <v>0.3</v>
      </c>
      <c r="T181" s="99">
        <v>-0.05</v>
      </c>
      <c r="U181" s="99">
        <v>-0.05</v>
      </c>
    </row>
    <row r="182" spans="3:21" x14ac:dyDescent="0.25">
      <c r="C182" s="99">
        <v>4.29</v>
      </c>
      <c r="D182" s="99">
        <v>-7.0000000000000007E-2</v>
      </c>
      <c r="E182" s="99">
        <v>-0.19500000000000001</v>
      </c>
      <c r="F182" s="99">
        <v>-0.08</v>
      </c>
      <c r="G182" s="117">
        <v>0.43</v>
      </c>
      <c r="H182" s="99">
        <v>0</v>
      </c>
      <c r="I182" s="99">
        <v>0</v>
      </c>
      <c r="J182" s="99">
        <v>-0.1</v>
      </c>
      <c r="K182" s="99">
        <v>-0.37</v>
      </c>
      <c r="L182" s="99">
        <v>0</v>
      </c>
      <c r="M182" s="99">
        <v>-0.19500000000000001</v>
      </c>
      <c r="N182" s="99">
        <v>0</v>
      </c>
      <c r="O182" s="99">
        <v>0.5</v>
      </c>
      <c r="P182" s="99">
        <v>-0.77800000000000002</v>
      </c>
      <c r="Q182" s="99">
        <v>0.26</v>
      </c>
      <c r="R182" s="99">
        <v>0.43</v>
      </c>
      <c r="S182" s="99">
        <v>0.3</v>
      </c>
      <c r="T182" s="99">
        <v>-0.05</v>
      </c>
      <c r="U182" s="99">
        <v>-0.05</v>
      </c>
    </row>
    <row r="183" spans="3:21" x14ac:dyDescent="0.25">
      <c r="C183" s="99">
        <v>4.4349999999999996</v>
      </c>
      <c r="D183" s="99">
        <v>-7.0000000000000007E-2</v>
      </c>
      <c r="E183" s="99">
        <v>-0.13500000000000001</v>
      </c>
      <c r="F183" s="99">
        <v>-0.08</v>
      </c>
      <c r="G183" s="117">
        <v>0.35</v>
      </c>
      <c r="H183" s="99">
        <v>0</v>
      </c>
      <c r="I183" s="99">
        <v>0</v>
      </c>
      <c r="J183" s="99">
        <v>0</v>
      </c>
      <c r="K183" s="99">
        <v>-0.22</v>
      </c>
      <c r="L183" s="99">
        <v>0</v>
      </c>
      <c r="M183" s="99">
        <v>-0.13500000000000001</v>
      </c>
      <c r="N183" s="99">
        <v>0</v>
      </c>
      <c r="O183" s="99">
        <v>0.5</v>
      </c>
      <c r="P183" s="99">
        <v>-0.67800000000000005</v>
      </c>
      <c r="Q183" s="99">
        <v>0.3</v>
      </c>
      <c r="R183" s="99">
        <v>0.35</v>
      </c>
      <c r="S183" s="99">
        <v>0.3</v>
      </c>
      <c r="T183" s="99">
        <v>0.05</v>
      </c>
      <c r="U183" s="99">
        <v>0.05</v>
      </c>
    </row>
    <row r="184" spans="3:21" x14ac:dyDescent="0.25">
      <c r="C184" s="99">
        <v>4.57</v>
      </c>
      <c r="D184" s="99">
        <v>-7.0000000000000007E-2</v>
      </c>
      <c r="E184" s="99">
        <v>-0.13500000000000001</v>
      </c>
      <c r="F184" s="99">
        <v>-0.08</v>
      </c>
      <c r="G184" s="117">
        <v>0.35</v>
      </c>
      <c r="H184" s="99">
        <v>0</v>
      </c>
      <c r="I184" s="99">
        <v>0</v>
      </c>
      <c r="J184" s="99">
        <v>0</v>
      </c>
      <c r="K184" s="99">
        <v>-0.22</v>
      </c>
      <c r="L184" s="99">
        <v>0</v>
      </c>
      <c r="M184" s="99">
        <v>-0.13500000000000001</v>
      </c>
      <c r="N184" s="99">
        <v>0</v>
      </c>
      <c r="O184" s="99">
        <v>0.5</v>
      </c>
      <c r="P184" s="99">
        <v>-0.67800000000000005</v>
      </c>
      <c r="Q184" s="99">
        <v>0.3</v>
      </c>
      <c r="R184" s="99">
        <v>0.35</v>
      </c>
      <c r="S184" s="99">
        <v>0.3</v>
      </c>
      <c r="T184" s="99">
        <v>0.05</v>
      </c>
      <c r="U184" s="99">
        <v>0.05</v>
      </c>
    </row>
    <row r="185" spans="3:21" x14ac:dyDescent="0.25">
      <c r="C185" s="99">
        <v>4.6100000000000003</v>
      </c>
      <c r="D185" s="99">
        <v>-7.0000000000000007E-2</v>
      </c>
      <c r="E185" s="99">
        <v>-0.13500000000000001</v>
      </c>
      <c r="F185" s="99">
        <v>-0.08</v>
      </c>
      <c r="G185" s="117">
        <v>0.35</v>
      </c>
      <c r="H185" s="99">
        <v>0</v>
      </c>
      <c r="I185" s="99">
        <v>0</v>
      </c>
      <c r="J185" s="99">
        <v>0</v>
      </c>
      <c r="K185" s="99">
        <v>-0.22</v>
      </c>
      <c r="L185" s="99">
        <v>0</v>
      </c>
      <c r="M185" s="99">
        <v>-0.13500000000000001</v>
      </c>
      <c r="N185" s="99">
        <v>0</v>
      </c>
      <c r="O185" s="99">
        <v>0.5</v>
      </c>
      <c r="P185" s="99">
        <v>-0.67800000000000005</v>
      </c>
      <c r="Q185" s="99">
        <v>0.3</v>
      </c>
      <c r="R185" s="99">
        <v>0.35</v>
      </c>
      <c r="S185" s="99">
        <v>0.3</v>
      </c>
      <c r="T185" s="99">
        <v>0.05</v>
      </c>
      <c r="U185" s="99">
        <v>0.05</v>
      </c>
    </row>
    <row r="186" spans="3:21" x14ac:dyDescent="0.25">
      <c r="C186" s="99">
        <v>4.5250000000000004</v>
      </c>
      <c r="D186" s="99">
        <v>-7.0000000000000007E-2</v>
      </c>
      <c r="E186" s="99">
        <v>-0.13500000000000001</v>
      </c>
      <c r="F186" s="99">
        <v>-0.08</v>
      </c>
      <c r="G186" s="117">
        <v>0.35</v>
      </c>
      <c r="H186" s="99">
        <v>0</v>
      </c>
      <c r="I186" s="99">
        <v>0</v>
      </c>
      <c r="J186" s="99">
        <v>0</v>
      </c>
      <c r="K186" s="99">
        <v>-0.22</v>
      </c>
      <c r="L186" s="99">
        <v>0</v>
      </c>
      <c r="M186" s="99">
        <v>-0.13500000000000001</v>
      </c>
      <c r="N186" s="99">
        <v>0</v>
      </c>
      <c r="O186" s="99">
        <v>0.5</v>
      </c>
      <c r="P186" s="99">
        <v>-0.67800000000000005</v>
      </c>
      <c r="Q186" s="99">
        <v>0.3</v>
      </c>
      <c r="R186" s="99">
        <v>0.35</v>
      </c>
      <c r="S186" s="99">
        <v>0.3</v>
      </c>
      <c r="T186" s="99">
        <v>0.05</v>
      </c>
      <c r="U186" s="99">
        <v>0.05</v>
      </c>
    </row>
    <row r="187" spans="3:21" x14ac:dyDescent="0.25">
      <c r="C187" s="99">
        <v>4.42</v>
      </c>
      <c r="D187" s="99">
        <v>-7.0000000000000007E-2</v>
      </c>
      <c r="E187" s="99">
        <v>-0.13500000000000001</v>
      </c>
      <c r="F187" s="99">
        <v>-0.08</v>
      </c>
      <c r="G187" s="117">
        <v>0.35</v>
      </c>
      <c r="H187" s="99">
        <v>0</v>
      </c>
      <c r="I187" s="99">
        <v>0</v>
      </c>
      <c r="J187" s="99">
        <v>0</v>
      </c>
      <c r="K187" s="99">
        <v>-0.22</v>
      </c>
      <c r="L187" s="99">
        <v>0</v>
      </c>
      <c r="M187" s="99">
        <v>-0.13500000000000001</v>
      </c>
      <c r="N187" s="99">
        <v>0</v>
      </c>
      <c r="O187" s="99">
        <v>0.5</v>
      </c>
      <c r="P187" s="99">
        <v>-0.67800000000000005</v>
      </c>
      <c r="Q187" s="99">
        <v>0.3</v>
      </c>
      <c r="R187" s="99">
        <v>0.35</v>
      </c>
      <c r="S187" s="99">
        <v>0.3</v>
      </c>
      <c r="T187" s="99">
        <v>0.05</v>
      </c>
      <c r="U187" s="99">
        <v>0.05</v>
      </c>
    </row>
    <row r="188" spans="3:21" x14ac:dyDescent="0.25">
      <c r="C188" s="99">
        <v>4.2480000000000002</v>
      </c>
      <c r="D188" s="99">
        <v>-7.0000000000000007E-2</v>
      </c>
      <c r="E188" s="99">
        <v>-0.19500000000000001</v>
      </c>
      <c r="F188" s="99">
        <v>-0.08</v>
      </c>
      <c r="G188" s="117">
        <v>0.43</v>
      </c>
      <c r="H188" s="99">
        <v>0</v>
      </c>
      <c r="I188" s="99">
        <v>0</v>
      </c>
      <c r="J188" s="99">
        <v>0</v>
      </c>
      <c r="K188" s="99">
        <v>-0.37</v>
      </c>
      <c r="L188" s="99">
        <v>0</v>
      </c>
      <c r="M188" s="99">
        <v>-0.19500000000000001</v>
      </c>
      <c r="N188" s="99">
        <v>0</v>
      </c>
      <c r="O188" s="99">
        <v>0.5</v>
      </c>
      <c r="P188" s="99">
        <v>-0.77800000000000002</v>
      </c>
      <c r="Q188" s="99">
        <v>0.26</v>
      </c>
      <c r="R188" s="99">
        <v>0.43</v>
      </c>
      <c r="S188" s="99">
        <v>0.3</v>
      </c>
      <c r="T188" s="99">
        <v>0.05</v>
      </c>
      <c r="U188" s="99">
        <v>0.05</v>
      </c>
    </row>
    <row r="189" spans="3:21" x14ac:dyDescent="0.25">
      <c r="C189" s="99">
        <v>4.2510000000000003</v>
      </c>
      <c r="D189" s="99">
        <v>-7.0000000000000007E-2</v>
      </c>
      <c r="E189" s="99">
        <v>-0.19500000000000001</v>
      </c>
      <c r="F189" s="99">
        <v>-0.08</v>
      </c>
      <c r="G189" s="117">
        <v>0.43</v>
      </c>
      <c r="H189" s="99">
        <v>0</v>
      </c>
      <c r="I189" s="99">
        <v>0</v>
      </c>
      <c r="J189" s="99">
        <v>0</v>
      </c>
      <c r="K189" s="99">
        <v>-0.37</v>
      </c>
      <c r="L189" s="99">
        <v>0</v>
      </c>
      <c r="M189" s="99">
        <v>-0.19500000000000001</v>
      </c>
      <c r="N189" s="99">
        <v>0</v>
      </c>
      <c r="O189" s="99">
        <v>0.5</v>
      </c>
      <c r="P189" s="99">
        <v>-0.77800000000000002</v>
      </c>
      <c r="Q189" s="99">
        <v>0.26</v>
      </c>
      <c r="R189" s="99">
        <v>0.43</v>
      </c>
      <c r="S189" s="99">
        <v>0.3</v>
      </c>
      <c r="T189" s="99">
        <v>0.05</v>
      </c>
      <c r="U189" s="99">
        <v>0.05</v>
      </c>
    </row>
    <row r="190" spans="3:21" x14ac:dyDescent="0.25">
      <c r="C190" s="99">
        <v>4.2910000000000004</v>
      </c>
      <c r="D190" s="99">
        <v>-7.0000000000000007E-2</v>
      </c>
      <c r="E190" s="99">
        <v>-0.19500000000000001</v>
      </c>
      <c r="F190" s="99">
        <v>-0.08</v>
      </c>
      <c r="G190" s="117">
        <v>0.43</v>
      </c>
      <c r="H190" s="99">
        <v>0</v>
      </c>
      <c r="I190" s="99">
        <v>0</v>
      </c>
      <c r="J190" s="99">
        <v>0</v>
      </c>
      <c r="K190" s="99">
        <v>-0.37</v>
      </c>
      <c r="L190" s="99">
        <v>0</v>
      </c>
      <c r="M190" s="99">
        <v>-0.19500000000000001</v>
      </c>
      <c r="N190" s="99">
        <v>0</v>
      </c>
      <c r="O190" s="99">
        <v>0.5</v>
      </c>
      <c r="P190" s="99">
        <v>-0.77800000000000002</v>
      </c>
      <c r="Q190" s="99">
        <v>0.26</v>
      </c>
      <c r="R190" s="99">
        <v>0.43</v>
      </c>
      <c r="S190" s="99">
        <v>0.3</v>
      </c>
      <c r="T190" s="99">
        <v>0.05</v>
      </c>
      <c r="U190" s="99">
        <v>0.05</v>
      </c>
    </row>
    <row r="191" spans="3:21" x14ac:dyDescent="0.25">
      <c r="C191" s="99">
        <v>4.335</v>
      </c>
      <c r="D191" s="99">
        <v>-7.0000000000000007E-2</v>
      </c>
      <c r="E191" s="99">
        <v>-0.19500000000000001</v>
      </c>
      <c r="F191" s="99">
        <v>-0.08</v>
      </c>
      <c r="G191" s="117">
        <v>0.43</v>
      </c>
      <c r="H191" s="99">
        <v>0</v>
      </c>
      <c r="I191" s="99">
        <v>0</v>
      </c>
      <c r="J191" s="99">
        <v>0</v>
      </c>
      <c r="K191" s="99">
        <v>-0.37</v>
      </c>
      <c r="L191" s="99">
        <v>0</v>
      </c>
      <c r="M191" s="99">
        <v>-0.19500000000000001</v>
      </c>
      <c r="N191" s="99">
        <v>0</v>
      </c>
      <c r="O191" s="99">
        <v>0.5</v>
      </c>
      <c r="P191" s="99">
        <v>-0.77800000000000002</v>
      </c>
      <c r="Q191" s="99">
        <v>0.26</v>
      </c>
      <c r="R191" s="99">
        <v>0.43</v>
      </c>
      <c r="S191" s="99">
        <v>0.3</v>
      </c>
      <c r="T191" s="99">
        <v>0.05</v>
      </c>
      <c r="U191" s="99">
        <v>0.05</v>
      </c>
    </row>
    <row r="192" spans="3:21" x14ac:dyDescent="0.25">
      <c r="C192" s="99">
        <v>4.3849999999999998</v>
      </c>
      <c r="D192" s="99">
        <v>-7.0000000000000007E-2</v>
      </c>
      <c r="E192" s="99">
        <v>-0.19500000000000001</v>
      </c>
      <c r="F192" s="99">
        <v>-0.08</v>
      </c>
      <c r="G192" s="117">
        <v>0.43</v>
      </c>
      <c r="H192" s="99">
        <v>0</v>
      </c>
      <c r="I192" s="99">
        <v>0</v>
      </c>
      <c r="J192" s="99">
        <v>0</v>
      </c>
      <c r="K192" s="99">
        <v>-0.37</v>
      </c>
      <c r="L192" s="99">
        <v>0</v>
      </c>
      <c r="M192" s="99">
        <v>-0.19500000000000001</v>
      </c>
      <c r="N192" s="99">
        <v>0</v>
      </c>
      <c r="O192" s="99">
        <v>0.5</v>
      </c>
      <c r="P192" s="99">
        <v>-0.77800000000000002</v>
      </c>
      <c r="Q192" s="99">
        <v>0.26</v>
      </c>
      <c r="R192" s="99">
        <v>0.43</v>
      </c>
      <c r="S192" s="99">
        <v>0.3</v>
      </c>
      <c r="T192" s="99">
        <v>0.05</v>
      </c>
      <c r="U192" s="99">
        <v>0.05</v>
      </c>
    </row>
    <row r="193" spans="3:21" x14ac:dyDescent="0.25">
      <c r="C193" s="99">
        <v>4.37</v>
      </c>
      <c r="D193" s="99">
        <v>-7.0000000000000007E-2</v>
      </c>
      <c r="E193" s="99">
        <v>-0.19500000000000001</v>
      </c>
      <c r="F193" s="99">
        <v>-0.08</v>
      </c>
      <c r="G193" s="117">
        <v>0.43</v>
      </c>
      <c r="H193" s="99">
        <v>0</v>
      </c>
      <c r="I193" s="99">
        <v>0</v>
      </c>
      <c r="J193" s="99">
        <v>0</v>
      </c>
      <c r="K193" s="99">
        <v>-0.37</v>
      </c>
      <c r="L193" s="99">
        <v>0</v>
      </c>
      <c r="M193" s="99">
        <v>-0.19500000000000001</v>
      </c>
      <c r="N193" s="99">
        <v>0</v>
      </c>
      <c r="O193" s="99">
        <v>0.5</v>
      </c>
      <c r="P193" s="99">
        <v>-0.77800000000000002</v>
      </c>
      <c r="Q193" s="99">
        <v>0.26</v>
      </c>
      <c r="R193" s="99">
        <v>0.43</v>
      </c>
      <c r="S193" s="99">
        <v>0.3</v>
      </c>
      <c r="T193" s="99">
        <v>0.05</v>
      </c>
      <c r="U193" s="99">
        <v>0.05</v>
      </c>
    </row>
    <row r="194" spans="3:21" x14ac:dyDescent="0.25">
      <c r="C194" s="99">
        <v>4.3849999999999998</v>
      </c>
      <c r="D194" s="99">
        <v>-7.0000000000000007E-2</v>
      </c>
      <c r="E194" s="99">
        <v>-0.19500000000000001</v>
      </c>
      <c r="F194" s="99">
        <v>-0.08</v>
      </c>
      <c r="G194" s="117">
        <v>0.43</v>
      </c>
      <c r="H194" s="99">
        <v>0</v>
      </c>
      <c r="I194" s="99">
        <v>0</v>
      </c>
      <c r="J194" s="99">
        <v>0</v>
      </c>
      <c r="K194" s="99">
        <v>-0.37</v>
      </c>
      <c r="L194" s="99">
        <v>0</v>
      </c>
      <c r="M194" s="99">
        <v>-0.19500000000000001</v>
      </c>
      <c r="N194" s="99">
        <v>0</v>
      </c>
      <c r="O194" s="99">
        <v>0.5</v>
      </c>
      <c r="P194" s="99">
        <v>-0.77800000000000002</v>
      </c>
      <c r="Q194" s="99">
        <v>0.26</v>
      </c>
      <c r="R194" s="99">
        <v>0.43</v>
      </c>
      <c r="S194" s="99">
        <v>0.3</v>
      </c>
      <c r="T194" s="99">
        <v>0.05</v>
      </c>
      <c r="U194" s="99">
        <v>0.05</v>
      </c>
    </row>
    <row r="195" spans="3:21" x14ac:dyDescent="0.25">
      <c r="C195" s="99">
        <v>4.53</v>
      </c>
      <c r="D195" s="99">
        <v>-7.0000000000000007E-2</v>
      </c>
      <c r="E195" s="99">
        <v>-0.13500000000000001</v>
      </c>
      <c r="F195" s="99">
        <v>-0.08</v>
      </c>
      <c r="G195" s="117">
        <v>0.35</v>
      </c>
      <c r="H195" s="99">
        <v>0</v>
      </c>
      <c r="I195" s="99">
        <v>0</v>
      </c>
      <c r="J195" s="99">
        <v>0</v>
      </c>
      <c r="K195" s="99">
        <v>-0.22</v>
      </c>
      <c r="L195" s="99">
        <v>0</v>
      </c>
      <c r="M195" s="99">
        <v>-0.13500000000000001</v>
      </c>
      <c r="N195" s="99">
        <v>0</v>
      </c>
      <c r="O195" s="99">
        <v>0.5</v>
      </c>
      <c r="P195" s="99">
        <v>-0.67800000000000005</v>
      </c>
      <c r="Q195" s="99">
        <v>0.3</v>
      </c>
      <c r="R195" s="99">
        <v>0.35</v>
      </c>
      <c r="S195" s="99">
        <v>0.3</v>
      </c>
      <c r="T195" s="99">
        <v>0.05</v>
      </c>
      <c r="U195" s="99">
        <v>0.05</v>
      </c>
    </row>
    <row r="196" spans="3:21" x14ac:dyDescent="0.25">
      <c r="C196" s="99">
        <v>4.665</v>
      </c>
      <c r="D196" s="99">
        <v>-7.0000000000000007E-2</v>
      </c>
      <c r="E196" s="99">
        <v>-0.13500000000000001</v>
      </c>
      <c r="F196" s="99">
        <v>-0.08</v>
      </c>
      <c r="G196" s="117">
        <v>0.35</v>
      </c>
      <c r="H196" s="99">
        <v>0</v>
      </c>
      <c r="I196" s="99">
        <v>0</v>
      </c>
      <c r="J196" s="99">
        <v>0</v>
      </c>
      <c r="K196" s="99">
        <v>-0.22</v>
      </c>
      <c r="L196" s="99">
        <v>0</v>
      </c>
      <c r="M196" s="99">
        <v>-0.13500000000000001</v>
      </c>
      <c r="N196" s="99">
        <v>0</v>
      </c>
      <c r="O196" s="99">
        <v>0.5</v>
      </c>
      <c r="P196" s="99">
        <v>-0.67800000000000005</v>
      </c>
      <c r="Q196" s="99">
        <v>0.3</v>
      </c>
      <c r="R196" s="99">
        <v>0.35</v>
      </c>
      <c r="S196" s="99">
        <v>0.3</v>
      </c>
      <c r="T196" s="99">
        <v>0.05</v>
      </c>
      <c r="U196" s="99">
        <v>0.05</v>
      </c>
    </row>
    <row r="197" spans="3:21" x14ac:dyDescent="0.25">
      <c r="C197" s="99">
        <v>4.7050000000000001</v>
      </c>
      <c r="D197" s="99">
        <v>-7.0000000000000007E-2</v>
      </c>
      <c r="E197" s="99">
        <v>-0.13500000000000001</v>
      </c>
      <c r="F197" s="99">
        <v>-0.08</v>
      </c>
      <c r="G197" s="117">
        <v>0.35</v>
      </c>
      <c r="H197" s="99">
        <v>0</v>
      </c>
      <c r="I197" s="99">
        <v>0</v>
      </c>
      <c r="J197" s="99">
        <v>0</v>
      </c>
      <c r="K197" s="99">
        <v>-0.22</v>
      </c>
      <c r="L197" s="99">
        <v>0</v>
      </c>
      <c r="M197" s="99">
        <v>-0.13500000000000001</v>
      </c>
      <c r="N197" s="99">
        <v>0</v>
      </c>
      <c r="O197" s="99">
        <v>0.5</v>
      </c>
      <c r="P197" s="99">
        <v>-0.67800000000000005</v>
      </c>
      <c r="Q197" s="99">
        <v>0.3</v>
      </c>
      <c r="R197" s="99">
        <v>0.35</v>
      </c>
      <c r="S197" s="99">
        <v>0.3</v>
      </c>
      <c r="T197" s="99">
        <v>0.05</v>
      </c>
      <c r="U197" s="99">
        <v>0.05</v>
      </c>
    </row>
    <row r="198" spans="3:21" x14ac:dyDescent="0.25">
      <c r="C198" s="99">
        <v>4.62</v>
      </c>
      <c r="D198" s="99">
        <v>-7.0000000000000007E-2</v>
      </c>
      <c r="E198" s="99">
        <v>-0.13500000000000001</v>
      </c>
      <c r="F198" s="99">
        <v>-0.08</v>
      </c>
      <c r="G198" s="117">
        <v>0.35</v>
      </c>
      <c r="H198" s="99">
        <v>0</v>
      </c>
      <c r="I198" s="99">
        <v>0</v>
      </c>
      <c r="J198" s="99">
        <v>0</v>
      </c>
      <c r="K198" s="99">
        <v>-0.22</v>
      </c>
      <c r="L198" s="99">
        <v>0</v>
      </c>
      <c r="M198" s="99">
        <v>-0.13500000000000001</v>
      </c>
      <c r="N198" s="99">
        <v>0</v>
      </c>
      <c r="O198" s="99">
        <v>0.5</v>
      </c>
      <c r="P198" s="99">
        <v>-0.67800000000000005</v>
      </c>
      <c r="Q198" s="99">
        <v>0.3</v>
      </c>
      <c r="R198" s="99">
        <v>0.35</v>
      </c>
      <c r="S198" s="99">
        <v>0.3</v>
      </c>
      <c r="T198" s="99">
        <v>0.05</v>
      </c>
      <c r="U198" s="99">
        <v>0.05</v>
      </c>
    </row>
    <row r="199" spans="3:21" x14ac:dyDescent="0.25">
      <c r="C199" s="99">
        <v>4.5149999999999997</v>
      </c>
      <c r="D199" s="99">
        <v>-7.0000000000000007E-2</v>
      </c>
      <c r="E199" s="99">
        <v>-0.13500000000000001</v>
      </c>
      <c r="F199" s="99">
        <v>-0.08</v>
      </c>
      <c r="G199" s="117">
        <v>0.35</v>
      </c>
      <c r="H199" s="99">
        <v>0</v>
      </c>
      <c r="I199" s="99">
        <v>0</v>
      </c>
      <c r="J199" s="99">
        <v>0</v>
      </c>
      <c r="K199" s="99">
        <v>-0.22</v>
      </c>
      <c r="L199" s="99">
        <v>0</v>
      </c>
      <c r="M199" s="99">
        <v>-0.13500000000000001</v>
      </c>
      <c r="N199" s="99">
        <v>0</v>
      </c>
      <c r="O199" s="99">
        <v>0.5</v>
      </c>
      <c r="P199" s="99">
        <v>-0.67800000000000005</v>
      </c>
      <c r="Q199" s="99">
        <v>0.3</v>
      </c>
      <c r="R199" s="99">
        <v>0.35</v>
      </c>
      <c r="S199" s="99">
        <v>0.3</v>
      </c>
      <c r="T199" s="99">
        <v>0.05</v>
      </c>
      <c r="U199" s="99">
        <v>0.05</v>
      </c>
    </row>
    <row r="200" spans="3:21" x14ac:dyDescent="0.25">
      <c r="C200" s="99">
        <v>4.343</v>
      </c>
      <c r="D200" s="99">
        <v>-7.0000000000000007E-2</v>
      </c>
      <c r="E200" s="99">
        <v>-0.19500000000000001</v>
      </c>
      <c r="F200" s="99">
        <v>-0.08</v>
      </c>
      <c r="G200" s="117">
        <v>0.43</v>
      </c>
      <c r="H200" s="99">
        <v>0</v>
      </c>
      <c r="I200" s="99">
        <v>0</v>
      </c>
      <c r="J200" s="99">
        <v>0</v>
      </c>
      <c r="K200" s="99">
        <v>-0.37</v>
      </c>
      <c r="L200" s="99">
        <v>0</v>
      </c>
      <c r="M200" s="99">
        <v>-0.19500000000000001</v>
      </c>
      <c r="N200" s="99">
        <v>0</v>
      </c>
      <c r="O200" s="99">
        <v>0.5</v>
      </c>
      <c r="P200" s="99">
        <v>-0.77800000000000002</v>
      </c>
      <c r="Q200" s="99">
        <v>0.26</v>
      </c>
      <c r="R200" s="99">
        <v>0.43</v>
      </c>
      <c r="S200" s="99">
        <v>0.3</v>
      </c>
      <c r="T200" s="99">
        <v>0.05</v>
      </c>
      <c r="U200" s="99">
        <v>0.05</v>
      </c>
    </row>
    <row r="201" spans="3:21" x14ac:dyDescent="0.25">
      <c r="C201" s="99">
        <v>4.3460000000000001</v>
      </c>
      <c r="D201" s="99">
        <v>-7.0000000000000007E-2</v>
      </c>
      <c r="E201" s="99">
        <v>-0.19500000000000001</v>
      </c>
      <c r="F201" s="99">
        <v>-0.08</v>
      </c>
      <c r="G201" s="117">
        <v>0.43</v>
      </c>
      <c r="H201" s="99">
        <v>0</v>
      </c>
      <c r="I201" s="99">
        <v>0</v>
      </c>
      <c r="J201" s="99">
        <v>0</v>
      </c>
      <c r="K201" s="99">
        <v>-0.37</v>
      </c>
      <c r="L201" s="99">
        <v>0</v>
      </c>
      <c r="M201" s="99">
        <v>-0.19500000000000001</v>
      </c>
      <c r="N201" s="99">
        <v>0</v>
      </c>
      <c r="O201" s="99">
        <v>0.5</v>
      </c>
      <c r="P201" s="99">
        <v>-0.77800000000000002</v>
      </c>
      <c r="Q201" s="99">
        <v>0.26</v>
      </c>
      <c r="R201" s="99">
        <v>0.43</v>
      </c>
      <c r="S201" s="99">
        <v>0.3</v>
      </c>
      <c r="T201" s="99">
        <v>0.05</v>
      </c>
      <c r="U201" s="99">
        <v>0.05</v>
      </c>
    </row>
    <row r="202" spans="3:21" x14ac:dyDescent="0.25">
      <c r="C202" s="99">
        <v>4.3860000000000001</v>
      </c>
      <c r="D202" s="99">
        <v>-7.0000000000000007E-2</v>
      </c>
      <c r="E202" s="99">
        <v>-0.19500000000000001</v>
      </c>
      <c r="F202" s="99">
        <v>-0.08</v>
      </c>
      <c r="G202" s="117">
        <v>0.43</v>
      </c>
      <c r="H202" s="99">
        <v>0</v>
      </c>
      <c r="I202" s="99">
        <v>0</v>
      </c>
      <c r="J202" s="99">
        <v>0</v>
      </c>
      <c r="K202" s="99">
        <v>-0.37</v>
      </c>
      <c r="L202" s="99">
        <v>0</v>
      </c>
      <c r="M202" s="99">
        <v>-0.19500000000000001</v>
      </c>
      <c r="N202" s="99">
        <v>0</v>
      </c>
      <c r="O202" s="99">
        <v>0.5</v>
      </c>
      <c r="P202" s="99">
        <v>-0.77800000000000002</v>
      </c>
      <c r="Q202" s="99">
        <v>0.26</v>
      </c>
      <c r="R202" s="99">
        <v>0.43</v>
      </c>
      <c r="S202" s="99">
        <v>0.3</v>
      </c>
      <c r="T202" s="99">
        <v>0.05</v>
      </c>
      <c r="U202" s="99">
        <v>0.05</v>
      </c>
    </row>
    <row r="203" spans="3:21" x14ac:dyDescent="0.25">
      <c r="C203" s="99">
        <v>4.43</v>
      </c>
      <c r="D203" s="99">
        <v>-7.0000000000000007E-2</v>
      </c>
      <c r="E203" s="99">
        <v>-0.19500000000000001</v>
      </c>
      <c r="F203" s="99">
        <v>-0.08</v>
      </c>
      <c r="G203" s="117">
        <v>0.43</v>
      </c>
      <c r="H203" s="99">
        <v>0</v>
      </c>
      <c r="I203" s="99">
        <v>0</v>
      </c>
      <c r="J203" s="99">
        <v>0</v>
      </c>
      <c r="K203" s="99">
        <v>-0.37</v>
      </c>
      <c r="L203" s="99">
        <v>0</v>
      </c>
      <c r="M203" s="99">
        <v>-0.19500000000000001</v>
      </c>
      <c r="N203" s="99">
        <v>0</v>
      </c>
      <c r="O203" s="99">
        <v>0.5</v>
      </c>
      <c r="P203" s="99">
        <v>-0.77800000000000002</v>
      </c>
      <c r="Q203" s="99">
        <v>0.26</v>
      </c>
      <c r="R203" s="99">
        <v>0.43</v>
      </c>
      <c r="S203" s="99">
        <v>0.3</v>
      </c>
      <c r="T203" s="99">
        <v>0.05</v>
      </c>
      <c r="U203" s="99">
        <v>0.05</v>
      </c>
    </row>
    <row r="204" spans="3:21" x14ac:dyDescent="0.25">
      <c r="C204" s="99">
        <v>4.4800000000000004</v>
      </c>
      <c r="D204" s="99">
        <v>-7.0000000000000007E-2</v>
      </c>
      <c r="E204" s="99">
        <v>-0.19500000000000001</v>
      </c>
      <c r="F204" s="99">
        <v>-0.08</v>
      </c>
      <c r="G204" s="117">
        <v>0.43</v>
      </c>
      <c r="H204" s="99">
        <v>0</v>
      </c>
      <c r="I204" s="99">
        <v>0</v>
      </c>
      <c r="J204" s="99">
        <v>0</v>
      </c>
      <c r="K204" s="99">
        <v>-0.37</v>
      </c>
      <c r="L204" s="99">
        <v>0</v>
      </c>
      <c r="M204" s="99">
        <v>-0.19500000000000001</v>
      </c>
      <c r="N204" s="99">
        <v>0</v>
      </c>
      <c r="O204" s="99">
        <v>0.5</v>
      </c>
      <c r="P204" s="99">
        <v>-0.77800000000000002</v>
      </c>
      <c r="Q204" s="99">
        <v>0.26</v>
      </c>
      <c r="R204" s="99">
        <v>0.43</v>
      </c>
      <c r="S204" s="99">
        <v>0.3</v>
      </c>
      <c r="T204" s="99">
        <v>0.05</v>
      </c>
      <c r="U204" s="99">
        <v>0.05</v>
      </c>
    </row>
    <row r="205" spans="3:21" x14ac:dyDescent="0.25">
      <c r="C205" s="99">
        <v>4.4649999999999999</v>
      </c>
      <c r="D205" s="99">
        <v>-7.0000000000000007E-2</v>
      </c>
      <c r="E205" s="99">
        <v>-0.19500000000000001</v>
      </c>
      <c r="F205" s="99">
        <v>-0.08</v>
      </c>
      <c r="G205" s="117">
        <v>0.43</v>
      </c>
      <c r="H205" s="99">
        <v>0</v>
      </c>
      <c r="I205" s="99">
        <v>0</v>
      </c>
      <c r="J205" s="99">
        <v>0</v>
      </c>
      <c r="K205" s="99">
        <v>-0.37</v>
      </c>
      <c r="L205" s="99">
        <v>0</v>
      </c>
      <c r="M205" s="99">
        <v>-0.19500000000000001</v>
      </c>
      <c r="N205" s="99">
        <v>0</v>
      </c>
      <c r="O205" s="99">
        <v>0.5</v>
      </c>
      <c r="P205" s="99">
        <v>-0.77800000000000002</v>
      </c>
      <c r="Q205" s="99">
        <v>0.26</v>
      </c>
      <c r="R205" s="99">
        <v>0.43</v>
      </c>
      <c r="S205" s="99">
        <v>0.3</v>
      </c>
      <c r="T205" s="99">
        <v>0.05</v>
      </c>
      <c r="U205" s="99">
        <v>0.05</v>
      </c>
    </row>
    <row r="206" spans="3:21" x14ac:dyDescent="0.25">
      <c r="C206" s="99">
        <v>4.4800000000000004</v>
      </c>
      <c r="D206" s="99">
        <v>-7.0000000000000007E-2</v>
      </c>
      <c r="E206" s="99">
        <v>-0.19500000000000001</v>
      </c>
      <c r="F206" s="99">
        <v>-0.08</v>
      </c>
      <c r="G206" s="117">
        <v>0.43</v>
      </c>
      <c r="H206" s="99">
        <v>0</v>
      </c>
      <c r="I206" s="99">
        <v>0</v>
      </c>
      <c r="J206" s="99">
        <v>0</v>
      </c>
      <c r="K206" s="99">
        <v>-0.37</v>
      </c>
      <c r="L206" s="99">
        <v>0</v>
      </c>
      <c r="M206" s="99">
        <v>-0.19500000000000001</v>
      </c>
      <c r="N206" s="99">
        <v>0</v>
      </c>
      <c r="O206" s="99">
        <v>0.5</v>
      </c>
      <c r="P206" s="99">
        <v>-0.77800000000000002</v>
      </c>
      <c r="Q206" s="99">
        <v>0.26</v>
      </c>
      <c r="R206" s="99">
        <v>0.43</v>
      </c>
      <c r="S206" s="99">
        <v>0.3</v>
      </c>
      <c r="T206" s="99">
        <v>0.05</v>
      </c>
      <c r="U206" s="99">
        <v>0.05</v>
      </c>
    </row>
    <row r="207" spans="3:21" x14ac:dyDescent="0.25">
      <c r="C207" s="99">
        <v>4.625</v>
      </c>
      <c r="D207" s="99">
        <v>-7.0000000000000007E-2</v>
      </c>
      <c r="E207" s="99">
        <v>-0.13500000000000001</v>
      </c>
      <c r="F207" s="99">
        <v>-0.08</v>
      </c>
      <c r="G207" s="117">
        <v>0.35</v>
      </c>
      <c r="H207" s="99">
        <v>0</v>
      </c>
      <c r="I207" s="99">
        <v>0</v>
      </c>
      <c r="J207" s="99">
        <v>0</v>
      </c>
      <c r="K207" s="99">
        <v>-0.22</v>
      </c>
      <c r="L207" s="99">
        <v>0</v>
      </c>
      <c r="M207" s="99">
        <v>-0.13500000000000001</v>
      </c>
      <c r="N207" s="99">
        <v>0</v>
      </c>
      <c r="O207" s="99">
        <v>0.5</v>
      </c>
      <c r="P207" s="99">
        <v>-0.67800000000000005</v>
      </c>
      <c r="Q207" s="99">
        <v>0.3</v>
      </c>
      <c r="R207" s="99">
        <v>0.35</v>
      </c>
      <c r="S207" s="99">
        <v>0.3</v>
      </c>
      <c r="T207" s="99">
        <v>0.05</v>
      </c>
      <c r="U207" s="99">
        <v>0.05</v>
      </c>
    </row>
    <row r="208" spans="3:21" x14ac:dyDescent="0.25">
      <c r="C208" s="99">
        <v>4.76</v>
      </c>
      <c r="D208" s="99">
        <v>-7.0000000000000007E-2</v>
      </c>
      <c r="E208" s="99">
        <v>-0.13500000000000001</v>
      </c>
      <c r="F208" s="99">
        <v>-0.08</v>
      </c>
      <c r="G208" s="117">
        <v>0.35</v>
      </c>
      <c r="H208" s="99">
        <v>0</v>
      </c>
      <c r="I208" s="99">
        <v>0</v>
      </c>
      <c r="J208" s="99">
        <v>0</v>
      </c>
      <c r="K208" s="99">
        <v>-0.22</v>
      </c>
      <c r="L208" s="99">
        <v>0</v>
      </c>
      <c r="M208" s="99">
        <v>-0.13500000000000001</v>
      </c>
      <c r="N208" s="99">
        <v>0</v>
      </c>
      <c r="O208" s="99">
        <v>0.5</v>
      </c>
      <c r="P208" s="99">
        <v>-0.67800000000000005</v>
      </c>
      <c r="Q208" s="99">
        <v>0.3</v>
      </c>
      <c r="R208" s="99">
        <v>0.35</v>
      </c>
      <c r="S208" s="99">
        <v>0.3</v>
      </c>
      <c r="T208" s="99">
        <v>0.05</v>
      </c>
      <c r="U208" s="99">
        <v>0.05</v>
      </c>
    </row>
    <row r="209" spans="3:21" x14ac:dyDescent="0.25">
      <c r="C209" s="99">
        <v>4.8</v>
      </c>
      <c r="D209" s="99">
        <v>-7.0000000000000007E-2</v>
      </c>
      <c r="E209" s="99">
        <v>-0.13500000000000001</v>
      </c>
      <c r="F209" s="99">
        <v>-0.08</v>
      </c>
      <c r="G209" s="117">
        <v>0.35</v>
      </c>
      <c r="H209" s="99">
        <v>0</v>
      </c>
      <c r="I209" s="99">
        <v>0</v>
      </c>
      <c r="J209" s="99">
        <v>0</v>
      </c>
      <c r="K209" s="99">
        <v>-0.22</v>
      </c>
      <c r="L209" s="99">
        <v>0</v>
      </c>
      <c r="M209" s="99">
        <v>-0.13500000000000001</v>
      </c>
      <c r="N209" s="99">
        <v>0</v>
      </c>
      <c r="O209" s="99">
        <v>0.5</v>
      </c>
      <c r="P209" s="99">
        <v>-0.67800000000000005</v>
      </c>
      <c r="Q209" s="99">
        <v>0.3</v>
      </c>
      <c r="R209" s="99">
        <v>0.35</v>
      </c>
      <c r="S209" s="99">
        <v>0.3</v>
      </c>
      <c r="T209" s="99">
        <v>0.05</v>
      </c>
      <c r="U209" s="99">
        <v>0.05</v>
      </c>
    </row>
    <row r="210" spans="3:21" x14ac:dyDescent="0.25">
      <c r="C210" s="99">
        <v>4.7149999999999999</v>
      </c>
      <c r="D210" s="99">
        <v>-7.0000000000000007E-2</v>
      </c>
      <c r="E210" s="99">
        <v>-0.13500000000000001</v>
      </c>
      <c r="F210" s="99">
        <v>-0.08</v>
      </c>
      <c r="G210" s="117">
        <v>0.35</v>
      </c>
      <c r="H210" s="99">
        <v>0</v>
      </c>
      <c r="I210" s="99">
        <v>0</v>
      </c>
      <c r="J210" s="99">
        <v>0</v>
      </c>
      <c r="K210" s="99">
        <v>-0.22</v>
      </c>
      <c r="L210" s="99">
        <v>0</v>
      </c>
      <c r="M210" s="99">
        <v>-0.13500000000000001</v>
      </c>
      <c r="N210" s="99">
        <v>0</v>
      </c>
      <c r="O210" s="99">
        <v>0.5</v>
      </c>
      <c r="P210" s="99">
        <v>-0.67800000000000005</v>
      </c>
      <c r="Q210" s="99">
        <v>0.3</v>
      </c>
      <c r="R210" s="99">
        <v>0.35</v>
      </c>
      <c r="S210" s="99">
        <v>0.3</v>
      </c>
      <c r="T210" s="99">
        <v>0.05</v>
      </c>
      <c r="U210" s="99">
        <v>0.05</v>
      </c>
    </row>
    <row r="211" spans="3:21" x14ac:dyDescent="0.25">
      <c r="C211" s="99">
        <v>4.6100000000000003</v>
      </c>
      <c r="D211" s="99">
        <v>-7.0000000000000007E-2</v>
      </c>
      <c r="E211" s="99">
        <v>-0.13500000000000001</v>
      </c>
      <c r="F211" s="99">
        <v>-0.08</v>
      </c>
      <c r="G211" s="117">
        <v>0.35</v>
      </c>
      <c r="H211" s="99">
        <v>0</v>
      </c>
      <c r="I211" s="99">
        <v>0</v>
      </c>
      <c r="J211" s="99">
        <v>0</v>
      </c>
      <c r="K211" s="99">
        <v>-0.22</v>
      </c>
      <c r="L211" s="99">
        <v>0</v>
      </c>
      <c r="M211" s="99">
        <v>-0.13500000000000001</v>
      </c>
      <c r="N211" s="99">
        <v>0</v>
      </c>
      <c r="O211" s="99">
        <v>0.5</v>
      </c>
      <c r="P211" s="99">
        <v>-0.67800000000000005</v>
      </c>
      <c r="Q211" s="99">
        <v>0.3</v>
      </c>
      <c r="R211" s="99">
        <v>0.35</v>
      </c>
      <c r="S211" s="99">
        <v>0.3</v>
      </c>
      <c r="T211" s="99">
        <v>0.05</v>
      </c>
      <c r="U211" s="99">
        <v>0.05</v>
      </c>
    </row>
    <row r="212" spans="3:21" x14ac:dyDescent="0.25">
      <c r="C212" s="99">
        <v>4.4379999999999997</v>
      </c>
      <c r="D212" s="99">
        <v>-7.0000000000000007E-2</v>
      </c>
      <c r="E212" s="99">
        <v>-0.19500000000000001</v>
      </c>
      <c r="F212" s="99">
        <v>-0.08</v>
      </c>
      <c r="G212" s="117">
        <v>0.43</v>
      </c>
      <c r="H212" s="99">
        <v>0</v>
      </c>
      <c r="I212" s="99">
        <v>0</v>
      </c>
      <c r="J212" s="99">
        <v>0</v>
      </c>
      <c r="K212" s="99">
        <v>-0.37</v>
      </c>
      <c r="L212" s="99">
        <v>0</v>
      </c>
      <c r="M212" s="99">
        <v>-0.19500000000000001</v>
      </c>
      <c r="N212" s="99">
        <v>0</v>
      </c>
      <c r="O212" s="99">
        <v>0.5</v>
      </c>
      <c r="P212" s="99">
        <v>-0.77800000000000002</v>
      </c>
      <c r="Q212" s="99">
        <v>0.26</v>
      </c>
      <c r="R212" s="99">
        <v>0.43</v>
      </c>
      <c r="S212" s="99">
        <v>0.3</v>
      </c>
      <c r="T212" s="99">
        <v>0.05</v>
      </c>
      <c r="U212" s="99">
        <v>0.05</v>
      </c>
    </row>
    <row r="213" spans="3:21" x14ac:dyDescent="0.25">
      <c r="C213" s="99">
        <v>4.4409999999999998</v>
      </c>
      <c r="D213" s="99">
        <v>-7.0000000000000007E-2</v>
      </c>
      <c r="E213" s="99">
        <v>-0.19500000000000001</v>
      </c>
      <c r="F213" s="99">
        <v>-0.08</v>
      </c>
      <c r="G213" s="117">
        <v>0.43</v>
      </c>
      <c r="H213" s="99">
        <v>0</v>
      </c>
      <c r="I213" s="99">
        <v>0</v>
      </c>
      <c r="J213" s="99">
        <v>0</v>
      </c>
      <c r="K213" s="99">
        <v>-0.37</v>
      </c>
      <c r="L213" s="99">
        <v>0</v>
      </c>
      <c r="M213" s="99">
        <v>-0.19500000000000001</v>
      </c>
      <c r="N213" s="99">
        <v>0</v>
      </c>
      <c r="O213" s="99">
        <v>0.5</v>
      </c>
      <c r="P213" s="99">
        <v>-0.77800000000000002</v>
      </c>
      <c r="Q213" s="99">
        <v>0.26</v>
      </c>
      <c r="R213" s="99">
        <v>0.43</v>
      </c>
      <c r="S213" s="99">
        <v>0.3</v>
      </c>
      <c r="T213" s="99">
        <v>0.05</v>
      </c>
      <c r="U213" s="99">
        <v>0.05</v>
      </c>
    </row>
    <row r="214" spans="3:21" x14ac:dyDescent="0.25">
      <c r="C214" s="99">
        <v>4.4809999999999999</v>
      </c>
      <c r="D214" s="99">
        <v>-7.0000000000000007E-2</v>
      </c>
      <c r="E214" s="99">
        <v>-0.19500000000000001</v>
      </c>
      <c r="F214" s="99">
        <v>-0.08</v>
      </c>
      <c r="G214" s="117">
        <v>0.43</v>
      </c>
      <c r="H214" s="99">
        <v>0</v>
      </c>
      <c r="I214" s="99">
        <v>0</v>
      </c>
      <c r="J214" s="99">
        <v>0</v>
      </c>
      <c r="K214" s="99">
        <v>-0.37</v>
      </c>
      <c r="L214" s="99">
        <v>0</v>
      </c>
      <c r="M214" s="99">
        <v>-0.19500000000000001</v>
      </c>
      <c r="N214" s="99">
        <v>0</v>
      </c>
      <c r="O214" s="99">
        <v>0.5</v>
      </c>
      <c r="P214" s="99">
        <v>-0.77800000000000002</v>
      </c>
      <c r="Q214" s="99">
        <v>0.26</v>
      </c>
      <c r="R214" s="99">
        <v>0.43</v>
      </c>
      <c r="S214" s="99">
        <v>0.3</v>
      </c>
      <c r="T214" s="99">
        <v>0.05</v>
      </c>
      <c r="U214" s="99">
        <v>0.05</v>
      </c>
    </row>
    <row r="215" spans="3:21" x14ac:dyDescent="0.25">
      <c r="C215" s="99">
        <v>4.5250000000000004</v>
      </c>
      <c r="D215" s="99">
        <v>-7.0000000000000007E-2</v>
      </c>
      <c r="E215" s="99">
        <v>-0.19500000000000001</v>
      </c>
      <c r="F215" s="99">
        <v>-0.08</v>
      </c>
      <c r="G215" s="117">
        <v>0.43</v>
      </c>
      <c r="H215" s="99">
        <v>0</v>
      </c>
      <c r="I215" s="99">
        <v>0</v>
      </c>
      <c r="J215" s="99">
        <v>0</v>
      </c>
      <c r="K215" s="99">
        <v>-0.37</v>
      </c>
      <c r="L215" s="99">
        <v>0</v>
      </c>
      <c r="M215" s="99">
        <v>-0.19500000000000001</v>
      </c>
      <c r="N215" s="99">
        <v>0</v>
      </c>
      <c r="O215" s="99">
        <v>0.5</v>
      </c>
      <c r="P215" s="99">
        <v>-0.77800000000000002</v>
      </c>
      <c r="Q215" s="99">
        <v>0.26</v>
      </c>
      <c r="R215" s="99">
        <v>0.43</v>
      </c>
      <c r="S215" s="99">
        <v>0.3</v>
      </c>
      <c r="T215" s="99">
        <v>0.05</v>
      </c>
      <c r="U215" s="99">
        <v>0.05</v>
      </c>
    </row>
    <row r="216" spans="3:21" x14ac:dyDescent="0.25">
      <c r="C216" s="99">
        <v>4.5750000000000002</v>
      </c>
      <c r="D216" s="99">
        <v>-7.0000000000000007E-2</v>
      </c>
      <c r="E216" s="99">
        <v>-0.19500000000000001</v>
      </c>
      <c r="F216" s="99">
        <v>-0.08</v>
      </c>
      <c r="G216" s="117">
        <v>0.43</v>
      </c>
      <c r="H216" s="99">
        <v>0</v>
      </c>
      <c r="I216" s="99">
        <v>0</v>
      </c>
      <c r="J216" s="99">
        <v>0</v>
      </c>
      <c r="K216" s="99">
        <v>-0.37</v>
      </c>
      <c r="L216" s="99">
        <v>0</v>
      </c>
      <c r="M216" s="99">
        <v>-0.19500000000000001</v>
      </c>
      <c r="N216" s="99">
        <v>0</v>
      </c>
      <c r="O216" s="99">
        <v>0.5</v>
      </c>
      <c r="P216" s="99">
        <v>-0.77800000000000002</v>
      </c>
      <c r="Q216" s="99">
        <v>0.26</v>
      </c>
      <c r="R216" s="99">
        <v>0.43</v>
      </c>
      <c r="S216" s="99">
        <v>0.3</v>
      </c>
      <c r="T216" s="99">
        <v>0.05</v>
      </c>
      <c r="U216" s="99">
        <v>0.05</v>
      </c>
    </row>
    <row r="217" spans="3:21" x14ac:dyDescent="0.25">
      <c r="C217" s="99">
        <v>4.5599999999999996</v>
      </c>
      <c r="D217" s="99">
        <v>-7.0000000000000007E-2</v>
      </c>
      <c r="E217" s="99">
        <v>-0.19500000000000001</v>
      </c>
      <c r="F217" s="99">
        <v>-0.08</v>
      </c>
      <c r="G217" s="117">
        <v>0.43</v>
      </c>
      <c r="H217" s="99">
        <v>0</v>
      </c>
      <c r="I217" s="99">
        <v>0</v>
      </c>
      <c r="J217" s="99">
        <v>0</v>
      </c>
      <c r="K217" s="99">
        <v>-0.37</v>
      </c>
      <c r="L217" s="99">
        <v>0</v>
      </c>
      <c r="M217" s="99">
        <v>-0.19500000000000001</v>
      </c>
      <c r="N217" s="99">
        <v>0</v>
      </c>
      <c r="O217" s="99">
        <v>0.5</v>
      </c>
      <c r="P217" s="99">
        <v>-0.77800000000000002</v>
      </c>
      <c r="Q217" s="99">
        <v>0.26</v>
      </c>
      <c r="R217" s="99">
        <v>0.43</v>
      </c>
      <c r="S217" s="99">
        <v>0.3</v>
      </c>
      <c r="T217" s="99">
        <v>0.05</v>
      </c>
      <c r="U217" s="99">
        <v>0.05</v>
      </c>
    </row>
    <row r="218" spans="3:21" x14ac:dyDescent="0.25">
      <c r="C218" s="99">
        <v>4.5750000000000002</v>
      </c>
      <c r="D218" s="99">
        <v>-7.0000000000000007E-2</v>
      </c>
      <c r="E218" s="99">
        <v>-0.19500000000000001</v>
      </c>
      <c r="F218" s="99">
        <v>-0.08</v>
      </c>
      <c r="G218" s="117">
        <v>0.43</v>
      </c>
      <c r="H218" s="99">
        <v>0</v>
      </c>
      <c r="I218" s="99">
        <v>0</v>
      </c>
      <c r="J218" s="99">
        <v>0</v>
      </c>
      <c r="K218" s="99">
        <v>-0.37</v>
      </c>
      <c r="L218" s="99">
        <v>0</v>
      </c>
      <c r="M218" s="99">
        <v>-0.19500000000000001</v>
      </c>
      <c r="N218" s="99">
        <v>0</v>
      </c>
      <c r="O218" s="99">
        <v>0.5</v>
      </c>
      <c r="P218" s="99">
        <v>-0.77800000000000002</v>
      </c>
      <c r="Q218" s="99">
        <v>0.26</v>
      </c>
      <c r="R218" s="99">
        <v>0.43</v>
      </c>
      <c r="S218" s="99">
        <v>0.3</v>
      </c>
      <c r="T218" s="99">
        <v>0.05</v>
      </c>
      <c r="U218" s="99">
        <v>0.05</v>
      </c>
    </row>
    <row r="219" spans="3:21" x14ac:dyDescent="0.25">
      <c r="C219" s="99">
        <v>4.72</v>
      </c>
      <c r="D219" s="99">
        <v>-7.0000000000000007E-2</v>
      </c>
      <c r="E219" s="99">
        <v>-0.13500000000000001</v>
      </c>
      <c r="F219" s="99">
        <v>-0.08</v>
      </c>
      <c r="G219" s="117">
        <v>0.35</v>
      </c>
      <c r="H219" s="99">
        <v>0</v>
      </c>
      <c r="I219" s="99">
        <v>0</v>
      </c>
      <c r="J219" s="99">
        <v>0</v>
      </c>
      <c r="K219" s="99">
        <v>-0.22</v>
      </c>
      <c r="L219" s="99">
        <v>0</v>
      </c>
      <c r="M219" s="99">
        <v>-0.13500000000000001</v>
      </c>
      <c r="N219" s="99">
        <v>0</v>
      </c>
      <c r="O219" s="99">
        <v>0.5</v>
      </c>
      <c r="P219" s="99">
        <v>-0.67800000000000005</v>
      </c>
      <c r="Q219" s="99">
        <v>0.3</v>
      </c>
      <c r="R219" s="99">
        <v>0.35</v>
      </c>
      <c r="S219" s="99">
        <v>0.3</v>
      </c>
      <c r="T219" s="99">
        <v>0.05</v>
      </c>
      <c r="U219" s="99">
        <v>0.05</v>
      </c>
    </row>
    <row r="220" spans="3:21" x14ac:dyDescent="0.25">
      <c r="C220" s="99">
        <v>4.8550000000000004</v>
      </c>
      <c r="D220" s="99">
        <v>-7.0000000000000007E-2</v>
      </c>
      <c r="E220" s="99">
        <v>-0.13500000000000001</v>
      </c>
      <c r="F220" s="99">
        <v>-0.08</v>
      </c>
      <c r="G220" s="117">
        <v>0.35</v>
      </c>
      <c r="H220" s="99">
        <v>0</v>
      </c>
      <c r="I220" s="99">
        <v>0</v>
      </c>
      <c r="J220" s="99">
        <v>0</v>
      </c>
      <c r="K220" s="99">
        <v>-0.22</v>
      </c>
      <c r="L220" s="99">
        <v>0</v>
      </c>
      <c r="M220" s="99">
        <v>-0.13500000000000001</v>
      </c>
      <c r="N220" s="99">
        <v>0</v>
      </c>
      <c r="O220" s="99">
        <v>0.5</v>
      </c>
      <c r="P220" s="99">
        <v>-0.67800000000000005</v>
      </c>
      <c r="Q220" s="99">
        <v>0.3</v>
      </c>
      <c r="R220" s="99">
        <v>0.35</v>
      </c>
      <c r="S220" s="99">
        <v>0.3</v>
      </c>
      <c r="T220" s="99">
        <v>0.05</v>
      </c>
      <c r="U220" s="99">
        <v>0.05</v>
      </c>
    </row>
    <row r="221" spans="3:21" x14ac:dyDescent="0.25">
      <c r="C221" s="99">
        <v>4.8949999999999996</v>
      </c>
      <c r="D221" s="99">
        <v>-7.0000000000000007E-2</v>
      </c>
      <c r="E221" s="99">
        <v>-0.13500000000000001</v>
      </c>
      <c r="F221" s="99">
        <v>-0.08</v>
      </c>
      <c r="G221" s="117">
        <v>0.35</v>
      </c>
      <c r="H221" s="99">
        <v>0</v>
      </c>
      <c r="I221" s="99">
        <v>0</v>
      </c>
      <c r="J221" s="99">
        <v>0</v>
      </c>
      <c r="K221" s="99">
        <v>-0.22</v>
      </c>
      <c r="L221" s="99">
        <v>0</v>
      </c>
      <c r="M221" s="99">
        <v>-0.13500000000000001</v>
      </c>
      <c r="N221" s="99">
        <v>0</v>
      </c>
      <c r="O221" s="99">
        <v>0.5</v>
      </c>
      <c r="P221" s="99">
        <v>-0.67800000000000005</v>
      </c>
      <c r="Q221" s="99">
        <v>0.3</v>
      </c>
      <c r="R221" s="99">
        <v>0.35</v>
      </c>
      <c r="S221" s="99">
        <v>0.3</v>
      </c>
      <c r="T221" s="99">
        <v>0.05</v>
      </c>
      <c r="U221" s="99">
        <v>0.05</v>
      </c>
    </row>
    <row r="222" spans="3:21" x14ac:dyDescent="0.25">
      <c r="C222" s="99">
        <v>4.8099999999999996</v>
      </c>
      <c r="D222" s="99">
        <v>-7.0000000000000007E-2</v>
      </c>
      <c r="E222" s="99">
        <v>-0.13500000000000001</v>
      </c>
      <c r="F222" s="99">
        <v>-0.08</v>
      </c>
      <c r="G222" s="117">
        <v>0.35</v>
      </c>
      <c r="H222" s="99">
        <v>0</v>
      </c>
      <c r="I222" s="99">
        <v>0</v>
      </c>
      <c r="J222" s="99">
        <v>0</v>
      </c>
      <c r="K222" s="99">
        <v>-0.22</v>
      </c>
      <c r="L222" s="99">
        <v>0</v>
      </c>
      <c r="M222" s="99">
        <v>-0.13500000000000001</v>
      </c>
      <c r="N222" s="99">
        <v>0</v>
      </c>
      <c r="O222" s="99">
        <v>0.5</v>
      </c>
      <c r="P222" s="99">
        <v>-0.67800000000000005</v>
      </c>
      <c r="Q222" s="99">
        <v>0.3</v>
      </c>
      <c r="R222" s="99">
        <v>0.35</v>
      </c>
      <c r="S222" s="99">
        <v>0.3</v>
      </c>
      <c r="T222" s="99">
        <v>0.05</v>
      </c>
      <c r="U222" s="99">
        <v>0.05</v>
      </c>
    </row>
    <row r="223" spans="3:21" x14ac:dyDescent="0.25">
      <c r="C223" s="99">
        <v>4.7050000000000001</v>
      </c>
      <c r="D223" s="99">
        <v>-7.0000000000000007E-2</v>
      </c>
      <c r="E223" s="99">
        <v>-0.13500000000000001</v>
      </c>
      <c r="F223" s="99">
        <v>-0.08</v>
      </c>
      <c r="G223" s="117">
        <v>0.35</v>
      </c>
      <c r="H223" s="99">
        <v>0</v>
      </c>
      <c r="I223" s="99">
        <v>0</v>
      </c>
      <c r="J223" s="99">
        <v>0</v>
      </c>
      <c r="K223" s="99">
        <v>-0.22</v>
      </c>
      <c r="L223" s="99">
        <v>0</v>
      </c>
      <c r="M223" s="99">
        <v>-0.13500000000000001</v>
      </c>
      <c r="N223" s="99">
        <v>0</v>
      </c>
      <c r="O223" s="99">
        <v>0.5</v>
      </c>
      <c r="P223" s="99">
        <v>-0.67800000000000005</v>
      </c>
      <c r="Q223" s="99">
        <v>0.3</v>
      </c>
      <c r="R223" s="99">
        <v>0.35</v>
      </c>
      <c r="S223" s="99">
        <v>0.3</v>
      </c>
      <c r="T223" s="99">
        <v>0.05</v>
      </c>
      <c r="U223" s="99">
        <v>0.05</v>
      </c>
    </row>
    <row r="224" spans="3:21" x14ac:dyDescent="0.25">
      <c r="C224" s="99">
        <v>4.5330000000000004</v>
      </c>
      <c r="D224" s="99">
        <v>-7.0000000000000007E-2</v>
      </c>
      <c r="E224" s="99">
        <v>-0.19500000000000001</v>
      </c>
      <c r="F224" s="99">
        <v>-0.08</v>
      </c>
      <c r="G224" s="117">
        <v>0.43</v>
      </c>
      <c r="H224" s="99">
        <v>0</v>
      </c>
      <c r="I224" s="99">
        <v>0</v>
      </c>
      <c r="J224" s="99">
        <v>0</v>
      </c>
      <c r="K224" s="99">
        <v>-0.37</v>
      </c>
      <c r="L224" s="99">
        <v>0</v>
      </c>
      <c r="M224" s="99">
        <v>-0.19500000000000001</v>
      </c>
      <c r="N224" s="99">
        <v>0</v>
      </c>
      <c r="O224" s="99">
        <v>0.5</v>
      </c>
      <c r="P224" s="99">
        <v>-0.77800000000000002</v>
      </c>
      <c r="Q224" s="99">
        <v>0.26</v>
      </c>
      <c r="R224" s="99">
        <v>0.43</v>
      </c>
      <c r="S224" s="99">
        <v>0.3</v>
      </c>
      <c r="T224" s="99">
        <v>0.05</v>
      </c>
      <c r="U224" s="99">
        <v>0.05</v>
      </c>
    </row>
    <row r="225" spans="3:21" x14ac:dyDescent="0.25">
      <c r="C225" s="99">
        <v>4.5359999999999996</v>
      </c>
      <c r="D225" s="99">
        <v>-7.0000000000000007E-2</v>
      </c>
      <c r="E225" s="99">
        <v>-0.19500000000000001</v>
      </c>
      <c r="F225" s="99">
        <v>-0.08</v>
      </c>
      <c r="G225" s="117">
        <v>0.43</v>
      </c>
      <c r="H225" s="99">
        <v>0</v>
      </c>
      <c r="I225" s="99">
        <v>0</v>
      </c>
      <c r="J225" s="99">
        <v>0</v>
      </c>
      <c r="K225" s="99">
        <v>-0.37</v>
      </c>
      <c r="L225" s="99">
        <v>0</v>
      </c>
      <c r="M225" s="99">
        <v>-0.19500000000000001</v>
      </c>
      <c r="N225" s="99">
        <v>0</v>
      </c>
      <c r="O225" s="99">
        <v>0.5</v>
      </c>
      <c r="P225" s="99">
        <v>-0.77800000000000002</v>
      </c>
      <c r="Q225" s="99">
        <v>0.26</v>
      </c>
      <c r="R225" s="99">
        <v>0.43</v>
      </c>
      <c r="S225" s="99">
        <v>0.3</v>
      </c>
      <c r="T225" s="99">
        <v>0.05</v>
      </c>
      <c r="U225" s="99">
        <v>0.05</v>
      </c>
    </row>
    <row r="226" spans="3:21" x14ac:dyDescent="0.25">
      <c r="C226" s="99">
        <v>4.5759999999999996</v>
      </c>
      <c r="D226" s="99">
        <v>-7.0000000000000007E-2</v>
      </c>
      <c r="E226" s="99">
        <v>-0.19500000000000001</v>
      </c>
      <c r="F226" s="99">
        <v>-0.08</v>
      </c>
      <c r="G226" s="117">
        <v>0.43</v>
      </c>
      <c r="H226" s="99">
        <v>0</v>
      </c>
      <c r="I226" s="99">
        <v>0</v>
      </c>
      <c r="J226" s="99">
        <v>0</v>
      </c>
      <c r="K226" s="99">
        <v>-0.37</v>
      </c>
      <c r="L226" s="99">
        <v>0</v>
      </c>
      <c r="M226" s="99">
        <v>-0.19500000000000001</v>
      </c>
      <c r="N226" s="99">
        <v>0</v>
      </c>
      <c r="O226" s="99">
        <v>0.5</v>
      </c>
      <c r="P226" s="99">
        <v>-0.77800000000000002</v>
      </c>
      <c r="Q226" s="99">
        <v>0.26</v>
      </c>
      <c r="R226" s="99">
        <v>0.43</v>
      </c>
      <c r="S226" s="99">
        <v>0.3</v>
      </c>
      <c r="T226" s="99">
        <v>0.05</v>
      </c>
      <c r="U226" s="99">
        <v>0.05</v>
      </c>
    </row>
    <row r="227" spans="3:21" x14ac:dyDescent="0.25">
      <c r="C227" s="99">
        <v>4.62</v>
      </c>
      <c r="D227" s="99">
        <v>-7.0000000000000007E-2</v>
      </c>
      <c r="E227" s="99">
        <v>-0.19500000000000001</v>
      </c>
      <c r="F227" s="99">
        <v>-0.08</v>
      </c>
      <c r="G227" s="117">
        <v>0.43</v>
      </c>
      <c r="H227" s="99">
        <v>0</v>
      </c>
      <c r="I227" s="99">
        <v>0</v>
      </c>
      <c r="J227" s="99">
        <v>0</v>
      </c>
      <c r="K227" s="99">
        <v>-0.37</v>
      </c>
      <c r="L227" s="99">
        <v>0</v>
      </c>
      <c r="M227" s="99">
        <v>-0.19500000000000001</v>
      </c>
      <c r="N227" s="99">
        <v>0</v>
      </c>
      <c r="O227" s="99">
        <v>0.5</v>
      </c>
      <c r="P227" s="99">
        <v>-0.77800000000000002</v>
      </c>
      <c r="Q227" s="99">
        <v>0.26</v>
      </c>
      <c r="R227" s="99">
        <v>0.43</v>
      </c>
      <c r="S227" s="99">
        <v>0.3</v>
      </c>
      <c r="T227" s="99">
        <v>0.05</v>
      </c>
      <c r="U227" s="99">
        <v>0.05</v>
      </c>
    </row>
    <row r="228" spans="3:21" x14ac:dyDescent="0.25">
      <c r="C228" s="99">
        <v>4.67</v>
      </c>
      <c r="D228" s="99">
        <v>-7.0000000000000007E-2</v>
      </c>
      <c r="E228" s="99">
        <v>-0.19500000000000001</v>
      </c>
      <c r="F228" s="99">
        <v>-0.08</v>
      </c>
      <c r="G228" s="117">
        <v>0.43</v>
      </c>
      <c r="H228" s="99">
        <v>0</v>
      </c>
      <c r="I228" s="99">
        <v>0</v>
      </c>
      <c r="J228" s="99">
        <v>0</v>
      </c>
      <c r="K228" s="99">
        <v>-0.37</v>
      </c>
      <c r="L228" s="99">
        <v>0</v>
      </c>
      <c r="M228" s="99">
        <v>-0.19500000000000001</v>
      </c>
      <c r="N228" s="99">
        <v>0</v>
      </c>
      <c r="O228" s="99">
        <v>0.5</v>
      </c>
      <c r="P228" s="99">
        <v>-0.77800000000000002</v>
      </c>
      <c r="Q228" s="99">
        <v>0.26</v>
      </c>
      <c r="R228" s="99">
        <v>0.43</v>
      </c>
      <c r="S228" s="99">
        <v>0.3</v>
      </c>
      <c r="T228" s="99">
        <v>0.05</v>
      </c>
      <c r="U228" s="99">
        <v>0.05</v>
      </c>
    </row>
    <row r="229" spans="3:21" x14ac:dyDescent="0.25">
      <c r="C229" s="99">
        <v>4.6550000000000002</v>
      </c>
      <c r="D229" s="99">
        <v>-7.0000000000000007E-2</v>
      </c>
      <c r="E229" s="99">
        <v>-0.19500000000000001</v>
      </c>
      <c r="F229" s="99">
        <v>-0.08</v>
      </c>
      <c r="G229" s="117">
        <v>0.43</v>
      </c>
      <c r="H229" s="99">
        <v>0</v>
      </c>
      <c r="I229" s="99">
        <v>0</v>
      </c>
      <c r="J229" s="99">
        <v>0</v>
      </c>
      <c r="K229" s="99">
        <v>-0.37</v>
      </c>
      <c r="L229" s="99">
        <v>0</v>
      </c>
      <c r="M229" s="99">
        <v>-0.19500000000000001</v>
      </c>
      <c r="N229" s="99">
        <v>0</v>
      </c>
      <c r="O229" s="99">
        <v>0.5</v>
      </c>
      <c r="P229" s="99">
        <v>-0.77800000000000002</v>
      </c>
      <c r="Q229" s="99">
        <v>0.26</v>
      </c>
      <c r="R229" s="99">
        <v>0.43</v>
      </c>
      <c r="S229" s="99">
        <v>0.3</v>
      </c>
      <c r="T229" s="99">
        <v>0.05</v>
      </c>
      <c r="U229" s="99">
        <v>0.05</v>
      </c>
    </row>
    <row r="230" spans="3:21" x14ac:dyDescent="0.25">
      <c r="C230" s="99">
        <v>4.67</v>
      </c>
      <c r="D230" s="99">
        <v>-7.0000000000000007E-2</v>
      </c>
      <c r="E230" s="99">
        <v>-0.19500000000000001</v>
      </c>
      <c r="F230" s="99">
        <v>-0.08</v>
      </c>
      <c r="G230" s="117">
        <v>0.43</v>
      </c>
      <c r="H230" s="99">
        <v>0</v>
      </c>
      <c r="I230" s="99">
        <v>0</v>
      </c>
      <c r="J230" s="99">
        <v>0</v>
      </c>
      <c r="K230" s="99">
        <v>-0.37</v>
      </c>
      <c r="L230" s="99">
        <v>0</v>
      </c>
      <c r="M230" s="99">
        <v>-0.19500000000000001</v>
      </c>
      <c r="N230" s="99">
        <v>0</v>
      </c>
      <c r="O230" s="99">
        <v>0.5</v>
      </c>
      <c r="P230" s="99">
        <v>-0.77800000000000002</v>
      </c>
      <c r="Q230" s="99">
        <v>0.26</v>
      </c>
      <c r="R230" s="99">
        <v>0.43</v>
      </c>
      <c r="S230" s="99">
        <v>0.3</v>
      </c>
      <c r="T230" s="99">
        <v>0.05</v>
      </c>
      <c r="U230" s="99">
        <v>0.05</v>
      </c>
    </row>
    <row r="231" spans="3:21" x14ac:dyDescent="0.25">
      <c r="C231" s="99">
        <v>4.8150000000000004</v>
      </c>
      <c r="D231" s="99">
        <v>-7.0000000000000007E-2</v>
      </c>
      <c r="E231" s="99">
        <v>-0.13500000000000001</v>
      </c>
      <c r="F231" s="99">
        <v>-0.08</v>
      </c>
      <c r="G231" s="117">
        <v>0.35</v>
      </c>
      <c r="H231" s="99">
        <v>0</v>
      </c>
      <c r="I231" s="99">
        <v>0</v>
      </c>
      <c r="J231" s="99">
        <v>0</v>
      </c>
      <c r="K231" s="99">
        <v>-0.22</v>
      </c>
      <c r="L231" s="99">
        <v>0</v>
      </c>
      <c r="M231" s="99">
        <v>-0.13500000000000001</v>
      </c>
      <c r="N231" s="99">
        <v>0</v>
      </c>
      <c r="O231" s="99">
        <v>0.5</v>
      </c>
      <c r="P231" s="99">
        <v>-0.67800000000000005</v>
      </c>
      <c r="Q231" s="99">
        <v>0.3</v>
      </c>
      <c r="R231" s="99">
        <v>0.35</v>
      </c>
      <c r="S231" s="99">
        <v>0.3</v>
      </c>
      <c r="T231" s="99">
        <v>0.05</v>
      </c>
      <c r="U231" s="99">
        <v>0.05</v>
      </c>
    </row>
    <row r="232" spans="3:21" x14ac:dyDescent="0.25">
      <c r="C232" s="99">
        <v>4.95</v>
      </c>
      <c r="D232" s="99">
        <v>-7.0000000000000007E-2</v>
      </c>
      <c r="E232" s="99">
        <v>-0.13500000000000001</v>
      </c>
      <c r="F232" s="99">
        <v>-0.08</v>
      </c>
      <c r="G232" s="117">
        <v>0.35</v>
      </c>
      <c r="H232" s="99">
        <v>0</v>
      </c>
      <c r="I232" s="99">
        <v>0</v>
      </c>
      <c r="J232" s="99">
        <v>0</v>
      </c>
      <c r="K232" s="99">
        <v>-0.22</v>
      </c>
      <c r="L232" s="99">
        <v>0</v>
      </c>
      <c r="M232" s="99">
        <v>-0.13500000000000001</v>
      </c>
      <c r="N232" s="99">
        <v>0</v>
      </c>
      <c r="O232" s="99">
        <v>0.5</v>
      </c>
      <c r="P232" s="99">
        <v>-0.67800000000000005</v>
      </c>
      <c r="Q232" s="99">
        <v>0.3</v>
      </c>
      <c r="R232" s="99">
        <v>0.35</v>
      </c>
      <c r="S232" s="99">
        <v>0.3</v>
      </c>
      <c r="T232" s="99">
        <v>0.05</v>
      </c>
      <c r="U232" s="99">
        <v>0.05</v>
      </c>
    </row>
    <row r="233" spans="3:21" x14ac:dyDescent="0.25">
      <c r="C233" s="99">
        <v>4.99</v>
      </c>
      <c r="D233" s="99">
        <v>-7.0000000000000007E-2</v>
      </c>
      <c r="E233" s="99">
        <v>-0.13500000000000001</v>
      </c>
      <c r="F233" s="99">
        <v>-0.08</v>
      </c>
      <c r="G233" s="117">
        <v>0.35</v>
      </c>
      <c r="H233" s="99">
        <v>0</v>
      </c>
      <c r="I233" s="99">
        <v>0</v>
      </c>
      <c r="J233" s="99">
        <v>0</v>
      </c>
      <c r="K233" s="99">
        <v>-0.22</v>
      </c>
      <c r="L233" s="99">
        <v>0</v>
      </c>
      <c r="M233" s="99">
        <v>-0.13500000000000001</v>
      </c>
      <c r="N233" s="99">
        <v>0</v>
      </c>
      <c r="O233" s="99">
        <v>0.5</v>
      </c>
      <c r="P233" s="99">
        <v>-0.67800000000000005</v>
      </c>
      <c r="Q233" s="99">
        <v>0.3</v>
      </c>
      <c r="R233" s="99">
        <v>0.35</v>
      </c>
      <c r="S233" s="99">
        <v>0.3</v>
      </c>
      <c r="T233" s="99">
        <v>0.05</v>
      </c>
      <c r="U233" s="99">
        <v>0.05</v>
      </c>
    </row>
    <row r="234" spans="3:21" x14ac:dyDescent="0.25">
      <c r="C234" s="99">
        <v>4.9050000000000002</v>
      </c>
      <c r="D234" s="99">
        <v>-7.0000000000000007E-2</v>
      </c>
      <c r="E234" s="99">
        <v>-0.13500000000000001</v>
      </c>
      <c r="F234" s="99">
        <v>-0.08</v>
      </c>
      <c r="G234" s="117">
        <v>0.35</v>
      </c>
      <c r="H234" s="99">
        <v>0</v>
      </c>
      <c r="I234" s="99">
        <v>0</v>
      </c>
      <c r="J234" s="99">
        <v>0</v>
      </c>
      <c r="K234" s="99">
        <v>-0.22</v>
      </c>
      <c r="L234" s="99">
        <v>0</v>
      </c>
      <c r="M234" s="99">
        <v>-0.13500000000000001</v>
      </c>
      <c r="N234" s="99">
        <v>0</v>
      </c>
      <c r="O234" s="99">
        <v>0.5</v>
      </c>
      <c r="P234" s="99">
        <v>-0.67800000000000005</v>
      </c>
      <c r="Q234" s="99">
        <v>0.3</v>
      </c>
      <c r="R234" s="99">
        <v>0.35</v>
      </c>
      <c r="S234" s="99">
        <v>0.3</v>
      </c>
      <c r="T234" s="99">
        <v>0.05</v>
      </c>
      <c r="U234" s="99">
        <v>0.05</v>
      </c>
    </row>
    <row r="235" spans="3:21" x14ac:dyDescent="0.25">
      <c r="C235" s="99">
        <v>4.8</v>
      </c>
      <c r="D235" s="99">
        <v>-7.0000000000000007E-2</v>
      </c>
      <c r="E235" s="99">
        <v>-0.13500000000000001</v>
      </c>
      <c r="F235" s="99">
        <v>-0.08</v>
      </c>
      <c r="G235" s="117">
        <v>0.35</v>
      </c>
      <c r="H235" s="99">
        <v>0</v>
      </c>
      <c r="I235" s="99">
        <v>0</v>
      </c>
      <c r="J235" s="99">
        <v>0</v>
      </c>
      <c r="K235" s="99">
        <v>-0.22</v>
      </c>
      <c r="L235" s="99">
        <v>0</v>
      </c>
      <c r="M235" s="99">
        <v>-0.13500000000000001</v>
      </c>
      <c r="N235" s="99">
        <v>0</v>
      </c>
      <c r="O235" s="99">
        <v>0.5</v>
      </c>
      <c r="P235" s="99">
        <v>-0.67800000000000005</v>
      </c>
      <c r="Q235" s="99">
        <v>0.3</v>
      </c>
      <c r="R235" s="99">
        <v>0.35</v>
      </c>
      <c r="S235" s="99">
        <v>0.3</v>
      </c>
      <c r="T235" s="99">
        <v>0.05</v>
      </c>
      <c r="U235" s="99">
        <v>0.05</v>
      </c>
    </row>
    <row r="236" spans="3:21" x14ac:dyDescent="0.25">
      <c r="C236" s="99">
        <v>4.6280000000000001</v>
      </c>
      <c r="D236" s="99">
        <v>-7.0000000000000007E-2</v>
      </c>
      <c r="E236" s="99">
        <v>-0.19500000000000001</v>
      </c>
      <c r="F236" s="99">
        <v>-0.08</v>
      </c>
      <c r="G236" s="117">
        <v>0.43</v>
      </c>
      <c r="H236" s="99">
        <v>0</v>
      </c>
      <c r="I236" s="99">
        <v>0</v>
      </c>
      <c r="J236" s="99">
        <v>0</v>
      </c>
      <c r="K236" s="99">
        <v>-0.37</v>
      </c>
      <c r="L236" s="99">
        <v>0</v>
      </c>
      <c r="M236" s="99">
        <v>-0.19500000000000001</v>
      </c>
      <c r="N236" s="99">
        <v>0</v>
      </c>
      <c r="O236" s="99">
        <v>0.5</v>
      </c>
      <c r="P236" s="99">
        <v>-0.77800000000000002</v>
      </c>
      <c r="Q236" s="99">
        <v>0.26</v>
      </c>
      <c r="R236" s="99">
        <v>0.43</v>
      </c>
      <c r="S236" s="99">
        <v>0.3</v>
      </c>
      <c r="T236" s="99">
        <v>0.05</v>
      </c>
      <c r="U236" s="99">
        <v>0.05</v>
      </c>
    </row>
    <row r="237" spans="3:21" x14ac:dyDescent="0.25">
      <c r="C237" s="99">
        <v>4.6310000000000002</v>
      </c>
      <c r="D237" s="99">
        <v>-7.0000000000000007E-2</v>
      </c>
      <c r="E237" s="99">
        <v>-0.19500000000000001</v>
      </c>
      <c r="F237" s="99">
        <v>-0.08</v>
      </c>
      <c r="G237" s="117">
        <v>0.43</v>
      </c>
      <c r="H237" s="99">
        <v>0</v>
      </c>
      <c r="I237" s="99">
        <v>0</v>
      </c>
      <c r="J237" s="99">
        <v>0</v>
      </c>
      <c r="K237" s="99">
        <v>-0.37</v>
      </c>
      <c r="L237" s="99">
        <v>0</v>
      </c>
      <c r="M237" s="99">
        <v>-0.19500000000000001</v>
      </c>
      <c r="N237" s="99">
        <v>0</v>
      </c>
      <c r="O237" s="99">
        <v>0.5</v>
      </c>
      <c r="P237" s="99">
        <v>-0.77800000000000002</v>
      </c>
      <c r="Q237" s="99">
        <v>0.26</v>
      </c>
      <c r="R237" s="99">
        <v>0.43</v>
      </c>
      <c r="S237" s="99">
        <v>0.3</v>
      </c>
      <c r="T237" s="99">
        <v>0.05</v>
      </c>
      <c r="U237" s="99">
        <v>0.05</v>
      </c>
    </row>
    <row r="238" spans="3:21" x14ac:dyDescent="0.25">
      <c r="C238" s="99">
        <v>4.6710000000000003</v>
      </c>
      <c r="D238" s="99">
        <v>-7.0000000000000007E-2</v>
      </c>
      <c r="E238" s="99">
        <v>-0.19500000000000001</v>
      </c>
      <c r="F238" s="99">
        <v>-0.08</v>
      </c>
      <c r="G238" s="117">
        <v>0.43</v>
      </c>
      <c r="H238" s="99">
        <v>0</v>
      </c>
      <c r="I238" s="99">
        <v>0</v>
      </c>
      <c r="J238" s="99">
        <v>0</v>
      </c>
      <c r="K238" s="99">
        <v>-0.37</v>
      </c>
      <c r="L238" s="99">
        <v>0</v>
      </c>
      <c r="M238" s="99">
        <v>-0.19500000000000001</v>
      </c>
      <c r="N238" s="99">
        <v>0</v>
      </c>
      <c r="O238" s="99">
        <v>0.5</v>
      </c>
      <c r="P238" s="99">
        <v>-0.77800000000000002</v>
      </c>
      <c r="Q238" s="99">
        <v>0.26</v>
      </c>
      <c r="R238" s="99">
        <v>0.43</v>
      </c>
      <c r="S238" s="99">
        <v>0.3</v>
      </c>
      <c r="T238" s="99">
        <v>0.05</v>
      </c>
      <c r="U238" s="99">
        <v>0.05</v>
      </c>
    </row>
    <row r="239" spans="3:21" x14ac:dyDescent="0.25">
      <c r="C239" s="99">
        <v>4.7149999999999999</v>
      </c>
      <c r="D239" s="99">
        <v>-7.0000000000000007E-2</v>
      </c>
      <c r="E239" s="99">
        <v>-0.19500000000000001</v>
      </c>
      <c r="F239" s="99">
        <v>-0.08</v>
      </c>
      <c r="G239" s="117">
        <v>0.43</v>
      </c>
      <c r="H239" s="99">
        <v>0</v>
      </c>
      <c r="I239" s="99">
        <v>0</v>
      </c>
      <c r="J239" s="99">
        <v>0</v>
      </c>
      <c r="K239" s="99">
        <v>-0.37</v>
      </c>
      <c r="L239" s="99">
        <v>0</v>
      </c>
      <c r="M239" s="99">
        <v>-0.19500000000000001</v>
      </c>
      <c r="N239" s="99">
        <v>0</v>
      </c>
      <c r="O239" s="99">
        <v>0.5</v>
      </c>
      <c r="P239" s="99">
        <v>-0.77800000000000002</v>
      </c>
      <c r="Q239" s="99">
        <v>0.26</v>
      </c>
      <c r="R239" s="99">
        <v>0.43</v>
      </c>
      <c r="S239" s="99">
        <v>0.3</v>
      </c>
      <c r="T239" s="99">
        <v>0.05</v>
      </c>
      <c r="U239" s="99">
        <v>0.05</v>
      </c>
    </row>
    <row r="240" spans="3:21" x14ac:dyDescent="0.25">
      <c r="C240" s="99">
        <v>4.7649999999999997</v>
      </c>
      <c r="D240" s="99">
        <v>-7.0000000000000007E-2</v>
      </c>
      <c r="E240" s="99">
        <v>-0.19500000000000001</v>
      </c>
      <c r="F240" s="99">
        <v>-0.08</v>
      </c>
      <c r="G240" s="117">
        <v>0.43</v>
      </c>
      <c r="H240" s="99">
        <v>0</v>
      </c>
      <c r="I240" s="99">
        <v>0</v>
      </c>
      <c r="J240" s="99">
        <v>0</v>
      </c>
      <c r="K240" s="99">
        <v>-0.37</v>
      </c>
      <c r="L240" s="99">
        <v>0</v>
      </c>
      <c r="M240" s="99">
        <v>-0.19500000000000001</v>
      </c>
      <c r="N240" s="99">
        <v>0</v>
      </c>
      <c r="O240" s="99">
        <v>0.5</v>
      </c>
      <c r="P240" s="99">
        <v>-0.77800000000000002</v>
      </c>
      <c r="Q240" s="99">
        <v>0.26</v>
      </c>
      <c r="R240" s="99">
        <v>0.43</v>
      </c>
      <c r="S240" s="99">
        <v>0.3</v>
      </c>
      <c r="T240" s="99">
        <v>0.05</v>
      </c>
      <c r="U240" s="99">
        <v>0.05</v>
      </c>
    </row>
    <row r="241" spans="3:21" x14ac:dyDescent="0.25">
      <c r="C241" s="99">
        <v>4.75</v>
      </c>
      <c r="D241" s="99">
        <v>-7.0000000000000007E-2</v>
      </c>
      <c r="E241" s="99">
        <v>-0.19500000000000001</v>
      </c>
      <c r="F241" s="99">
        <v>-0.08</v>
      </c>
      <c r="G241" s="117">
        <v>0.43</v>
      </c>
      <c r="H241" s="99">
        <v>0</v>
      </c>
      <c r="I241" s="99">
        <v>0</v>
      </c>
      <c r="J241" s="99">
        <v>0</v>
      </c>
      <c r="K241" s="99">
        <v>-0.37</v>
      </c>
      <c r="L241" s="99">
        <v>0</v>
      </c>
      <c r="M241" s="99">
        <v>-0.19500000000000001</v>
      </c>
      <c r="N241" s="99">
        <v>0</v>
      </c>
      <c r="O241" s="99">
        <v>0.5</v>
      </c>
      <c r="P241" s="99">
        <v>-0.77800000000000002</v>
      </c>
      <c r="Q241" s="99">
        <v>0.26</v>
      </c>
      <c r="R241" s="99">
        <v>0.43</v>
      </c>
      <c r="S241" s="99">
        <v>0.3</v>
      </c>
      <c r="T241" s="99">
        <v>0.05</v>
      </c>
      <c r="U241" s="99">
        <v>0.05</v>
      </c>
    </row>
    <row r="242" spans="3:21" x14ac:dyDescent="0.25">
      <c r="C242" s="99">
        <v>4.7649999999999997</v>
      </c>
      <c r="D242" s="99">
        <v>-7.0000000000000007E-2</v>
      </c>
      <c r="E242" s="99">
        <v>-0.19500000000000001</v>
      </c>
      <c r="F242" s="99">
        <v>-0.08</v>
      </c>
      <c r="G242" s="117">
        <v>0.43</v>
      </c>
      <c r="H242" s="99">
        <v>0</v>
      </c>
      <c r="I242" s="99">
        <v>0</v>
      </c>
      <c r="J242" s="99">
        <v>0</v>
      </c>
      <c r="K242" s="99">
        <v>-0.37</v>
      </c>
      <c r="L242" s="99">
        <v>0</v>
      </c>
      <c r="M242" s="99">
        <v>-0.19500000000000001</v>
      </c>
      <c r="N242" s="99">
        <v>0</v>
      </c>
      <c r="O242" s="99">
        <v>0.5</v>
      </c>
      <c r="P242" s="99">
        <v>-0.77800000000000002</v>
      </c>
      <c r="Q242" s="99">
        <v>0.26</v>
      </c>
      <c r="R242" s="99">
        <v>0.43</v>
      </c>
      <c r="S242" s="99">
        <v>0.3</v>
      </c>
      <c r="T242" s="99">
        <v>0.05</v>
      </c>
      <c r="U242" s="99">
        <v>0.05</v>
      </c>
    </row>
    <row r="243" spans="3:21" x14ac:dyDescent="0.25">
      <c r="C243" s="99">
        <v>4.91</v>
      </c>
      <c r="D243" s="99">
        <v>-7.0000000000000007E-2</v>
      </c>
      <c r="E243" s="99">
        <v>0</v>
      </c>
      <c r="F243" s="99">
        <v>-0.08</v>
      </c>
      <c r="G243" s="117">
        <v>0.35</v>
      </c>
      <c r="H243" s="99">
        <v>0</v>
      </c>
      <c r="I243" s="99">
        <v>0</v>
      </c>
      <c r="J243" s="99">
        <v>0</v>
      </c>
      <c r="K243" s="99">
        <v>0</v>
      </c>
      <c r="L243" s="99">
        <v>0</v>
      </c>
      <c r="M243" s="99">
        <v>0</v>
      </c>
      <c r="N243" s="99">
        <v>0</v>
      </c>
      <c r="O243" s="99">
        <v>0.5</v>
      </c>
      <c r="P243" s="99">
        <v>-0.69799999999999995</v>
      </c>
      <c r="Q243" s="99">
        <v>0.3</v>
      </c>
      <c r="R243" s="99">
        <v>0.35</v>
      </c>
      <c r="S243" s="99">
        <v>0.3</v>
      </c>
      <c r="T243" s="99">
        <v>0.05</v>
      </c>
      <c r="U243" s="99">
        <v>0.05</v>
      </c>
    </row>
    <row r="244" spans="3:21" x14ac:dyDescent="0.25">
      <c r="C244" s="99">
        <v>5.0449999999999999</v>
      </c>
      <c r="D244" s="99">
        <v>-7.0000000000000007E-2</v>
      </c>
      <c r="E244" s="99">
        <v>0</v>
      </c>
      <c r="F244" s="99">
        <v>-0.08</v>
      </c>
      <c r="G244" s="117">
        <v>0.35</v>
      </c>
      <c r="H244" s="99">
        <v>0</v>
      </c>
      <c r="I244" s="99">
        <v>0</v>
      </c>
      <c r="J244" s="99">
        <v>0</v>
      </c>
      <c r="K244" s="99">
        <v>0</v>
      </c>
      <c r="L244" s="99">
        <v>0</v>
      </c>
      <c r="M244" s="99">
        <v>0</v>
      </c>
      <c r="N244" s="99">
        <v>0</v>
      </c>
      <c r="O244" s="99">
        <v>0.5</v>
      </c>
      <c r="P244" s="99">
        <v>-0.69799999999999995</v>
      </c>
      <c r="Q244" s="99">
        <v>0.3</v>
      </c>
      <c r="R244" s="99">
        <v>0.35</v>
      </c>
      <c r="S244" s="99">
        <v>0.3</v>
      </c>
      <c r="T244" s="99">
        <v>0.05</v>
      </c>
      <c r="U244" s="99">
        <v>0.05</v>
      </c>
    </row>
    <row r="245" spans="3:21" x14ac:dyDescent="0.25">
      <c r="C245" s="99">
        <v>5.085</v>
      </c>
      <c r="D245" s="99">
        <v>-7.0000000000000007E-2</v>
      </c>
      <c r="E245" s="99">
        <v>0</v>
      </c>
      <c r="F245" s="99">
        <v>-0.08</v>
      </c>
      <c r="G245" s="117">
        <v>0.35</v>
      </c>
      <c r="H245" s="99">
        <v>0</v>
      </c>
      <c r="I245" s="99">
        <v>0</v>
      </c>
      <c r="K245" s="99">
        <v>0</v>
      </c>
      <c r="L245" s="99">
        <v>0</v>
      </c>
      <c r="M245" s="99">
        <v>0</v>
      </c>
      <c r="N245" s="99">
        <v>0</v>
      </c>
      <c r="O245" s="99">
        <v>0.5</v>
      </c>
      <c r="Q245" s="99">
        <v>0.3</v>
      </c>
      <c r="R245" s="99">
        <v>0.35</v>
      </c>
      <c r="S245" s="99">
        <v>0.3</v>
      </c>
      <c r="T245" s="99">
        <v>0.05</v>
      </c>
      <c r="U245" s="99">
        <v>0.05</v>
      </c>
    </row>
    <row r="246" spans="3:21" x14ac:dyDescent="0.25">
      <c r="C246" s="99">
        <v>5</v>
      </c>
      <c r="D246" s="99">
        <v>-7.0000000000000007E-2</v>
      </c>
      <c r="E246" s="99">
        <v>0</v>
      </c>
      <c r="F246" s="99">
        <v>-0.08</v>
      </c>
      <c r="G246" s="117">
        <v>0.35</v>
      </c>
      <c r="H246" s="99">
        <v>0</v>
      </c>
      <c r="I246" s="99">
        <v>0</v>
      </c>
      <c r="K246" s="99">
        <v>0</v>
      </c>
      <c r="L246" s="99">
        <v>0</v>
      </c>
      <c r="M246" s="99">
        <v>0</v>
      </c>
      <c r="N246" s="99">
        <v>0</v>
      </c>
      <c r="O246" s="99">
        <v>0.5</v>
      </c>
      <c r="Q246" s="99">
        <v>0.3</v>
      </c>
      <c r="R246" s="99">
        <v>0.35</v>
      </c>
      <c r="S246" s="99">
        <v>0.3</v>
      </c>
      <c r="T246" s="99">
        <v>0.05</v>
      </c>
      <c r="U246" s="99">
        <v>0.05</v>
      </c>
    </row>
    <row r="247" spans="3:21" x14ac:dyDescent="0.25">
      <c r="C247" s="99">
        <v>4.8949999999999996</v>
      </c>
      <c r="D247" s="99">
        <v>-7.0000000000000007E-2</v>
      </c>
      <c r="E247" s="99">
        <v>0</v>
      </c>
      <c r="F247" s="99">
        <v>-0.08</v>
      </c>
      <c r="G247" s="117">
        <v>0.35</v>
      </c>
      <c r="H247" s="99">
        <v>0</v>
      </c>
      <c r="I247" s="99">
        <v>0</v>
      </c>
      <c r="K247" s="99">
        <v>0</v>
      </c>
      <c r="L247" s="99">
        <v>0</v>
      </c>
      <c r="M247" s="99">
        <v>0</v>
      </c>
      <c r="N247" s="99">
        <v>0</v>
      </c>
      <c r="O247" s="99">
        <v>0.5</v>
      </c>
      <c r="Q247" s="99">
        <v>0.3</v>
      </c>
      <c r="R247" s="99">
        <v>0.35</v>
      </c>
      <c r="S247" s="99">
        <v>0.3</v>
      </c>
      <c r="T247" s="99">
        <v>0.05</v>
      </c>
      <c r="U247" s="99">
        <v>0.05</v>
      </c>
    </row>
    <row r="248" spans="3:21" x14ac:dyDescent="0.25">
      <c r="C248" s="99">
        <v>4.7229999999999999</v>
      </c>
      <c r="D248" s="99">
        <v>-7.0000000000000007E-2</v>
      </c>
      <c r="E248" s="99">
        <v>0</v>
      </c>
      <c r="F248" s="99">
        <v>-0.08</v>
      </c>
      <c r="G248" s="117">
        <v>0.43</v>
      </c>
      <c r="H248" s="99">
        <v>0</v>
      </c>
      <c r="I248" s="99">
        <v>0</v>
      </c>
      <c r="K248" s="99">
        <v>0</v>
      </c>
      <c r="L248" s="99">
        <v>0</v>
      </c>
      <c r="M248" s="99">
        <v>0</v>
      </c>
      <c r="N248" s="99">
        <v>0</v>
      </c>
      <c r="O248" s="99">
        <v>0.5</v>
      </c>
      <c r="Q248" s="99">
        <v>0.26</v>
      </c>
      <c r="R248" s="99">
        <v>0.43</v>
      </c>
      <c r="S248" s="99">
        <v>0.3</v>
      </c>
      <c r="T248" s="99">
        <v>0.05</v>
      </c>
      <c r="U248" s="99">
        <v>0.05</v>
      </c>
    </row>
    <row r="249" spans="3:21" x14ac:dyDescent="0.25">
      <c r="C249" s="99">
        <v>4.726</v>
      </c>
      <c r="D249" s="99">
        <v>-7.0000000000000007E-2</v>
      </c>
      <c r="E249" s="99">
        <v>0</v>
      </c>
      <c r="F249" s="99">
        <v>-0.08</v>
      </c>
      <c r="G249" s="117">
        <v>0.43</v>
      </c>
      <c r="H249" s="99">
        <v>0</v>
      </c>
      <c r="I249" s="99">
        <v>0</v>
      </c>
      <c r="K249" s="99">
        <v>0</v>
      </c>
      <c r="L249" s="99">
        <v>0</v>
      </c>
      <c r="M249" s="99">
        <v>0</v>
      </c>
      <c r="N249" s="99">
        <v>0</v>
      </c>
      <c r="O249" s="99">
        <v>0.5</v>
      </c>
      <c r="Q249" s="99">
        <v>0.26</v>
      </c>
      <c r="R249" s="99">
        <v>0.43</v>
      </c>
      <c r="S249" s="99">
        <v>0.3</v>
      </c>
      <c r="T249" s="99">
        <v>0.05</v>
      </c>
      <c r="U249" s="99">
        <v>0.05</v>
      </c>
    </row>
    <row r="250" spans="3:21" x14ac:dyDescent="0.25">
      <c r="C250" s="99">
        <v>4.766</v>
      </c>
      <c r="D250" s="99">
        <v>-7.0000000000000007E-2</v>
      </c>
      <c r="E250" s="99">
        <v>0</v>
      </c>
      <c r="F250" s="99">
        <v>-0.08</v>
      </c>
      <c r="G250" s="117">
        <v>0.43</v>
      </c>
      <c r="H250" s="99">
        <v>0</v>
      </c>
      <c r="I250" s="99">
        <v>0</v>
      </c>
      <c r="K250" s="99">
        <v>0</v>
      </c>
      <c r="L250" s="99">
        <v>0</v>
      </c>
      <c r="M250" s="99">
        <v>0</v>
      </c>
      <c r="N250" s="99">
        <v>0</v>
      </c>
      <c r="O250" s="99">
        <v>0.5</v>
      </c>
      <c r="Q250" s="99">
        <v>0.26</v>
      </c>
      <c r="R250" s="99">
        <v>0.43</v>
      </c>
      <c r="S250" s="99">
        <v>0.3</v>
      </c>
      <c r="T250" s="99">
        <v>0.05</v>
      </c>
      <c r="U250" s="99">
        <v>0.05</v>
      </c>
    </row>
    <row r="251" spans="3:21" x14ac:dyDescent="0.25">
      <c r="C251" s="99">
        <v>4.8099999999999996</v>
      </c>
      <c r="D251" s="99">
        <v>-7.0000000000000007E-2</v>
      </c>
      <c r="E251" s="99">
        <v>0</v>
      </c>
      <c r="F251" s="99">
        <v>-0.08</v>
      </c>
      <c r="G251" s="117">
        <v>0.43</v>
      </c>
      <c r="H251" s="99">
        <v>0</v>
      </c>
      <c r="I251" s="99">
        <v>0</v>
      </c>
      <c r="K251" s="99">
        <v>0</v>
      </c>
      <c r="L251" s="99">
        <v>0</v>
      </c>
      <c r="M251" s="99">
        <v>0</v>
      </c>
      <c r="N251" s="99">
        <v>0</v>
      </c>
      <c r="O251" s="99">
        <v>0.5</v>
      </c>
      <c r="Q251" s="99">
        <v>0.26</v>
      </c>
      <c r="R251" s="99">
        <v>0.43</v>
      </c>
      <c r="S251" s="99">
        <v>0.3</v>
      </c>
      <c r="T251" s="99">
        <v>0.05</v>
      </c>
      <c r="U251" s="99">
        <v>0.05</v>
      </c>
    </row>
    <row r="252" spans="3:21" x14ac:dyDescent="0.25">
      <c r="C252" s="99">
        <v>4.8600000000000003</v>
      </c>
      <c r="D252" s="99">
        <v>-7.0000000000000007E-2</v>
      </c>
      <c r="E252" s="99">
        <v>0</v>
      </c>
      <c r="F252" s="99">
        <v>-0.08</v>
      </c>
      <c r="G252" s="117">
        <v>0.43</v>
      </c>
      <c r="H252" s="99">
        <v>0</v>
      </c>
      <c r="I252" s="99">
        <v>0</v>
      </c>
      <c r="K252" s="99">
        <v>0</v>
      </c>
      <c r="L252" s="99">
        <v>0</v>
      </c>
      <c r="M252" s="99">
        <v>0</v>
      </c>
      <c r="N252" s="99">
        <v>0</v>
      </c>
      <c r="O252" s="99">
        <v>0.5</v>
      </c>
      <c r="Q252" s="99">
        <v>0.26</v>
      </c>
      <c r="R252" s="99">
        <v>0.43</v>
      </c>
      <c r="S252" s="99">
        <v>0.3</v>
      </c>
      <c r="T252" s="99">
        <v>0.05</v>
      </c>
      <c r="U252" s="99">
        <v>0.05</v>
      </c>
    </row>
    <row r="253" spans="3:21" x14ac:dyDescent="0.25">
      <c r="C253" s="99">
        <v>4.8449999999999998</v>
      </c>
      <c r="D253" s="99">
        <v>-7.0000000000000007E-2</v>
      </c>
      <c r="E253" s="99">
        <v>0</v>
      </c>
      <c r="F253" s="99">
        <v>-0.08</v>
      </c>
      <c r="G253" s="117">
        <v>0.43</v>
      </c>
      <c r="H253" s="99">
        <v>0</v>
      </c>
      <c r="I253" s="99">
        <v>0</v>
      </c>
      <c r="K253" s="99">
        <v>0</v>
      </c>
      <c r="L253" s="99">
        <v>0</v>
      </c>
      <c r="M253" s="99">
        <v>0</v>
      </c>
      <c r="N253" s="99">
        <v>0</v>
      </c>
      <c r="O253" s="99">
        <v>0.5</v>
      </c>
      <c r="Q253" s="99">
        <v>0.26</v>
      </c>
      <c r="R253" s="99">
        <v>0.43</v>
      </c>
      <c r="S253" s="99">
        <v>0.3</v>
      </c>
      <c r="T253" s="99">
        <v>0.05</v>
      </c>
      <c r="U253" s="99">
        <v>0.05</v>
      </c>
    </row>
    <row r="254" spans="3:21" x14ac:dyDescent="0.25">
      <c r="C254" s="99">
        <v>4.8600000000000003</v>
      </c>
      <c r="D254" s="99">
        <v>-7.0000000000000007E-2</v>
      </c>
      <c r="E254" s="99">
        <v>0</v>
      </c>
      <c r="F254" s="99">
        <v>-0.08</v>
      </c>
      <c r="G254" s="117">
        <v>0.43</v>
      </c>
      <c r="H254" s="99">
        <v>0</v>
      </c>
      <c r="I254" s="99">
        <v>0</v>
      </c>
      <c r="K254" s="99">
        <v>0</v>
      </c>
      <c r="L254" s="99">
        <v>0</v>
      </c>
      <c r="M254" s="99">
        <v>0</v>
      </c>
      <c r="N254" s="99">
        <v>0</v>
      </c>
      <c r="O254" s="99">
        <v>0.5</v>
      </c>
      <c r="Q254" s="99">
        <v>0.26</v>
      </c>
      <c r="R254" s="99">
        <v>0.43</v>
      </c>
      <c r="S254" s="99">
        <v>0.3</v>
      </c>
      <c r="T254" s="99">
        <v>0.05</v>
      </c>
      <c r="U254" s="99">
        <v>0.05</v>
      </c>
    </row>
    <row r="255" spans="3:21" x14ac:dyDescent="0.25">
      <c r="C255" s="99">
        <v>5.0049999999999999</v>
      </c>
      <c r="D255" s="99">
        <v>-7.0000000000000007E-2</v>
      </c>
      <c r="E255" s="99">
        <v>0</v>
      </c>
      <c r="F255" s="99">
        <v>-0.08</v>
      </c>
      <c r="G255" s="117">
        <v>0</v>
      </c>
      <c r="H255" s="99">
        <v>0</v>
      </c>
      <c r="I255" s="99">
        <v>0</v>
      </c>
      <c r="K255" s="99">
        <v>0</v>
      </c>
      <c r="L255" s="99">
        <v>0</v>
      </c>
      <c r="M255" s="99">
        <v>0</v>
      </c>
      <c r="N255" s="99">
        <v>0</v>
      </c>
      <c r="O255" s="99">
        <v>0</v>
      </c>
      <c r="Q255" s="99">
        <v>0</v>
      </c>
      <c r="R255" s="99">
        <v>0</v>
      </c>
      <c r="S255" s="99">
        <v>-0.2</v>
      </c>
      <c r="T255" s="99">
        <v>0.05</v>
      </c>
      <c r="U255" s="99">
        <v>0.05</v>
      </c>
    </row>
    <row r="256" spans="3:21" x14ac:dyDescent="0.25">
      <c r="C256" s="99">
        <v>5.14</v>
      </c>
      <c r="D256" s="99">
        <v>-7.0000000000000007E-2</v>
      </c>
      <c r="E256" s="99">
        <v>0</v>
      </c>
      <c r="F256" s="99">
        <v>-0.08</v>
      </c>
      <c r="G256" s="117">
        <v>0</v>
      </c>
      <c r="H256" s="99">
        <v>0</v>
      </c>
      <c r="I256" s="99">
        <v>0</v>
      </c>
      <c r="K256" s="99">
        <v>0</v>
      </c>
      <c r="L256" s="99">
        <v>0</v>
      </c>
      <c r="M256" s="99">
        <v>0</v>
      </c>
      <c r="N256" s="99">
        <v>0</v>
      </c>
      <c r="O256" s="99">
        <v>0</v>
      </c>
      <c r="Q256" s="99">
        <v>0</v>
      </c>
      <c r="R256" s="99">
        <v>0</v>
      </c>
      <c r="S256" s="99">
        <v>-0.2</v>
      </c>
      <c r="T256" s="99">
        <v>0.05</v>
      </c>
      <c r="U256" s="99">
        <v>0.05</v>
      </c>
    </row>
    <row r="257" spans="3:21" x14ac:dyDescent="0.25">
      <c r="C257" s="99">
        <v>5.18</v>
      </c>
      <c r="D257" s="99">
        <v>-7.0000000000000007E-2</v>
      </c>
      <c r="E257" s="99">
        <v>0</v>
      </c>
      <c r="F257" s="99">
        <v>-0.08</v>
      </c>
      <c r="G257" s="117">
        <v>0</v>
      </c>
      <c r="H257" s="99">
        <v>0</v>
      </c>
      <c r="I257" s="99">
        <v>0</v>
      </c>
      <c r="K257" s="99">
        <v>0</v>
      </c>
      <c r="L257" s="99">
        <v>0</v>
      </c>
      <c r="M257" s="99">
        <v>0</v>
      </c>
      <c r="N257" s="99">
        <v>0</v>
      </c>
      <c r="O257" s="99">
        <v>0</v>
      </c>
      <c r="Q257" s="99">
        <v>0</v>
      </c>
      <c r="R257" s="99">
        <v>0</v>
      </c>
      <c r="S257" s="99">
        <v>-0.2</v>
      </c>
      <c r="T257" s="99">
        <v>0.05</v>
      </c>
      <c r="U257" s="99">
        <v>0.05</v>
      </c>
    </row>
    <row r="258" spans="3:21" x14ac:dyDescent="0.25">
      <c r="C258" s="99">
        <v>5.0949999999999998</v>
      </c>
      <c r="D258" s="99">
        <v>-7.0000000000000007E-2</v>
      </c>
      <c r="E258" s="99">
        <v>0</v>
      </c>
      <c r="F258" s="99">
        <v>-0.08</v>
      </c>
      <c r="G258" s="117">
        <v>0</v>
      </c>
      <c r="H258" s="99">
        <v>0</v>
      </c>
      <c r="I258" s="99">
        <v>0</v>
      </c>
      <c r="K258" s="99">
        <v>0</v>
      </c>
      <c r="L258" s="99">
        <v>0</v>
      </c>
      <c r="M258" s="99">
        <v>0</v>
      </c>
      <c r="N258" s="99">
        <v>0</v>
      </c>
      <c r="O258" s="99">
        <v>0</v>
      </c>
      <c r="Q258" s="99">
        <v>0</v>
      </c>
      <c r="R258" s="99">
        <v>0</v>
      </c>
      <c r="S258" s="99">
        <v>-0.2</v>
      </c>
      <c r="T258" s="99">
        <v>0.05</v>
      </c>
      <c r="U258" s="99">
        <v>0.05</v>
      </c>
    </row>
    <row r="259" spans="3:21" x14ac:dyDescent="0.25">
      <c r="C259" s="99">
        <v>4.99</v>
      </c>
      <c r="D259" s="99">
        <v>-7.0000000000000007E-2</v>
      </c>
      <c r="E259" s="99">
        <v>0</v>
      </c>
      <c r="F259" s="99">
        <v>-0.08</v>
      </c>
      <c r="G259" s="117">
        <v>0</v>
      </c>
      <c r="H259" s="99">
        <v>0</v>
      </c>
      <c r="I259" s="99">
        <v>0</v>
      </c>
      <c r="K259" s="99">
        <v>0</v>
      </c>
      <c r="L259" s="99">
        <v>0</v>
      </c>
      <c r="M259" s="99">
        <v>0</v>
      </c>
      <c r="N259" s="99">
        <v>0</v>
      </c>
      <c r="O259" s="99">
        <v>0</v>
      </c>
      <c r="Q259" s="99">
        <v>0</v>
      </c>
      <c r="R259" s="99">
        <v>0</v>
      </c>
      <c r="S259" s="99">
        <v>-0.2</v>
      </c>
      <c r="T259" s="99">
        <v>0.05</v>
      </c>
      <c r="U259" s="99">
        <v>0.05</v>
      </c>
    </row>
    <row r="260" spans="3:21" x14ac:dyDescent="0.25">
      <c r="C260" s="99">
        <v>4.8179999999999996</v>
      </c>
      <c r="D260" s="99">
        <v>-7.0000000000000007E-2</v>
      </c>
      <c r="E260" s="99">
        <v>0</v>
      </c>
      <c r="F260" s="99">
        <v>-0.08</v>
      </c>
      <c r="G260" s="117">
        <v>0</v>
      </c>
      <c r="H260" s="99">
        <v>0</v>
      </c>
      <c r="I260" s="99">
        <v>0</v>
      </c>
      <c r="K260" s="99">
        <v>0</v>
      </c>
      <c r="L260" s="99">
        <v>0</v>
      </c>
      <c r="M260" s="99">
        <v>0</v>
      </c>
      <c r="N260" s="99">
        <v>0</v>
      </c>
      <c r="O260" s="99">
        <v>0</v>
      </c>
      <c r="Q260" s="99">
        <v>0</v>
      </c>
      <c r="R260" s="99">
        <v>0</v>
      </c>
      <c r="S260" s="99">
        <v>-0.2</v>
      </c>
      <c r="T260" s="99">
        <v>0.05</v>
      </c>
      <c r="U260" s="99">
        <v>0.05</v>
      </c>
    </row>
    <row r="261" spans="3:21" x14ac:dyDescent="0.25">
      <c r="C261" s="99">
        <v>4.8209999999999997</v>
      </c>
      <c r="D261" s="99">
        <v>-7.0000000000000007E-2</v>
      </c>
      <c r="E261" s="99">
        <v>0</v>
      </c>
      <c r="F261" s="99">
        <v>-0.08</v>
      </c>
      <c r="G261" s="117">
        <v>0</v>
      </c>
      <c r="H261" s="99">
        <v>0</v>
      </c>
      <c r="I261" s="99">
        <v>0</v>
      </c>
      <c r="K261" s="99">
        <v>0</v>
      </c>
      <c r="L261" s="99">
        <v>0</v>
      </c>
      <c r="M261" s="99">
        <v>0</v>
      </c>
      <c r="N261" s="99">
        <v>0</v>
      </c>
      <c r="O261" s="99">
        <v>0</v>
      </c>
      <c r="Q261" s="99">
        <v>0</v>
      </c>
      <c r="R261" s="99">
        <v>0</v>
      </c>
      <c r="S261" s="99">
        <v>-0.2</v>
      </c>
      <c r="T261" s="99">
        <v>0.05</v>
      </c>
      <c r="U261" s="99">
        <v>0.05</v>
      </c>
    </row>
    <row r="262" spans="3:21" x14ac:dyDescent="0.25">
      <c r="C262" s="99">
        <v>4.8609999999999998</v>
      </c>
      <c r="D262" s="99">
        <v>-7.0000000000000007E-2</v>
      </c>
      <c r="E262" s="99">
        <v>0</v>
      </c>
      <c r="F262" s="99">
        <v>-0.08</v>
      </c>
      <c r="G262" s="117">
        <v>0</v>
      </c>
      <c r="H262" s="99">
        <v>0</v>
      </c>
      <c r="I262" s="99">
        <v>0</v>
      </c>
      <c r="K262" s="99">
        <v>0</v>
      </c>
      <c r="L262" s="99">
        <v>0</v>
      </c>
      <c r="M262" s="99">
        <v>0</v>
      </c>
      <c r="N262" s="99">
        <v>0</v>
      </c>
      <c r="O262" s="99">
        <v>0</v>
      </c>
      <c r="Q262" s="99">
        <v>0</v>
      </c>
      <c r="R262" s="99">
        <v>0</v>
      </c>
      <c r="S262" s="99">
        <v>-0.2</v>
      </c>
      <c r="T262" s="99">
        <v>0.05</v>
      </c>
      <c r="U262" s="99">
        <v>0.05</v>
      </c>
    </row>
    <row r="263" spans="3:21" x14ac:dyDescent="0.25">
      <c r="C263" s="99">
        <v>4.9050000000000002</v>
      </c>
      <c r="D263" s="99">
        <v>-7.0000000000000007E-2</v>
      </c>
      <c r="E263" s="99">
        <v>0</v>
      </c>
      <c r="F263" s="99">
        <v>-0.08</v>
      </c>
      <c r="G263" s="117">
        <v>0</v>
      </c>
      <c r="H263" s="99">
        <v>0</v>
      </c>
      <c r="I263" s="99">
        <v>0</v>
      </c>
      <c r="K263" s="99">
        <v>0</v>
      </c>
      <c r="L263" s="99">
        <v>0</v>
      </c>
      <c r="M263" s="99">
        <v>0</v>
      </c>
      <c r="N263" s="99">
        <v>0</v>
      </c>
      <c r="O263" s="99">
        <v>0</v>
      </c>
      <c r="Q263" s="99">
        <v>0</v>
      </c>
      <c r="R263" s="99">
        <v>0</v>
      </c>
      <c r="S263" s="99">
        <v>-0.2</v>
      </c>
      <c r="T263" s="99">
        <v>0.05</v>
      </c>
      <c r="U263" s="99">
        <v>0.05</v>
      </c>
    </row>
    <row r="264" spans="3:21" x14ac:dyDescent="0.25">
      <c r="C264" s="99">
        <v>4.9550000000000001</v>
      </c>
      <c r="D264" s="99">
        <v>-7.0000000000000007E-2</v>
      </c>
      <c r="E264" s="99">
        <v>0</v>
      </c>
      <c r="F264" s="99">
        <v>-0.08</v>
      </c>
      <c r="G264" s="117">
        <v>0</v>
      </c>
      <c r="H264" s="99">
        <v>0</v>
      </c>
      <c r="I264" s="99">
        <v>0</v>
      </c>
      <c r="K264" s="99">
        <v>0</v>
      </c>
      <c r="L264" s="99">
        <v>0</v>
      </c>
      <c r="M264" s="99">
        <v>0</v>
      </c>
      <c r="N264" s="99">
        <v>0</v>
      </c>
      <c r="O264" s="99">
        <v>0</v>
      </c>
      <c r="Q264" s="99">
        <v>0</v>
      </c>
      <c r="R264" s="99">
        <v>0</v>
      </c>
      <c r="S264" s="99">
        <v>-0.2</v>
      </c>
      <c r="T264" s="99">
        <v>0.05</v>
      </c>
      <c r="U264" s="99">
        <v>0.05</v>
      </c>
    </row>
    <row r="265" spans="3:21" x14ac:dyDescent="0.25">
      <c r="C265" s="99">
        <v>4.9400000000000004</v>
      </c>
      <c r="D265" s="99">
        <v>-7.0000000000000007E-2</v>
      </c>
      <c r="E265" s="99">
        <v>0</v>
      </c>
      <c r="F265" s="99">
        <v>-0.08</v>
      </c>
      <c r="G265" s="117">
        <v>0</v>
      </c>
      <c r="H265" s="99">
        <v>0</v>
      </c>
      <c r="I265" s="99">
        <v>0</v>
      </c>
      <c r="K265" s="99">
        <v>0</v>
      </c>
      <c r="L265" s="99">
        <v>0</v>
      </c>
      <c r="M265" s="99">
        <v>0</v>
      </c>
      <c r="N265" s="99">
        <v>0</v>
      </c>
      <c r="O265" s="99">
        <v>0</v>
      </c>
      <c r="Q265" s="99">
        <v>0</v>
      </c>
      <c r="R265" s="99">
        <v>0</v>
      </c>
      <c r="S265" s="99">
        <v>-0.2</v>
      </c>
      <c r="T265" s="99">
        <v>0.05</v>
      </c>
      <c r="U265" s="99">
        <v>0.05</v>
      </c>
    </row>
    <row r="266" spans="3:21" x14ac:dyDescent="0.25">
      <c r="C266" s="99">
        <v>4.9550000000000001</v>
      </c>
      <c r="D266" s="99">
        <v>-7.0000000000000007E-2</v>
      </c>
      <c r="E266" s="99">
        <v>0</v>
      </c>
      <c r="F266" s="99">
        <v>-0.08</v>
      </c>
      <c r="G266" s="117">
        <v>0</v>
      </c>
      <c r="H266" s="99">
        <v>0</v>
      </c>
      <c r="I266" s="99">
        <v>0</v>
      </c>
      <c r="K266" s="99">
        <v>0</v>
      </c>
      <c r="L266" s="99">
        <v>0</v>
      </c>
      <c r="M266" s="99">
        <v>0</v>
      </c>
      <c r="N266" s="99">
        <v>0</v>
      </c>
      <c r="O266" s="99">
        <v>0</v>
      </c>
      <c r="Q266" s="99">
        <v>0</v>
      </c>
      <c r="R266" s="99">
        <v>0</v>
      </c>
      <c r="S266" s="99">
        <v>-0.2</v>
      </c>
      <c r="T266" s="99">
        <v>0.05</v>
      </c>
      <c r="U266" s="99">
        <v>0.05</v>
      </c>
    </row>
    <row r="267" spans="3:21" x14ac:dyDescent="0.25">
      <c r="C267" s="99">
        <v>5.0999999999999996</v>
      </c>
      <c r="D267" s="99">
        <v>-7.0000000000000007E-2</v>
      </c>
      <c r="E267" s="99">
        <v>0</v>
      </c>
      <c r="F267" s="99">
        <v>-0.08</v>
      </c>
      <c r="G267" s="117">
        <v>0</v>
      </c>
      <c r="H267" s="99">
        <v>0</v>
      </c>
      <c r="I267" s="99">
        <v>0</v>
      </c>
      <c r="K267" s="99">
        <v>0</v>
      </c>
      <c r="L267" s="99">
        <v>0</v>
      </c>
      <c r="M267" s="99">
        <v>0</v>
      </c>
      <c r="N267" s="99">
        <v>0</v>
      </c>
      <c r="O267" s="99">
        <v>0</v>
      </c>
      <c r="Q267" s="99">
        <v>0</v>
      </c>
      <c r="R267" s="99">
        <v>0</v>
      </c>
      <c r="S267" s="99">
        <v>-0.2</v>
      </c>
      <c r="T267" s="99">
        <v>0.05</v>
      </c>
      <c r="U267" s="99">
        <v>0.05</v>
      </c>
    </row>
    <row r="268" spans="3:21" x14ac:dyDescent="0.25">
      <c r="C268" s="99">
        <v>5.2350000000000003</v>
      </c>
      <c r="D268" s="99">
        <v>-7.0000000000000007E-2</v>
      </c>
      <c r="E268" s="99">
        <v>0</v>
      </c>
      <c r="F268" s="99">
        <v>-0.08</v>
      </c>
      <c r="G268" s="117">
        <v>0</v>
      </c>
      <c r="H268" s="99">
        <v>0</v>
      </c>
      <c r="I268" s="99">
        <v>0</v>
      </c>
      <c r="K268" s="99">
        <v>0</v>
      </c>
      <c r="L268" s="99">
        <v>0</v>
      </c>
      <c r="M268" s="99">
        <v>0</v>
      </c>
      <c r="N268" s="99">
        <v>0</v>
      </c>
      <c r="O268" s="99">
        <v>0</v>
      </c>
      <c r="Q268" s="99">
        <v>0</v>
      </c>
      <c r="R268" s="99">
        <v>0</v>
      </c>
      <c r="S268" s="99">
        <v>-0.2</v>
      </c>
      <c r="T268" s="99">
        <v>0.05</v>
      </c>
      <c r="U268" s="99">
        <v>0.05</v>
      </c>
    </row>
    <row r="269" spans="3:21" x14ac:dyDescent="0.25">
      <c r="C269" s="99">
        <v>5.2750000000000004</v>
      </c>
      <c r="D269" s="99">
        <v>-7.0000000000000007E-2</v>
      </c>
      <c r="E269" s="99">
        <v>0</v>
      </c>
      <c r="F269" s="99">
        <v>-0.08</v>
      </c>
      <c r="G269" s="117">
        <v>0</v>
      </c>
      <c r="H269" s="99">
        <v>0</v>
      </c>
      <c r="I269" s="99">
        <v>0</v>
      </c>
      <c r="K269" s="99">
        <v>0</v>
      </c>
      <c r="L269" s="99">
        <v>0</v>
      </c>
      <c r="M269" s="99">
        <v>0</v>
      </c>
      <c r="N269" s="99">
        <v>0</v>
      </c>
      <c r="O269" s="99">
        <v>0</v>
      </c>
      <c r="Q269" s="99">
        <v>0</v>
      </c>
      <c r="R269" s="99">
        <v>0</v>
      </c>
      <c r="S269" s="99">
        <v>-0.2</v>
      </c>
      <c r="T269" s="99">
        <v>0.05</v>
      </c>
      <c r="U269" s="99">
        <v>0.05</v>
      </c>
    </row>
    <row r="270" spans="3:21" x14ac:dyDescent="0.25">
      <c r="C270" s="99">
        <v>5.19</v>
      </c>
      <c r="D270" s="99">
        <v>-7.0000000000000007E-2</v>
      </c>
      <c r="E270" s="99">
        <v>0</v>
      </c>
      <c r="F270" s="99">
        <v>-0.08</v>
      </c>
      <c r="G270" s="117">
        <v>0</v>
      </c>
      <c r="H270" s="99">
        <v>0</v>
      </c>
      <c r="I270" s="99">
        <v>0</v>
      </c>
      <c r="K270" s="99">
        <v>0</v>
      </c>
      <c r="L270" s="99">
        <v>0</v>
      </c>
      <c r="M270" s="99">
        <v>0</v>
      </c>
      <c r="N270" s="99">
        <v>0</v>
      </c>
      <c r="O270" s="99">
        <v>0</v>
      </c>
      <c r="Q270" s="99">
        <v>0</v>
      </c>
      <c r="R270" s="99">
        <v>0</v>
      </c>
      <c r="S270" s="99">
        <v>-0.2</v>
      </c>
      <c r="T270" s="99">
        <v>0.05</v>
      </c>
      <c r="U270" s="99">
        <v>0.05</v>
      </c>
    </row>
    <row r="271" spans="3:21" x14ac:dyDescent="0.25">
      <c r="C271" s="99">
        <v>5.085</v>
      </c>
      <c r="D271" s="99">
        <v>-7.0000000000000007E-2</v>
      </c>
      <c r="E271" s="99">
        <v>0</v>
      </c>
      <c r="F271" s="99">
        <v>-0.08</v>
      </c>
      <c r="G271" s="117">
        <v>0</v>
      </c>
      <c r="H271" s="99">
        <v>0</v>
      </c>
      <c r="I271" s="99">
        <v>0</v>
      </c>
      <c r="K271" s="99">
        <v>0</v>
      </c>
      <c r="L271" s="99">
        <v>0</v>
      </c>
      <c r="M271" s="99">
        <v>0</v>
      </c>
      <c r="N271" s="99">
        <v>0</v>
      </c>
      <c r="O271" s="99">
        <v>0</v>
      </c>
      <c r="Q271" s="99">
        <v>0</v>
      </c>
      <c r="R271" s="99">
        <v>0</v>
      </c>
      <c r="S271" s="99">
        <v>-0.2</v>
      </c>
      <c r="T271" s="99">
        <v>0.05</v>
      </c>
      <c r="U271" s="99">
        <v>0.05</v>
      </c>
    </row>
    <row r="272" spans="3:21" x14ac:dyDescent="0.25">
      <c r="C272" s="99">
        <v>4.9130000000000003</v>
      </c>
      <c r="D272" s="99">
        <v>-7.0000000000000007E-2</v>
      </c>
      <c r="E272" s="99">
        <v>0</v>
      </c>
      <c r="F272" s="99">
        <v>-0.08</v>
      </c>
      <c r="G272" s="117">
        <v>0</v>
      </c>
      <c r="H272" s="99">
        <v>0</v>
      </c>
      <c r="I272" s="99">
        <v>0</v>
      </c>
      <c r="K272" s="99">
        <v>0</v>
      </c>
      <c r="L272" s="99">
        <v>0</v>
      </c>
      <c r="M272" s="99">
        <v>0</v>
      </c>
      <c r="N272" s="99">
        <v>0</v>
      </c>
      <c r="O272" s="99">
        <v>0</v>
      </c>
      <c r="Q272" s="99">
        <v>0</v>
      </c>
      <c r="R272" s="99">
        <v>0</v>
      </c>
      <c r="S272" s="99">
        <v>-0.2</v>
      </c>
      <c r="T272" s="99">
        <v>0.05</v>
      </c>
      <c r="U272" s="99">
        <v>0.05</v>
      </c>
    </row>
    <row r="273" spans="3:21" x14ac:dyDescent="0.25">
      <c r="C273" s="99">
        <v>4.9160000000000004</v>
      </c>
      <c r="D273" s="99">
        <v>-7.0000000000000007E-2</v>
      </c>
      <c r="E273" s="99">
        <v>0</v>
      </c>
      <c r="F273" s="99">
        <v>-0.08</v>
      </c>
      <c r="G273" s="117">
        <v>0</v>
      </c>
      <c r="H273" s="99">
        <v>0</v>
      </c>
      <c r="I273" s="99">
        <v>0</v>
      </c>
      <c r="K273" s="99">
        <v>0</v>
      </c>
      <c r="L273" s="99">
        <v>0</v>
      </c>
      <c r="M273" s="99">
        <v>0</v>
      </c>
      <c r="N273" s="99">
        <v>0</v>
      </c>
      <c r="O273" s="99">
        <v>0</v>
      </c>
      <c r="Q273" s="99">
        <v>0</v>
      </c>
      <c r="R273" s="99">
        <v>0</v>
      </c>
      <c r="S273" s="99">
        <v>-0.2</v>
      </c>
      <c r="T273" s="99">
        <v>0.05</v>
      </c>
      <c r="U273" s="99">
        <v>0.05</v>
      </c>
    </row>
    <row r="274" spans="3:21" x14ac:dyDescent="0.25">
      <c r="C274" s="99">
        <v>4.9560000000000004</v>
      </c>
      <c r="D274" s="99">
        <v>-7.0000000000000007E-2</v>
      </c>
      <c r="E274" s="99">
        <v>0</v>
      </c>
      <c r="F274" s="99">
        <v>-0.08</v>
      </c>
      <c r="G274" s="117">
        <v>0</v>
      </c>
      <c r="H274" s="99">
        <v>0</v>
      </c>
      <c r="I274" s="99">
        <v>0</v>
      </c>
      <c r="K274" s="99">
        <v>0</v>
      </c>
      <c r="L274" s="99">
        <v>0</v>
      </c>
      <c r="M274" s="99">
        <v>0</v>
      </c>
      <c r="N274" s="99">
        <v>0</v>
      </c>
      <c r="O274" s="99">
        <v>0</v>
      </c>
      <c r="Q274" s="99">
        <v>0</v>
      </c>
      <c r="R274" s="99">
        <v>0</v>
      </c>
      <c r="S274" s="99">
        <v>-0.2</v>
      </c>
      <c r="T274" s="99">
        <v>0.05</v>
      </c>
      <c r="U274" s="99">
        <v>0.05</v>
      </c>
    </row>
    <row r="275" spans="3:21" x14ac:dyDescent="0.25">
      <c r="C275" s="99">
        <v>5</v>
      </c>
      <c r="D275" s="99">
        <v>-7.0000000000000007E-2</v>
      </c>
      <c r="E275" s="99">
        <v>0</v>
      </c>
      <c r="F275" s="99">
        <v>-0.08</v>
      </c>
      <c r="G275" s="117">
        <v>0</v>
      </c>
      <c r="H275" s="99">
        <v>0</v>
      </c>
      <c r="I275" s="99">
        <v>0</v>
      </c>
      <c r="K275" s="99">
        <v>0</v>
      </c>
      <c r="L275" s="99">
        <v>0</v>
      </c>
      <c r="M275" s="99">
        <v>0</v>
      </c>
      <c r="N275" s="99">
        <v>0</v>
      </c>
      <c r="O275" s="99">
        <v>0</v>
      </c>
      <c r="Q275" s="99">
        <v>0</v>
      </c>
      <c r="R275" s="99">
        <v>0</v>
      </c>
      <c r="S275" s="99">
        <v>-0.2</v>
      </c>
      <c r="T275" s="99">
        <v>0.05</v>
      </c>
      <c r="U275" s="99">
        <v>0.05</v>
      </c>
    </row>
    <row r="276" spans="3:21" x14ac:dyDescent="0.25">
      <c r="C276" s="99">
        <v>5.05</v>
      </c>
      <c r="D276" s="99">
        <v>-7.0000000000000007E-2</v>
      </c>
      <c r="E276" s="99">
        <v>0</v>
      </c>
      <c r="F276" s="99">
        <v>-0.08</v>
      </c>
      <c r="G276" s="117">
        <v>0</v>
      </c>
      <c r="H276" s="99">
        <v>0</v>
      </c>
      <c r="I276" s="99">
        <v>0</v>
      </c>
      <c r="K276" s="99">
        <v>0</v>
      </c>
      <c r="L276" s="99">
        <v>0</v>
      </c>
      <c r="M276" s="99">
        <v>0</v>
      </c>
      <c r="N276" s="99">
        <v>0</v>
      </c>
      <c r="O276" s="99">
        <v>0</v>
      </c>
      <c r="Q276" s="99">
        <v>0</v>
      </c>
      <c r="R276" s="99">
        <v>0</v>
      </c>
      <c r="S276" s="99">
        <v>-0.2</v>
      </c>
      <c r="T276" s="99">
        <v>0.05</v>
      </c>
      <c r="U276" s="99">
        <v>0.05</v>
      </c>
    </row>
    <row r="277" spans="3:21" x14ac:dyDescent="0.25">
      <c r="C277" s="99">
        <v>5.0350000000000001</v>
      </c>
      <c r="D277" s="99">
        <v>-7.0000000000000007E-2</v>
      </c>
      <c r="E277" s="99">
        <v>0</v>
      </c>
      <c r="F277" s="99">
        <v>-0.08</v>
      </c>
      <c r="G277" s="117">
        <v>0</v>
      </c>
      <c r="H277" s="99">
        <v>0</v>
      </c>
      <c r="I277" s="99">
        <v>0</v>
      </c>
      <c r="K277" s="99">
        <v>0</v>
      </c>
      <c r="L277" s="99">
        <v>0</v>
      </c>
      <c r="M277" s="99">
        <v>0</v>
      </c>
      <c r="N277" s="99">
        <v>0</v>
      </c>
      <c r="O277" s="99">
        <v>0</v>
      </c>
      <c r="Q277" s="99">
        <v>0</v>
      </c>
      <c r="R277" s="99">
        <v>0</v>
      </c>
      <c r="S277" s="99">
        <v>-0.2</v>
      </c>
      <c r="T277" s="99">
        <v>0.05</v>
      </c>
      <c r="U277" s="99">
        <v>0.05</v>
      </c>
    </row>
    <row r="278" spans="3:21" x14ac:dyDescent="0.25">
      <c r="C278" s="99">
        <v>5.05</v>
      </c>
      <c r="D278" s="99">
        <v>-7.0000000000000007E-2</v>
      </c>
      <c r="E278" s="99">
        <v>0</v>
      </c>
      <c r="F278" s="99">
        <v>-0.08</v>
      </c>
      <c r="G278" s="117">
        <v>0</v>
      </c>
      <c r="H278" s="99">
        <v>0</v>
      </c>
      <c r="I278" s="99">
        <v>0</v>
      </c>
      <c r="K278" s="99">
        <v>0</v>
      </c>
      <c r="L278" s="99">
        <v>0</v>
      </c>
      <c r="M278" s="99">
        <v>0</v>
      </c>
      <c r="N278" s="99">
        <v>0</v>
      </c>
      <c r="O278" s="99">
        <v>0</v>
      </c>
      <c r="Q278" s="99">
        <v>0</v>
      </c>
      <c r="R278" s="99">
        <v>0</v>
      </c>
      <c r="S278" s="99">
        <v>-0.2</v>
      </c>
      <c r="T278" s="99">
        <v>0.05</v>
      </c>
      <c r="U278" s="99">
        <v>0.05</v>
      </c>
    </row>
    <row r="279" spans="3:21" x14ac:dyDescent="0.25">
      <c r="C279" s="99">
        <v>5.1950000000000003</v>
      </c>
      <c r="D279" s="99">
        <v>-7.0000000000000007E-2</v>
      </c>
      <c r="E279" s="99">
        <v>0</v>
      </c>
      <c r="F279" s="99">
        <v>-0.08</v>
      </c>
      <c r="G279" s="117">
        <v>0</v>
      </c>
      <c r="H279" s="99">
        <v>0</v>
      </c>
      <c r="I279" s="99">
        <v>0</v>
      </c>
      <c r="K279" s="99">
        <v>0</v>
      </c>
      <c r="L279" s="99">
        <v>0</v>
      </c>
      <c r="M279" s="99">
        <v>0</v>
      </c>
      <c r="N279" s="99">
        <v>0</v>
      </c>
      <c r="O279" s="99">
        <v>0</v>
      </c>
      <c r="Q279" s="99">
        <v>0</v>
      </c>
      <c r="R279" s="99">
        <v>0</v>
      </c>
      <c r="S279" s="99">
        <v>-0.2</v>
      </c>
      <c r="T279" s="99">
        <v>0.05</v>
      </c>
      <c r="U279" s="99">
        <v>0.05</v>
      </c>
    </row>
    <row r="280" spans="3:21" x14ac:dyDescent="0.25">
      <c r="C280" s="99">
        <v>5.33</v>
      </c>
      <c r="D280" s="99">
        <v>-7.0000000000000007E-2</v>
      </c>
      <c r="E280" s="99">
        <v>0</v>
      </c>
      <c r="F280" s="99">
        <v>-0.08</v>
      </c>
      <c r="G280" s="117">
        <v>0</v>
      </c>
      <c r="H280" s="99">
        <v>0</v>
      </c>
      <c r="I280" s="99">
        <v>0</v>
      </c>
      <c r="K280" s="99">
        <v>0</v>
      </c>
      <c r="L280" s="99">
        <v>0</v>
      </c>
      <c r="M280" s="99">
        <v>0</v>
      </c>
      <c r="N280" s="99">
        <v>0</v>
      </c>
      <c r="O280" s="99">
        <v>0</v>
      </c>
      <c r="Q280" s="99">
        <v>0</v>
      </c>
      <c r="R280" s="99">
        <v>0</v>
      </c>
      <c r="S280" s="99">
        <v>-0.2</v>
      </c>
      <c r="T280" s="99">
        <v>0.05</v>
      </c>
      <c r="U280" s="99">
        <v>0.05</v>
      </c>
    </row>
    <row r="281" spans="3:21" x14ac:dyDescent="0.25">
      <c r="C281" s="99">
        <v>5.37</v>
      </c>
      <c r="D281" s="99">
        <v>-7.0000000000000007E-2</v>
      </c>
      <c r="E281" s="99">
        <v>0</v>
      </c>
      <c r="F281" s="99">
        <v>-0.08</v>
      </c>
      <c r="G281" s="117">
        <v>0</v>
      </c>
      <c r="H281" s="99">
        <v>0</v>
      </c>
      <c r="I281" s="99">
        <v>0</v>
      </c>
      <c r="K281" s="99">
        <v>0</v>
      </c>
      <c r="L281" s="99">
        <v>0</v>
      </c>
      <c r="M281" s="99">
        <v>0</v>
      </c>
      <c r="N281" s="99">
        <v>0</v>
      </c>
      <c r="O281" s="99">
        <v>0</v>
      </c>
      <c r="Q281" s="99">
        <v>0</v>
      </c>
      <c r="R281" s="99">
        <v>0</v>
      </c>
      <c r="S281" s="99">
        <v>-0.2</v>
      </c>
      <c r="T281" s="99">
        <v>0.05</v>
      </c>
      <c r="U281" s="99">
        <v>0.05</v>
      </c>
    </row>
    <row r="282" spans="3:21" x14ac:dyDescent="0.25">
      <c r="C282" s="99">
        <v>5.2850000000000001</v>
      </c>
      <c r="D282" s="99">
        <v>-7.0000000000000007E-2</v>
      </c>
      <c r="E282" s="99">
        <v>0</v>
      </c>
      <c r="F282" s="99">
        <v>-0.08</v>
      </c>
      <c r="G282" s="117">
        <v>0</v>
      </c>
      <c r="H282" s="99">
        <v>0</v>
      </c>
      <c r="I282" s="99">
        <v>0</v>
      </c>
      <c r="K282" s="99">
        <v>0</v>
      </c>
      <c r="L282" s="99">
        <v>0</v>
      </c>
      <c r="M282" s="99">
        <v>0</v>
      </c>
      <c r="N282" s="99">
        <v>0</v>
      </c>
      <c r="O282" s="99">
        <v>0</v>
      </c>
      <c r="Q282" s="99">
        <v>0</v>
      </c>
      <c r="R282" s="99">
        <v>0</v>
      </c>
      <c r="S282" s="99">
        <v>-0.2</v>
      </c>
      <c r="T282" s="99">
        <v>0.05</v>
      </c>
      <c r="U282" s="99">
        <v>0.05</v>
      </c>
    </row>
    <row r="283" spans="3:21" x14ac:dyDescent="0.25">
      <c r="C283" s="99">
        <v>5.18</v>
      </c>
      <c r="D283" s="99">
        <v>-7.0000000000000007E-2</v>
      </c>
      <c r="E283" s="99">
        <v>0</v>
      </c>
      <c r="F283" s="99">
        <v>-0.08</v>
      </c>
      <c r="G283" s="117">
        <v>0</v>
      </c>
      <c r="H283" s="99">
        <v>0</v>
      </c>
      <c r="I283" s="99">
        <v>0</v>
      </c>
      <c r="K283" s="99">
        <v>0</v>
      </c>
      <c r="L283" s="99">
        <v>0</v>
      </c>
      <c r="M283" s="99">
        <v>0</v>
      </c>
      <c r="N283" s="99">
        <v>0</v>
      </c>
      <c r="O283" s="99">
        <v>0</v>
      </c>
      <c r="Q283" s="99">
        <v>0</v>
      </c>
      <c r="R283" s="99">
        <v>0</v>
      </c>
      <c r="S283" s="99">
        <v>-0.2</v>
      </c>
      <c r="T283" s="99">
        <v>0.05</v>
      </c>
      <c r="U283" s="99">
        <v>0.05</v>
      </c>
    </row>
    <row r="284" spans="3:21" x14ac:dyDescent="0.25">
      <c r="C284" s="99">
        <v>5.008</v>
      </c>
      <c r="D284" s="99">
        <v>-7.0000000000000007E-2</v>
      </c>
      <c r="E284" s="99">
        <v>0</v>
      </c>
      <c r="F284" s="99">
        <v>-0.08</v>
      </c>
      <c r="G284" s="117">
        <v>0</v>
      </c>
      <c r="H284" s="99">
        <v>0</v>
      </c>
      <c r="I284" s="99">
        <v>0</v>
      </c>
      <c r="K284" s="99">
        <v>0</v>
      </c>
      <c r="L284" s="99">
        <v>0</v>
      </c>
      <c r="M284" s="99">
        <v>0</v>
      </c>
      <c r="N284" s="99">
        <v>0</v>
      </c>
      <c r="O284" s="99">
        <v>0</v>
      </c>
      <c r="Q284" s="99">
        <v>0</v>
      </c>
      <c r="R284" s="99">
        <v>0</v>
      </c>
      <c r="S284" s="99">
        <v>-0.2</v>
      </c>
      <c r="T284" s="99">
        <v>0.05</v>
      </c>
      <c r="U284" s="99">
        <v>0.05</v>
      </c>
    </row>
    <row r="285" spans="3:21" x14ac:dyDescent="0.25">
      <c r="C285" s="99">
        <v>5.0110000000000001</v>
      </c>
      <c r="D285" s="99">
        <v>-7.0000000000000007E-2</v>
      </c>
      <c r="E285" s="99">
        <v>0</v>
      </c>
      <c r="F285" s="99">
        <v>-0.08</v>
      </c>
      <c r="G285" s="117">
        <v>0</v>
      </c>
      <c r="H285" s="99">
        <v>0</v>
      </c>
      <c r="I285" s="99">
        <v>0</v>
      </c>
      <c r="K285" s="99">
        <v>0</v>
      </c>
      <c r="L285" s="99">
        <v>0</v>
      </c>
      <c r="M285" s="99">
        <v>0</v>
      </c>
      <c r="N285" s="99">
        <v>0</v>
      </c>
      <c r="O285" s="99">
        <v>0</v>
      </c>
      <c r="Q285" s="99">
        <v>0</v>
      </c>
      <c r="R285" s="99">
        <v>0</v>
      </c>
      <c r="S285" s="99">
        <v>-0.2</v>
      </c>
      <c r="T285" s="99">
        <v>0.05</v>
      </c>
      <c r="U285" s="99">
        <v>0.05</v>
      </c>
    </row>
    <row r="286" spans="3:21" x14ac:dyDescent="0.25">
      <c r="C286" s="99">
        <v>5.0510000000000002</v>
      </c>
      <c r="D286" s="99">
        <v>-7.0000000000000007E-2</v>
      </c>
      <c r="E286" s="99">
        <v>0</v>
      </c>
      <c r="F286" s="99">
        <v>-0.01</v>
      </c>
      <c r="G286" s="117">
        <v>0</v>
      </c>
      <c r="H286" s="99">
        <v>0</v>
      </c>
      <c r="I286" s="99">
        <v>0</v>
      </c>
      <c r="K286" s="99">
        <v>0</v>
      </c>
      <c r="L286" s="99">
        <v>0</v>
      </c>
      <c r="M286" s="99">
        <v>0</v>
      </c>
      <c r="N286" s="99">
        <v>0</v>
      </c>
      <c r="O286" s="99">
        <v>0</v>
      </c>
      <c r="Q286" s="99">
        <v>0</v>
      </c>
      <c r="R286" s="99">
        <v>0</v>
      </c>
      <c r="S286" s="99">
        <v>-0.2</v>
      </c>
      <c r="T286" s="99">
        <v>0.05</v>
      </c>
      <c r="U286" s="99">
        <v>0.05</v>
      </c>
    </row>
    <row r="287" spans="3:21" x14ac:dyDescent="0.25">
      <c r="C287" s="99">
        <v>5.0949999999999998</v>
      </c>
      <c r="D287" s="99">
        <v>-7.0000000000000007E-2</v>
      </c>
      <c r="E287" s="99">
        <v>0</v>
      </c>
      <c r="F287" s="99">
        <v>-0.01</v>
      </c>
      <c r="G287" s="117">
        <v>0</v>
      </c>
      <c r="H287" s="99">
        <v>0</v>
      </c>
      <c r="I287" s="99">
        <v>0</v>
      </c>
      <c r="K287" s="99">
        <v>0</v>
      </c>
      <c r="L287" s="99">
        <v>0</v>
      </c>
      <c r="M287" s="99">
        <v>0</v>
      </c>
      <c r="N287" s="99">
        <v>0</v>
      </c>
      <c r="O287" s="99">
        <v>0</v>
      </c>
      <c r="Q287" s="99">
        <v>0</v>
      </c>
      <c r="R287" s="99">
        <v>0</v>
      </c>
      <c r="S287" s="99">
        <v>-0.2</v>
      </c>
      <c r="T287" s="99">
        <v>0.05</v>
      </c>
      <c r="U287" s="99">
        <v>0.05</v>
      </c>
    </row>
    <row r="288" spans="3:21" x14ac:dyDescent="0.25">
      <c r="C288" s="99">
        <v>5.1449999999999996</v>
      </c>
      <c r="D288" s="99">
        <v>-7.0000000000000007E-2</v>
      </c>
      <c r="E288" s="99">
        <v>0</v>
      </c>
      <c r="F288" s="99">
        <v>-0.01</v>
      </c>
      <c r="G288" s="117">
        <v>0</v>
      </c>
      <c r="H288" s="99">
        <v>0</v>
      </c>
      <c r="I288" s="99">
        <v>0</v>
      </c>
      <c r="K288" s="99">
        <v>0</v>
      </c>
      <c r="L288" s="99">
        <v>0</v>
      </c>
      <c r="M288" s="99">
        <v>0</v>
      </c>
      <c r="N288" s="99">
        <v>0</v>
      </c>
      <c r="O288" s="99">
        <v>0</v>
      </c>
      <c r="Q288" s="99">
        <v>0</v>
      </c>
      <c r="R288" s="99">
        <v>0</v>
      </c>
      <c r="S288" s="99">
        <v>-0.2</v>
      </c>
      <c r="T288" s="99">
        <v>0.05</v>
      </c>
      <c r="U288" s="99">
        <v>0.05</v>
      </c>
    </row>
    <row r="289" spans="3:21" x14ac:dyDescent="0.25">
      <c r="C289" s="99">
        <v>5.13</v>
      </c>
      <c r="D289" s="99">
        <v>-7.0000000000000007E-2</v>
      </c>
      <c r="E289" s="99">
        <v>0</v>
      </c>
      <c r="F289" s="99">
        <v>-0.01</v>
      </c>
      <c r="G289" s="117">
        <v>0</v>
      </c>
      <c r="H289" s="99">
        <v>0</v>
      </c>
      <c r="I289" s="99">
        <v>0</v>
      </c>
      <c r="K289" s="99">
        <v>0</v>
      </c>
      <c r="L289" s="99">
        <v>0</v>
      </c>
      <c r="M289" s="99">
        <v>0</v>
      </c>
      <c r="N289" s="99">
        <v>0</v>
      </c>
      <c r="O289" s="99">
        <v>0</v>
      </c>
      <c r="Q289" s="99">
        <v>0</v>
      </c>
      <c r="R289" s="99">
        <v>0</v>
      </c>
      <c r="S289" s="99">
        <v>-0.2</v>
      </c>
      <c r="T289" s="99">
        <v>0.05</v>
      </c>
      <c r="U289" s="99">
        <v>0.05</v>
      </c>
    </row>
    <row r="290" spans="3:21" x14ac:dyDescent="0.25">
      <c r="C290" s="99">
        <v>5.1449999999999996</v>
      </c>
      <c r="D290" s="99">
        <v>-7.0000000000000007E-2</v>
      </c>
      <c r="E290" s="99">
        <v>0</v>
      </c>
      <c r="F290" s="99">
        <v>-0.01</v>
      </c>
      <c r="G290" s="117">
        <v>0</v>
      </c>
      <c r="H290" s="99">
        <v>0</v>
      </c>
      <c r="I290" s="99">
        <v>0</v>
      </c>
      <c r="K290" s="99">
        <v>0</v>
      </c>
      <c r="L290" s="99">
        <v>0</v>
      </c>
      <c r="M290" s="99">
        <v>0</v>
      </c>
      <c r="N290" s="99">
        <v>0</v>
      </c>
      <c r="O290" s="99">
        <v>0</v>
      </c>
      <c r="Q290" s="99">
        <v>0</v>
      </c>
      <c r="R290" s="99">
        <v>0</v>
      </c>
      <c r="S290" s="99">
        <v>-0.2</v>
      </c>
      <c r="T290" s="99">
        <v>0.05</v>
      </c>
      <c r="U290" s="99">
        <v>0.05</v>
      </c>
    </row>
    <row r="291" spans="3:21" x14ac:dyDescent="0.25">
      <c r="C291" s="99">
        <v>5.29</v>
      </c>
      <c r="D291" s="99">
        <v>-7.0000000000000007E-2</v>
      </c>
      <c r="E291" s="99">
        <v>0</v>
      </c>
      <c r="F291" s="99">
        <v>-0.01</v>
      </c>
      <c r="G291" s="117">
        <v>0</v>
      </c>
      <c r="H291" s="99">
        <v>0</v>
      </c>
      <c r="I291" s="99">
        <v>0</v>
      </c>
      <c r="K291" s="99">
        <v>0</v>
      </c>
      <c r="L291" s="99">
        <v>0</v>
      </c>
      <c r="M291" s="99">
        <v>0</v>
      </c>
      <c r="N291" s="99">
        <v>0</v>
      </c>
      <c r="O291" s="99">
        <v>0</v>
      </c>
      <c r="Q291" s="99">
        <v>0</v>
      </c>
      <c r="R291" s="99">
        <v>0</v>
      </c>
      <c r="S291" s="99">
        <v>-0.2</v>
      </c>
      <c r="T291" s="99">
        <v>0.05</v>
      </c>
      <c r="U291" s="99">
        <v>0.05</v>
      </c>
    </row>
    <row r="292" spans="3:21" x14ac:dyDescent="0.25">
      <c r="C292" s="99">
        <v>5.4249999999999998</v>
      </c>
      <c r="D292" s="99">
        <v>-7.0000000000000007E-2</v>
      </c>
      <c r="E292" s="99">
        <v>0</v>
      </c>
      <c r="F292" s="99">
        <v>-0.01</v>
      </c>
      <c r="G292" s="117">
        <v>0</v>
      </c>
      <c r="H292" s="99">
        <v>0</v>
      </c>
      <c r="I292" s="99">
        <v>0</v>
      </c>
      <c r="K292" s="99">
        <v>0</v>
      </c>
      <c r="L292" s="99">
        <v>0</v>
      </c>
      <c r="M292" s="99">
        <v>0</v>
      </c>
      <c r="N292" s="99">
        <v>0</v>
      </c>
      <c r="O292" s="99">
        <v>0</v>
      </c>
      <c r="Q292" s="99">
        <v>0</v>
      </c>
      <c r="R292" s="99">
        <v>0</v>
      </c>
      <c r="S292" s="99">
        <v>-0.2</v>
      </c>
      <c r="T292" s="99">
        <v>0.05</v>
      </c>
      <c r="U292" s="99">
        <v>0.05</v>
      </c>
    </row>
    <row r="293" spans="3:21" x14ac:dyDescent="0.25">
      <c r="D293" s="99">
        <v>-7.0000000000000007E-2</v>
      </c>
      <c r="E293" s="99">
        <v>0</v>
      </c>
      <c r="F293" s="99">
        <v>-0.01</v>
      </c>
      <c r="G293" s="117">
        <v>0</v>
      </c>
      <c r="H293" s="99">
        <v>0</v>
      </c>
      <c r="I293" s="99">
        <v>0</v>
      </c>
      <c r="K293" s="99">
        <v>0</v>
      </c>
      <c r="L293" s="99">
        <v>0</v>
      </c>
      <c r="M293" s="99">
        <v>0</v>
      </c>
      <c r="N293" s="99">
        <v>0</v>
      </c>
      <c r="O293" s="99">
        <v>0</v>
      </c>
      <c r="Q293" s="99">
        <v>0</v>
      </c>
      <c r="R293" s="99">
        <v>0</v>
      </c>
      <c r="S293" s="99">
        <v>-0.2</v>
      </c>
      <c r="T293" s="99">
        <v>0.05</v>
      </c>
      <c r="U293" s="99">
        <v>0.05</v>
      </c>
    </row>
    <row r="294" spans="3:21" x14ac:dyDescent="0.25">
      <c r="D294" s="99">
        <v>-7.0000000000000007E-2</v>
      </c>
      <c r="E294" s="99">
        <v>0</v>
      </c>
      <c r="F294" s="99">
        <v>-0.01</v>
      </c>
      <c r="G294" s="117">
        <v>0</v>
      </c>
      <c r="H294" s="99">
        <v>0</v>
      </c>
      <c r="I294" s="99">
        <v>0</v>
      </c>
      <c r="K294" s="99">
        <v>0</v>
      </c>
      <c r="L294" s="99">
        <v>0</v>
      </c>
      <c r="M294" s="99">
        <v>0</v>
      </c>
      <c r="N294" s="99">
        <v>0</v>
      </c>
      <c r="O294" s="99">
        <v>0</v>
      </c>
      <c r="Q294" s="99">
        <v>0</v>
      </c>
      <c r="R294" s="99">
        <v>0</v>
      </c>
      <c r="S294" s="99">
        <v>-0.2</v>
      </c>
      <c r="T294" s="99">
        <v>0.05</v>
      </c>
      <c r="U294" s="99">
        <v>0.05</v>
      </c>
    </row>
    <row r="295" spans="3:21" x14ac:dyDescent="0.25">
      <c r="C295" s="117"/>
      <c r="D295" s="99">
        <v>-7.0000000000000007E-2</v>
      </c>
      <c r="E295" s="99">
        <v>0</v>
      </c>
      <c r="F295" s="99">
        <v>-0.01</v>
      </c>
      <c r="G295" s="117">
        <v>0</v>
      </c>
      <c r="H295" s="99">
        <v>0</v>
      </c>
      <c r="I295" s="99">
        <v>0</v>
      </c>
      <c r="K295" s="99">
        <v>0</v>
      </c>
      <c r="L295" s="99">
        <v>0</v>
      </c>
      <c r="M295" s="99">
        <v>0</v>
      </c>
      <c r="N295" s="99">
        <v>0</v>
      </c>
      <c r="O295" s="99">
        <v>0</v>
      </c>
      <c r="Q295" s="99">
        <v>0</v>
      </c>
      <c r="R295" s="99">
        <v>0</v>
      </c>
      <c r="S295" s="99">
        <v>-0.2</v>
      </c>
      <c r="T295" s="99">
        <v>0.05</v>
      </c>
      <c r="U295" s="99">
        <v>0.05</v>
      </c>
    </row>
    <row r="296" spans="3:21" x14ac:dyDescent="0.25">
      <c r="D296" s="99">
        <v>-7.0000000000000007E-2</v>
      </c>
      <c r="E296" s="99">
        <v>0</v>
      </c>
      <c r="F296" s="99">
        <v>-0.01</v>
      </c>
      <c r="G296" s="117">
        <v>0</v>
      </c>
      <c r="H296" s="99">
        <v>0</v>
      </c>
      <c r="I296" s="99">
        <v>0</v>
      </c>
      <c r="K296" s="99">
        <v>0</v>
      </c>
      <c r="L296" s="99">
        <v>0</v>
      </c>
      <c r="M296" s="99">
        <v>0</v>
      </c>
      <c r="N296" s="99">
        <v>0</v>
      </c>
      <c r="O296" s="99">
        <v>0</v>
      </c>
      <c r="Q296" s="99">
        <v>0</v>
      </c>
      <c r="R296" s="99">
        <v>0</v>
      </c>
      <c r="S296" s="99">
        <v>-0.2</v>
      </c>
      <c r="T296" s="99">
        <v>0.05</v>
      </c>
      <c r="U296" s="99">
        <v>0.05</v>
      </c>
    </row>
    <row r="297" spans="3:21" x14ac:dyDescent="0.25">
      <c r="D297" s="99">
        <v>-7.0000000000000007E-2</v>
      </c>
      <c r="E297" s="99">
        <v>0</v>
      </c>
      <c r="F297" s="99">
        <v>-0.01</v>
      </c>
      <c r="G297" s="117">
        <v>0</v>
      </c>
      <c r="H297" s="99">
        <v>0</v>
      </c>
      <c r="I297" s="99">
        <v>0</v>
      </c>
      <c r="K297" s="99">
        <v>0</v>
      </c>
      <c r="L297" s="99">
        <v>0</v>
      </c>
      <c r="M297" s="99">
        <v>0</v>
      </c>
      <c r="N297" s="99">
        <v>0</v>
      </c>
      <c r="O297" s="99">
        <v>0</v>
      </c>
      <c r="Q297" s="99">
        <v>0</v>
      </c>
      <c r="R297" s="99">
        <v>0</v>
      </c>
      <c r="S297" s="99">
        <v>-0.2</v>
      </c>
      <c r="T297" s="99">
        <v>0.05</v>
      </c>
      <c r="U297" s="99">
        <v>0.05</v>
      </c>
    </row>
    <row r="298" spans="3:21" x14ac:dyDescent="0.25">
      <c r="D298" s="99">
        <v>-7.0000000000000007E-2</v>
      </c>
      <c r="E298" s="99">
        <v>0</v>
      </c>
      <c r="F298" s="99">
        <v>-0.01</v>
      </c>
      <c r="G298" s="117">
        <v>0</v>
      </c>
      <c r="H298" s="99">
        <v>0</v>
      </c>
      <c r="I298" s="99">
        <v>0</v>
      </c>
      <c r="K298" s="99">
        <v>0</v>
      </c>
      <c r="L298" s="99">
        <v>0</v>
      </c>
      <c r="M298" s="99">
        <v>0</v>
      </c>
      <c r="N298" s="99">
        <v>0</v>
      </c>
      <c r="O298" s="99">
        <v>0</v>
      </c>
      <c r="Q298" s="99">
        <v>0</v>
      </c>
      <c r="R298" s="99">
        <v>0</v>
      </c>
      <c r="S298" s="99">
        <v>-0.2</v>
      </c>
      <c r="T298" s="99">
        <v>0.05</v>
      </c>
      <c r="U298" s="99">
        <v>0.05</v>
      </c>
    </row>
    <row r="299" spans="3:21" x14ac:dyDescent="0.25">
      <c r="D299" s="99">
        <v>-7.0000000000000007E-2</v>
      </c>
      <c r="E299" s="99">
        <v>0</v>
      </c>
      <c r="F299" s="99">
        <v>-0.01</v>
      </c>
      <c r="G299" s="117">
        <v>0</v>
      </c>
      <c r="H299" s="99">
        <v>0</v>
      </c>
      <c r="I299" s="99">
        <v>0</v>
      </c>
      <c r="K299" s="99">
        <v>0</v>
      </c>
      <c r="L299" s="99">
        <v>0</v>
      </c>
      <c r="M299" s="99">
        <v>0</v>
      </c>
      <c r="N299" s="99">
        <v>0</v>
      </c>
      <c r="O299" s="99">
        <v>0</v>
      </c>
      <c r="Q299" s="99">
        <v>0</v>
      </c>
      <c r="R299" s="99">
        <v>0</v>
      </c>
      <c r="S299" s="99">
        <v>-0.2</v>
      </c>
      <c r="T299" s="99">
        <v>0.05</v>
      </c>
      <c r="U299" s="99">
        <v>0.05</v>
      </c>
    </row>
    <row r="300" spans="3:21" x14ac:dyDescent="0.25">
      <c r="D300" s="99">
        <v>-7.0000000000000007E-2</v>
      </c>
      <c r="E300" s="99">
        <v>0</v>
      </c>
      <c r="F300" s="99">
        <v>-0.01</v>
      </c>
      <c r="G300" s="117">
        <v>0</v>
      </c>
      <c r="H300" s="99">
        <v>0</v>
      </c>
      <c r="I300" s="99">
        <v>0</v>
      </c>
      <c r="K300" s="99">
        <v>0</v>
      </c>
      <c r="L300" s="99">
        <v>0</v>
      </c>
      <c r="M300" s="99">
        <v>0</v>
      </c>
      <c r="N300" s="99">
        <v>0</v>
      </c>
      <c r="O300" s="99">
        <v>0</v>
      </c>
      <c r="Q300" s="99">
        <v>0</v>
      </c>
      <c r="R300" s="99">
        <v>0</v>
      </c>
      <c r="S300" s="99">
        <v>-0.2</v>
      </c>
      <c r="T300" s="99">
        <v>0.05</v>
      </c>
      <c r="U300" s="99">
        <v>0.05</v>
      </c>
    </row>
    <row r="301" spans="3:21" x14ac:dyDescent="0.25">
      <c r="D301" s="99">
        <v>-7.0000000000000007E-2</v>
      </c>
      <c r="E301" s="99">
        <v>0</v>
      </c>
      <c r="F301" s="99">
        <v>-0.01</v>
      </c>
      <c r="G301" s="117">
        <v>0</v>
      </c>
      <c r="H301" s="99">
        <v>0</v>
      </c>
      <c r="I301" s="99">
        <v>0</v>
      </c>
      <c r="K301" s="99">
        <v>0</v>
      </c>
      <c r="L301" s="99">
        <v>0</v>
      </c>
      <c r="M301" s="99">
        <v>0</v>
      </c>
      <c r="N301" s="99">
        <v>0</v>
      </c>
      <c r="O301" s="99">
        <v>0</v>
      </c>
      <c r="Q301" s="99">
        <v>0</v>
      </c>
      <c r="R301" s="99">
        <v>0</v>
      </c>
      <c r="S301" s="99">
        <v>-0.2</v>
      </c>
      <c r="T301" s="99">
        <v>0.05</v>
      </c>
      <c r="U301" s="99">
        <v>0.05</v>
      </c>
    </row>
    <row r="302" spans="3:21" x14ac:dyDescent="0.25">
      <c r="D302" s="99">
        <v>-7.0000000000000007E-2</v>
      </c>
      <c r="E302" s="99">
        <v>0</v>
      </c>
      <c r="F302" s="99">
        <v>-0.01</v>
      </c>
      <c r="G302" s="117">
        <v>0</v>
      </c>
      <c r="H302" s="99">
        <v>0</v>
      </c>
      <c r="I302" s="99">
        <v>0</v>
      </c>
      <c r="K302" s="99">
        <v>0</v>
      </c>
      <c r="L302" s="99">
        <v>0</v>
      </c>
      <c r="M302" s="99">
        <v>0</v>
      </c>
      <c r="N302" s="99">
        <v>0</v>
      </c>
      <c r="O302" s="99">
        <v>0</v>
      </c>
      <c r="Q302" s="99">
        <v>0</v>
      </c>
      <c r="R302" s="99">
        <v>0</v>
      </c>
      <c r="S302" s="99">
        <v>-0.2</v>
      </c>
      <c r="T302" s="99">
        <v>0.05</v>
      </c>
      <c r="U302" s="99">
        <v>0.05</v>
      </c>
    </row>
    <row r="303" spans="3:21" x14ac:dyDescent="0.25">
      <c r="D303" s="99">
        <v>-7.0000000000000007E-2</v>
      </c>
      <c r="E303" s="99">
        <v>0</v>
      </c>
      <c r="F303" s="99">
        <v>-0.01</v>
      </c>
      <c r="G303" s="117">
        <v>0</v>
      </c>
      <c r="H303" s="99">
        <v>0</v>
      </c>
      <c r="I303" s="99">
        <v>0</v>
      </c>
      <c r="K303" s="99">
        <v>0</v>
      </c>
      <c r="L303" s="99">
        <v>0</v>
      </c>
      <c r="M303" s="99">
        <v>0</v>
      </c>
      <c r="N303" s="99">
        <v>0</v>
      </c>
      <c r="O303" s="99">
        <v>0</v>
      </c>
      <c r="Q303" s="99">
        <v>0</v>
      </c>
      <c r="R303" s="99">
        <v>0</v>
      </c>
      <c r="S303" s="99">
        <v>-0.2</v>
      </c>
      <c r="T303" s="99">
        <v>0.05</v>
      </c>
      <c r="U303" s="99">
        <v>0.05</v>
      </c>
    </row>
    <row r="304" spans="3:21" x14ac:dyDescent="0.25">
      <c r="C304" s="108"/>
      <c r="D304" s="99">
        <v>-7.0000000000000007E-2</v>
      </c>
      <c r="E304" s="99">
        <v>0</v>
      </c>
      <c r="F304" s="99">
        <v>-0.01</v>
      </c>
      <c r="G304" s="117">
        <v>0</v>
      </c>
      <c r="H304" s="99">
        <v>0</v>
      </c>
      <c r="I304" s="99">
        <v>0</v>
      </c>
      <c r="K304" s="99">
        <v>0</v>
      </c>
      <c r="L304" s="99">
        <v>0</v>
      </c>
      <c r="M304" s="99">
        <v>0</v>
      </c>
      <c r="N304" s="99">
        <v>0</v>
      </c>
      <c r="O304" s="99">
        <v>0</v>
      </c>
      <c r="Q304" s="99">
        <v>0</v>
      </c>
      <c r="R304" s="99">
        <v>0</v>
      </c>
      <c r="S304" s="99">
        <v>-0.2</v>
      </c>
      <c r="T304" s="99">
        <v>0.05</v>
      </c>
      <c r="U304" s="99">
        <v>0.05</v>
      </c>
    </row>
    <row r="305" spans="4:21" x14ac:dyDescent="0.25">
      <c r="D305" s="99">
        <v>-7.0000000000000007E-2</v>
      </c>
      <c r="E305" s="99">
        <v>0</v>
      </c>
      <c r="F305" s="99">
        <v>-0.01</v>
      </c>
      <c r="G305" s="117">
        <v>0</v>
      </c>
      <c r="H305" s="99">
        <v>0</v>
      </c>
      <c r="I305" s="99">
        <v>0</v>
      </c>
      <c r="K305" s="99">
        <v>0</v>
      </c>
      <c r="L305" s="99">
        <v>0</v>
      </c>
      <c r="M305" s="99">
        <v>0</v>
      </c>
      <c r="N305" s="99">
        <v>0</v>
      </c>
      <c r="O305" s="99">
        <v>0</v>
      </c>
      <c r="Q305" s="99">
        <v>0</v>
      </c>
      <c r="R305" s="99">
        <v>0</v>
      </c>
      <c r="S305" s="99">
        <v>-0.2</v>
      </c>
      <c r="T305" s="99">
        <v>0.05</v>
      </c>
      <c r="U305" s="99">
        <v>0.05</v>
      </c>
    </row>
    <row r="306" spans="4:21" x14ac:dyDescent="0.25">
      <c r="D306" s="99">
        <v>-7.0000000000000007E-2</v>
      </c>
      <c r="E306" s="99">
        <v>0</v>
      </c>
      <c r="F306" s="99">
        <v>-0.01</v>
      </c>
      <c r="G306" s="117">
        <v>0</v>
      </c>
      <c r="H306" s="99">
        <v>0</v>
      </c>
      <c r="I306" s="99">
        <v>0</v>
      </c>
      <c r="K306" s="99">
        <v>0</v>
      </c>
      <c r="L306" s="99">
        <v>0</v>
      </c>
      <c r="M306" s="99">
        <v>0</v>
      </c>
      <c r="N306" s="99">
        <v>0</v>
      </c>
      <c r="O306" s="99">
        <v>0</v>
      </c>
      <c r="Q306" s="99">
        <v>0</v>
      </c>
      <c r="R306" s="99">
        <v>0</v>
      </c>
      <c r="S306" s="99">
        <v>-0.2</v>
      </c>
      <c r="T306" s="99">
        <v>0.05</v>
      </c>
      <c r="U306" s="99">
        <v>0.05</v>
      </c>
    </row>
    <row r="307" spans="4:21" x14ac:dyDescent="0.25">
      <c r="D307" s="99">
        <v>-7.0000000000000007E-2</v>
      </c>
      <c r="E307" s="99">
        <v>0</v>
      </c>
      <c r="F307" s="99">
        <v>-0.01</v>
      </c>
      <c r="G307" s="117">
        <v>0</v>
      </c>
      <c r="H307" s="99">
        <v>0</v>
      </c>
      <c r="I307" s="99">
        <v>0</v>
      </c>
      <c r="K307" s="99">
        <v>0</v>
      </c>
      <c r="L307" s="99">
        <v>0</v>
      </c>
      <c r="M307" s="99">
        <v>0</v>
      </c>
      <c r="N307" s="99">
        <v>0</v>
      </c>
      <c r="O307" s="99">
        <v>0</v>
      </c>
      <c r="Q307" s="99">
        <v>0</v>
      </c>
      <c r="R307" s="99">
        <v>0</v>
      </c>
      <c r="S307" s="99">
        <v>-0.2</v>
      </c>
      <c r="T307" s="99">
        <v>0.05</v>
      </c>
      <c r="U307" s="99">
        <v>0.05</v>
      </c>
    </row>
    <row r="308" spans="4:21" x14ac:dyDescent="0.25">
      <c r="D308" s="99">
        <v>-7.0000000000000007E-2</v>
      </c>
      <c r="E308" s="99">
        <v>0</v>
      </c>
      <c r="F308" s="99">
        <v>-0.01</v>
      </c>
      <c r="G308" s="117">
        <v>0</v>
      </c>
      <c r="H308" s="99">
        <v>0</v>
      </c>
      <c r="I308" s="99">
        <v>0</v>
      </c>
      <c r="K308" s="99">
        <v>0</v>
      </c>
      <c r="L308" s="99">
        <v>0</v>
      </c>
      <c r="M308" s="99">
        <v>0</v>
      </c>
      <c r="N308" s="99">
        <v>0</v>
      </c>
      <c r="O308" s="99">
        <v>0</v>
      </c>
      <c r="Q308" s="99">
        <v>0</v>
      </c>
      <c r="R308" s="99">
        <v>0</v>
      </c>
      <c r="S308" s="99">
        <v>-0.2</v>
      </c>
      <c r="T308" s="99">
        <v>0.05</v>
      </c>
      <c r="U308" s="99">
        <v>0.05</v>
      </c>
    </row>
    <row r="309" spans="4:21" x14ac:dyDescent="0.25">
      <c r="D309" s="99">
        <v>-7.0000000000000007E-2</v>
      </c>
      <c r="E309" s="99">
        <v>0</v>
      </c>
      <c r="F309" s="99">
        <v>-0.01</v>
      </c>
      <c r="G309" s="117">
        <v>0</v>
      </c>
      <c r="H309" s="99">
        <v>0</v>
      </c>
      <c r="I309" s="99">
        <v>0</v>
      </c>
      <c r="K309" s="99">
        <v>0</v>
      </c>
      <c r="L309" s="99">
        <v>0</v>
      </c>
      <c r="M309" s="99">
        <v>0</v>
      </c>
      <c r="N309" s="99">
        <v>0</v>
      </c>
      <c r="O309" s="99">
        <v>0</v>
      </c>
      <c r="Q309" s="99">
        <v>0</v>
      </c>
      <c r="R309" s="99">
        <v>0</v>
      </c>
      <c r="S309" s="99">
        <v>-0.2</v>
      </c>
      <c r="T309" s="99">
        <v>0.05</v>
      </c>
      <c r="U309" s="99">
        <v>0.05</v>
      </c>
    </row>
    <row r="310" spans="4:21" x14ac:dyDescent="0.25">
      <c r="D310" s="99">
        <v>-7.0000000000000007E-2</v>
      </c>
      <c r="E310" s="99">
        <v>0</v>
      </c>
      <c r="F310" s="99">
        <v>-0.01</v>
      </c>
      <c r="G310" s="117">
        <v>0</v>
      </c>
      <c r="H310" s="99">
        <v>0</v>
      </c>
      <c r="I310" s="99">
        <v>0</v>
      </c>
      <c r="K310" s="99">
        <v>0</v>
      </c>
      <c r="L310" s="99">
        <v>0</v>
      </c>
      <c r="M310" s="99">
        <v>0</v>
      </c>
      <c r="N310" s="99">
        <v>0</v>
      </c>
      <c r="O310" s="99">
        <v>0</v>
      </c>
      <c r="Q310" s="99">
        <v>0</v>
      </c>
      <c r="R310" s="99">
        <v>0</v>
      </c>
      <c r="S310" s="99">
        <v>-0.2</v>
      </c>
      <c r="T310" s="99">
        <v>0.05</v>
      </c>
      <c r="U310" s="99">
        <v>0.05</v>
      </c>
    </row>
    <row r="311" spans="4:21" x14ac:dyDescent="0.25">
      <c r="D311" s="99">
        <v>-7.0000000000000007E-2</v>
      </c>
      <c r="E311" s="99">
        <v>0</v>
      </c>
      <c r="F311" s="99">
        <v>-0.01</v>
      </c>
      <c r="G311" s="117">
        <v>0</v>
      </c>
      <c r="H311" s="99">
        <v>0</v>
      </c>
      <c r="I311" s="99">
        <v>0</v>
      </c>
      <c r="K311" s="99">
        <v>0</v>
      </c>
      <c r="L311" s="99">
        <v>0</v>
      </c>
      <c r="M311" s="99">
        <v>0</v>
      </c>
      <c r="N311" s="99">
        <v>0</v>
      </c>
      <c r="O311" s="99">
        <v>0</v>
      </c>
      <c r="Q311" s="99">
        <v>0</v>
      </c>
      <c r="R311" s="99">
        <v>0</v>
      </c>
      <c r="S311" s="99">
        <v>-0.2</v>
      </c>
      <c r="T311" s="99">
        <v>0.05</v>
      </c>
      <c r="U311" s="99">
        <v>0.05</v>
      </c>
    </row>
    <row r="312" spans="4:21" x14ac:dyDescent="0.25">
      <c r="D312" s="99">
        <v>-7.0000000000000007E-2</v>
      </c>
      <c r="E312" s="99">
        <v>0</v>
      </c>
      <c r="F312" s="99">
        <v>-0.01</v>
      </c>
      <c r="G312" s="117">
        <v>0</v>
      </c>
      <c r="H312" s="99">
        <v>0</v>
      </c>
      <c r="I312" s="99">
        <v>0</v>
      </c>
      <c r="K312" s="99">
        <v>0</v>
      </c>
      <c r="L312" s="99">
        <v>0</v>
      </c>
      <c r="M312" s="99">
        <v>0</v>
      </c>
      <c r="N312" s="99">
        <v>0</v>
      </c>
      <c r="O312" s="99">
        <v>0</v>
      </c>
      <c r="Q312" s="99">
        <v>0</v>
      </c>
      <c r="R312" s="99">
        <v>0</v>
      </c>
      <c r="S312" s="99">
        <v>-0.2</v>
      </c>
      <c r="T312" s="99">
        <v>0.05</v>
      </c>
      <c r="U312" s="99">
        <v>0.05</v>
      </c>
    </row>
    <row r="313" spans="4:21" x14ac:dyDescent="0.25">
      <c r="D313" s="99">
        <v>-7.0000000000000007E-2</v>
      </c>
      <c r="E313" s="99">
        <v>0</v>
      </c>
      <c r="F313" s="99">
        <v>-0.01</v>
      </c>
      <c r="G313" s="117">
        <v>0</v>
      </c>
      <c r="H313" s="99">
        <v>0</v>
      </c>
      <c r="I313" s="99">
        <v>0</v>
      </c>
      <c r="K313" s="99">
        <v>0</v>
      </c>
      <c r="L313" s="99">
        <v>0</v>
      </c>
      <c r="M313" s="99">
        <v>0</v>
      </c>
      <c r="N313" s="99">
        <v>0</v>
      </c>
      <c r="O313" s="99">
        <v>0</v>
      </c>
      <c r="Q313" s="99">
        <v>0</v>
      </c>
      <c r="R313" s="99">
        <v>0</v>
      </c>
      <c r="S313" s="99">
        <v>-0.2</v>
      </c>
      <c r="T313" s="99">
        <v>0.05</v>
      </c>
      <c r="U313" s="99">
        <v>0.05</v>
      </c>
    </row>
    <row r="314" spans="4:21" x14ac:dyDescent="0.25">
      <c r="D314" s="99">
        <v>-7.0000000000000007E-2</v>
      </c>
      <c r="E314" s="99">
        <v>0</v>
      </c>
      <c r="F314" s="99">
        <v>-0.01</v>
      </c>
      <c r="G314" s="117">
        <v>0</v>
      </c>
      <c r="H314" s="99">
        <v>0</v>
      </c>
      <c r="I314" s="99">
        <v>0</v>
      </c>
      <c r="K314" s="99">
        <v>0</v>
      </c>
      <c r="L314" s="99">
        <v>0</v>
      </c>
      <c r="M314" s="99">
        <v>0</v>
      </c>
      <c r="N314" s="99">
        <v>0</v>
      </c>
      <c r="O314" s="99">
        <v>0</v>
      </c>
      <c r="Q314" s="99">
        <v>0</v>
      </c>
      <c r="R314" s="99">
        <v>0</v>
      </c>
      <c r="S314" s="99">
        <v>-0.2</v>
      </c>
      <c r="T314" s="99">
        <v>0.05</v>
      </c>
      <c r="U314" s="99">
        <v>0.05</v>
      </c>
    </row>
    <row r="315" spans="4:21" x14ac:dyDescent="0.25">
      <c r="D315" s="99">
        <v>-7.0000000000000007E-2</v>
      </c>
      <c r="E315" s="99">
        <v>0</v>
      </c>
      <c r="F315" s="99">
        <v>-0.01</v>
      </c>
      <c r="G315" s="117">
        <v>0</v>
      </c>
      <c r="H315" s="99">
        <v>0</v>
      </c>
      <c r="I315" s="99">
        <v>0</v>
      </c>
      <c r="K315" s="99">
        <v>0</v>
      </c>
      <c r="L315" s="99">
        <v>0</v>
      </c>
      <c r="M315" s="99">
        <v>0</v>
      </c>
      <c r="N315" s="99">
        <v>0</v>
      </c>
      <c r="O315" s="99">
        <v>0</v>
      </c>
      <c r="Q315" s="99">
        <v>0</v>
      </c>
      <c r="R315" s="99">
        <v>0</v>
      </c>
      <c r="S315" s="99">
        <v>-0.2</v>
      </c>
      <c r="T315" s="99">
        <v>0.05</v>
      </c>
      <c r="U315" s="99">
        <v>0.05</v>
      </c>
    </row>
    <row r="316" spans="4:21" x14ac:dyDescent="0.25">
      <c r="D316" s="99">
        <v>-7.0000000000000007E-2</v>
      </c>
      <c r="E316" s="99">
        <v>0</v>
      </c>
      <c r="F316" s="99">
        <v>-0.01</v>
      </c>
      <c r="G316" s="117">
        <v>0</v>
      </c>
      <c r="H316" s="99">
        <v>0</v>
      </c>
      <c r="I316" s="99">
        <v>0</v>
      </c>
      <c r="K316" s="99">
        <v>0</v>
      </c>
      <c r="L316" s="99">
        <v>0</v>
      </c>
      <c r="M316" s="99">
        <v>0</v>
      </c>
      <c r="N316" s="99">
        <v>0</v>
      </c>
      <c r="O316" s="99">
        <v>0</v>
      </c>
      <c r="Q316" s="99">
        <v>0</v>
      </c>
      <c r="R316" s="99">
        <v>0</v>
      </c>
      <c r="S316" s="99">
        <v>-0.2</v>
      </c>
      <c r="T316" s="99">
        <v>0.05</v>
      </c>
      <c r="U316" s="99">
        <v>0.05</v>
      </c>
    </row>
    <row r="317" spans="4:21" x14ac:dyDescent="0.25">
      <c r="D317" s="99">
        <v>-7.0000000000000007E-2</v>
      </c>
      <c r="E317" s="99">
        <v>0</v>
      </c>
      <c r="F317" s="99">
        <v>-0.01</v>
      </c>
      <c r="G317" s="117">
        <v>0</v>
      </c>
      <c r="H317" s="99">
        <v>0</v>
      </c>
      <c r="I317" s="99">
        <v>0</v>
      </c>
      <c r="K317" s="99">
        <v>0</v>
      </c>
      <c r="L317" s="99">
        <v>0</v>
      </c>
      <c r="M317" s="99">
        <v>0</v>
      </c>
      <c r="N317" s="99">
        <v>0</v>
      </c>
      <c r="O317" s="99">
        <v>0</v>
      </c>
      <c r="Q317" s="99">
        <v>0</v>
      </c>
      <c r="R317" s="99">
        <v>0</v>
      </c>
      <c r="S317" s="99">
        <v>-0.2</v>
      </c>
      <c r="T317" s="99">
        <v>0.05</v>
      </c>
      <c r="U317" s="99">
        <v>0.05</v>
      </c>
    </row>
    <row r="318" spans="4:21" x14ac:dyDescent="0.25">
      <c r="D318" s="99">
        <v>-7.0000000000000007E-2</v>
      </c>
      <c r="E318" s="99">
        <v>0</v>
      </c>
      <c r="F318" s="99">
        <v>-0.01</v>
      </c>
      <c r="G318" s="117">
        <v>0</v>
      </c>
      <c r="H318" s="99">
        <v>0</v>
      </c>
      <c r="I318" s="99">
        <v>0</v>
      </c>
      <c r="K318" s="99">
        <v>0</v>
      </c>
      <c r="L318" s="99">
        <v>0</v>
      </c>
      <c r="M318" s="99">
        <v>0</v>
      </c>
      <c r="N318" s="99">
        <v>0</v>
      </c>
      <c r="O318" s="99">
        <v>0</v>
      </c>
      <c r="Q318" s="99">
        <v>0</v>
      </c>
      <c r="R318" s="99">
        <v>0</v>
      </c>
      <c r="S318" s="99">
        <v>-0.2</v>
      </c>
      <c r="T318" s="99">
        <v>0.05</v>
      </c>
      <c r="U318" s="99">
        <v>0.05</v>
      </c>
    </row>
    <row r="319" spans="4:21" x14ac:dyDescent="0.25">
      <c r="D319" s="99">
        <v>-7.0000000000000007E-2</v>
      </c>
      <c r="E319" s="99">
        <v>0</v>
      </c>
      <c r="F319" s="99">
        <v>-0.01</v>
      </c>
      <c r="G319" s="117">
        <v>0</v>
      </c>
      <c r="H319" s="99">
        <v>0</v>
      </c>
      <c r="I319" s="99">
        <v>0</v>
      </c>
      <c r="K319" s="99">
        <v>0</v>
      </c>
      <c r="L319" s="99">
        <v>0</v>
      </c>
      <c r="M319" s="99">
        <v>0</v>
      </c>
      <c r="N319" s="99">
        <v>0</v>
      </c>
      <c r="O319" s="99">
        <v>0</v>
      </c>
      <c r="Q319" s="99">
        <v>0</v>
      </c>
      <c r="R319" s="99">
        <v>0</v>
      </c>
      <c r="S319" s="99">
        <v>-0.2</v>
      </c>
      <c r="T319" s="99">
        <v>0.05</v>
      </c>
      <c r="U319" s="99">
        <v>0.05</v>
      </c>
    </row>
    <row r="320" spans="4:21" x14ac:dyDescent="0.25">
      <c r="D320" s="99">
        <v>-7.0000000000000007E-2</v>
      </c>
      <c r="E320" s="99">
        <v>0</v>
      </c>
      <c r="F320" s="99">
        <v>-0.01</v>
      </c>
      <c r="G320" s="117">
        <v>0</v>
      </c>
      <c r="H320" s="99">
        <v>0</v>
      </c>
      <c r="I320" s="99">
        <v>0</v>
      </c>
      <c r="K320" s="99">
        <v>0</v>
      </c>
      <c r="L320" s="99">
        <v>0</v>
      </c>
      <c r="M320" s="99">
        <v>0</v>
      </c>
      <c r="N320" s="99">
        <v>0</v>
      </c>
      <c r="O320" s="99">
        <v>0</v>
      </c>
      <c r="Q320" s="99">
        <v>0</v>
      </c>
      <c r="R320" s="99">
        <v>0</v>
      </c>
      <c r="S320" s="99">
        <v>-0.2</v>
      </c>
      <c r="T320" s="99">
        <v>0.05</v>
      </c>
      <c r="U320" s="99">
        <v>0.05</v>
      </c>
    </row>
    <row r="321" spans="4:21" x14ac:dyDescent="0.25">
      <c r="D321" s="99">
        <v>-7.0000000000000007E-2</v>
      </c>
      <c r="E321" s="99">
        <v>0</v>
      </c>
      <c r="F321" s="99">
        <v>-0.01</v>
      </c>
      <c r="G321" s="117">
        <v>0</v>
      </c>
      <c r="H321" s="99">
        <v>0</v>
      </c>
      <c r="I321" s="99">
        <v>0</v>
      </c>
      <c r="K321" s="99">
        <v>0</v>
      </c>
      <c r="L321" s="99">
        <v>0</v>
      </c>
      <c r="M321" s="99">
        <v>0</v>
      </c>
      <c r="N321" s="99">
        <v>0</v>
      </c>
      <c r="O321" s="99">
        <v>0</v>
      </c>
      <c r="Q321" s="99">
        <v>0</v>
      </c>
      <c r="R321" s="99">
        <v>0</v>
      </c>
      <c r="S321" s="99">
        <v>-0.2</v>
      </c>
      <c r="T321" s="99">
        <v>0.05</v>
      </c>
      <c r="U321" s="99">
        <v>0.05</v>
      </c>
    </row>
    <row r="322" spans="4:21" x14ac:dyDescent="0.25">
      <c r="D322" s="99">
        <v>-7.0000000000000007E-2</v>
      </c>
      <c r="E322" s="99">
        <v>0</v>
      </c>
      <c r="F322" s="99">
        <v>-0.01</v>
      </c>
      <c r="G322" s="117">
        <v>0</v>
      </c>
      <c r="H322" s="99">
        <v>0</v>
      </c>
      <c r="I322" s="99">
        <v>0</v>
      </c>
      <c r="K322" s="99">
        <v>0</v>
      </c>
      <c r="L322" s="99">
        <v>0</v>
      </c>
      <c r="M322" s="99">
        <v>0</v>
      </c>
      <c r="N322" s="99">
        <v>0</v>
      </c>
      <c r="O322" s="99">
        <v>0</v>
      </c>
      <c r="Q322" s="99">
        <v>0</v>
      </c>
      <c r="R322" s="99">
        <v>0</v>
      </c>
      <c r="S322" s="99">
        <v>-0.2</v>
      </c>
      <c r="T322" s="99">
        <v>0.05</v>
      </c>
      <c r="U322" s="99">
        <v>0.05</v>
      </c>
    </row>
    <row r="323" spans="4:21" x14ac:dyDescent="0.25">
      <c r="D323" s="99">
        <v>-7.0000000000000007E-2</v>
      </c>
      <c r="E323" s="99">
        <v>0</v>
      </c>
      <c r="F323" s="99">
        <v>-0.01</v>
      </c>
      <c r="G323" s="117">
        <v>0</v>
      </c>
      <c r="H323" s="99">
        <v>0</v>
      </c>
      <c r="I323" s="99">
        <v>0</v>
      </c>
      <c r="K323" s="99">
        <v>0</v>
      </c>
      <c r="L323" s="99">
        <v>0</v>
      </c>
      <c r="M323" s="99">
        <v>0</v>
      </c>
      <c r="N323" s="99">
        <v>0</v>
      </c>
      <c r="O323" s="99">
        <v>0</v>
      </c>
      <c r="Q323" s="99">
        <v>0</v>
      </c>
      <c r="R323" s="99">
        <v>0</v>
      </c>
      <c r="S323" s="99">
        <v>-0.2</v>
      </c>
      <c r="T323" s="99">
        <v>0.05</v>
      </c>
      <c r="U323" s="99">
        <v>0.05</v>
      </c>
    </row>
    <row r="324" spans="4:21" x14ac:dyDescent="0.25">
      <c r="D324" s="99">
        <v>-7.0000000000000007E-2</v>
      </c>
      <c r="E324" s="99">
        <v>0</v>
      </c>
      <c r="F324" s="99">
        <v>-0.01</v>
      </c>
      <c r="G324" s="117">
        <v>0</v>
      </c>
      <c r="H324" s="99">
        <v>0</v>
      </c>
      <c r="I324" s="99">
        <v>0</v>
      </c>
      <c r="K324" s="99">
        <v>0</v>
      </c>
      <c r="L324" s="99">
        <v>0</v>
      </c>
      <c r="M324" s="99">
        <v>0</v>
      </c>
      <c r="N324" s="99">
        <v>0</v>
      </c>
      <c r="O324" s="99">
        <v>0</v>
      </c>
      <c r="Q324" s="99">
        <v>0</v>
      </c>
      <c r="R324" s="99">
        <v>0</v>
      </c>
      <c r="S324" s="99">
        <v>-0.2</v>
      </c>
      <c r="T324" s="99">
        <v>0.05</v>
      </c>
      <c r="U324" s="99">
        <v>0.05</v>
      </c>
    </row>
    <row r="325" spans="4:21" x14ac:dyDescent="0.25">
      <c r="D325" s="99">
        <v>-7.0000000000000007E-2</v>
      </c>
      <c r="E325" s="99">
        <v>0</v>
      </c>
      <c r="F325" s="99">
        <v>-0.01</v>
      </c>
      <c r="G325" s="117">
        <v>0</v>
      </c>
      <c r="H325" s="99">
        <v>0</v>
      </c>
      <c r="I325" s="99">
        <v>0</v>
      </c>
      <c r="K325" s="99">
        <v>0</v>
      </c>
      <c r="L325" s="99">
        <v>0</v>
      </c>
      <c r="M325" s="99">
        <v>0</v>
      </c>
      <c r="N325" s="99">
        <v>0</v>
      </c>
      <c r="O325" s="99">
        <v>0</v>
      </c>
      <c r="Q325" s="99">
        <v>0</v>
      </c>
      <c r="R325" s="99">
        <v>0</v>
      </c>
      <c r="S325" s="99">
        <v>-0.2</v>
      </c>
      <c r="T325" s="99">
        <v>0.05</v>
      </c>
      <c r="U325" s="99">
        <v>0.05</v>
      </c>
    </row>
    <row r="326" spans="4:21" x14ac:dyDescent="0.25">
      <c r="D326" s="99">
        <v>-7.0000000000000007E-2</v>
      </c>
      <c r="E326" s="99">
        <v>0</v>
      </c>
      <c r="F326" s="99">
        <v>-0.01</v>
      </c>
      <c r="G326" s="117">
        <v>0</v>
      </c>
      <c r="H326" s="99">
        <v>0</v>
      </c>
      <c r="I326" s="99">
        <v>0</v>
      </c>
      <c r="K326" s="99">
        <v>0</v>
      </c>
      <c r="L326" s="99">
        <v>0</v>
      </c>
      <c r="M326" s="99">
        <v>0</v>
      </c>
      <c r="N326" s="99">
        <v>0</v>
      </c>
      <c r="O326" s="99">
        <v>0</v>
      </c>
      <c r="Q326" s="99">
        <v>0</v>
      </c>
      <c r="R326" s="99">
        <v>0</v>
      </c>
      <c r="S326" s="99">
        <v>-0.2</v>
      </c>
      <c r="T326" s="99">
        <v>0.05</v>
      </c>
      <c r="U326" s="99">
        <v>0.05</v>
      </c>
    </row>
    <row r="327" spans="4:21" x14ac:dyDescent="0.25">
      <c r="D327" s="99">
        <v>-7.0000000000000007E-2</v>
      </c>
      <c r="E327" s="99">
        <v>0</v>
      </c>
      <c r="F327" s="99">
        <v>-0.01</v>
      </c>
      <c r="G327" s="117">
        <v>0</v>
      </c>
      <c r="H327" s="99">
        <v>0</v>
      </c>
      <c r="I327" s="99">
        <v>0</v>
      </c>
      <c r="K327" s="99">
        <v>0</v>
      </c>
      <c r="L327" s="99">
        <v>0</v>
      </c>
      <c r="M327" s="99">
        <v>0</v>
      </c>
      <c r="N327" s="99">
        <v>0</v>
      </c>
      <c r="O327" s="99">
        <v>0</v>
      </c>
      <c r="Q327" s="99">
        <v>0</v>
      </c>
      <c r="R327" s="99">
        <v>0</v>
      </c>
      <c r="S327" s="99">
        <v>-0.2</v>
      </c>
      <c r="T327" s="99">
        <v>0.05</v>
      </c>
      <c r="U327" s="99">
        <v>0.05</v>
      </c>
    </row>
    <row r="328" spans="4:21" x14ac:dyDescent="0.25">
      <c r="D328" s="99">
        <v>-7.0000000000000007E-2</v>
      </c>
      <c r="E328" s="99">
        <v>0</v>
      </c>
      <c r="F328" s="99">
        <v>-0.01</v>
      </c>
      <c r="G328" s="117">
        <v>0</v>
      </c>
      <c r="H328" s="99">
        <v>0</v>
      </c>
      <c r="I328" s="99">
        <v>0</v>
      </c>
      <c r="K328" s="99">
        <v>0</v>
      </c>
      <c r="L328" s="99">
        <v>0</v>
      </c>
      <c r="M328" s="99">
        <v>0</v>
      </c>
      <c r="N328" s="99">
        <v>0</v>
      </c>
      <c r="O328" s="99">
        <v>0</v>
      </c>
      <c r="Q328" s="99">
        <v>0</v>
      </c>
      <c r="R328" s="99">
        <v>0</v>
      </c>
      <c r="S328" s="99">
        <v>-0.2</v>
      </c>
      <c r="T328" s="99">
        <v>0.05</v>
      </c>
      <c r="U328" s="99">
        <v>0.05</v>
      </c>
    </row>
    <row r="329" spans="4:21" x14ac:dyDescent="0.25">
      <c r="D329" s="99">
        <v>-7.0000000000000007E-2</v>
      </c>
      <c r="E329" s="99">
        <v>0</v>
      </c>
      <c r="F329" s="99">
        <v>-0.01</v>
      </c>
      <c r="G329" s="117">
        <v>0</v>
      </c>
      <c r="H329" s="99">
        <v>0</v>
      </c>
      <c r="I329" s="99">
        <v>0</v>
      </c>
      <c r="K329" s="99">
        <v>0</v>
      </c>
      <c r="L329" s="99">
        <v>0</v>
      </c>
      <c r="M329" s="99">
        <v>0</v>
      </c>
      <c r="N329" s="99">
        <v>0</v>
      </c>
      <c r="O329" s="99">
        <v>0</v>
      </c>
      <c r="Q329" s="99">
        <v>0</v>
      </c>
      <c r="R329" s="99">
        <v>0</v>
      </c>
      <c r="S329" s="99">
        <v>-0.2</v>
      </c>
      <c r="T329" s="99">
        <v>0.05</v>
      </c>
      <c r="U329" s="99">
        <v>0.05</v>
      </c>
    </row>
    <row r="330" spans="4:21" x14ac:dyDescent="0.25">
      <c r="D330" s="99">
        <v>-7.0000000000000007E-2</v>
      </c>
      <c r="E330" s="99">
        <v>0</v>
      </c>
      <c r="F330" s="99">
        <v>-0.01</v>
      </c>
      <c r="G330" s="117">
        <v>0</v>
      </c>
      <c r="H330" s="99">
        <v>0</v>
      </c>
      <c r="I330" s="99">
        <v>0</v>
      </c>
      <c r="K330" s="99">
        <v>0</v>
      </c>
      <c r="L330" s="99">
        <v>0</v>
      </c>
      <c r="M330" s="99">
        <v>0</v>
      </c>
      <c r="N330" s="99">
        <v>0</v>
      </c>
      <c r="O330" s="99">
        <v>0</v>
      </c>
      <c r="Q330" s="99">
        <v>0</v>
      </c>
      <c r="R330" s="99">
        <v>0</v>
      </c>
      <c r="S330" s="99">
        <v>-0.2</v>
      </c>
      <c r="T330" s="99">
        <v>0.05</v>
      </c>
      <c r="U330" s="99">
        <v>0.05</v>
      </c>
    </row>
    <row r="331" spans="4:21" x14ac:dyDescent="0.25">
      <c r="D331" s="99">
        <v>-7.0000000000000007E-2</v>
      </c>
      <c r="E331" s="99">
        <v>0</v>
      </c>
      <c r="F331" s="99">
        <v>-0.01</v>
      </c>
      <c r="G331" s="117">
        <v>0</v>
      </c>
      <c r="H331" s="99">
        <v>0</v>
      </c>
      <c r="I331" s="99">
        <v>0</v>
      </c>
      <c r="K331" s="99">
        <v>0</v>
      </c>
      <c r="L331" s="99">
        <v>0</v>
      </c>
      <c r="M331" s="99">
        <v>0</v>
      </c>
      <c r="N331" s="99">
        <v>0</v>
      </c>
      <c r="O331" s="99">
        <v>0</v>
      </c>
      <c r="Q331" s="99">
        <v>0</v>
      </c>
      <c r="R331" s="99">
        <v>0</v>
      </c>
      <c r="S331" s="99">
        <v>-0.2</v>
      </c>
      <c r="T331" s="99">
        <v>0.05</v>
      </c>
      <c r="U331" s="99">
        <v>0.05</v>
      </c>
    </row>
    <row r="332" spans="4:21" x14ac:dyDescent="0.25">
      <c r="D332" s="99">
        <v>-7.0000000000000007E-2</v>
      </c>
      <c r="E332" s="99">
        <v>0</v>
      </c>
      <c r="F332" s="99">
        <v>-0.01</v>
      </c>
      <c r="G332" s="117">
        <v>0</v>
      </c>
      <c r="H332" s="99">
        <v>0</v>
      </c>
      <c r="I332" s="99">
        <v>0</v>
      </c>
      <c r="K332" s="99">
        <v>0</v>
      </c>
      <c r="L332" s="99">
        <v>0</v>
      </c>
      <c r="M332" s="99">
        <v>0</v>
      </c>
      <c r="N332" s="99">
        <v>0</v>
      </c>
      <c r="O332" s="99">
        <v>0</v>
      </c>
      <c r="Q332" s="99">
        <v>0</v>
      </c>
      <c r="R332" s="99">
        <v>0</v>
      </c>
      <c r="S332" s="99">
        <v>-0.2</v>
      </c>
      <c r="T332" s="99">
        <v>0.05</v>
      </c>
      <c r="U332" s="99">
        <v>0.05</v>
      </c>
    </row>
    <row r="333" spans="4:21" x14ac:dyDescent="0.25">
      <c r="D333" s="99">
        <v>-7.0000000000000007E-2</v>
      </c>
      <c r="E333" s="99">
        <v>0</v>
      </c>
      <c r="F333" s="99">
        <v>-0.01</v>
      </c>
      <c r="G333" s="117">
        <v>0</v>
      </c>
      <c r="H333" s="99">
        <v>0</v>
      </c>
      <c r="I333" s="99">
        <v>0</v>
      </c>
      <c r="K333" s="99">
        <v>0</v>
      </c>
      <c r="L333" s="99">
        <v>0</v>
      </c>
      <c r="M333" s="99">
        <v>0</v>
      </c>
      <c r="N333" s="99">
        <v>0</v>
      </c>
      <c r="O333" s="99">
        <v>0</v>
      </c>
      <c r="Q333" s="99">
        <v>0</v>
      </c>
      <c r="R333" s="99">
        <v>0</v>
      </c>
      <c r="S333" s="99">
        <v>-0.2</v>
      </c>
      <c r="T333" s="99">
        <v>0.05</v>
      </c>
      <c r="U333" s="99">
        <v>0.05</v>
      </c>
    </row>
    <row r="334" spans="4:21" x14ac:dyDescent="0.25">
      <c r="D334" s="99">
        <v>-7.0000000000000007E-2</v>
      </c>
      <c r="E334" s="99">
        <v>0</v>
      </c>
      <c r="F334" s="99">
        <v>-0.01</v>
      </c>
      <c r="G334" s="117">
        <v>0</v>
      </c>
      <c r="H334" s="99">
        <v>0</v>
      </c>
      <c r="I334" s="99">
        <v>0</v>
      </c>
      <c r="K334" s="99">
        <v>0</v>
      </c>
      <c r="L334" s="99">
        <v>0</v>
      </c>
      <c r="M334" s="99">
        <v>0</v>
      </c>
      <c r="N334" s="99">
        <v>0</v>
      </c>
      <c r="O334" s="99">
        <v>0</v>
      </c>
      <c r="Q334" s="99">
        <v>0</v>
      </c>
      <c r="R334" s="99">
        <v>0</v>
      </c>
      <c r="S334" s="99">
        <v>-0.2</v>
      </c>
      <c r="T334" s="99">
        <v>0.05</v>
      </c>
      <c r="U334" s="99">
        <v>0.05</v>
      </c>
    </row>
    <row r="335" spans="4:21" x14ac:dyDescent="0.25">
      <c r="D335" s="99">
        <v>-7.0000000000000007E-2</v>
      </c>
      <c r="E335" s="99">
        <v>0</v>
      </c>
      <c r="F335" s="99">
        <v>-0.01</v>
      </c>
      <c r="G335" s="117">
        <v>0</v>
      </c>
      <c r="H335" s="99">
        <v>0</v>
      </c>
      <c r="I335" s="99">
        <v>0</v>
      </c>
      <c r="K335" s="99">
        <v>0</v>
      </c>
      <c r="L335" s="99">
        <v>0</v>
      </c>
      <c r="M335" s="99">
        <v>0</v>
      </c>
      <c r="N335" s="99">
        <v>0</v>
      </c>
      <c r="O335" s="99">
        <v>0</v>
      </c>
      <c r="Q335" s="99">
        <v>0</v>
      </c>
      <c r="R335" s="99">
        <v>0</v>
      </c>
      <c r="S335" s="99">
        <v>-0.2</v>
      </c>
      <c r="T335" s="99">
        <v>0.05</v>
      </c>
      <c r="U335" s="99">
        <v>0.05</v>
      </c>
    </row>
    <row r="336" spans="4:21" x14ac:dyDescent="0.25">
      <c r="D336" s="99">
        <v>-7.0000000000000007E-2</v>
      </c>
      <c r="E336" s="99">
        <v>0</v>
      </c>
      <c r="F336" s="99">
        <v>-0.01</v>
      </c>
      <c r="G336" s="117">
        <v>0</v>
      </c>
      <c r="H336" s="99">
        <v>0</v>
      </c>
      <c r="I336" s="99">
        <v>0</v>
      </c>
      <c r="K336" s="99">
        <v>0</v>
      </c>
      <c r="L336" s="99">
        <v>0</v>
      </c>
      <c r="M336" s="99">
        <v>0</v>
      </c>
      <c r="N336" s="99">
        <v>0</v>
      </c>
      <c r="O336" s="99">
        <v>0</v>
      </c>
      <c r="Q336" s="99">
        <v>0</v>
      </c>
      <c r="R336" s="99">
        <v>0</v>
      </c>
      <c r="S336" s="99">
        <v>-0.2</v>
      </c>
      <c r="T336" s="99">
        <v>0.05</v>
      </c>
      <c r="U336" s="99">
        <v>0.05</v>
      </c>
    </row>
    <row r="337" spans="4:21" x14ac:dyDescent="0.25">
      <c r="D337" s="99">
        <v>-7.0000000000000007E-2</v>
      </c>
      <c r="E337" s="99">
        <v>0</v>
      </c>
      <c r="F337" s="99">
        <v>-0.01</v>
      </c>
      <c r="G337" s="117">
        <v>0</v>
      </c>
      <c r="H337" s="99">
        <v>0</v>
      </c>
      <c r="I337" s="99">
        <v>0</v>
      </c>
      <c r="K337" s="99">
        <v>0</v>
      </c>
      <c r="L337" s="99">
        <v>0</v>
      </c>
      <c r="M337" s="99">
        <v>0</v>
      </c>
      <c r="N337" s="99">
        <v>0</v>
      </c>
      <c r="O337" s="99">
        <v>0</v>
      </c>
      <c r="Q337" s="99">
        <v>0</v>
      </c>
      <c r="R337" s="99">
        <v>0</v>
      </c>
      <c r="S337" s="99">
        <v>-0.2</v>
      </c>
      <c r="T337" s="99">
        <v>0.05</v>
      </c>
      <c r="U337" s="99">
        <v>0.05</v>
      </c>
    </row>
    <row r="338" spans="4:21" x14ac:dyDescent="0.25">
      <c r="D338" s="99">
        <v>-7.0000000000000007E-2</v>
      </c>
      <c r="E338" s="99">
        <v>0</v>
      </c>
      <c r="F338" s="99">
        <v>-0.01</v>
      </c>
      <c r="G338" s="117">
        <v>0</v>
      </c>
      <c r="H338" s="99">
        <v>0</v>
      </c>
      <c r="I338" s="99">
        <v>0</v>
      </c>
      <c r="K338" s="99">
        <v>0</v>
      </c>
      <c r="L338" s="99">
        <v>0</v>
      </c>
      <c r="M338" s="99">
        <v>0</v>
      </c>
      <c r="N338" s="99">
        <v>0</v>
      </c>
      <c r="O338" s="99">
        <v>0</v>
      </c>
      <c r="Q338" s="99">
        <v>0</v>
      </c>
      <c r="R338" s="99">
        <v>0</v>
      </c>
      <c r="S338" s="99">
        <v>-0.2</v>
      </c>
      <c r="T338" s="99">
        <v>0.05</v>
      </c>
      <c r="U338" s="99">
        <v>0.05</v>
      </c>
    </row>
    <row r="339" spans="4:21" x14ac:dyDescent="0.25">
      <c r="D339" s="99">
        <v>-7.0000000000000007E-2</v>
      </c>
      <c r="E339" s="99">
        <v>0</v>
      </c>
      <c r="F339" s="99">
        <v>-0.01</v>
      </c>
      <c r="G339" s="117">
        <v>0</v>
      </c>
      <c r="H339" s="99">
        <v>0</v>
      </c>
      <c r="I339" s="99">
        <v>0</v>
      </c>
      <c r="K339" s="99">
        <v>0</v>
      </c>
      <c r="L339" s="99">
        <v>0</v>
      </c>
      <c r="M339" s="99">
        <v>0</v>
      </c>
      <c r="N339" s="99">
        <v>0</v>
      </c>
      <c r="O339" s="99">
        <v>0</v>
      </c>
      <c r="Q339" s="99">
        <v>0</v>
      </c>
      <c r="R339" s="99">
        <v>0</v>
      </c>
      <c r="S339" s="99">
        <v>-0.2</v>
      </c>
      <c r="T339" s="99">
        <v>0.05</v>
      </c>
      <c r="U339" s="99">
        <v>0.05</v>
      </c>
    </row>
    <row r="340" spans="4:21" x14ac:dyDescent="0.25">
      <c r="D340" s="99">
        <v>-7.0000000000000007E-2</v>
      </c>
      <c r="E340" s="99">
        <v>0</v>
      </c>
      <c r="F340" s="99">
        <v>-0.01</v>
      </c>
      <c r="G340" s="117">
        <v>0</v>
      </c>
      <c r="H340" s="99">
        <v>0</v>
      </c>
      <c r="I340" s="99">
        <v>0</v>
      </c>
      <c r="K340" s="99">
        <v>0</v>
      </c>
      <c r="L340" s="99">
        <v>0</v>
      </c>
      <c r="M340" s="99">
        <v>0</v>
      </c>
      <c r="N340" s="99">
        <v>0</v>
      </c>
      <c r="O340" s="99">
        <v>0</v>
      </c>
      <c r="Q340" s="99">
        <v>0</v>
      </c>
      <c r="R340" s="99">
        <v>0</v>
      </c>
      <c r="S340" s="99">
        <v>-0.2</v>
      </c>
      <c r="T340" s="99">
        <v>0.05</v>
      </c>
      <c r="U340" s="99">
        <v>0.05</v>
      </c>
    </row>
    <row r="341" spans="4:21" x14ac:dyDescent="0.25">
      <c r="D341" s="99">
        <v>-7.0000000000000007E-2</v>
      </c>
      <c r="E341" s="99">
        <v>0</v>
      </c>
      <c r="F341" s="99">
        <v>-0.01</v>
      </c>
      <c r="G341" s="117">
        <v>0</v>
      </c>
      <c r="H341" s="99">
        <v>0</v>
      </c>
      <c r="I341" s="99">
        <v>0</v>
      </c>
      <c r="K341" s="99">
        <v>0</v>
      </c>
      <c r="L341" s="99">
        <v>0</v>
      </c>
      <c r="M341" s="99">
        <v>0</v>
      </c>
      <c r="N341" s="99">
        <v>0</v>
      </c>
      <c r="O341" s="99">
        <v>0</v>
      </c>
      <c r="Q341" s="99">
        <v>0</v>
      </c>
      <c r="R341" s="99">
        <v>0</v>
      </c>
      <c r="S341" s="99">
        <v>-0.2</v>
      </c>
      <c r="T341" s="99">
        <v>0.05</v>
      </c>
      <c r="U341" s="99">
        <v>0.05</v>
      </c>
    </row>
    <row r="342" spans="4:21" x14ac:dyDescent="0.25">
      <c r="D342" s="99">
        <v>-7.0000000000000007E-2</v>
      </c>
      <c r="E342" s="99">
        <v>0</v>
      </c>
      <c r="F342" s="99">
        <v>-0.01</v>
      </c>
      <c r="G342" s="117">
        <v>0</v>
      </c>
      <c r="H342" s="99">
        <v>0</v>
      </c>
      <c r="I342" s="99">
        <v>0</v>
      </c>
      <c r="K342" s="99">
        <v>0</v>
      </c>
      <c r="L342" s="99">
        <v>0</v>
      </c>
      <c r="M342" s="99">
        <v>0</v>
      </c>
      <c r="N342" s="99">
        <v>0</v>
      </c>
      <c r="O342" s="99">
        <v>0</v>
      </c>
      <c r="Q342" s="99">
        <v>0</v>
      </c>
      <c r="R342" s="99">
        <v>0</v>
      </c>
      <c r="S342" s="99">
        <v>-0.2</v>
      </c>
      <c r="T342" s="99">
        <v>0.05</v>
      </c>
      <c r="U342" s="99">
        <v>0.05</v>
      </c>
    </row>
    <row r="343" spans="4:21" x14ac:dyDescent="0.25">
      <c r="D343" s="99">
        <v>-7.0000000000000007E-2</v>
      </c>
      <c r="E343" s="99">
        <v>0</v>
      </c>
      <c r="F343" s="99">
        <v>-0.01</v>
      </c>
      <c r="G343" s="117">
        <v>0</v>
      </c>
      <c r="H343" s="99">
        <v>0</v>
      </c>
      <c r="I343" s="99">
        <v>0</v>
      </c>
      <c r="K343" s="99">
        <v>0</v>
      </c>
      <c r="L343" s="99">
        <v>0</v>
      </c>
      <c r="M343" s="99">
        <v>0</v>
      </c>
      <c r="N343" s="99">
        <v>0</v>
      </c>
      <c r="O343" s="99">
        <v>0</v>
      </c>
      <c r="Q343" s="99">
        <v>0</v>
      </c>
      <c r="R343" s="99">
        <v>0</v>
      </c>
      <c r="S343" s="99">
        <v>-0.2</v>
      </c>
      <c r="T343" s="99">
        <v>0.05</v>
      </c>
      <c r="U343" s="99">
        <v>0.05</v>
      </c>
    </row>
    <row r="344" spans="4:21" x14ac:dyDescent="0.25">
      <c r="D344" s="99">
        <v>-7.0000000000000007E-2</v>
      </c>
      <c r="E344" s="99">
        <v>0</v>
      </c>
      <c r="F344" s="99">
        <v>-0.01</v>
      </c>
      <c r="G344" s="117">
        <v>0</v>
      </c>
      <c r="H344" s="99">
        <v>0</v>
      </c>
      <c r="I344" s="99">
        <v>0</v>
      </c>
      <c r="K344" s="99">
        <v>0</v>
      </c>
      <c r="L344" s="99">
        <v>0</v>
      </c>
      <c r="M344" s="99">
        <v>0</v>
      </c>
      <c r="N344" s="99">
        <v>0</v>
      </c>
      <c r="O344" s="99">
        <v>0</v>
      </c>
      <c r="Q344" s="99">
        <v>0</v>
      </c>
      <c r="R344" s="99">
        <v>0</v>
      </c>
      <c r="S344" s="99">
        <v>-0.2</v>
      </c>
      <c r="T344" s="99">
        <v>0.05</v>
      </c>
      <c r="U344" s="99">
        <v>0.05</v>
      </c>
    </row>
    <row r="345" spans="4:21" x14ac:dyDescent="0.25">
      <c r="D345" s="99">
        <v>-7.0000000000000007E-2</v>
      </c>
      <c r="E345" s="99">
        <v>0</v>
      </c>
      <c r="F345" s="99">
        <v>-0.01</v>
      </c>
      <c r="G345" s="117">
        <v>0</v>
      </c>
      <c r="H345" s="99">
        <v>0</v>
      </c>
      <c r="I345" s="99">
        <v>0</v>
      </c>
      <c r="K345" s="99">
        <v>0</v>
      </c>
      <c r="L345" s="99">
        <v>0</v>
      </c>
      <c r="M345" s="99">
        <v>0</v>
      </c>
      <c r="N345" s="99">
        <v>0</v>
      </c>
      <c r="O345" s="99">
        <v>0</v>
      </c>
      <c r="Q345" s="99">
        <v>0</v>
      </c>
      <c r="R345" s="99">
        <v>0</v>
      </c>
      <c r="S345" s="99">
        <v>-0.2</v>
      </c>
      <c r="T345" s="99">
        <v>0.05</v>
      </c>
      <c r="U345" s="99">
        <v>0.05</v>
      </c>
    </row>
    <row r="346" spans="4:21" x14ac:dyDescent="0.25">
      <c r="D346" s="99">
        <v>-7.0000000000000007E-2</v>
      </c>
      <c r="E346" s="99">
        <v>0</v>
      </c>
      <c r="F346" s="99">
        <v>-0.01</v>
      </c>
      <c r="G346" s="117">
        <v>0</v>
      </c>
      <c r="H346" s="99">
        <v>0</v>
      </c>
      <c r="I346" s="99">
        <v>0</v>
      </c>
      <c r="K346" s="99">
        <v>0</v>
      </c>
      <c r="L346" s="99">
        <v>0</v>
      </c>
      <c r="M346" s="99">
        <v>0</v>
      </c>
      <c r="N346" s="99">
        <v>0</v>
      </c>
      <c r="O346" s="99">
        <v>0</v>
      </c>
      <c r="Q346" s="99">
        <v>0</v>
      </c>
      <c r="R346" s="99">
        <v>0</v>
      </c>
      <c r="S346" s="99">
        <v>-0.2</v>
      </c>
      <c r="T346" s="99">
        <v>0.05</v>
      </c>
      <c r="U346" s="99">
        <v>0.05</v>
      </c>
    </row>
    <row r="347" spans="4:21" x14ac:dyDescent="0.25">
      <c r="D347" s="99">
        <v>-7.0000000000000007E-2</v>
      </c>
      <c r="E347" s="99">
        <v>0</v>
      </c>
      <c r="F347" s="99">
        <v>-0.01</v>
      </c>
      <c r="G347" s="117">
        <v>0</v>
      </c>
      <c r="H347" s="99">
        <v>0</v>
      </c>
      <c r="I347" s="99">
        <v>0</v>
      </c>
      <c r="K347" s="99">
        <v>0</v>
      </c>
      <c r="L347" s="99">
        <v>0</v>
      </c>
      <c r="M347" s="99">
        <v>0</v>
      </c>
      <c r="N347" s="99">
        <v>0</v>
      </c>
      <c r="O347" s="99">
        <v>0</v>
      </c>
      <c r="Q347" s="99">
        <v>0</v>
      </c>
      <c r="R347" s="99">
        <v>0</v>
      </c>
      <c r="S347" s="99">
        <v>-0.2</v>
      </c>
      <c r="T347" s="99">
        <v>0.05</v>
      </c>
      <c r="U347" s="99">
        <v>0.05</v>
      </c>
    </row>
    <row r="348" spans="4:21" x14ac:dyDescent="0.25">
      <c r="D348" s="99">
        <v>-7.0000000000000007E-2</v>
      </c>
      <c r="E348" s="99">
        <v>0</v>
      </c>
      <c r="F348" s="99">
        <v>-0.01</v>
      </c>
      <c r="G348" s="117">
        <v>0</v>
      </c>
      <c r="H348" s="99">
        <v>0</v>
      </c>
      <c r="I348" s="99">
        <v>0</v>
      </c>
      <c r="K348" s="99">
        <v>0</v>
      </c>
      <c r="L348" s="99">
        <v>0</v>
      </c>
      <c r="M348" s="99">
        <v>0</v>
      </c>
      <c r="N348" s="99">
        <v>0</v>
      </c>
      <c r="O348" s="99">
        <v>0</v>
      </c>
      <c r="Q348" s="99">
        <v>0</v>
      </c>
      <c r="R348" s="99">
        <v>0</v>
      </c>
      <c r="S348" s="99">
        <v>-0.2</v>
      </c>
      <c r="T348" s="99">
        <v>0.05</v>
      </c>
      <c r="U348" s="99">
        <v>0.05</v>
      </c>
    </row>
    <row r="349" spans="4:21" x14ac:dyDescent="0.25">
      <c r="D349" s="99">
        <v>-7.0000000000000007E-2</v>
      </c>
      <c r="E349" s="99">
        <v>0</v>
      </c>
      <c r="F349" s="99">
        <v>-0.01</v>
      </c>
      <c r="G349" s="117">
        <v>0</v>
      </c>
      <c r="H349" s="99">
        <v>0</v>
      </c>
      <c r="I349" s="99">
        <v>0</v>
      </c>
      <c r="K349" s="99">
        <v>0</v>
      </c>
      <c r="L349" s="99">
        <v>0</v>
      </c>
      <c r="M349" s="99">
        <v>0</v>
      </c>
      <c r="N349" s="99">
        <v>0</v>
      </c>
      <c r="O349" s="99">
        <v>0</v>
      </c>
      <c r="Q349" s="99">
        <v>0</v>
      </c>
      <c r="R349" s="99">
        <v>0</v>
      </c>
      <c r="S349" s="99">
        <v>-0.2</v>
      </c>
      <c r="T349" s="99">
        <v>0.05</v>
      </c>
      <c r="U349" s="99">
        <v>0.05</v>
      </c>
    </row>
    <row r="350" spans="4:21" x14ac:dyDescent="0.25">
      <c r="D350" s="99">
        <v>-7.0000000000000007E-2</v>
      </c>
      <c r="E350" s="99">
        <v>0</v>
      </c>
      <c r="F350" s="99">
        <v>-0.01</v>
      </c>
      <c r="G350" s="117">
        <v>0</v>
      </c>
      <c r="H350" s="99">
        <v>0</v>
      </c>
      <c r="I350" s="99">
        <v>0</v>
      </c>
      <c r="K350" s="99">
        <v>0</v>
      </c>
      <c r="L350" s="99">
        <v>0</v>
      </c>
      <c r="M350" s="99">
        <v>0</v>
      </c>
      <c r="N350" s="99">
        <v>0</v>
      </c>
      <c r="O350" s="99">
        <v>0</v>
      </c>
      <c r="Q350" s="99">
        <v>0</v>
      </c>
      <c r="R350" s="99">
        <v>0</v>
      </c>
      <c r="S350" s="99">
        <v>-0.2</v>
      </c>
      <c r="T350" s="99">
        <v>0.05</v>
      </c>
      <c r="U350" s="99">
        <v>0.05</v>
      </c>
    </row>
    <row r="351" spans="4:21" x14ac:dyDescent="0.25">
      <c r="D351" s="99">
        <v>-7.0000000000000007E-2</v>
      </c>
      <c r="E351" s="99">
        <v>0</v>
      </c>
      <c r="F351" s="99">
        <v>-0.01</v>
      </c>
      <c r="G351" s="117">
        <v>0</v>
      </c>
      <c r="H351" s="99">
        <v>0</v>
      </c>
      <c r="I351" s="99">
        <v>0</v>
      </c>
      <c r="K351" s="99">
        <v>0</v>
      </c>
      <c r="L351" s="99">
        <v>0</v>
      </c>
      <c r="M351" s="99">
        <v>0</v>
      </c>
      <c r="N351" s="99">
        <v>0</v>
      </c>
      <c r="O351" s="99">
        <v>0</v>
      </c>
      <c r="Q351" s="99">
        <v>0</v>
      </c>
      <c r="R351" s="99">
        <v>0</v>
      </c>
      <c r="S351" s="99">
        <v>-0.2</v>
      </c>
      <c r="T351" s="99">
        <v>0.05</v>
      </c>
      <c r="U351" s="99">
        <v>0.05</v>
      </c>
    </row>
    <row r="352" spans="4:21" x14ac:dyDescent="0.25">
      <c r="D352" s="99">
        <v>-7.0000000000000007E-2</v>
      </c>
      <c r="E352" s="99">
        <v>0</v>
      </c>
      <c r="F352" s="99">
        <v>-0.01</v>
      </c>
      <c r="G352" s="117">
        <v>0</v>
      </c>
      <c r="H352" s="99">
        <v>0</v>
      </c>
      <c r="I352" s="99">
        <v>0</v>
      </c>
      <c r="K352" s="99">
        <v>0</v>
      </c>
      <c r="L352" s="99">
        <v>0</v>
      </c>
      <c r="M352" s="99">
        <v>0</v>
      </c>
      <c r="N352" s="99">
        <v>0</v>
      </c>
      <c r="O352" s="99">
        <v>0</v>
      </c>
      <c r="Q352" s="99">
        <v>0</v>
      </c>
      <c r="R352" s="99">
        <v>0</v>
      </c>
      <c r="S352" s="99">
        <v>-0.2</v>
      </c>
      <c r="T352" s="99">
        <v>0.05</v>
      </c>
      <c r="U352" s="99">
        <v>0.05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129540</xdr:colOff>
                    <xdr:row>6</xdr:row>
                    <xdr:rowOff>0</xdr:rowOff>
                  </from>
                  <to>
                    <xdr:col>1</xdr:col>
                    <xdr:colOff>373380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Y662"/>
  <sheetViews>
    <sheetView showGridLines="0" topLeftCell="C1" workbookViewId="0">
      <pane xSplit="1" ySplit="8" topLeftCell="D9" activePane="bottomRight" state="frozen"/>
      <selection activeCell="D11" sqref="D11"/>
      <selection pane="topRight" activeCell="D11" sqref="D11"/>
      <selection pane="bottomLeft" activeCell="D11" sqref="D11"/>
      <selection pane="bottomRight" activeCell="C10" sqref="C10"/>
    </sheetView>
  </sheetViews>
  <sheetFormatPr defaultRowHeight="13.2" x14ac:dyDescent="0.25"/>
  <cols>
    <col min="1" max="1" width="14.33203125" hidden="1" customWidth="1"/>
    <col min="2" max="2" width="15.109375" hidden="1" customWidth="1"/>
    <col min="3" max="3" width="17.44140625" style="6" bestFit="1" customWidth="1"/>
    <col min="4" max="4" width="16.5546875" customWidth="1"/>
    <col min="5" max="5" width="15.109375" customWidth="1"/>
    <col min="6" max="6" width="15.33203125" bestFit="1" customWidth="1"/>
    <col min="7" max="7" width="14.33203125" customWidth="1"/>
    <col min="8" max="8" width="14.88671875" bestFit="1" customWidth="1"/>
    <col min="9" max="9" width="12.88671875" bestFit="1" customWidth="1"/>
    <col min="10" max="10" width="15.6640625" bestFit="1" customWidth="1"/>
    <col min="11" max="11" width="17" bestFit="1" customWidth="1"/>
    <col min="12" max="12" width="10.6640625" bestFit="1" customWidth="1"/>
    <col min="13" max="13" width="9.44140625" bestFit="1" customWidth="1"/>
    <col min="14" max="14" width="15.109375" bestFit="1" customWidth="1"/>
    <col min="15" max="15" width="17" bestFit="1" customWidth="1"/>
    <col min="16" max="16" width="12" bestFit="1" customWidth="1"/>
    <col min="17" max="17" width="16" customWidth="1"/>
    <col min="18" max="20" width="24" customWidth="1"/>
  </cols>
  <sheetData>
    <row r="1" spans="1:25" x14ac:dyDescent="0.25">
      <c r="C1" s="7"/>
      <c r="H1" t="s">
        <v>25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5" ht="18.75" customHeight="1" x14ac:dyDescent="0.25">
      <c r="C2" s="7"/>
      <c r="H2" t="s">
        <v>26</v>
      </c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5" ht="18.75" customHeight="1" x14ac:dyDescent="0.25">
      <c r="C3" s="7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5" ht="12" customHeight="1" x14ac:dyDescent="0.25">
      <c r="C4" s="7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5" hidden="1" x14ac:dyDescent="0.25">
      <c r="C5" s="8" t="s">
        <v>1</v>
      </c>
      <c r="D5" s="1" t="s">
        <v>169</v>
      </c>
      <c r="F5" s="3" t="s">
        <v>6</v>
      </c>
      <c r="G5" s="2" t="s">
        <v>4</v>
      </c>
      <c r="I5" s="3" t="s">
        <v>5</v>
      </c>
      <c r="J5" s="2">
        <v>7525</v>
      </c>
    </row>
    <row r="6" spans="1:25" s="53" customFormat="1" ht="13.5" customHeight="1" x14ac:dyDescent="0.25">
      <c r="C6" s="15" t="s">
        <v>8</v>
      </c>
      <c r="D6" s="54" t="s">
        <v>124</v>
      </c>
      <c r="E6" s="54" t="s">
        <v>125</v>
      </c>
      <c r="F6" s="54" t="s">
        <v>126</v>
      </c>
      <c r="G6" s="54" t="s">
        <v>127</v>
      </c>
      <c r="H6" s="54" t="s">
        <v>30</v>
      </c>
      <c r="I6" s="79" t="s">
        <v>128</v>
      </c>
      <c r="J6" s="79" t="s">
        <v>137</v>
      </c>
      <c r="K6" s="79" t="s">
        <v>130</v>
      </c>
      <c r="L6" s="79" t="s">
        <v>131</v>
      </c>
      <c r="M6" s="79" t="s">
        <v>133</v>
      </c>
      <c r="N6" s="54" t="s">
        <v>139</v>
      </c>
      <c r="O6" s="54" t="s">
        <v>132</v>
      </c>
      <c r="P6" s="54" t="s">
        <v>134</v>
      </c>
      <c r="Q6" s="53" t="s">
        <v>159</v>
      </c>
      <c r="R6" s="53" t="s">
        <v>155</v>
      </c>
      <c r="S6" s="53" t="s">
        <v>156</v>
      </c>
      <c r="T6" s="53" t="s">
        <v>157</v>
      </c>
      <c r="U6" s="53" t="s">
        <v>45</v>
      </c>
      <c r="V6" s="137"/>
      <c r="W6" s="137"/>
      <c r="X6" s="138"/>
      <c r="Y6" s="138"/>
    </row>
    <row r="7" spans="1:25" s="54" customFormat="1" ht="12.75" customHeight="1" x14ac:dyDescent="0.25">
      <c r="C7" s="16" t="s">
        <v>7</v>
      </c>
      <c r="D7" s="54" t="s">
        <v>24</v>
      </c>
      <c r="E7" s="54" t="s">
        <v>24</v>
      </c>
      <c r="F7" s="54" t="s">
        <v>24</v>
      </c>
      <c r="G7" s="54" t="s">
        <v>24</v>
      </c>
      <c r="H7" s="54" t="s">
        <v>24</v>
      </c>
      <c r="I7" s="54" t="s">
        <v>24</v>
      </c>
      <c r="J7" s="54" t="s">
        <v>24</v>
      </c>
      <c r="K7" s="54" t="s">
        <v>24</v>
      </c>
      <c r="L7" s="54" t="s">
        <v>24</v>
      </c>
      <c r="M7" s="54" t="s">
        <v>24</v>
      </c>
      <c r="N7" s="54" t="s">
        <v>24</v>
      </c>
      <c r="O7" s="54" t="s">
        <v>24</v>
      </c>
      <c r="P7" s="54" t="s">
        <v>24</v>
      </c>
      <c r="Q7" s="54" t="s">
        <v>24</v>
      </c>
      <c r="R7" s="54" t="s">
        <v>24</v>
      </c>
      <c r="S7" s="54" t="s">
        <v>24</v>
      </c>
      <c r="T7" s="54" t="s">
        <v>24</v>
      </c>
      <c r="U7" s="53" t="s">
        <v>24</v>
      </c>
    </row>
    <row r="8" spans="1:25" ht="13.5" hidden="1" customHeight="1" x14ac:dyDescent="0.25">
      <c r="A8" s="65">
        <v>36689</v>
      </c>
      <c r="C8" s="4" t="s">
        <v>27</v>
      </c>
    </row>
    <row r="9" spans="1:25" x14ac:dyDescent="0.25">
      <c r="A9">
        <v>0.99652179552253117</v>
      </c>
      <c r="B9" s="78" t="str">
        <f t="shared" ref="B9:B40" si="0">(D9&amp;E9&amp;F9&amp;G9&amp;H9&amp;I9&amp;J9&amp;K9&amp;L9&amp;M9&amp;N9&amp;O9&amp;P9&amp;Q9&amp;R9&amp;S9&amp;T9&amp;U9)</f>
        <v>2.4852.482.532.612.352.3552.42.172.2652.5652.4652.552.662.3952.612.572.492.33928237504698</v>
      </c>
      <c r="C9" s="80">
        <f>Fin!B10</f>
        <v>37257</v>
      </c>
      <c r="D9" s="111">
        <f>Phys!H10</f>
        <v>2.4849999999999999</v>
      </c>
      <c r="E9" s="111">
        <f>Phys!I10</f>
        <v>2.48</v>
      </c>
      <c r="F9" s="111">
        <f>Phys!J10</f>
        <v>2.5299999999999998</v>
      </c>
      <c r="G9" s="111">
        <f>Phys!K10</f>
        <v>2.61</v>
      </c>
      <c r="H9" s="111">
        <f>Phys!L10</f>
        <v>2.35</v>
      </c>
      <c r="I9" s="111">
        <f>Phys!M10</f>
        <v>2.355</v>
      </c>
      <c r="J9" s="111">
        <f>Phys!N10</f>
        <v>2.4</v>
      </c>
      <c r="K9" s="111">
        <f>Phys!O10</f>
        <v>2.1699999999999995</v>
      </c>
      <c r="L9" s="111">
        <f>Phys!P10</f>
        <v>2.2650000000000001</v>
      </c>
      <c r="M9" s="111">
        <f>Phys!Q10</f>
        <v>2.5649999999999999</v>
      </c>
      <c r="N9" s="111">
        <f>Phys!R10</f>
        <v>2.4649999999999999</v>
      </c>
      <c r="O9" s="111">
        <f>Phys!S10</f>
        <v>2.5499999999999998</v>
      </c>
      <c r="P9" s="111">
        <f>Phys!T10</f>
        <v>2.66</v>
      </c>
      <c r="Q9" s="111">
        <f>Phys!W10</f>
        <v>2.395</v>
      </c>
      <c r="R9" s="111">
        <f>Phys!X10</f>
        <v>2.61</v>
      </c>
      <c r="S9" s="111">
        <f>Phys!V10</f>
        <v>2.57</v>
      </c>
      <c r="T9">
        <f>Phys!G10</f>
        <v>2.4900000000000002</v>
      </c>
      <c r="U9">
        <f>Phys!E10</f>
        <v>2.33928237504698</v>
      </c>
    </row>
    <row r="10" spans="1:25" x14ac:dyDescent="0.25">
      <c r="A10">
        <v>0.99079285067984701</v>
      </c>
      <c r="B10" s="78" t="str">
        <f t="shared" si="0"/>
        <v>2.4852.482.532.612.352.3552.42.572.2652.5652.4652.552.662.3952.612.572.492.3066</v>
      </c>
      <c r="C10" s="80">
        <f>Fin!B11</f>
        <v>37258</v>
      </c>
      <c r="D10" s="111">
        <f>Phys!H11</f>
        <v>2.4849999999999999</v>
      </c>
      <c r="E10" s="111">
        <f>Phys!I11</f>
        <v>2.48</v>
      </c>
      <c r="F10" s="111">
        <f>Phys!J11</f>
        <v>2.5299999999999998</v>
      </c>
      <c r="G10" s="111">
        <f>Phys!K11</f>
        <v>2.61</v>
      </c>
      <c r="H10" s="111">
        <f>Phys!L11</f>
        <v>2.35</v>
      </c>
      <c r="I10" s="111">
        <f>Phys!M11</f>
        <v>2.355</v>
      </c>
      <c r="J10" s="111">
        <f>Phys!N11</f>
        <v>2.4</v>
      </c>
      <c r="K10" s="111">
        <f>Phys!O11</f>
        <v>2.57</v>
      </c>
      <c r="L10" s="111">
        <f>Phys!P11</f>
        <v>2.2650000000000001</v>
      </c>
      <c r="M10" s="111">
        <f>Phys!Q11</f>
        <v>2.5649999999999999</v>
      </c>
      <c r="N10" s="111">
        <f>Phys!R11</f>
        <v>2.4649999999999999</v>
      </c>
      <c r="O10" s="111">
        <f>Phys!S11</f>
        <v>2.5499999999999998</v>
      </c>
      <c r="P10" s="111">
        <f>Phys!T11</f>
        <v>2.66</v>
      </c>
      <c r="Q10" s="111">
        <f>Phys!W11</f>
        <v>2.395</v>
      </c>
      <c r="R10" s="111">
        <f>Phys!X11</f>
        <v>2.61</v>
      </c>
      <c r="S10" s="111">
        <f>Phys!V11</f>
        <v>2.57</v>
      </c>
      <c r="T10">
        <f>Phys!G11</f>
        <v>2.4900000000000002</v>
      </c>
      <c r="U10">
        <f>Phys!E11</f>
        <v>2.3066</v>
      </c>
      <c r="V10" s="81"/>
      <c r="W10" s="81"/>
      <c r="X10" s="10"/>
    </row>
    <row r="11" spans="1:25" x14ac:dyDescent="0.25">
      <c r="A11">
        <v>0.98499086361793597</v>
      </c>
      <c r="B11" s="78" t="str">
        <f t="shared" si="0"/>
        <v>2.282.252.2952.3852.0652.072.172.332.082.3152.2052.242.4252.1052.3852.332.172.0975</v>
      </c>
      <c r="C11" s="80">
        <f>Fin!B12</f>
        <v>37259</v>
      </c>
      <c r="D11" s="111">
        <f>Phys!H12</f>
        <v>2.2799999999999998</v>
      </c>
      <c r="E11" s="111">
        <f>Phys!I12</f>
        <v>2.25</v>
      </c>
      <c r="F11" s="111">
        <f>Phys!J12</f>
        <v>2.2949999999999999</v>
      </c>
      <c r="G11" s="111">
        <f>Phys!K12</f>
        <v>2.3849999999999998</v>
      </c>
      <c r="H11" s="111">
        <f>Phys!L12</f>
        <v>2.0649999999999999</v>
      </c>
      <c r="I11" s="111">
        <f>Phys!M12</f>
        <v>2.0699999999999998</v>
      </c>
      <c r="J11" s="111">
        <f>Phys!N12</f>
        <v>2.17</v>
      </c>
      <c r="K11" s="111">
        <f>Phys!O12</f>
        <v>2.33</v>
      </c>
      <c r="L11" s="111">
        <f>Phys!P12</f>
        <v>2.08</v>
      </c>
      <c r="M11" s="111">
        <f>Phys!Q12</f>
        <v>2.3149999999999999</v>
      </c>
      <c r="N11" s="111">
        <f>Phys!R12</f>
        <v>2.2050000000000001</v>
      </c>
      <c r="O11" s="111">
        <f>Phys!S12</f>
        <v>2.2400000000000002</v>
      </c>
      <c r="P11" s="111">
        <f>Phys!T12</f>
        <v>2.4249999999999998</v>
      </c>
      <c r="Q11" s="111">
        <f>Phys!W12</f>
        <v>2.105</v>
      </c>
      <c r="R11" s="111">
        <f>Phys!X12</f>
        <v>2.3849999999999998</v>
      </c>
      <c r="S11" s="111">
        <f>Phys!V12</f>
        <v>2.33</v>
      </c>
      <c r="T11">
        <f>Phys!G12</f>
        <v>2.17</v>
      </c>
      <c r="U11">
        <f>Phys!E12</f>
        <v>2.0975000000000001</v>
      </c>
      <c r="V11" s="81"/>
      <c r="W11" s="81"/>
      <c r="X11" s="10"/>
    </row>
    <row r="12" spans="1:25" x14ac:dyDescent="0.25">
      <c r="A12">
        <v>0.97937525782379675</v>
      </c>
      <c r="B12" s="78" t="str">
        <f t="shared" si="0"/>
        <v>2.262.1852.272.352.062.0552.1152.292.062.252.152.22.372.1452.352.292.12.0233</v>
      </c>
      <c r="C12" s="80">
        <f>Fin!B13</f>
        <v>37260</v>
      </c>
      <c r="D12" s="111">
        <f>Phys!H13</f>
        <v>2.2599999999999998</v>
      </c>
      <c r="E12" s="111">
        <f>Phys!I13</f>
        <v>2.1850000000000001</v>
      </c>
      <c r="F12" s="111">
        <f>Phys!J13</f>
        <v>2.27</v>
      </c>
      <c r="G12" s="111">
        <f>Phys!K13</f>
        <v>2.35</v>
      </c>
      <c r="H12" s="111">
        <f>Phys!L13</f>
        <v>2.06</v>
      </c>
      <c r="I12" s="111">
        <f>Phys!M13</f>
        <v>2.0550000000000002</v>
      </c>
      <c r="J12" s="111">
        <f>Phys!N13</f>
        <v>2.1150000000000002</v>
      </c>
      <c r="K12" s="111">
        <f>Phys!O13</f>
        <v>2.29</v>
      </c>
      <c r="L12" s="111">
        <f>Phys!P13</f>
        <v>2.06</v>
      </c>
      <c r="M12" s="111">
        <f>Phys!Q13</f>
        <v>2.25</v>
      </c>
      <c r="N12" s="111">
        <f>Phys!R13</f>
        <v>2.15</v>
      </c>
      <c r="O12" s="111">
        <f>Phys!S13</f>
        <v>2.2000000000000002</v>
      </c>
      <c r="P12" s="111">
        <f>Phys!T13</f>
        <v>2.37</v>
      </c>
      <c r="Q12" s="111">
        <f>Phys!W13</f>
        <v>2.145</v>
      </c>
      <c r="R12" s="111">
        <f>Phys!X13</f>
        <v>2.35</v>
      </c>
      <c r="S12" s="111">
        <f>Phys!V13</f>
        <v>2.29</v>
      </c>
      <c r="T12">
        <f>Phys!G13</f>
        <v>2.1</v>
      </c>
      <c r="U12">
        <f>Phys!E13</f>
        <v>2.0232999999999999</v>
      </c>
      <c r="V12" s="81"/>
      <c r="W12" s="81"/>
      <c r="X12" s="10"/>
    </row>
    <row r="13" spans="1:25" x14ac:dyDescent="0.25">
      <c r="A13">
        <v>0.97355317810234776</v>
      </c>
      <c r="B13" s="78" t="str">
        <f t="shared" si="0"/>
        <v>2.1252.0452.2152.241.9751.981.9752.151.9852.122.012.0352.2152.1252.242.151.881.936</v>
      </c>
      <c r="C13" s="80">
        <f>Fin!B14</f>
        <v>37261</v>
      </c>
      <c r="D13" s="111">
        <f>Phys!H14</f>
        <v>2.125</v>
      </c>
      <c r="E13" s="111">
        <f>Phys!I14</f>
        <v>2.0449999999999999</v>
      </c>
      <c r="F13" s="111">
        <f>Phys!J14</f>
        <v>2.2149999999999999</v>
      </c>
      <c r="G13" s="111">
        <f>Phys!K14</f>
        <v>2.2400000000000002</v>
      </c>
      <c r="H13" s="111">
        <f>Phys!L14</f>
        <v>1.9750000000000001</v>
      </c>
      <c r="I13" s="111">
        <f>Phys!M14</f>
        <v>1.98</v>
      </c>
      <c r="J13" s="111">
        <f>Phys!N14</f>
        <v>1.9750000000000001</v>
      </c>
      <c r="K13" s="111">
        <f>Phys!O14</f>
        <v>2.15</v>
      </c>
      <c r="L13" s="111">
        <f>Phys!P14</f>
        <v>1.9850000000000001</v>
      </c>
      <c r="M13" s="111">
        <f>Phys!Q14</f>
        <v>2.12</v>
      </c>
      <c r="N13" s="111">
        <f>Phys!R14</f>
        <v>2.0099999999999998</v>
      </c>
      <c r="O13" s="111">
        <f>Phys!S14</f>
        <v>2.0350000000000001</v>
      </c>
      <c r="P13" s="111">
        <f>Phys!T14</f>
        <v>2.2149999999999999</v>
      </c>
      <c r="Q13" s="111">
        <f>Phys!W14</f>
        <v>2.125</v>
      </c>
      <c r="R13" s="111">
        <f>Phys!X14</f>
        <v>2.2400000000000002</v>
      </c>
      <c r="S13" s="111">
        <f>Phys!V14</f>
        <v>2.15</v>
      </c>
      <c r="T13">
        <f>Phys!G14</f>
        <v>1.88</v>
      </c>
      <c r="U13">
        <f>Phys!E14</f>
        <v>1.9359999999999999</v>
      </c>
      <c r="V13" s="81"/>
      <c r="W13" s="81"/>
      <c r="X13" s="10"/>
    </row>
    <row r="14" spans="1:25" x14ac:dyDescent="0.25">
      <c r="A14">
        <v>0.96789469933159533</v>
      </c>
      <c r="B14" s="78" t="str">
        <f t="shared" si="0"/>
        <v>2.1252.0452.2152.241.9751.981.9752.151.9852.122.012.0352.2152.1252.242.152.071.936</v>
      </c>
      <c r="C14" s="80">
        <f>Fin!B15</f>
        <v>37262</v>
      </c>
      <c r="D14" s="111">
        <f>Phys!H15</f>
        <v>2.125</v>
      </c>
      <c r="E14" s="111">
        <f>Phys!I15</f>
        <v>2.0449999999999999</v>
      </c>
      <c r="F14" s="111">
        <f>Phys!J15</f>
        <v>2.2149999999999999</v>
      </c>
      <c r="G14" s="111">
        <f>Phys!K15</f>
        <v>2.2400000000000002</v>
      </c>
      <c r="H14" s="111">
        <f>Phys!L15</f>
        <v>1.9750000000000001</v>
      </c>
      <c r="I14" s="111">
        <f>Phys!M15</f>
        <v>1.98</v>
      </c>
      <c r="J14" s="111">
        <f>Phys!N15</f>
        <v>1.9750000000000001</v>
      </c>
      <c r="K14" s="111">
        <f>Phys!O15</f>
        <v>2.15</v>
      </c>
      <c r="L14" s="111">
        <f>Phys!P15</f>
        <v>1.9850000000000001</v>
      </c>
      <c r="M14" s="111">
        <f>Phys!Q15</f>
        <v>2.12</v>
      </c>
      <c r="N14" s="111">
        <f>Phys!R15</f>
        <v>2.0099999999999998</v>
      </c>
      <c r="O14" s="111">
        <f>Phys!S15</f>
        <v>2.0350000000000001</v>
      </c>
      <c r="P14" s="111">
        <f>Phys!T15</f>
        <v>2.2149999999999999</v>
      </c>
      <c r="Q14" s="111">
        <f>Phys!W15</f>
        <v>2.125</v>
      </c>
      <c r="R14" s="111">
        <f>Phys!X15</f>
        <v>2.2400000000000002</v>
      </c>
      <c r="S14" s="111">
        <f>Phys!V15</f>
        <v>2.15</v>
      </c>
      <c r="T14">
        <f>Phys!G15</f>
        <v>2.0699999999999998</v>
      </c>
      <c r="U14">
        <f>Phys!E15</f>
        <v>1.9359999999999999</v>
      </c>
      <c r="V14" s="81"/>
      <c r="W14" s="81"/>
      <c r="X14" s="10"/>
    </row>
    <row r="15" spans="1:25" x14ac:dyDescent="0.25">
      <c r="A15">
        <v>0.96202283167619473</v>
      </c>
      <c r="B15" s="78" t="str">
        <f t="shared" si="0"/>
        <v>2.1252.0452.2152.241.9751.981.9752.151.9852.122.012.0352.2152.1252.242.151.9951.9168</v>
      </c>
      <c r="C15" s="80">
        <f>Fin!B16</f>
        <v>37263</v>
      </c>
      <c r="D15" s="111">
        <f>Phys!H16</f>
        <v>2.125</v>
      </c>
      <c r="E15" s="111">
        <f>Phys!I16</f>
        <v>2.0449999999999999</v>
      </c>
      <c r="F15" s="111">
        <f>Phys!J16</f>
        <v>2.2149999999999999</v>
      </c>
      <c r="G15" s="111">
        <f>Phys!K16</f>
        <v>2.2400000000000002</v>
      </c>
      <c r="H15" s="111">
        <f>Phys!L16</f>
        <v>1.9750000000000001</v>
      </c>
      <c r="I15" s="111">
        <f>Phys!M16</f>
        <v>1.98</v>
      </c>
      <c r="J15" s="111">
        <f>Phys!N16</f>
        <v>1.9750000000000001</v>
      </c>
      <c r="K15" s="111">
        <f>Phys!O16</f>
        <v>2.15</v>
      </c>
      <c r="L15" s="111">
        <f>Phys!P16</f>
        <v>1.9850000000000001</v>
      </c>
      <c r="M15" s="111">
        <f>Phys!Q16</f>
        <v>2.12</v>
      </c>
      <c r="N15" s="111">
        <f>Phys!R16</f>
        <v>2.0099999999999998</v>
      </c>
      <c r="O15" s="111">
        <f>Phys!S16</f>
        <v>2.0350000000000001</v>
      </c>
      <c r="P15" s="111">
        <f>Phys!T16</f>
        <v>2.2149999999999999</v>
      </c>
      <c r="Q15" s="111">
        <f>Phys!W16</f>
        <v>2.125</v>
      </c>
      <c r="R15" s="111">
        <f>Phys!X16</f>
        <v>2.2400000000000002</v>
      </c>
      <c r="S15" s="111">
        <f>Phys!V16</f>
        <v>2.15</v>
      </c>
      <c r="T15">
        <f>Phys!G16</f>
        <v>1.9950000000000001</v>
      </c>
      <c r="U15">
        <f>Phys!E16</f>
        <v>1.9168000000000001</v>
      </c>
      <c r="V15" s="81"/>
      <c r="W15" s="81"/>
      <c r="X15" s="10"/>
    </row>
    <row r="16" spans="1:25" x14ac:dyDescent="0.25">
      <c r="A16">
        <v>0.95612598501614776</v>
      </c>
      <c r="B16" s="78" t="str">
        <f t="shared" si="0"/>
        <v>2.0351.982.0052.131.8751.881.842.071.861.9951.871.9852.1251.9752.132.071.9651.9168</v>
      </c>
      <c r="C16" s="80">
        <f>Fin!B17</f>
        <v>37264</v>
      </c>
      <c r="D16" s="111">
        <f>Phys!H17</f>
        <v>2.0350000000000001</v>
      </c>
      <c r="E16" s="111">
        <f>Phys!I17</f>
        <v>1.98</v>
      </c>
      <c r="F16" s="111">
        <f>Phys!J17</f>
        <v>2.0049999999999999</v>
      </c>
      <c r="G16" s="111">
        <f>Phys!K17</f>
        <v>2.13</v>
      </c>
      <c r="H16" s="111">
        <f>Phys!L17</f>
        <v>1.875</v>
      </c>
      <c r="I16" s="111">
        <f>Phys!M17</f>
        <v>1.88</v>
      </c>
      <c r="J16" s="111">
        <f>Phys!N17</f>
        <v>1.84</v>
      </c>
      <c r="K16" s="111">
        <f>Phys!O17</f>
        <v>2.0699999999999998</v>
      </c>
      <c r="L16" s="111">
        <f>Phys!P17</f>
        <v>1.86</v>
      </c>
      <c r="M16" s="111">
        <f>Phys!Q17</f>
        <v>1.9950000000000001</v>
      </c>
      <c r="N16" s="111">
        <f>Phys!R17</f>
        <v>1.87</v>
      </c>
      <c r="O16" s="111">
        <f>Phys!S17</f>
        <v>1.9850000000000001</v>
      </c>
      <c r="P16" s="111">
        <f>Phys!T17</f>
        <v>2.125</v>
      </c>
      <c r="Q16" s="111">
        <f>Phys!W17</f>
        <v>1.9750000000000001</v>
      </c>
      <c r="R16" s="111">
        <f>Phys!X17</f>
        <v>2.13</v>
      </c>
      <c r="S16" s="111">
        <f>Phys!V17</f>
        <v>2.0699999999999998</v>
      </c>
      <c r="T16">
        <f>Phys!G17</f>
        <v>1.9650000000000001</v>
      </c>
      <c r="U16">
        <f>Phys!E17</f>
        <v>1.9168000000000001</v>
      </c>
      <c r="V16" s="81"/>
      <c r="W16" s="81"/>
      <c r="X16" s="10"/>
    </row>
    <row r="17" spans="1:24" x14ac:dyDescent="0.25">
      <c r="A17">
        <v>0.95077980567612752</v>
      </c>
      <c r="B17" s="78" t="str">
        <f t="shared" ca="1" si="0"/>
        <v>2.1152.0652.12.21.961.972.0452.1451.9152.1352.072.0252.232.0752.22.1451.9651.986</v>
      </c>
      <c r="C17" s="80">
        <f>Fin!B18</f>
        <v>37265</v>
      </c>
      <c r="D17" s="111">
        <f>Phys!H18</f>
        <v>2.1150000000000002</v>
      </c>
      <c r="E17" s="111">
        <f>Phys!I18</f>
        <v>2.0649999999999999</v>
      </c>
      <c r="F17" s="111">
        <f>Phys!J18</f>
        <v>2.1</v>
      </c>
      <c r="G17" s="111">
        <f>Phys!K18</f>
        <v>2.2000000000000002</v>
      </c>
      <c r="H17" s="111">
        <f>Phys!L18</f>
        <v>1.96</v>
      </c>
      <c r="I17" s="111">
        <f>Phys!M18</f>
        <v>1.97</v>
      </c>
      <c r="J17" s="111">
        <f>Phys!N18</f>
        <v>2.0449999999999999</v>
      </c>
      <c r="K17" s="111">
        <f>Phys!O18</f>
        <v>2.145</v>
      </c>
      <c r="L17" s="111">
        <f>Phys!P18</f>
        <v>1.915</v>
      </c>
      <c r="M17" s="111">
        <f>Phys!Q18</f>
        <v>2.1349999999999998</v>
      </c>
      <c r="N17" s="111">
        <f>Phys!R18</f>
        <v>2.0699999999999998</v>
      </c>
      <c r="O17" s="111">
        <f>Phys!S18</f>
        <v>2.0249999999999999</v>
      </c>
      <c r="P17" s="111">
        <f>Phys!T18</f>
        <v>2.23</v>
      </c>
      <c r="Q17" s="111">
        <f>Phys!W18</f>
        <v>2.0750000000000002</v>
      </c>
      <c r="R17" s="111">
        <f>Phys!X18</f>
        <v>2.2000000000000002</v>
      </c>
      <c r="S17" s="111">
        <f>Phys!V18</f>
        <v>2.145</v>
      </c>
      <c r="T17">
        <f ca="1">Phys!G18</f>
        <v>1.9650000000000001</v>
      </c>
      <c r="U17">
        <f>Phys!E18</f>
        <v>1.986</v>
      </c>
      <c r="V17" s="81"/>
      <c r="W17" s="81"/>
      <c r="X17" s="10"/>
    </row>
    <row r="18" spans="1:24" x14ac:dyDescent="0.25">
      <c r="A18">
        <v>0.94489081246840967</v>
      </c>
      <c r="B18" s="78" t="str">
        <f t="shared" ca="1" si="0"/>
        <v>2.0352.0052.0152.1451.931.9352.0052.0951.912.12.031.9952.1751.972.1452.0951.9651.915</v>
      </c>
      <c r="C18" s="80">
        <f>Fin!B19</f>
        <v>37266</v>
      </c>
      <c r="D18" s="111">
        <f>Phys!H19</f>
        <v>2.0350000000000001</v>
      </c>
      <c r="E18" s="111">
        <f>Phys!I19</f>
        <v>2.0049999999999999</v>
      </c>
      <c r="F18" s="111">
        <f>Phys!J19</f>
        <v>2.0150000000000001</v>
      </c>
      <c r="G18" s="111">
        <f>Phys!K19</f>
        <v>2.145</v>
      </c>
      <c r="H18" s="111">
        <f>Phys!L19</f>
        <v>1.93</v>
      </c>
      <c r="I18" s="111">
        <f>Phys!M19</f>
        <v>1.9350000000000001</v>
      </c>
      <c r="J18" s="111">
        <f>Phys!N19</f>
        <v>2.0049999999999999</v>
      </c>
      <c r="K18" s="111">
        <f>Phys!O19</f>
        <v>2.0950000000000002</v>
      </c>
      <c r="L18" s="111">
        <f>Phys!P19</f>
        <v>1.91</v>
      </c>
      <c r="M18" s="111">
        <f>Phys!Q19</f>
        <v>2.1</v>
      </c>
      <c r="N18" s="111">
        <f>Phys!R19</f>
        <v>2.0299999999999998</v>
      </c>
      <c r="O18" s="111">
        <f>Phys!S19</f>
        <v>1.9950000000000001</v>
      </c>
      <c r="P18" s="111">
        <f>Phys!T19</f>
        <v>2.1749999999999998</v>
      </c>
      <c r="Q18" s="111">
        <f>Phys!W19</f>
        <v>1.97</v>
      </c>
      <c r="R18" s="111">
        <f>Phys!X19</f>
        <v>2.145</v>
      </c>
      <c r="S18" s="111">
        <f>Phys!V19</f>
        <v>2.0950000000000002</v>
      </c>
      <c r="T18">
        <f ca="1">Phys!G19</f>
        <v>1.9650000000000001</v>
      </c>
      <c r="U18">
        <f>Phys!E19</f>
        <v>1.915</v>
      </c>
      <c r="V18" s="81"/>
      <c r="W18" s="81"/>
      <c r="X18" s="10"/>
    </row>
    <row r="19" spans="1:24" x14ac:dyDescent="0.25">
      <c r="A19">
        <v>0.93927590349261758</v>
      </c>
      <c r="B19" s="78" t="str">
        <f t="shared" ca="1" si="0"/>
        <v>2.052.0252.042.1351.931.931.9752.091.852.061.9852.042.1351.9752.1352.091.9651.898</v>
      </c>
      <c r="C19" s="80">
        <f>Fin!B20</f>
        <v>37267</v>
      </c>
      <c r="D19" s="111">
        <f>Phys!H20</f>
        <v>2.0499999999999998</v>
      </c>
      <c r="E19" s="111">
        <f>Phys!I20</f>
        <v>2.0249999999999999</v>
      </c>
      <c r="F19" s="111">
        <f>Phys!J20</f>
        <v>2.04</v>
      </c>
      <c r="G19" s="111">
        <f>Phys!K20</f>
        <v>2.1349999999999998</v>
      </c>
      <c r="H19" s="111">
        <f>Phys!L20</f>
        <v>1.93</v>
      </c>
      <c r="I19" s="111">
        <f>Phys!M20</f>
        <v>1.93</v>
      </c>
      <c r="J19" s="111">
        <f>Phys!N20</f>
        <v>1.9750000000000001</v>
      </c>
      <c r="K19" s="111">
        <f>Phys!O20</f>
        <v>2.09</v>
      </c>
      <c r="L19" s="111">
        <f>Phys!P20</f>
        <v>1.85</v>
      </c>
      <c r="M19" s="111">
        <f>Phys!Q20</f>
        <v>2.06</v>
      </c>
      <c r="N19" s="111">
        <f>Phys!R20</f>
        <v>1.9850000000000001</v>
      </c>
      <c r="O19" s="111">
        <f>Phys!S20</f>
        <v>2.04</v>
      </c>
      <c r="P19" s="111">
        <f>Phys!T20</f>
        <v>2.1349999999999998</v>
      </c>
      <c r="Q19" s="111">
        <f>Phys!W20</f>
        <v>1.9750000000000001</v>
      </c>
      <c r="R19" s="111">
        <f>Phys!X20</f>
        <v>2.1349999999999998</v>
      </c>
      <c r="S19" s="111">
        <f>Phys!V20</f>
        <v>2.09</v>
      </c>
      <c r="T19">
        <f ca="1">Phys!G20</f>
        <v>1.9650000000000001</v>
      </c>
      <c r="U19">
        <f>Phys!E20</f>
        <v>1.8979999999999999</v>
      </c>
      <c r="V19" s="81"/>
      <c r="W19" s="81"/>
      <c r="X19" s="10"/>
    </row>
    <row r="20" spans="1:24" x14ac:dyDescent="0.25">
      <c r="A20">
        <v>0.933480459556567</v>
      </c>
      <c r="B20" s="78" t="str">
        <f t="shared" ca="1" si="0"/>
        <v>2.12.0652.282.21.971.972.0452.091.9152.1352.071.9852.232.0752.22.091.9651.898</v>
      </c>
      <c r="C20" s="80">
        <f>Fin!B21</f>
        <v>37268</v>
      </c>
      <c r="D20" s="111">
        <f>Phys!H21</f>
        <v>2.1</v>
      </c>
      <c r="E20" s="111">
        <f>Phys!I21</f>
        <v>2.0649999999999999</v>
      </c>
      <c r="F20" s="111">
        <f>Phys!J21</f>
        <v>2.2799999999999998</v>
      </c>
      <c r="G20" s="111">
        <f>Phys!K21</f>
        <v>2.2000000000000002</v>
      </c>
      <c r="H20" s="111">
        <f>Phys!L21</f>
        <v>1.97</v>
      </c>
      <c r="I20" s="111">
        <f>Phys!M21</f>
        <v>1.97</v>
      </c>
      <c r="J20" s="111">
        <f>Phys!N21</f>
        <v>2.0449999999999999</v>
      </c>
      <c r="K20" s="111">
        <f>Phys!O21</f>
        <v>2.09</v>
      </c>
      <c r="L20" s="111">
        <f>Phys!P21</f>
        <v>1.915</v>
      </c>
      <c r="M20" s="111">
        <f>Phys!Q21</f>
        <v>2.1349999999999998</v>
      </c>
      <c r="N20" s="111">
        <f>Phys!R21</f>
        <v>2.0699999999999998</v>
      </c>
      <c r="O20" s="111">
        <f>Phys!S21</f>
        <v>1.9850000000000001</v>
      </c>
      <c r="P20" s="111">
        <f>Phys!T21</f>
        <v>2.23</v>
      </c>
      <c r="Q20" s="111">
        <f>Phys!W21</f>
        <v>2.0750000000000002</v>
      </c>
      <c r="R20" s="111">
        <f>Phys!X21</f>
        <v>2.2000000000000002</v>
      </c>
      <c r="S20" s="111">
        <f>Phys!V21</f>
        <v>2.09</v>
      </c>
      <c r="T20">
        <f ca="1">Phys!G21</f>
        <v>1.9650000000000001</v>
      </c>
      <c r="U20">
        <f>Phys!E21</f>
        <v>1.8979999999999999</v>
      </c>
      <c r="V20" s="81"/>
      <c r="W20" s="81"/>
      <c r="X20" s="10"/>
    </row>
    <row r="21" spans="1:24" x14ac:dyDescent="0.25">
      <c r="A21">
        <v>0.92789953242204515</v>
      </c>
      <c r="B21" s="78" t="str">
        <f t="shared" ca="1" si="0"/>
        <v>2.12.0652.122.21.971.972.0452.091.9152.1352.071.9852.232.0752.22.091.9651.898</v>
      </c>
      <c r="C21" s="80">
        <f>Fin!B22</f>
        <v>37269</v>
      </c>
      <c r="D21" s="111">
        <f>Phys!H22</f>
        <v>2.1</v>
      </c>
      <c r="E21" s="111">
        <f>Phys!I22</f>
        <v>2.0649999999999999</v>
      </c>
      <c r="F21" s="111">
        <f>Phys!J22</f>
        <v>2.12</v>
      </c>
      <c r="G21" s="111">
        <f>Phys!K22</f>
        <v>2.2000000000000002</v>
      </c>
      <c r="H21" s="111">
        <f>Phys!L22</f>
        <v>1.97</v>
      </c>
      <c r="I21" s="111">
        <f>Phys!M22</f>
        <v>1.97</v>
      </c>
      <c r="J21" s="111">
        <f>Phys!N22</f>
        <v>2.0449999999999999</v>
      </c>
      <c r="K21" s="111">
        <f>Phys!O22</f>
        <v>2.09</v>
      </c>
      <c r="L21" s="111">
        <f>Phys!P22</f>
        <v>1.915</v>
      </c>
      <c r="M21" s="111">
        <f>Phys!Q22</f>
        <v>2.1349999999999998</v>
      </c>
      <c r="N21" s="111">
        <f>Phys!R22</f>
        <v>2.0699999999999998</v>
      </c>
      <c r="O21" s="111">
        <f>Phys!S22</f>
        <v>1.9850000000000001</v>
      </c>
      <c r="P21" s="111">
        <f>Phys!T22</f>
        <v>2.23</v>
      </c>
      <c r="Q21" s="111">
        <f>Phys!W22</f>
        <v>2.0750000000000002</v>
      </c>
      <c r="R21" s="111">
        <f>Phys!X22</f>
        <v>2.2000000000000002</v>
      </c>
      <c r="S21" s="111">
        <f>Phys!V22</f>
        <v>2.09</v>
      </c>
      <c r="T21">
        <f ca="1">Phys!G22</f>
        <v>1.9650000000000001</v>
      </c>
      <c r="U21">
        <f>Phys!E22</f>
        <v>1.8979999999999999</v>
      </c>
      <c r="V21" s="81"/>
      <c r="W21" s="81"/>
      <c r="X21" s="10"/>
    </row>
    <row r="22" spans="1:24" x14ac:dyDescent="0.25">
      <c r="A22">
        <v>0.92218515583951732</v>
      </c>
      <c r="B22" s="78" t="str">
        <f t="shared" ca="1" si="0"/>
        <v>2.12.0652.122.21.971.972.0452.091.9152.1352.071.9852.232.0752.22.091.9651.898</v>
      </c>
      <c r="C22" s="80">
        <f>Fin!B23</f>
        <v>37270</v>
      </c>
      <c r="D22" s="111">
        <f>Phys!H23</f>
        <v>2.1</v>
      </c>
      <c r="E22" s="111">
        <f>Phys!I23</f>
        <v>2.0649999999999999</v>
      </c>
      <c r="F22" s="111">
        <f>Phys!J23</f>
        <v>2.12</v>
      </c>
      <c r="G22" s="111">
        <f>Phys!K23</f>
        <v>2.2000000000000002</v>
      </c>
      <c r="H22" s="111">
        <f>Phys!L23</f>
        <v>1.97</v>
      </c>
      <c r="I22" s="111">
        <f>Phys!M23</f>
        <v>1.97</v>
      </c>
      <c r="J22" s="111">
        <f>Phys!N23</f>
        <v>2.0449999999999999</v>
      </c>
      <c r="K22" s="111">
        <f>Phys!O23</f>
        <v>2.09</v>
      </c>
      <c r="L22" s="111">
        <f>Phys!P23</f>
        <v>1.915</v>
      </c>
      <c r="M22" s="111">
        <f>Phys!Q23</f>
        <v>2.1349999999999998</v>
      </c>
      <c r="N22" s="111">
        <f>Phys!R23</f>
        <v>2.0699999999999998</v>
      </c>
      <c r="O22" s="111">
        <f>Phys!S23</f>
        <v>1.9850000000000001</v>
      </c>
      <c r="P22" s="111">
        <f>Phys!T23</f>
        <v>2.23</v>
      </c>
      <c r="Q22" s="111">
        <f>Phys!W23</f>
        <v>2.0750000000000002</v>
      </c>
      <c r="R22" s="111">
        <f>Phys!X23</f>
        <v>2.2000000000000002</v>
      </c>
      <c r="S22" s="111">
        <f>Phys!V23</f>
        <v>2.09</v>
      </c>
      <c r="T22">
        <f ca="1">Phys!G23</f>
        <v>1.9650000000000001</v>
      </c>
      <c r="U22">
        <f>Phys!E23</f>
        <v>1.8979999999999999</v>
      </c>
      <c r="V22" s="81"/>
      <c r="W22" s="81"/>
      <c r="X22" s="10"/>
    </row>
    <row r="23" spans="1:24" x14ac:dyDescent="0.25">
      <c r="A23">
        <v>0.91648731192463107</v>
      </c>
      <c r="B23" s="78" t="str">
        <f t="shared" ca="1" si="0"/>
        <v>2.222.012.242.21.971.972.0452.091.9152.1352.071.9852.232.012.22.091.9651.898</v>
      </c>
      <c r="C23" s="80">
        <f>Fin!B24</f>
        <v>37271</v>
      </c>
      <c r="D23" s="111">
        <f>Phys!H24</f>
        <v>2.2200000000000002</v>
      </c>
      <c r="E23" s="111">
        <f>Phys!I24</f>
        <v>2.0099999999999998</v>
      </c>
      <c r="F23" s="111">
        <f>Phys!J24</f>
        <v>2.2400000000000002</v>
      </c>
      <c r="G23" s="111">
        <f>Phys!K24</f>
        <v>2.2000000000000002</v>
      </c>
      <c r="H23" s="111">
        <f>Phys!L24</f>
        <v>1.97</v>
      </c>
      <c r="I23" s="111">
        <f>Phys!M24</f>
        <v>1.97</v>
      </c>
      <c r="J23" s="111">
        <f>Phys!N24</f>
        <v>2.0449999999999999</v>
      </c>
      <c r="K23" s="111">
        <f>Phys!O24</f>
        <v>2.09</v>
      </c>
      <c r="L23" s="111">
        <f>Phys!P24</f>
        <v>1.915</v>
      </c>
      <c r="M23" s="111">
        <f>Phys!Q24</f>
        <v>2.1349999999999998</v>
      </c>
      <c r="N23" s="111">
        <f>Phys!R24</f>
        <v>2.0699999999999998</v>
      </c>
      <c r="O23" s="111">
        <f>Phys!S24</f>
        <v>1.9850000000000001</v>
      </c>
      <c r="P23" s="111">
        <f>Phys!T24</f>
        <v>2.23</v>
      </c>
      <c r="Q23" s="111">
        <f>Phys!W24</f>
        <v>2.0099999999999998</v>
      </c>
      <c r="R23" s="111">
        <f>Phys!X24</f>
        <v>2.2000000000000002</v>
      </c>
      <c r="S23" s="111">
        <f>Phys!V24</f>
        <v>2.09</v>
      </c>
      <c r="T23">
        <f ca="1">Phys!G24</f>
        <v>1.9650000000000001</v>
      </c>
      <c r="U23">
        <f>Phys!E24</f>
        <v>1.8979999999999999</v>
      </c>
      <c r="V23" s="81"/>
      <c r="W23" s="81"/>
      <c r="X23" s="10"/>
    </row>
    <row r="24" spans="1:24" x14ac:dyDescent="0.25">
      <c r="A24">
        <v>0.91100816916242588</v>
      </c>
      <c r="B24" s="78" t="str">
        <f t="shared" ca="1" si="0"/>
        <v>2.222.012.242.21.971.972.0452.091.9152.1352.071.9852.232.012.22.092.291.898</v>
      </c>
      <c r="C24" s="80">
        <f>Fin!B25</f>
        <v>37272</v>
      </c>
      <c r="D24" s="111">
        <f>Phys!H25</f>
        <v>2.2200000000000002</v>
      </c>
      <c r="E24" s="111">
        <f>Phys!I25</f>
        <v>2.0099999999999998</v>
      </c>
      <c r="F24" s="111">
        <f>Phys!J25</f>
        <v>2.2400000000000002</v>
      </c>
      <c r="G24" s="111">
        <f>Phys!K25</f>
        <v>2.2000000000000002</v>
      </c>
      <c r="H24" s="111">
        <f>Phys!L25</f>
        <v>1.97</v>
      </c>
      <c r="I24" s="111">
        <f>Phys!M25</f>
        <v>1.97</v>
      </c>
      <c r="J24" s="111">
        <f>Phys!N25</f>
        <v>2.0449999999999999</v>
      </c>
      <c r="K24" s="111">
        <f>Phys!O25</f>
        <v>2.09</v>
      </c>
      <c r="L24" s="111">
        <f>Phys!P25</f>
        <v>1.915</v>
      </c>
      <c r="M24" s="111">
        <f>Phys!Q25</f>
        <v>2.1349999999999998</v>
      </c>
      <c r="N24" s="111">
        <f>Phys!R25</f>
        <v>2.0699999999999998</v>
      </c>
      <c r="O24" s="111">
        <f>Phys!S25</f>
        <v>1.9850000000000001</v>
      </c>
      <c r="P24" s="111">
        <f>Phys!T25</f>
        <v>2.23</v>
      </c>
      <c r="Q24" s="111">
        <f>Phys!W25</f>
        <v>2.0099999999999998</v>
      </c>
      <c r="R24" s="111">
        <f>Phys!X25</f>
        <v>2.2000000000000002</v>
      </c>
      <c r="S24" s="111">
        <f>Phys!V25</f>
        <v>2.09</v>
      </c>
      <c r="T24">
        <f ca="1">Phys!G25</f>
        <v>2.2899999999999996</v>
      </c>
      <c r="U24">
        <f>Phys!E25</f>
        <v>1.8979999999999999</v>
      </c>
      <c r="V24" s="81"/>
      <c r="W24" s="81"/>
      <c r="X24" s="10"/>
    </row>
    <row r="25" spans="1:24" x14ac:dyDescent="0.25">
      <c r="A25">
        <v>0.90539820784597114</v>
      </c>
      <c r="B25" s="78" t="str">
        <f t="shared" ca="1" si="0"/>
        <v>2.222.012.242.21.971.972.0452.091.9152.1352.071.9852.232.012.22.092.291.898</v>
      </c>
      <c r="C25" s="80">
        <f>Fin!B26</f>
        <v>37273</v>
      </c>
      <c r="D25" s="111">
        <f>Phys!H26</f>
        <v>2.2200000000000002</v>
      </c>
      <c r="E25" s="111">
        <f>Phys!I26</f>
        <v>2.0099999999999998</v>
      </c>
      <c r="F25" s="111">
        <f>Phys!J26</f>
        <v>2.2400000000000002</v>
      </c>
      <c r="G25" s="111">
        <f>Phys!K26</f>
        <v>2.2000000000000002</v>
      </c>
      <c r="H25" s="111">
        <f>Phys!L26</f>
        <v>1.97</v>
      </c>
      <c r="I25" s="111">
        <f>Phys!M26</f>
        <v>1.97</v>
      </c>
      <c r="J25" s="111">
        <f>Phys!N26</f>
        <v>2.0449999999999999</v>
      </c>
      <c r="K25" s="111">
        <f>Phys!O26</f>
        <v>2.09</v>
      </c>
      <c r="L25" s="111">
        <f>Phys!P26</f>
        <v>1.915</v>
      </c>
      <c r="M25" s="111">
        <f>Phys!Q26</f>
        <v>2.1349999999999998</v>
      </c>
      <c r="N25" s="111">
        <f>Phys!R26</f>
        <v>2.0699999999999998</v>
      </c>
      <c r="O25" s="111">
        <f>Phys!S26</f>
        <v>1.9850000000000001</v>
      </c>
      <c r="P25" s="111">
        <f>Phys!T26</f>
        <v>2.23</v>
      </c>
      <c r="Q25" s="111">
        <f>Phys!W26</f>
        <v>2.0099999999999998</v>
      </c>
      <c r="R25" s="111">
        <f>Phys!X26</f>
        <v>2.2000000000000002</v>
      </c>
      <c r="S25" s="111">
        <f>Phys!V26</f>
        <v>2.09</v>
      </c>
      <c r="T25">
        <f ca="1">Phys!G26</f>
        <v>2.2899999999999996</v>
      </c>
      <c r="U25">
        <f>Phys!E26</f>
        <v>1.8979999999999999</v>
      </c>
      <c r="V25" s="81"/>
      <c r="W25" s="81"/>
      <c r="X25" s="10"/>
    </row>
    <row r="26" spans="1:24" x14ac:dyDescent="0.25">
      <c r="A26">
        <v>0.89999089468082505</v>
      </c>
      <c r="B26" s="78" t="str">
        <f t="shared" ca="1" si="0"/>
        <v>2.222.012.242.21.971.972.0452.091.9152.1352.071.9852.232.012.22.092.291.898</v>
      </c>
      <c r="C26" s="80">
        <f>Fin!B27</f>
        <v>37274</v>
      </c>
      <c r="D26" s="111">
        <f>Phys!H27</f>
        <v>2.2200000000000002</v>
      </c>
      <c r="E26" s="111">
        <f>Phys!I27</f>
        <v>2.0099999999999998</v>
      </c>
      <c r="F26" s="111">
        <f>Phys!J27</f>
        <v>2.2400000000000002</v>
      </c>
      <c r="G26" s="111">
        <f>Phys!K27</f>
        <v>2.2000000000000002</v>
      </c>
      <c r="H26" s="111">
        <f>Phys!L27</f>
        <v>1.97</v>
      </c>
      <c r="I26" s="111">
        <f>Phys!M27</f>
        <v>1.97</v>
      </c>
      <c r="J26" s="111">
        <f>Phys!N27</f>
        <v>2.0449999999999999</v>
      </c>
      <c r="K26" s="111">
        <f>Phys!O27</f>
        <v>2.09</v>
      </c>
      <c r="L26" s="111">
        <f>Phys!P27</f>
        <v>1.915</v>
      </c>
      <c r="M26" s="111">
        <f>Phys!Q27</f>
        <v>2.1349999999999998</v>
      </c>
      <c r="N26" s="111">
        <f>Phys!R27</f>
        <v>2.0699999999999998</v>
      </c>
      <c r="O26" s="111">
        <f>Phys!S27</f>
        <v>1.9850000000000001</v>
      </c>
      <c r="P26" s="111">
        <f>Phys!T27</f>
        <v>2.23</v>
      </c>
      <c r="Q26" s="111">
        <f>Phys!W27</f>
        <v>2.0099999999999998</v>
      </c>
      <c r="R26" s="111">
        <f>Phys!X27</f>
        <v>2.2000000000000002</v>
      </c>
      <c r="S26" s="111">
        <f>Phys!V27</f>
        <v>2.09</v>
      </c>
      <c r="T26">
        <f ca="1">Phys!G27</f>
        <v>2.2899999999999996</v>
      </c>
      <c r="U26">
        <f>Phys!E27</f>
        <v>1.8979999999999999</v>
      </c>
      <c r="V26" s="81"/>
      <c r="W26" s="81"/>
      <c r="X26" s="10"/>
    </row>
    <row r="27" spans="1:24" x14ac:dyDescent="0.25">
      <c r="A27">
        <v>0.89443193699709966</v>
      </c>
      <c r="B27" s="78" t="str">
        <f t="shared" ca="1" si="0"/>
        <v>2.222.012.242.21.971.972.0452.091.9152.1352.071.9852.232.012.22.092.291.898</v>
      </c>
      <c r="C27" s="80">
        <f>Fin!B28</f>
        <v>37275</v>
      </c>
      <c r="D27" s="111">
        <f>Phys!H28</f>
        <v>2.2200000000000002</v>
      </c>
      <c r="E27" s="111">
        <f>Phys!I28</f>
        <v>2.0099999999999998</v>
      </c>
      <c r="F27" s="111">
        <f>Phys!J28</f>
        <v>2.2400000000000002</v>
      </c>
      <c r="G27" s="111">
        <f>Phys!K28</f>
        <v>2.2000000000000002</v>
      </c>
      <c r="H27" s="111">
        <f>Phys!L28</f>
        <v>1.97</v>
      </c>
      <c r="I27" s="111">
        <f>Phys!M28</f>
        <v>1.97</v>
      </c>
      <c r="J27" s="111">
        <f>Phys!N28</f>
        <v>2.0449999999999999</v>
      </c>
      <c r="K27" s="111">
        <f>Phys!O28</f>
        <v>2.09</v>
      </c>
      <c r="L27" s="111">
        <f>Phys!P28</f>
        <v>1.915</v>
      </c>
      <c r="M27" s="111">
        <f>Phys!Q28</f>
        <v>2.1349999999999998</v>
      </c>
      <c r="N27" s="111">
        <f>Phys!R28</f>
        <v>2.0699999999999998</v>
      </c>
      <c r="O27" s="111">
        <f>Phys!S28</f>
        <v>1.9850000000000001</v>
      </c>
      <c r="P27" s="111">
        <f>Phys!T28</f>
        <v>2.23</v>
      </c>
      <c r="Q27" s="111">
        <f>Phys!W28</f>
        <v>2.0099999999999998</v>
      </c>
      <c r="R27" s="111">
        <f>Phys!X28</f>
        <v>2.2000000000000002</v>
      </c>
      <c r="S27" s="111">
        <f>Phys!V28</f>
        <v>2.09</v>
      </c>
      <c r="T27">
        <f ca="1">Phys!G28</f>
        <v>2.2899999999999996</v>
      </c>
      <c r="U27">
        <f>Phys!E28</f>
        <v>1.8979999999999999</v>
      </c>
      <c r="V27" s="81"/>
      <c r="W27" s="81"/>
      <c r="X27" s="10"/>
    </row>
    <row r="28" spans="1:24" x14ac:dyDescent="0.25">
      <c r="A28">
        <v>0.88890533710913555</v>
      </c>
      <c r="B28" s="78" t="str">
        <f t="shared" ca="1" si="0"/>
        <v>2.222.012.242.21.971.972.0452.091.9152.1352.071.9852.232.012.22.092.291.898</v>
      </c>
      <c r="C28" s="80">
        <f>Fin!B29</f>
        <v>37276</v>
      </c>
      <c r="D28" s="111">
        <f>Phys!H29</f>
        <v>2.2200000000000002</v>
      </c>
      <c r="E28" s="111">
        <f>Phys!I29</f>
        <v>2.0099999999999998</v>
      </c>
      <c r="F28" s="111">
        <f>Phys!J29</f>
        <v>2.2400000000000002</v>
      </c>
      <c r="G28" s="111">
        <f>Phys!K29</f>
        <v>2.2000000000000002</v>
      </c>
      <c r="H28" s="111">
        <f>Phys!L29</f>
        <v>1.97</v>
      </c>
      <c r="I28" s="111">
        <f>Phys!M29</f>
        <v>1.97</v>
      </c>
      <c r="J28" s="111">
        <f>Phys!N29</f>
        <v>2.0449999999999999</v>
      </c>
      <c r="K28" s="111">
        <f>Phys!O29</f>
        <v>2.09</v>
      </c>
      <c r="L28" s="111">
        <f>Phys!P29</f>
        <v>1.915</v>
      </c>
      <c r="M28" s="111">
        <f>Phys!Q29</f>
        <v>2.1349999999999998</v>
      </c>
      <c r="N28" s="111">
        <f>Phys!R29</f>
        <v>2.0699999999999998</v>
      </c>
      <c r="O28" s="111">
        <f>Phys!S29</f>
        <v>1.9850000000000001</v>
      </c>
      <c r="P28" s="111">
        <f>Phys!T29</f>
        <v>2.23</v>
      </c>
      <c r="Q28" s="111">
        <f>Phys!W29</f>
        <v>2.0099999999999998</v>
      </c>
      <c r="R28" s="111">
        <f>Phys!X29</f>
        <v>2.2000000000000002</v>
      </c>
      <c r="S28" s="111">
        <f>Phys!V29</f>
        <v>2.09</v>
      </c>
      <c r="T28">
        <f ca="1">Phys!G29</f>
        <v>2.2899999999999996</v>
      </c>
      <c r="U28">
        <f>Phys!E29</f>
        <v>1.8979999999999999</v>
      </c>
      <c r="V28" s="81"/>
      <c r="W28" s="81"/>
      <c r="X28" s="10"/>
    </row>
    <row r="29" spans="1:24" x14ac:dyDescent="0.25">
      <c r="A29">
        <v>0.88393435391758934</v>
      </c>
      <c r="B29" s="78" t="str">
        <f t="shared" ca="1" si="0"/>
        <v>2.222.012.242.21.971.972.0452.091.9152.1352.071.9852.232.012.22.092.291.898</v>
      </c>
      <c r="C29" s="80">
        <f>Fin!B30</f>
        <v>37277</v>
      </c>
      <c r="D29" s="111">
        <f>Phys!H30</f>
        <v>2.2200000000000002</v>
      </c>
      <c r="E29" s="111">
        <f>Phys!I30</f>
        <v>2.0099999999999998</v>
      </c>
      <c r="F29" s="111">
        <f>Phys!J30</f>
        <v>2.2400000000000002</v>
      </c>
      <c r="G29" s="111">
        <f>Phys!K30</f>
        <v>2.2000000000000002</v>
      </c>
      <c r="H29" s="111">
        <f>Phys!L30</f>
        <v>1.97</v>
      </c>
      <c r="I29" s="111">
        <f>Phys!M30</f>
        <v>1.97</v>
      </c>
      <c r="J29" s="111">
        <f>Phys!N30</f>
        <v>2.0449999999999999</v>
      </c>
      <c r="K29" s="111">
        <f>Phys!O30</f>
        <v>2.09</v>
      </c>
      <c r="L29" s="111">
        <f>Phys!P30</f>
        <v>1.915</v>
      </c>
      <c r="M29" s="111">
        <f>Phys!Q30</f>
        <v>2.1349999999999998</v>
      </c>
      <c r="N29" s="111">
        <f>Phys!R30</f>
        <v>2.0699999999999998</v>
      </c>
      <c r="O29" s="111">
        <f>Phys!S30</f>
        <v>1.9850000000000001</v>
      </c>
      <c r="P29" s="111">
        <f>Phys!T30</f>
        <v>2.23</v>
      </c>
      <c r="Q29" s="111">
        <f>Phys!W30</f>
        <v>2.0099999999999998</v>
      </c>
      <c r="R29" s="111">
        <f>Phys!X30</f>
        <v>2.2000000000000002</v>
      </c>
      <c r="S29" s="111">
        <f>Phys!V30</f>
        <v>2.09</v>
      </c>
      <c r="T29">
        <f ca="1">Phys!G30</f>
        <v>2.2899999999999996</v>
      </c>
      <c r="U29">
        <f>Phys!E30</f>
        <v>1.8979999999999999</v>
      </c>
      <c r="V29" s="81"/>
      <c r="W29" s="81"/>
      <c r="X29" s="10"/>
    </row>
    <row r="30" spans="1:24" x14ac:dyDescent="0.25">
      <c r="A30">
        <v>0.87848393186541163</v>
      </c>
      <c r="B30" s="78" t="str">
        <f t="shared" ca="1" si="0"/>
        <v>2.222.012.242.21.971.972.0452.091.9152.1352.071.9852.232.012.22.092.291.898</v>
      </c>
      <c r="C30" s="80">
        <f>Fin!B31</f>
        <v>37278</v>
      </c>
      <c r="D30" s="111">
        <f>Phys!H31</f>
        <v>2.2200000000000002</v>
      </c>
      <c r="E30" s="111">
        <f>Phys!I31</f>
        <v>2.0099999999999998</v>
      </c>
      <c r="F30" s="111">
        <f>Phys!J31</f>
        <v>2.2400000000000002</v>
      </c>
      <c r="G30" s="111">
        <f>Phys!K31</f>
        <v>2.2000000000000002</v>
      </c>
      <c r="H30" s="111">
        <f>Phys!L31</f>
        <v>1.97</v>
      </c>
      <c r="I30" s="111">
        <f>Phys!M31</f>
        <v>1.97</v>
      </c>
      <c r="J30" s="111">
        <f>Phys!N31</f>
        <v>2.0449999999999999</v>
      </c>
      <c r="K30" s="111">
        <f>Phys!O31</f>
        <v>2.09</v>
      </c>
      <c r="L30" s="111">
        <f>Phys!P31</f>
        <v>1.915</v>
      </c>
      <c r="M30" s="111">
        <f>Phys!Q31</f>
        <v>2.1349999999999998</v>
      </c>
      <c r="N30" s="111">
        <f>Phys!R31</f>
        <v>2.0699999999999998</v>
      </c>
      <c r="O30" s="111">
        <f>Phys!S31</f>
        <v>1.9850000000000001</v>
      </c>
      <c r="P30" s="111">
        <f>Phys!T31</f>
        <v>2.23</v>
      </c>
      <c r="Q30" s="111">
        <f>Phys!W31</f>
        <v>2.0099999999999998</v>
      </c>
      <c r="R30" s="111">
        <f>Phys!X31</f>
        <v>2.2000000000000002</v>
      </c>
      <c r="S30" s="111">
        <f>Phys!V31</f>
        <v>2.09</v>
      </c>
      <c r="T30">
        <f ca="1">Phys!G31</f>
        <v>2.2899999999999996</v>
      </c>
      <c r="U30">
        <f>Phys!E31</f>
        <v>1.8979999999999999</v>
      </c>
      <c r="V30" s="81"/>
      <c r="W30" s="81"/>
      <c r="X30" s="10"/>
    </row>
    <row r="31" spans="1:24" x14ac:dyDescent="0.25">
      <c r="A31">
        <v>0.87328080940981256</v>
      </c>
      <c r="B31" s="78" t="str">
        <f t="shared" ca="1" si="0"/>
        <v>2.222.012.242.21.971.972.0452.091.9152.1352.071.9852.232.012.22.092.291.898</v>
      </c>
      <c r="C31" s="80">
        <f>Fin!B32</f>
        <v>37279</v>
      </c>
      <c r="D31" s="111">
        <f>Phys!H32</f>
        <v>2.2200000000000002</v>
      </c>
      <c r="E31" s="111">
        <f>Phys!I32</f>
        <v>2.0099999999999998</v>
      </c>
      <c r="F31" s="111">
        <f>Phys!J32</f>
        <v>2.2400000000000002</v>
      </c>
      <c r="G31" s="111">
        <f>Phys!K32</f>
        <v>2.2000000000000002</v>
      </c>
      <c r="H31" s="111">
        <f>Phys!L32</f>
        <v>1.97</v>
      </c>
      <c r="I31" s="111">
        <f>Phys!M32</f>
        <v>1.97</v>
      </c>
      <c r="J31" s="111">
        <f>Phys!N32</f>
        <v>2.0449999999999999</v>
      </c>
      <c r="K31" s="111">
        <f>Phys!O32</f>
        <v>2.09</v>
      </c>
      <c r="L31" s="111">
        <f>Phys!P32</f>
        <v>1.915</v>
      </c>
      <c r="M31" s="111">
        <f>Phys!Q32</f>
        <v>2.1349999999999998</v>
      </c>
      <c r="N31" s="111">
        <f>Phys!R32</f>
        <v>2.0699999999999998</v>
      </c>
      <c r="O31" s="111">
        <f>Phys!S32</f>
        <v>1.9850000000000001</v>
      </c>
      <c r="P31" s="111">
        <f>Phys!T32</f>
        <v>2.23</v>
      </c>
      <c r="Q31" s="111">
        <f>Phys!W32</f>
        <v>2.0099999999999998</v>
      </c>
      <c r="R31" s="111">
        <f>Phys!X32</f>
        <v>2.2000000000000002</v>
      </c>
      <c r="S31" s="111">
        <f>Phys!V32</f>
        <v>2.09</v>
      </c>
      <c r="T31">
        <f ca="1">Phys!G32</f>
        <v>2.2899999999999996</v>
      </c>
      <c r="U31">
        <f>Phys!E32</f>
        <v>1.8979999999999999</v>
      </c>
      <c r="V31" s="81"/>
      <c r="W31" s="81"/>
      <c r="X31" s="10"/>
    </row>
    <row r="32" spans="1:24" x14ac:dyDescent="0.25">
      <c r="A32">
        <v>0.86793395363952708</v>
      </c>
      <c r="B32" s="78" t="str">
        <f t="shared" ca="1" si="0"/>
        <v>2.222.012.242.21.971.972.0452.091.9152.1352.071.9852.232.012.22.092.291.898</v>
      </c>
      <c r="C32" s="80">
        <f>Fin!B33</f>
        <v>37280</v>
      </c>
      <c r="D32" s="111">
        <f>Phys!H33</f>
        <v>2.2200000000000002</v>
      </c>
      <c r="E32" s="111">
        <f>Phys!I33</f>
        <v>2.0099999999999998</v>
      </c>
      <c r="F32" s="111">
        <f>Phys!J33</f>
        <v>2.2400000000000002</v>
      </c>
      <c r="G32" s="111">
        <f>Phys!K33</f>
        <v>2.2000000000000002</v>
      </c>
      <c r="H32" s="111">
        <f>Phys!L33</f>
        <v>1.97</v>
      </c>
      <c r="I32" s="111">
        <f>Phys!M33</f>
        <v>1.97</v>
      </c>
      <c r="J32" s="111">
        <f>Phys!N33</f>
        <v>2.0449999999999999</v>
      </c>
      <c r="K32" s="111">
        <f>Phys!O33</f>
        <v>2.09</v>
      </c>
      <c r="L32" s="111">
        <f>Phys!P33</f>
        <v>1.915</v>
      </c>
      <c r="M32" s="111">
        <f>Phys!Q33</f>
        <v>2.1349999999999998</v>
      </c>
      <c r="N32" s="111">
        <f>Phys!R33</f>
        <v>2.0699999999999998</v>
      </c>
      <c r="O32" s="111">
        <f>Phys!S33</f>
        <v>1.9850000000000001</v>
      </c>
      <c r="P32" s="111">
        <f>Phys!T33</f>
        <v>2.23</v>
      </c>
      <c r="Q32" s="111">
        <f>Phys!W33</f>
        <v>2.0099999999999998</v>
      </c>
      <c r="R32" s="111">
        <f>Phys!X33</f>
        <v>2.2000000000000002</v>
      </c>
      <c r="S32" s="111">
        <f>Phys!V33</f>
        <v>2.09</v>
      </c>
      <c r="T32">
        <f ca="1">Phys!G33</f>
        <v>2.2899999999999996</v>
      </c>
      <c r="U32">
        <f>Phys!E33</f>
        <v>1.8979999999999999</v>
      </c>
      <c r="V32" s="81"/>
      <c r="W32" s="81"/>
      <c r="X32" s="10"/>
    </row>
    <row r="33" spans="1:24" x14ac:dyDescent="0.25">
      <c r="A33">
        <v>0.86279432232963138</v>
      </c>
      <c r="B33" s="78" t="str">
        <f t="shared" ca="1" si="0"/>
        <v>2.222.012.242.21.971.972.0452.091.9152.1352.071.9852.232.012.22.092.291.898</v>
      </c>
      <c r="C33" s="80">
        <f>Fin!B34</f>
        <v>37281</v>
      </c>
      <c r="D33" s="111">
        <f>Phys!H34</f>
        <v>2.2200000000000002</v>
      </c>
      <c r="E33" s="111">
        <f>Phys!I34</f>
        <v>2.0099999999999998</v>
      </c>
      <c r="F33" s="111">
        <f>Phys!J34</f>
        <v>2.2400000000000002</v>
      </c>
      <c r="G33" s="111">
        <f>Phys!K34</f>
        <v>2.2000000000000002</v>
      </c>
      <c r="H33" s="111">
        <f>Phys!L34</f>
        <v>1.97</v>
      </c>
      <c r="I33" s="111">
        <f>Phys!M34</f>
        <v>1.97</v>
      </c>
      <c r="J33" s="111">
        <f>Phys!N34</f>
        <v>2.0449999999999999</v>
      </c>
      <c r="K33" s="111">
        <f>Phys!O34</f>
        <v>2.09</v>
      </c>
      <c r="L33" s="111">
        <f>Phys!P34</f>
        <v>1.915</v>
      </c>
      <c r="M33" s="111">
        <f>Phys!Q34</f>
        <v>2.1349999999999998</v>
      </c>
      <c r="N33" s="111">
        <f>Phys!R34</f>
        <v>2.0699999999999998</v>
      </c>
      <c r="O33" s="111">
        <f>Phys!S34</f>
        <v>1.9850000000000001</v>
      </c>
      <c r="P33" s="111">
        <f>Phys!T34</f>
        <v>2.23</v>
      </c>
      <c r="Q33" s="111">
        <f>Phys!W34</f>
        <v>2.0099999999999998</v>
      </c>
      <c r="R33" s="111">
        <f>Phys!X34</f>
        <v>2.2000000000000002</v>
      </c>
      <c r="S33" s="111">
        <f>Phys!V34</f>
        <v>2.09</v>
      </c>
      <c r="T33">
        <f ca="1">Phys!G34</f>
        <v>2.2899999999999996</v>
      </c>
      <c r="U33">
        <f>Phys!E34</f>
        <v>1.8979999999999999</v>
      </c>
      <c r="V33" s="81"/>
      <c r="W33" s="81"/>
      <c r="X33" s="10"/>
    </row>
    <row r="34" spans="1:24" x14ac:dyDescent="0.25">
      <c r="A34">
        <v>0.85752368687727432</v>
      </c>
      <c r="B34" s="78" t="str">
        <f t="shared" ca="1" si="0"/>
        <v>2.222.012.242.21.971.972.0452.091.9152.1352.071.9852.232.012.22.092.291.898</v>
      </c>
      <c r="C34" s="80">
        <f>Fin!B35</f>
        <v>37282</v>
      </c>
      <c r="D34" s="111">
        <f>Phys!H35</f>
        <v>2.2200000000000002</v>
      </c>
      <c r="E34" s="111">
        <f>Phys!I35</f>
        <v>2.0099999999999998</v>
      </c>
      <c r="F34" s="111">
        <f>Phys!J35</f>
        <v>2.2400000000000002</v>
      </c>
      <c r="G34" s="111">
        <f>Phys!K35</f>
        <v>2.2000000000000002</v>
      </c>
      <c r="H34" s="111">
        <f>Phys!L35</f>
        <v>1.97</v>
      </c>
      <c r="I34" s="111">
        <f>Phys!M35</f>
        <v>1.97</v>
      </c>
      <c r="J34" s="111">
        <f>Phys!N35</f>
        <v>2.0449999999999999</v>
      </c>
      <c r="K34" s="111">
        <f>Phys!O35</f>
        <v>2.09</v>
      </c>
      <c r="L34" s="111">
        <f>Phys!P35</f>
        <v>1.915</v>
      </c>
      <c r="M34" s="111">
        <f>Phys!Q35</f>
        <v>2.1349999999999998</v>
      </c>
      <c r="N34" s="111">
        <f>Phys!R35</f>
        <v>2.0699999999999998</v>
      </c>
      <c r="O34" s="111">
        <f>Phys!S35</f>
        <v>1.9850000000000001</v>
      </c>
      <c r="P34" s="111">
        <f>Phys!T35</f>
        <v>2.23</v>
      </c>
      <c r="Q34" s="111">
        <f>Phys!W35</f>
        <v>2.0099999999999998</v>
      </c>
      <c r="R34" s="111">
        <f>Phys!X35</f>
        <v>2.2000000000000002</v>
      </c>
      <c r="S34" s="111">
        <f>Phys!V35</f>
        <v>2.09</v>
      </c>
      <c r="T34">
        <f ca="1">Phys!G35</f>
        <v>2.2899999999999996</v>
      </c>
      <c r="U34">
        <f>Phys!E35</f>
        <v>1.8979999999999999</v>
      </c>
      <c r="V34" s="81"/>
      <c r="W34" s="81"/>
      <c r="X34" s="10"/>
    </row>
    <row r="35" spans="1:24" x14ac:dyDescent="0.25">
      <c r="A35">
        <v>0.85228393052907336</v>
      </c>
      <c r="B35" s="78" t="str">
        <f t="shared" ca="1" si="0"/>
        <v>2.222.012.242.21.971.972.0452.091.9152.1352.071.9852.232.012.22.092.291.898</v>
      </c>
      <c r="C35" s="80">
        <f>Fin!B36</f>
        <v>37283</v>
      </c>
      <c r="D35" s="111">
        <f>Phys!H36</f>
        <v>2.2200000000000002</v>
      </c>
      <c r="E35" s="111">
        <f>Phys!I36</f>
        <v>2.0099999999999998</v>
      </c>
      <c r="F35" s="111">
        <f>Phys!J36</f>
        <v>2.2400000000000002</v>
      </c>
      <c r="G35" s="111">
        <f>Phys!K36</f>
        <v>2.2000000000000002</v>
      </c>
      <c r="H35" s="111">
        <f>Phys!L36</f>
        <v>1.97</v>
      </c>
      <c r="I35" s="111">
        <f>Phys!M36</f>
        <v>1.97</v>
      </c>
      <c r="J35" s="111">
        <f>Phys!N36</f>
        <v>2.0449999999999999</v>
      </c>
      <c r="K35" s="111">
        <f>Phys!O36</f>
        <v>2.09</v>
      </c>
      <c r="L35" s="111">
        <f>Phys!P36</f>
        <v>1.915</v>
      </c>
      <c r="M35" s="111">
        <f>Phys!Q36</f>
        <v>2.1349999999999998</v>
      </c>
      <c r="N35" s="111">
        <f>Phys!R36</f>
        <v>2.0699999999999998</v>
      </c>
      <c r="O35" s="111">
        <f>Phys!S36</f>
        <v>1.9850000000000001</v>
      </c>
      <c r="P35" s="111">
        <f>Phys!T36</f>
        <v>2.23</v>
      </c>
      <c r="Q35" s="111">
        <f>Phys!W36</f>
        <v>2.0099999999999998</v>
      </c>
      <c r="R35" s="111">
        <f>Phys!X36</f>
        <v>2.2000000000000002</v>
      </c>
      <c r="S35" s="111">
        <f>Phys!V36</f>
        <v>2.09</v>
      </c>
      <c r="T35">
        <f ca="1">Phys!G36</f>
        <v>2.2899999999999996</v>
      </c>
      <c r="U35">
        <f>Phys!E36</f>
        <v>1.8979999999999999</v>
      </c>
      <c r="V35" s="81"/>
      <c r="W35" s="81"/>
      <c r="X35" s="10"/>
    </row>
    <row r="36" spans="1:24" x14ac:dyDescent="0.25">
      <c r="A36">
        <v>0.8472490174068471</v>
      </c>
      <c r="B36" s="78" t="str">
        <f t="shared" ca="1" si="0"/>
        <v>2.222.012.242.21.971.972.0452.091.9152.1352.071.9852.232.012.22.092.291.898</v>
      </c>
      <c r="C36" s="80">
        <f>Fin!B37</f>
        <v>37284</v>
      </c>
      <c r="D36" s="111">
        <f>Phys!H37</f>
        <v>2.2200000000000002</v>
      </c>
      <c r="E36" s="111">
        <f>Phys!I37</f>
        <v>2.0099999999999998</v>
      </c>
      <c r="F36" s="111">
        <f>Phys!J37</f>
        <v>2.2400000000000002</v>
      </c>
      <c r="G36" s="111">
        <f>Phys!K37</f>
        <v>2.2000000000000002</v>
      </c>
      <c r="H36" s="111">
        <f>Phys!L37</f>
        <v>1.97</v>
      </c>
      <c r="I36" s="111">
        <f>Phys!M37</f>
        <v>1.97</v>
      </c>
      <c r="J36" s="111">
        <f>Phys!N37</f>
        <v>2.0449999999999999</v>
      </c>
      <c r="K36" s="111">
        <f>Phys!O37</f>
        <v>2.09</v>
      </c>
      <c r="L36" s="111">
        <f>Phys!P37</f>
        <v>1.915</v>
      </c>
      <c r="M36" s="111">
        <f>Phys!Q37</f>
        <v>2.1349999999999998</v>
      </c>
      <c r="N36" s="111">
        <f>Phys!R37</f>
        <v>2.0699999999999998</v>
      </c>
      <c r="O36" s="111">
        <f>Phys!S37</f>
        <v>1.9850000000000001</v>
      </c>
      <c r="P36" s="111">
        <f>Phys!T37</f>
        <v>2.23</v>
      </c>
      <c r="Q36" s="111">
        <f>Phys!W37</f>
        <v>2.0099999999999998</v>
      </c>
      <c r="R36" s="111">
        <f>Phys!X37</f>
        <v>2.2000000000000002</v>
      </c>
      <c r="S36" s="111">
        <f>Phys!V37</f>
        <v>2.09</v>
      </c>
      <c r="T36">
        <f ca="1">Phys!G37</f>
        <v>2.2899999999999996</v>
      </c>
      <c r="U36">
        <f>Phys!E37</f>
        <v>1.8979999999999999</v>
      </c>
      <c r="V36" s="81"/>
      <c r="W36" s="81"/>
      <c r="X36" s="10"/>
    </row>
    <row r="37" spans="1:24" ht="12" customHeight="1" x14ac:dyDescent="0.25">
      <c r="A37">
        <v>0.84208646542575427</v>
      </c>
      <c r="B37" s="78" t="str">
        <f t="shared" ca="1" si="0"/>
        <v>2.222.012.242.21.971.972.0452.091.9152.1352.071.9852.232.012.22.092.291.898</v>
      </c>
      <c r="C37" s="80">
        <f>Fin!B38</f>
        <v>37285</v>
      </c>
      <c r="D37" s="111">
        <f>Phys!H38</f>
        <v>2.2200000000000002</v>
      </c>
      <c r="E37" s="111">
        <f>Phys!I38</f>
        <v>2.0099999999999998</v>
      </c>
      <c r="F37" s="111">
        <f>Phys!J38</f>
        <v>2.2400000000000002</v>
      </c>
      <c r="G37" s="111">
        <f>Phys!K38</f>
        <v>2.2000000000000002</v>
      </c>
      <c r="H37" s="111">
        <f>Phys!L38</f>
        <v>1.97</v>
      </c>
      <c r="I37" s="111">
        <f>Phys!M38</f>
        <v>1.97</v>
      </c>
      <c r="J37" s="111">
        <f>Phys!N38</f>
        <v>2.0449999999999999</v>
      </c>
      <c r="K37" s="111">
        <f>Phys!O38</f>
        <v>2.09</v>
      </c>
      <c r="L37" s="111">
        <f>Phys!P38</f>
        <v>1.915</v>
      </c>
      <c r="M37" s="111">
        <f>Phys!Q38</f>
        <v>2.1349999999999998</v>
      </c>
      <c r="N37" s="111">
        <f>Phys!R38</f>
        <v>2.0699999999999998</v>
      </c>
      <c r="O37" s="111">
        <f>Phys!S38</f>
        <v>1.9850000000000001</v>
      </c>
      <c r="P37" s="111">
        <f>Phys!T38</f>
        <v>2.23</v>
      </c>
      <c r="Q37" s="111">
        <f>Phys!W38</f>
        <v>2.0099999999999998</v>
      </c>
      <c r="R37" s="111">
        <f>Phys!X38</f>
        <v>2.2000000000000002</v>
      </c>
      <c r="S37" s="111">
        <f>Phys!V38</f>
        <v>2.09</v>
      </c>
      <c r="T37">
        <f ca="1">Phys!G38</f>
        <v>2.2899999999999996</v>
      </c>
      <c r="U37">
        <f>Phys!E38</f>
        <v>1.8979999999999999</v>
      </c>
      <c r="V37" s="81"/>
      <c r="W37" s="81"/>
      <c r="X37" s="10"/>
    </row>
    <row r="38" spans="1:24" x14ac:dyDescent="0.25">
      <c r="A38">
        <v>0.83712029473667748</v>
      </c>
      <c r="B38" s="78" t="str">
        <f t="shared" ca="1" si="0"/>
        <v>2.222.012.242.21.971.972.0452.091.9152.1352.071.9852.232.012.22.092.291.898</v>
      </c>
      <c r="C38" s="80">
        <f>Fin!B39</f>
        <v>37286</v>
      </c>
      <c r="D38" s="111">
        <f>Phys!H39</f>
        <v>2.2200000000000002</v>
      </c>
      <c r="E38" s="111">
        <f>Phys!I39</f>
        <v>2.0099999999999998</v>
      </c>
      <c r="F38" s="111">
        <f>Phys!J39</f>
        <v>2.2400000000000002</v>
      </c>
      <c r="G38" s="111">
        <f>Phys!K39</f>
        <v>2.2000000000000002</v>
      </c>
      <c r="H38" s="111">
        <f>Phys!L39</f>
        <v>1.97</v>
      </c>
      <c r="I38" s="111">
        <f>Phys!M39</f>
        <v>1.97</v>
      </c>
      <c r="J38" s="111">
        <f>Phys!N39</f>
        <v>2.0449999999999999</v>
      </c>
      <c r="K38" s="111">
        <f>Phys!O39</f>
        <v>2.09</v>
      </c>
      <c r="L38" s="111">
        <f>Phys!P39</f>
        <v>1.915</v>
      </c>
      <c r="M38" s="111">
        <f>Phys!Q39</f>
        <v>2.1349999999999998</v>
      </c>
      <c r="N38" s="111">
        <f>Phys!R39</f>
        <v>2.0699999999999998</v>
      </c>
      <c r="O38" s="111">
        <f>Phys!S39</f>
        <v>1.9850000000000001</v>
      </c>
      <c r="P38" s="111">
        <f>Phys!T39</f>
        <v>2.23</v>
      </c>
      <c r="Q38" s="111">
        <f>Phys!W39</f>
        <v>2.0099999999999998</v>
      </c>
      <c r="R38" s="111">
        <f>Phys!X39</f>
        <v>2.2000000000000002</v>
      </c>
      <c r="S38" s="111">
        <f>Phys!V39</f>
        <v>2.09</v>
      </c>
      <c r="T38">
        <f ca="1">Phys!G39</f>
        <v>2.2899999999999996</v>
      </c>
      <c r="U38">
        <f>Phys!E39</f>
        <v>1.8979999999999999</v>
      </c>
      <c r="V38" s="81"/>
      <c r="W38" s="81"/>
      <c r="X38" s="10"/>
    </row>
    <row r="39" spans="1:24" x14ac:dyDescent="0.25">
      <c r="A39">
        <v>0.83201208312485475</v>
      </c>
      <c r="B39" s="78" t="str">
        <f t="shared" ca="1" si="0"/>
        <v>2.222.012.242.21.971.972.0452.091.9152.1352.071.9852.232.012.22.092.291.898</v>
      </c>
      <c r="C39" s="80">
        <f>C38+1</f>
        <v>37287</v>
      </c>
      <c r="D39" s="111">
        <f>Phys!H40</f>
        <v>2.2200000000000002</v>
      </c>
      <c r="E39" s="111">
        <f>Phys!I40</f>
        <v>2.0099999999999998</v>
      </c>
      <c r="F39" s="111">
        <f>Phys!J40</f>
        <v>2.2400000000000002</v>
      </c>
      <c r="G39" s="111">
        <f>Phys!K40</f>
        <v>2.2000000000000002</v>
      </c>
      <c r="H39" s="111">
        <f>Phys!L40</f>
        <v>1.97</v>
      </c>
      <c r="I39" s="111">
        <f>Phys!M40</f>
        <v>1.97</v>
      </c>
      <c r="J39" s="111">
        <f>Phys!N40</f>
        <v>2.0449999999999999</v>
      </c>
      <c r="K39" s="111">
        <f>Phys!O40</f>
        <v>2.09</v>
      </c>
      <c r="L39" s="111">
        <f>Phys!P40</f>
        <v>1.915</v>
      </c>
      <c r="M39" s="111">
        <f>Phys!Q40</f>
        <v>2.1349999999999998</v>
      </c>
      <c r="N39" s="111">
        <f>Phys!R40</f>
        <v>2.0699999999999998</v>
      </c>
      <c r="O39" s="111">
        <f>Phys!S40</f>
        <v>1.9850000000000001</v>
      </c>
      <c r="P39" s="111">
        <f>Phys!T40</f>
        <v>2.23</v>
      </c>
      <c r="Q39" s="111">
        <f>Phys!W40</f>
        <v>2.0099999999999998</v>
      </c>
      <c r="R39" s="111">
        <f>Phys!X40</f>
        <v>2.2000000000000002</v>
      </c>
      <c r="S39" s="111">
        <f>Phys!V40</f>
        <v>2.09</v>
      </c>
      <c r="T39">
        <f ca="1">Phys!G40</f>
        <v>2.2899999999999996</v>
      </c>
      <c r="U39">
        <f>Phys!E40</f>
        <v>1.8979999999999999</v>
      </c>
      <c r="V39" s="10"/>
      <c r="W39" s="10"/>
    </row>
    <row r="40" spans="1:24" x14ac:dyDescent="0.25">
      <c r="A40">
        <v>0.82692553205452968</v>
      </c>
      <c r="B40" s="78" t="str">
        <f t="shared" ca="1" si="0"/>
        <v>2.569999992.2852.5599999992.4252.1352.192.3752.192.0352.4252.4252.2852.672.1352.4252.62.291.898</v>
      </c>
      <c r="C40" s="80">
        <f t="shared" ref="C40:C67" si="1">C39+1</f>
        <v>37288</v>
      </c>
      <c r="D40" s="111">
        <f>Phys!H41</f>
        <v>2.5699999900000003</v>
      </c>
      <c r="E40" s="111">
        <f>Phys!I41</f>
        <v>2.2850000000000001</v>
      </c>
      <c r="F40" s="111">
        <f>Phys!J41</f>
        <v>2.559999999</v>
      </c>
      <c r="G40" s="111">
        <f>Phys!K41</f>
        <v>2.4250000000000003</v>
      </c>
      <c r="H40" s="111">
        <f>Phys!L41</f>
        <v>2.1350000000000002</v>
      </c>
      <c r="I40" s="111">
        <f>Phys!M41</f>
        <v>2.1900000000000004</v>
      </c>
      <c r="J40" s="111">
        <f>Phys!N41</f>
        <v>2.375</v>
      </c>
      <c r="K40" s="111">
        <f>Phys!O41</f>
        <v>2.1900000000000004</v>
      </c>
      <c r="L40" s="111">
        <f>Phys!P41</f>
        <v>2.0350000000000001</v>
      </c>
      <c r="M40" s="111">
        <f>Phys!Q41</f>
        <v>2.4250000000000003</v>
      </c>
      <c r="N40" s="111">
        <f>Phys!R41</f>
        <v>2.4250000000000003</v>
      </c>
      <c r="O40" s="111">
        <f>Phys!S41</f>
        <v>2.2850000000000001</v>
      </c>
      <c r="P40" s="111">
        <f>Phys!T41</f>
        <v>2.6700000000000004</v>
      </c>
      <c r="Q40" s="111">
        <f>Phys!W41</f>
        <v>2.1350000000000002</v>
      </c>
      <c r="R40" s="111">
        <f>Phys!X41</f>
        <v>2.4250000000000003</v>
      </c>
      <c r="S40" s="111">
        <f>Phys!V41</f>
        <v>2.6</v>
      </c>
      <c r="T40">
        <f ca="1">Phys!G41</f>
        <v>2.2899999999999996</v>
      </c>
      <c r="U40">
        <f>Phys!E41</f>
        <v>1.8979999999999999</v>
      </c>
      <c r="V40" s="10"/>
      <c r="W40" s="10"/>
    </row>
    <row r="41" spans="1:24" x14ac:dyDescent="0.25">
      <c r="A41">
        <v>0.82235697276696174</v>
      </c>
      <c r="B41" s="78" t="str">
        <f t="shared" ref="B41:B68" ca="1" si="2">(D41&amp;E41&amp;F41&amp;G41&amp;H41&amp;I41&amp;J41&amp;K41&amp;L41&amp;M41&amp;N41&amp;O41&amp;P41&amp;Q41&amp;R41&amp;S41&amp;T41&amp;U41)</f>
        <v>2.569999992.2852.5599999992.4252.1352.192.3752.192.0352.4252.4252.2852.672.1352.4252.62.291.898</v>
      </c>
      <c r="C41" s="80">
        <f t="shared" si="1"/>
        <v>37289</v>
      </c>
      <c r="D41" s="111">
        <f>Phys!H42</f>
        <v>2.5699999900000003</v>
      </c>
      <c r="E41" s="111">
        <f>Phys!I42</f>
        <v>2.2850000000000001</v>
      </c>
      <c r="F41" s="111">
        <f>Phys!J42</f>
        <v>2.559999999</v>
      </c>
      <c r="G41" s="111">
        <f>Phys!K42</f>
        <v>2.4250000000000003</v>
      </c>
      <c r="H41" s="111">
        <f>Phys!L42</f>
        <v>2.1350000000000002</v>
      </c>
      <c r="I41" s="111">
        <f>Phys!M42</f>
        <v>2.1900000000000004</v>
      </c>
      <c r="J41" s="111">
        <f>Phys!N42</f>
        <v>2.375</v>
      </c>
      <c r="K41" s="111">
        <f>Phys!O42</f>
        <v>2.1900000000000004</v>
      </c>
      <c r="L41" s="111">
        <f>Phys!P42</f>
        <v>2.0350000000000001</v>
      </c>
      <c r="M41" s="111">
        <f>Phys!Q42</f>
        <v>2.4250000000000003</v>
      </c>
      <c r="N41" s="111">
        <f>Phys!R42</f>
        <v>2.4250000000000003</v>
      </c>
      <c r="O41" s="111">
        <f>Phys!S42</f>
        <v>2.2850000000000001</v>
      </c>
      <c r="P41" s="111">
        <f>Phys!T42</f>
        <v>2.6700000000000004</v>
      </c>
      <c r="Q41" s="111">
        <f>Phys!W42</f>
        <v>2.1350000000000002</v>
      </c>
      <c r="R41" s="111">
        <f>Phys!X42</f>
        <v>2.4250000000000003</v>
      </c>
      <c r="S41" s="111">
        <f>Phys!V42</f>
        <v>2.6</v>
      </c>
      <c r="T41">
        <f ca="1">Phys!G42</f>
        <v>2.2899999999999996</v>
      </c>
      <c r="U41">
        <f>Phys!E42</f>
        <v>1.8979999999999999</v>
      </c>
      <c r="V41" s="10"/>
      <c r="W41" s="10"/>
    </row>
    <row r="42" spans="1:24" x14ac:dyDescent="0.25">
      <c r="A42">
        <v>0.81734804630155311</v>
      </c>
      <c r="B42" s="78" t="str">
        <f t="shared" ca="1" si="2"/>
        <v>2.569999992.2852.5599999992.4252.1352.192.3752.192.0352.4252.4252.2852.672.1352.4252.62.291.898</v>
      </c>
      <c r="C42" s="80">
        <f t="shared" si="1"/>
        <v>37290</v>
      </c>
      <c r="D42" s="111">
        <f>Phys!H43</f>
        <v>2.5699999900000003</v>
      </c>
      <c r="E42" s="111">
        <f>Phys!I43</f>
        <v>2.2850000000000001</v>
      </c>
      <c r="F42" s="111">
        <f>Phys!J43</f>
        <v>2.559999999</v>
      </c>
      <c r="G42" s="111">
        <f>Phys!K43</f>
        <v>2.4250000000000003</v>
      </c>
      <c r="H42" s="111">
        <f>Phys!L43</f>
        <v>2.1350000000000002</v>
      </c>
      <c r="I42" s="111">
        <f>Phys!M43</f>
        <v>2.1900000000000004</v>
      </c>
      <c r="J42" s="111">
        <f>Phys!N43</f>
        <v>2.375</v>
      </c>
      <c r="K42" s="111">
        <f>Phys!O43</f>
        <v>2.1900000000000004</v>
      </c>
      <c r="L42" s="111">
        <f>Phys!P43</f>
        <v>2.0350000000000001</v>
      </c>
      <c r="M42" s="111">
        <f>Phys!Q43</f>
        <v>2.4250000000000003</v>
      </c>
      <c r="N42" s="111">
        <f>Phys!R43</f>
        <v>2.4250000000000003</v>
      </c>
      <c r="O42" s="111">
        <f>Phys!S43</f>
        <v>2.2850000000000001</v>
      </c>
      <c r="P42" s="111">
        <f>Phys!T43</f>
        <v>2.6700000000000004</v>
      </c>
      <c r="Q42" s="111">
        <f>Phys!W43</f>
        <v>2.1350000000000002</v>
      </c>
      <c r="R42" s="111">
        <f>Phys!X43</f>
        <v>2.4250000000000003</v>
      </c>
      <c r="S42" s="111">
        <f>Phys!V43</f>
        <v>2.6</v>
      </c>
      <c r="T42">
        <f ca="1">Phys!G43</f>
        <v>2.2899999999999996</v>
      </c>
      <c r="U42">
        <f>Phys!E43</f>
        <v>1.8979999999999999</v>
      </c>
      <c r="V42" s="10"/>
      <c r="W42" s="10"/>
    </row>
    <row r="43" spans="1:24" x14ac:dyDescent="0.25">
      <c r="A43">
        <v>0.81255780001450251</v>
      </c>
      <c r="B43" s="78" t="str">
        <f t="shared" ca="1" si="2"/>
        <v>2.569999992.2852.5599999992.4252.1352.192.3752.192.0352.4252.4252.2852.672.1352.4252.62.291.898</v>
      </c>
      <c r="C43" s="80">
        <f t="shared" si="1"/>
        <v>37291</v>
      </c>
      <c r="D43" s="111">
        <f>Phys!H44</f>
        <v>2.5699999900000003</v>
      </c>
      <c r="E43" s="111">
        <f>Phys!I44</f>
        <v>2.2850000000000001</v>
      </c>
      <c r="F43" s="111">
        <f>Phys!J44</f>
        <v>2.559999999</v>
      </c>
      <c r="G43" s="111">
        <f>Phys!K44</f>
        <v>2.4250000000000003</v>
      </c>
      <c r="H43" s="111">
        <f>Phys!L44</f>
        <v>2.1350000000000002</v>
      </c>
      <c r="I43" s="111">
        <f>Phys!M44</f>
        <v>2.1900000000000004</v>
      </c>
      <c r="J43" s="111">
        <f>Phys!N44</f>
        <v>2.375</v>
      </c>
      <c r="K43" s="111">
        <f>Phys!O44</f>
        <v>2.1900000000000004</v>
      </c>
      <c r="L43" s="111">
        <f>Phys!P44</f>
        <v>2.0350000000000001</v>
      </c>
      <c r="M43" s="111">
        <f>Phys!Q44</f>
        <v>2.4250000000000003</v>
      </c>
      <c r="N43" s="111">
        <f>Phys!R44</f>
        <v>2.4250000000000003</v>
      </c>
      <c r="O43" s="111">
        <f>Phys!S44</f>
        <v>2.2850000000000001</v>
      </c>
      <c r="P43" s="111">
        <f>Phys!T44</f>
        <v>2.6700000000000004</v>
      </c>
      <c r="Q43" s="111">
        <f>Phys!W44</f>
        <v>2.1350000000000002</v>
      </c>
      <c r="R43" s="111">
        <f>Phys!X44</f>
        <v>2.4250000000000003</v>
      </c>
      <c r="S43" s="111">
        <f>Phys!V44</f>
        <v>2.6</v>
      </c>
      <c r="T43">
        <f ca="1">Phys!G44</f>
        <v>2.2899999999999996</v>
      </c>
      <c r="U43">
        <f>Phys!E44</f>
        <v>1.8979999999999999</v>
      </c>
      <c r="V43" s="10"/>
      <c r="W43" s="10"/>
    </row>
    <row r="44" spans="1:24" x14ac:dyDescent="0.25">
      <c r="A44">
        <v>0.80763914556713023</v>
      </c>
      <c r="B44" s="78" t="str">
        <f t="shared" ca="1" si="2"/>
        <v>2.569999992.2852.5599999992.4252.1352.192.3752.192.0352.4252.4252.2852.672.1352.4252.62.291.898</v>
      </c>
      <c r="C44" s="80">
        <f t="shared" si="1"/>
        <v>37292</v>
      </c>
      <c r="D44" s="111">
        <f>Phys!H45</f>
        <v>2.5699999900000003</v>
      </c>
      <c r="E44" s="111">
        <f>Phys!I45</f>
        <v>2.2850000000000001</v>
      </c>
      <c r="F44" s="111">
        <f>Phys!J45</f>
        <v>2.559999999</v>
      </c>
      <c r="G44" s="111">
        <f>Phys!K45</f>
        <v>2.4250000000000003</v>
      </c>
      <c r="H44" s="111">
        <f>Phys!L45</f>
        <v>2.1350000000000002</v>
      </c>
      <c r="I44" s="111">
        <f>Phys!M45</f>
        <v>2.1900000000000004</v>
      </c>
      <c r="J44" s="111">
        <f>Phys!N45</f>
        <v>2.375</v>
      </c>
      <c r="K44" s="111">
        <f>Phys!O45</f>
        <v>2.1900000000000004</v>
      </c>
      <c r="L44" s="111">
        <f>Phys!P45</f>
        <v>2.0350000000000001</v>
      </c>
      <c r="M44" s="111">
        <f>Phys!Q45</f>
        <v>2.4250000000000003</v>
      </c>
      <c r="N44" s="111">
        <f>Phys!R45</f>
        <v>2.4250000000000003</v>
      </c>
      <c r="O44" s="111">
        <f>Phys!S45</f>
        <v>2.2850000000000001</v>
      </c>
      <c r="P44" s="111">
        <f>Phys!T45</f>
        <v>2.6700000000000004</v>
      </c>
      <c r="Q44" s="111">
        <f>Phys!W45</f>
        <v>2.1350000000000002</v>
      </c>
      <c r="R44" s="111">
        <f>Phys!X45</f>
        <v>2.4250000000000003</v>
      </c>
      <c r="S44" s="111">
        <f>Phys!V45</f>
        <v>2.6</v>
      </c>
      <c r="T44">
        <f ca="1">Phys!G45</f>
        <v>2.2899999999999996</v>
      </c>
      <c r="U44">
        <f>Phys!E45</f>
        <v>1.8979999999999999</v>
      </c>
      <c r="V44" s="10"/>
      <c r="W44" s="10"/>
    </row>
    <row r="45" spans="1:24" x14ac:dyDescent="0.25">
      <c r="A45">
        <v>0.80290798450414713</v>
      </c>
      <c r="B45" s="78" t="str">
        <f t="shared" ca="1" si="2"/>
        <v>2.569999992.2852.5599999992.4252.1352.192.3752.192.0352.4252.4252.2852.672.1352.4252.62.291.898</v>
      </c>
      <c r="C45" s="80">
        <f t="shared" si="1"/>
        <v>37293</v>
      </c>
      <c r="D45" s="111">
        <f>Phys!H46</f>
        <v>2.5699999900000003</v>
      </c>
      <c r="E45" s="111">
        <f>Phys!I46</f>
        <v>2.2850000000000001</v>
      </c>
      <c r="F45" s="111">
        <f>Phys!J46</f>
        <v>2.559999999</v>
      </c>
      <c r="G45" s="111">
        <f>Phys!K46</f>
        <v>2.4250000000000003</v>
      </c>
      <c r="H45" s="111">
        <f>Phys!L46</f>
        <v>2.1350000000000002</v>
      </c>
      <c r="I45" s="111">
        <f>Phys!M46</f>
        <v>2.1900000000000004</v>
      </c>
      <c r="J45" s="111">
        <f>Phys!N46</f>
        <v>2.375</v>
      </c>
      <c r="K45" s="111">
        <f>Phys!O46</f>
        <v>2.1900000000000004</v>
      </c>
      <c r="L45" s="111">
        <f>Phys!P46</f>
        <v>2.0350000000000001</v>
      </c>
      <c r="M45" s="111">
        <f>Phys!Q46</f>
        <v>2.4250000000000003</v>
      </c>
      <c r="N45" s="111">
        <f>Phys!R46</f>
        <v>2.4250000000000003</v>
      </c>
      <c r="O45" s="111">
        <f>Phys!S46</f>
        <v>2.2850000000000001</v>
      </c>
      <c r="P45" s="111">
        <f>Phys!T46</f>
        <v>2.6700000000000004</v>
      </c>
      <c r="Q45" s="111">
        <f>Phys!W46</f>
        <v>2.1350000000000002</v>
      </c>
      <c r="R45" s="111">
        <f>Phys!X46</f>
        <v>2.4250000000000003</v>
      </c>
      <c r="S45" s="111">
        <f>Phys!V46</f>
        <v>2.6</v>
      </c>
      <c r="T45">
        <f ca="1">Phys!G46</f>
        <v>2.2899999999999996</v>
      </c>
      <c r="U45">
        <f>Phys!E46</f>
        <v>1.8979999999999999</v>
      </c>
      <c r="V45" s="10"/>
      <c r="W45" s="10"/>
    </row>
    <row r="46" spans="1:24" x14ac:dyDescent="0.25">
      <c r="A46">
        <v>0.79804810782542857</v>
      </c>
      <c r="B46" s="78" t="str">
        <f t="shared" ca="1" si="2"/>
        <v>2.569999992.2852.5599999992.4252.1352.192.3752.192.0352.4252.4252.2852.672.1352.4252.62.291.898</v>
      </c>
      <c r="C46" s="80">
        <f t="shared" si="1"/>
        <v>37294</v>
      </c>
      <c r="D46" s="111">
        <f>Phys!H47</f>
        <v>2.5699999900000003</v>
      </c>
      <c r="E46" s="111">
        <f>Phys!I47</f>
        <v>2.2850000000000001</v>
      </c>
      <c r="F46" s="111">
        <f>Phys!J47</f>
        <v>2.559999999</v>
      </c>
      <c r="G46" s="111">
        <f>Phys!K47</f>
        <v>2.4250000000000003</v>
      </c>
      <c r="H46" s="111">
        <f>Phys!L47</f>
        <v>2.1350000000000002</v>
      </c>
      <c r="I46" s="111">
        <f>Phys!M47</f>
        <v>2.1900000000000004</v>
      </c>
      <c r="J46" s="111">
        <f>Phys!N47</f>
        <v>2.375</v>
      </c>
      <c r="K46" s="111">
        <f>Phys!O47</f>
        <v>2.1900000000000004</v>
      </c>
      <c r="L46" s="111">
        <f>Phys!P47</f>
        <v>2.0350000000000001</v>
      </c>
      <c r="M46" s="111">
        <f>Phys!Q47</f>
        <v>2.4250000000000003</v>
      </c>
      <c r="N46" s="111">
        <f>Phys!R47</f>
        <v>2.4250000000000003</v>
      </c>
      <c r="O46" s="111">
        <f>Phys!S47</f>
        <v>2.2850000000000001</v>
      </c>
      <c r="P46" s="111">
        <f>Phys!T47</f>
        <v>2.6700000000000004</v>
      </c>
      <c r="Q46" s="111">
        <f>Phys!W47</f>
        <v>2.1350000000000002</v>
      </c>
      <c r="R46" s="111">
        <f>Phys!X47</f>
        <v>2.4250000000000003</v>
      </c>
      <c r="S46" s="111">
        <f>Phys!V47</f>
        <v>2.6</v>
      </c>
      <c r="T46">
        <f ca="1">Phys!G47</f>
        <v>2.2899999999999996</v>
      </c>
      <c r="U46">
        <f>Phys!E47</f>
        <v>1.8979999999999999</v>
      </c>
      <c r="V46" s="10"/>
      <c r="W46" s="10"/>
    </row>
    <row r="47" spans="1:24" x14ac:dyDescent="0.25">
      <c r="A47">
        <v>0.79321925181850295</v>
      </c>
      <c r="B47" s="78" t="str">
        <f t="shared" ca="1" si="2"/>
        <v>2.569999992.2852.5599999992.4252.1352.192.3752.192.0352.4252.4252.2852.672.1352.4252.62.291.898</v>
      </c>
      <c r="C47" s="80">
        <f t="shared" si="1"/>
        <v>37295</v>
      </c>
      <c r="D47" s="111">
        <f>Phys!H48</f>
        <v>2.5699999900000003</v>
      </c>
      <c r="E47" s="111">
        <f>Phys!I48</f>
        <v>2.2850000000000001</v>
      </c>
      <c r="F47" s="111">
        <f>Phys!J48</f>
        <v>2.559999999</v>
      </c>
      <c r="G47" s="111">
        <f>Phys!K48</f>
        <v>2.4250000000000003</v>
      </c>
      <c r="H47" s="111">
        <f>Phys!L48</f>
        <v>2.1350000000000002</v>
      </c>
      <c r="I47" s="111">
        <f>Phys!M48</f>
        <v>2.1900000000000004</v>
      </c>
      <c r="J47" s="111">
        <f>Phys!N48</f>
        <v>2.375</v>
      </c>
      <c r="K47" s="111">
        <f>Phys!O48</f>
        <v>2.1900000000000004</v>
      </c>
      <c r="L47" s="111">
        <f>Phys!P48</f>
        <v>2.0350000000000001</v>
      </c>
      <c r="M47" s="111">
        <f>Phys!Q48</f>
        <v>2.4250000000000003</v>
      </c>
      <c r="N47" s="111">
        <f>Phys!R48</f>
        <v>2.4250000000000003</v>
      </c>
      <c r="O47" s="111">
        <f>Phys!S48</f>
        <v>2.2850000000000001</v>
      </c>
      <c r="P47" s="111">
        <f>Phys!T48</f>
        <v>2.6700000000000004</v>
      </c>
      <c r="Q47" s="111">
        <f>Phys!W48</f>
        <v>2.1350000000000002</v>
      </c>
      <c r="R47" s="111">
        <f>Phys!X48</f>
        <v>2.4250000000000003</v>
      </c>
      <c r="S47" s="111">
        <f>Phys!V48</f>
        <v>2.6</v>
      </c>
      <c r="T47">
        <f ca="1">Phys!G48</f>
        <v>2.2899999999999996</v>
      </c>
      <c r="U47">
        <f>Phys!E48</f>
        <v>1.8979999999999999</v>
      </c>
      <c r="V47" s="10"/>
      <c r="W47" s="10"/>
    </row>
    <row r="48" spans="1:24" x14ac:dyDescent="0.25">
      <c r="A48">
        <v>0.78857532400411645</v>
      </c>
      <c r="B48" s="78" t="str">
        <f t="shared" ca="1" si="2"/>
        <v>2.569999992.2852.5599999992.4252.1352.192.3752.192.0352.4252.4252.2852.672.1352.4252.62.291.898</v>
      </c>
      <c r="C48" s="80">
        <f t="shared" si="1"/>
        <v>37296</v>
      </c>
      <c r="D48" s="111">
        <f>Phys!H49</f>
        <v>2.5699999900000003</v>
      </c>
      <c r="E48" s="111">
        <f>Phys!I49</f>
        <v>2.2850000000000001</v>
      </c>
      <c r="F48" s="111">
        <f>Phys!J49</f>
        <v>2.559999999</v>
      </c>
      <c r="G48" s="111">
        <f>Phys!K49</f>
        <v>2.4250000000000003</v>
      </c>
      <c r="H48" s="111">
        <f>Phys!L49</f>
        <v>2.1350000000000002</v>
      </c>
      <c r="I48" s="111">
        <f>Phys!M49</f>
        <v>2.1900000000000004</v>
      </c>
      <c r="J48" s="111">
        <f>Phys!N49</f>
        <v>2.375</v>
      </c>
      <c r="K48" s="111">
        <f>Phys!O49</f>
        <v>2.1900000000000004</v>
      </c>
      <c r="L48" s="111">
        <f>Phys!P49</f>
        <v>2.0350000000000001</v>
      </c>
      <c r="M48" s="111">
        <f>Phys!Q49</f>
        <v>2.4250000000000003</v>
      </c>
      <c r="N48" s="111">
        <f>Phys!R49</f>
        <v>2.4250000000000003</v>
      </c>
      <c r="O48" s="111">
        <f>Phys!S49</f>
        <v>2.2850000000000001</v>
      </c>
      <c r="P48" s="111">
        <f>Phys!T49</f>
        <v>2.6700000000000004</v>
      </c>
      <c r="Q48" s="111">
        <f>Phys!W49</f>
        <v>2.1350000000000002</v>
      </c>
      <c r="R48" s="111">
        <f>Phys!X49</f>
        <v>2.4250000000000003</v>
      </c>
      <c r="S48" s="111">
        <f>Phys!V49</f>
        <v>2.6</v>
      </c>
      <c r="T48">
        <f ca="1">Phys!G49</f>
        <v>2.2899999999999996</v>
      </c>
      <c r="U48">
        <f>Phys!E49</f>
        <v>1.8979999999999999</v>
      </c>
      <c r="V48" s="10"/>
      <c r="W48" s="10"/>
    </row>
    <row r="49" spans="1:23" x14ac:dyDescent="0.25">
      <c r="A49">
        <v>0.78380647663049374</v>
      </c>
      <c r="B49" s="78" t="str">
        <f t="shared" ca="1" si="2"/>
        <v>2.569999992.2852.5599999992.4252.1352.192.3752.192.0352.4252.4252.2852.672.1352.4252.62.291.898</v>
      </c>
      <c r="C49" s="80">
        <f t="shared" si="1"/>
        <v>37297</v>
      </c>
      <c r="D49" s="111">
        <f>Phys!H50</f>
        <v>2.5699999900000003</v>
      </c>
      <c r="E49" s="111">
        <f>Phys!I50</f>
        <v>2.2850000000000001</v>
      </c>
      <c r="F49" s="111">
        <f>Phys!J50</f>
        <v>2.559999999</v>
      </c>
      <c r="G49" s="111">
        <f>Phys!K50</f>
        <v>2.4250000000000003</v>
      </c>
      <c r="H49" s="111">
        <f>Phys!L50</f>
        <v>2.1350000000000002</v>
      </c>
      <c r="I49" s="111">
        <f>Phys!M50</f>
        <v>2.1900000000000004</v>
      </c>
      <c r="J49" s="111">
        <f>Phys!N50</f>
        <v>2.375</v>
      </c>
      <c r="K49" s="111">
        <f>Phys!O50</f>
        <v>2.1900000000000004</v>
      </c>
      <c r="L49" s="111">
        <f>Phys!P50</f>
        <v>2.0350000000000001</v>
      </c>
      <c r="M49" s="111">
        <f>Phys!Q50</f>
        <v>2.4250000000000003</v>
      </c>
      <c r="N49" s="111">
        <f>Phys!R50</f>
        <v>2.4250000000000003</v>
      </c>
      <c r="O49" s="111">
        <f>Phys!S50</f>
        <v>2.2850000000000001</v>
      </c>
      <c r="P49" s="111">
        <f>Phys!T50</f>
        <v>2.6700000000000004</v>
      </c>
      <c r="Q49" s="111">
        <f>Phys!W50</f>
        <v>2.1350000000000002</v>
      </c>
      <c r="R49" s="111">
        <f>Phys!X50</f>
        <v>2.4250000000000003</v>
      </c>
      <c r="S49" s="111">
        <f>Phys!V50</f>
        <v>2.6</v>
      </c>
      <c r="T49">
        <f ca="1">Phys!G50</f>
        <v>2.2899999999999996</v>
      </c>
      <c r="U49">
        <f>Phys!E50</f>
        <v>1.8979999999999999</v>
      </c>
      <c r="V49" s="10"/>
      <c r="W49" s="10"/>
    </row>
    <row r="50" spans="1:23" x14ac:dyDescent="0.25">
      <c r="A50">
        <v>0.77922040432092898</v>
      </c>
      <c r="B50" s="78" t="str">
        <f t="shared" ca="1" si="2"/>
        <v>2.569999992.2852.5599999992.4252.1352.192.3752.192.0352.4252.4252.2852.672.1352.4252.62.291.898</v>
      </c>
      <c r="C50" s="80">
        <f t="shared" si="1"/>
        <v>37298</v>
      </c>
      <c r="D50" s="111">
        <f>Phys!H51</f>
        <v>2.5699999900000003</v>
      </c>
      <c r="E50" s="111">
        <f>Phys!I51</f>
        <v>2.2850000000000001</v>
      </c>
      <c r="F50" s="111">
        <f>Phys!J51</f>
        <v>2.559999999</v>
      </c>
      <c r="G50" s="111">
        <f>Phys!K51</f>
        <v>2.4250000000000003</v>
      </c>
      <c r="H50" s="111">
        <f>Phys!L51</f>
        <v>2.1350000000000002</v>
      </c>
      <c r="I50" s="111">
        <f>Phys!M51</f>
        <v>2.1900000000000004</v>
      </c>
      <c r="J50" s="111">
        <f>Phys!N51</f>
        <v>2.375</v>
      </c>
      <c r="K50" s="111">
        <f>Phys!O51</f>
        <v>2.1900000000000004</v>
      </c>
      <c r="L50" s="111">
        <f>Phys!P51</f>
        <v>2.0350000000000001</v>
      </c>
      <c r="M50" s="111">
        <f>Phys!Q51</f>
        <v>2.4250000000000003</v>
      </c>
      <c r="N50" s="111">
        <f>Phys!R51</f>
        <v>2.4250000000000003</v>
      </c>
      <c r="O50" s="111">
        <f>Phys!S51</f>
        <v>2.2850000000000001</v>
      </c>
      <c r="P50" s="111">
        <f>Phys!T51</f>
        <v>2.6700000000000004</v>
      </c>
      <c r="Q50" s="111">
        <f>Phys!W51</f>
        <v>2.1350000000000002</v>
      </c>
      <c r="R50" s="111">
        <f>Phys!X51</f>
        <v>2.4250000000000003</v>
      </c>
      <c r="S50" s="111">
        <f>Phys!V51</f>
        <v>2.6</v>
      </c>
      <c r="T50">
        <f ca="1">Phys!G51</f>
        <v>2.2899999999999996</v>
      </c>
      <c r="U50">
        <f>Phys!E51</f>
        <v>1.8979999999999999</v>
      </c>
      <c r="V50" s="10"/>
      <c r="W50" s="10"/>
    </row>
    <row r="51" spans="1:23" x14ac:dyDescent="0.25">
      <c r="A51">
        <v>0.77449652111602529</v>
      </c>
      <c r="B51" s="78" t="str">
        <f t="shared" ca="1" si="2"/>
        <v>2.569999992.2852.5599999992.4252.1352.192.3752.192.0352.4252.4252.2852.672.1352.4252.62.291.898</v>
      </c>
      <c r="C51" s="80">
        <f t="shared" si="1"/>
        <v>37299</v>
      </c>
      <c r="D51" s="111">
        <f>Phys!H52</f>
        <v>2.5699999900000003</v>
      </c>
      <c r="E51" s="111">
        <f>Phys!I52</f>
        <v>2.2850000000000001</v>
      </c>
      <c r="F51" s="111">
        <f>Phys!J52</f>
        <v>2.559999999</v>
      </c>
      <c r="G51" s="111">
        <f>Phys!K52</f>
        <v>2.4250000000000003</v>
      </c>
      <c r="H51" s="111">
        <f>Phys!L52</f>
        <v>2.1350000000000002</v>
      </c>
      <c r="I51" s="111">
        <f>Phys!M52</f>
        <v>2.1900000000000004</v>
      </c>
      <c r="J51" s="111">
        <f>Phys!N52</f>
        <v>2.375</v>
      </c>
      <c r="K51" s="111">
        <f>Phys!O52</f>
        <v>2.1900000000000004</v>
      </c>
      <c r="L51" s="111">
        <f>Phys!P52</f>
        <v>2.0350000000000001</v>
      </c>
      <c r="M51" s="111">
        <f>Phys!Q52</f>
        <v>2.4250000000000003</v>
      </c>
      <c r="N51" s="111">
        <f>Phys!R52</f>
        <v>2.4250000000000003</v>
      </c>
      <c r="O51" s="111">
        <f>Phys!S52</f>
        <v>2.2850000000000001</v>
      </c>
      <c r="P51" s="111">
        <f>Phys!T52</f>
        <v>2.6700000000000004</v>
      </c>
      <c r="Q51" s="111">
        <f>Phys!W52</f>
        <v>2.1350000000000002</v>
      </c>
      <c r="R51" s="111">
        <f>Phys!X52</f>
        <v>2.4250000000000003</v>
      </c>
      <c r="S51" s="111">
        <f>Phys!V52</f>
        <v>2.6</v>
      </c>
      <c r="T51">
        <f ca="1">Phys!G52</f>
        <v>2.2899999999999996</v>
      </c>
      <c r="U51">
        <f>Phys!E52</f>
        <v>1.8979999999999999</v>
      </c>
      <c r="V51" s="10"/>
      <c r="W51" s="10"/>
    </row>
    <row r="52" spans="1:23" x14ac:dyDescent="0.25">
      <c r="A52">
        <v>0.76978621304006356</v>
      </c>
      <c r="B52" s="78" t="str">
        <f t="shared" ca="1" si="2"/>
        <v>2.569999992.2852.5599999992.4252.1352.192.3752.192.0352.4252.4252.2852.672.1352.4252.62.291.898</v>
      </c>
      <c r="C52" s="80">
        <f t="shared" si="1"/>
        <v>37300</v>
      </c>
      <c r="D52" s="111">
        <f>Phys!H53</f>
        <v>2.5699999900000003</v>
      </c>
      <c r="E52" s="111">
        <f>Phys!I53</f>
        <v>2.2850000000000001</v>
      </c>
      <c r="F52" s="111">
        <f>Phys!J53</f>
        <v>2.559999999</v>
      </c>
      <c r="G52" s="111">
        <f>Phys!K53</f>
        <v>2.4250000000000003</v>
      </c>
      <c r="H52" s="111">
        <f>Phys!L53</f>
        <v>2.1350000000000002</v>
      </c>
      <c r="I52" s="111">
        <f>Phys!M53</f>
        <v>2.1900000000000004</v>
      </c>
      <c r="J52" s="111">
        <f>Phys!N53</f>
        <v>2.375</v>
      </c>
      <c r="K52" s="111">
        <f>Phys!O53</f>
        <v>2.1900000000000004</v>
      </c>
      <c r="L52" s="111">
        <f>Phys!P53</f>
        <v>2.0350000000000001</v>
      </c>
      <c r="M52" s="111">
        <f>Phys!Q53</f>
        <v>2.4250000000000003</v>
      </c>
      <c r="N52" s="111">
        <f>Phys!R53</f>
        <v>2.4250000000000003</v>
      </c>
      <c r="O52" s="111">
        <f>Phys!S53</f>
        <v>2.2850000000000001</v>
      </c>
      <c r="P52" s="111">
        <f>Phys!T53</f>
        <v>2.6700000000000004</v>
      </c>
      <c r="Q52" s="111">
        <f>Phys!W53</f>
        <v>2.1350000000000002</v>
      </c>
      <c r="R52" s="111">
        <f>Phys!X53</f>
        <v>2.4250000000000003</v>
      </c>
      <c r="S52" s="111">
        <f>Phys!V53</f>
        <v>2.6</v>
      </c>
      <c r="T52">
        <f ca="1">Phys!G53</f>
        <v>2.2899999999999996</v>
      </c>
      <c r="U52">
        <f>Phys!E53</f>
        <v>1.8979999999999999</v>
      </c>
      <c r="V52" s="10"/>
      <c r="W52" s="10"/>
    </row>
    <row r="53" spans="1:23" x14ac:dyDescent="0.25">
      <c r="A53">
        <v>0.76540582238950583</v>
      </c>
      <c r="B53" s="78" t="str">
        <f t="shared" ca="1" si="2"/>
        <v>2.569999992.2852.5599999992.4252.1352.192.3752.192.0352.4252.4252.2852.672.1352.4252.62.291.898</v>
      </c>
      <c r="C53" s="80">
        <f t="shared" si="1"/>
        <v>37301</v>
      </c>
      <c r="D53" s="111">
        <f>Phys!H54</f>
        <v>2.5699999900000003</v>
      </c>
      <c r="E53" s="111">
        <f>Phys!I54</f>
        <v>2.2850000000000001</v>
      </c>
      <c r="F53" s="111">
        <f>Phys!J54</f>
        <v>2.559999999</v>
      </c>
      <c r="G53" s="111">
        <f>Phys!K54</f>
        <v>2.4250000000000003</v>
      </c>
      <c r="H53" s="111">
        <f>Phys!L54</f>
        <v>2.1350000000000002</v>
      </c>
      <c r="I53" s="111">
        <f>Phys!M54</f>
        <v>2.1900000000000004</v>
      </c>
      <c r="J53" s="111">
        <f>Phys!N54</f>
        <v>2.375</v>
      </c>
      <c r="K53" s="111">
        <f>Phys!O54</f>
        <v>2.1900000000000004</v>
      </c>
      <c r="L53" s="111">
        <f>Phys!P54</f>
        <v>2.0350000000000001</v>
      </c>
      <c r="M53" s="111">
        <f>Phys!Q54</f>
        <v>2.4250000000000003</v>
      </c>
      <c r="N53" s="111">
        <f>Phys!R54</f>
        <v>2.4250000000000003</v>
      </c>
      <c r="O53" s="111">
        <f>Phys!S54</f>
        <v>2.2850000000000001</v>
      </c>
      <c r="P53" s="111">
        <f>Phys!T54</f>
        <v>2.6700000000000004</v>
      </c>
      <c r="Q53" s="111">
        <f>Phys!W54</f>
        <v>2.1350000000000002</v>
      </c>
      <c r="R53" s="111">
        <f>Phys!X54</f>
        <v>2.4250000000000003</v>
      </c>
      <c r="S53" s="111">
        <f>Phys!V54</f>
        <v>2.6</v>
      </c>
      <c r="T53">
        <f ca="1">Phys!G54</f>
        <v>2.2899999999999996</v>
      </c>
      <c r="U53">
        <f>Phys!E54</f>
        <v>1.8979999999999999</v>
      </c>
      <c r="V53" s="10"/>
      <c r="W53" s="10"/>
    </row>
    <row r="54" spans="1:23" x14ac:dyDescent="0.25">
      <c r="A54">
        <v>0.76071290848148376</v>
      </c>
      <c r="B54" s="78" t="str">
        <f t="shared" ca="1" si="2"/>
        <v>2.569999992.2852.5599999992.4252.1352.192.3752.192.0352.4252.4252.2852.672.1352.4252.62.291.898</v>
      </c>
      <c r="C54" s="80">
        <f t="shared" si="1"/>
        <v>37302</v>
      </c>
      <c r="D54" s="111">
        <f>Phys!H55</f>
        <v>2.5699999900000003</v>
      </c>
      <c r="E54" s="111">
        <f>Phys!I55</f>
        <v>2.2850000000000001</v>
      </c>
      <c r="F54" s="111">
        <f>Phys!J55</f>
        <v>2.559999999</v>
      </c>
      <c r="G54" s="111">
        <f>Phys!K55</f>
        <v>2.4250000000000003</v>
      </c>
      <c r="H54" s="111">
        <f>Phys!L55</f>
        <v>2.1350000000000002</v>
      </c>
      <c r="I54" s="111">
        <f>Phys!M55</f>
        <v>2.1900000000000004</v>
      </c>
      <c r="J54" s="111">
        <f>Phys!N55</f>
        <v>2.375</v>
      </c>
      <c r="K54" s="111">
        <f>Phys!O55</f>
        <v>2.1900000000000004</v>
      </c>
      <c r="L54" s="111">
        <f>Phys!P55</f>
        <v>2.0350000000000001</v>
      </c>
      <c r="M54" s="111">
        <f>Phys!Q55</f>
        <v>2.4250000000000003</v>
      </c>
      <c r="N54" s="111">
        <f>Phys!R55</f>
        <v>2.4250000000000003</v>
      </c>
      <c r="O54" s="111">
        <f>Phys!S55</f>
        <v>2.2850000000000001</v>
      </c>
      <c r="P54" s="111">
        <f>Phys!T55</f>
        <v>2.6700000000000004</v>
      </c>
      <c r="Q54" s="111">
        <f>Phys!W55</f>
        <v>2.1350000000000002</v>
      </c>
      <c r="R54" s="111">
        <f>Phys!X55</f>
        <v>2.4250000000000003</v>
      </c>
      <c r="S54" s="111">
        <f>Phys!V55</f>
        <v>2.6</v>
      </c>
      <c r="T54">
        <f ca="1">Phys!G55</f>
        <v>2.2899999999999996</v>
      </c>
      <c r="U54">
        <f>Phys!E55</f>
        <v>1.8979999999999999</v>
      </c>
      <c r="V54" s="10"/>
      <c r="W54" s="10"/>
    </row>
    <row r="55" spans="1:23" x14ac:dyDescent="0.25">
      <c r="A55">
        <v>0.75615734194321671</v>
      </c>
      <c r="B55" s="78" t="str">
        <f t="shared" ca="1" si="2"/>
        <v>2.569999992.2852.5599999992.4252.1352.192.3752.192.0352.4252.4252.2852.672.1352.4252.62.291.898</v>
      </c>
      <c r="C55" s="80">
        <f t="shared" si="1"/>
        <v>37303</v>
      </c>
      <c r="D55" s="111">
        <f>Phys!H56</f>
        <v>2.5699999900000003</v>
      </c>
      <c r="E55" s="111">
        <f>Phys!I56</f>
        <v>2.2850000000000001</v>
      </c>
      <c r="F55" s="111">
        <f>Phys!J56</f>
        <v>2.559999999</v>
      </c>
      <c r="G55" s="111">
        <f>Phys!K56</f>
        <v>2.4250000000000003</v>
      </c>
      <c r="H55" s="111">
        <f>Phys!L56</f>
        <v>2.1350000000000002</v>
      </c>
      <c r="I55" s="111">
        <f>Phys!M56</f>
        <v>2.1900000000000004</v>
      </c>
      <c r="J55" s="111">
        <f>Phys!N56</f>
        <v>2.375</v>
      </c>
      <c r="K55" s="111">
        <f>Phys!O56</f>
        <v>2.1900000000000004</v>
      </c>
      <c r="L55" s="111">
        <f>Phys!P56</f>
        <v>2.0350000000000001</v>
      </c>
      <c r="M55" s="111">
        <f>Phys!Q56</f>
        <v>2.4250000000000003</v>
      </c>
      <c r="N55" s="111">
        <f>Phys!R56</f>
        <v>2.4250000000000003</v>
      </c>
      <c r="O55" s="111">
        <f>Phys!S56</f>
        <v>2.2850000000000001</v>
      </c>
      <c r="P55" s="111">
        <f>Phys!T56</f>
        <v>2.6700000000000004</v>
      </c>
      <c r="Q55" s="111">
        <f>Phys!W56</f>
        <v>2.1350000000000002</v>
      </c>
      <c r="R55" s="111">
        <f>Phys!X56</f>
        <v>2.4250000000000003</v>
      </c>
      <c r="S55" s="111">
        <f>Phys!V56</f>
        <v>2.6</v>
      </c>
      <c r="T55">
        <f ca="1">Phys!G56</f>
        <v>2.2899999999999996</v>
      </c>
      <c r="U55">
        <f>Phys!E56</f>
        <v>1.8979999999999999</v>
      </c>
      <c r="V55" s="10"/>
      <c r="W55" s="10"/>
    </row>
    <row r="56" spans="1:23" x14ac:dyDescent="0.25">
      <c r="A56">
        <v>0.75147526327922998</v>
      </c>
      <c r="B56" s="78" t="str">
        <f t="shared" ca="1" si="2"/>
        <v>2.569999992.2852.5599999992.4252.1352.192.3752.192.0352.4252.4252.2852.672.1352.4252.62.291.898</v>
      </c>
      <c r="C56" s="80">
        <f t="shared" si="1"/>
        <v>37304</v>
      </c>
      <c r="D56" s="111">
        <f>Phys!H57</f>
        <v>2.5699999900000003</v>
      </c>
      <c r="E56" s="111">
        <f>Phys!I57</f>
        <v>2.2850000000000001</v>
      </c>
      <c r="F56" s="111">
        <f>Phys!J57</f>
        <v>2.559999999</v>
      </c>
      <c r="G56" s="111">
        <f>Phys!K57</f>
        <v>2.4250000000000003</v>
      </c>
      <c r="H56" s="111">
        <f>Phys!L57</f>
        <v>2.1350000000000002</v>
      </c>
      <c r="I56" s="111">
        <f>Phys!M57</f>
        <v>2.1900000000000004</v>
      </c>
      <c r="J56" s="111">
        <f>Phys!N57</f>
        <v>2.375</v>
      </c>
      <c r="K56" s="111">
        <f>Phys!O57</f>
        <v>2.1900000000000004</v>
      </c>
      <c r="L56" s="111">
        <f>Phys!P57</f>
        <v>2.0350000000000001</v>
      </c>
      <c r="M56" s="111">
        <f>Phys!Q57</f>
        <v>2.4250000000000003</v>
      </c>
      <c r="N56" s="111">
        <f>Phys!R57</f>
        <v>2.4250000000000003</v>
      </c>
      <c r="O56" s="111">
        <f>Phys!S57</f>
        <v>2.2850000000000001</v>
      </c>
      <c r="P56" s="111">
        <f>Phys!T57</f>
        <v>2.6700000000000004</v>
      </c>
      <c r="Q56" s="111">
        <f>Phys!W57</f>
        <v>2.1350000000000002</v>
      </c>
      <c r="R56" s="111">
        <f>Phys!X57</f>
        <v>2.4250000000000003</v>
      </c>
      <c r="S56" s="111">
        <f>Phys!V57</f>
        <v>2.6</v>
      </c>
      <c r="T56">
        <f ca="1">Phys!G57</f>
        <v>2.2899999999999996</v>
      </c>
      <c r="U56">
        <f>Phys!E57</f>
        <v>1.8979999999999999</v>
      </c>
      <c r="V56" s="10"/>
      <c r="W56" s="10"/>
    </row>
    <row r="57" spans="1:23" x14ac:dyDescent="0.25">
      <c r="A57">
        <v>0.74696863259335955</v>
      </c>
      <c r="B57" s="78" t="str">
        <f t="shared" ca="1" si="2"/>
        <v>2.569999992.2852.5599999992.4252.1352.192.3752.192.0352.4252.4252.2852.672.1352.4252.62.291.898</v>
      </c>
      <c r="C57" s="80">
        <f t="shared" si="1"/>
        <v>37305</v>
      </c>
      <c r="D57" s="111">
        <f>Phys!H58</f>
        <v>2.5699999900000003</v>
      </c>
      <c r="E57" s="111">
        <f>Phys!I58</f>
        <v>2.2850000000000001</v>
      </c>
      <c r="F57" s="111">
        <f>Phys!J58</f>
        <v>2.559999999</v>
      </c>
      <c r="G57" s="111">
        <f>Phys!K58</f>
        <v>2.4250000000000003</v>
      </c>
      <c r="H57" s="111">
        <f>Phys!L58</f>
        <v>2.1350000000000002</v>
      </c>
      <c r="I57" s="111">
        <f>Phys!M58</f>
        <v>2.1900000000000004</v>
      </c>
      <c r="J57" s="111">
        <f>Phys!N58</f>
        <v>2.375</v>
      </c>
      <c r="K57" s="111">
        <f>Phys!O58</f>
        <v>2.1900000000000004</v>
      </c>
      <c r="L57" s="111">
        <f>Phys!P58</f>
        <v>2.0350000000000001</v>
      </c>
      <c r="M57" s="111">
        <f>Phys!Q58</f>
        <v>2.4250000000000003</v>
      </c>
      <c r="N57" s="111">
        <f>Phys!R58</f>
        <v>2.4250000000000003</v>
      </c>
      <c r="O57" s="111">
        <f>Phys!S58</f>
        <v>2.2850000000000001</v>
      </c>
      <c r="P57" s="111">
        <f>Phys!T58</f>
        <v>2.6700000000000004</v>
      </c>
      <c r="Q57" s="111">
        <f>Phys!W58</f>
        <v>2.1350000000000002</v>
      </c>
      <c r="R57" s="111">
        <f>Phys!X58</f>
        <v>2.4250000000000003</v>
      </c>
      <c r="S57" s="111">
        <f>Phys!V58</f>
        <v>2.6</v>
      </c>
      <c r="T57">
        <f ca="1">Phys!G58</f>
        <v>2.2899999999999996</v>
      </c>
      <c r="U57">
        <f>Phys!E58</f>
        <v>1.8979999999999999</v>
      </c>
      <c r="V57" s="10"/>
      <c r="W57" s="10"/>
    </row>
    <row r="58" spans="1:23" x14ac:dyDescent="0.25">
      <c r="A58">
        <v>0.74233689382596235</v>
      </c>
      <c r="B58" s="78" t="str">
        <f t="shared" ca="1" si="2"/>
        <v>2.569999992.2852.5599999992.4252.1352.192.3752.192.0352.4252.4252.2852.672.1352.4252.62.291.898</v>
      </c>
      <c r="C58" s="80">
        <f t="shared" si="1"/>
        <v>37306</v>
      </c>
      <c r="D58" s="111">
        <f>Phys!H59</f>
        <v>2.5699999900000003</v>
      </c>
      <c r="E58" s="111">
        <f>Phys!I59</f>
        <v>2.2850000000000001</v>
      </c>
      <c r="F58" s="111">
        <f>Phys!J59</f>
        <v>2.559999999</v>
      </c>
      <c r="G58" s="111">
        <f>Phys!K59</f>
        <v>2.4250000000000003</v>
      </c>
      <c r="H58" s="111">
        <f>Phys!L59</f>
        <v>2.1350000000000002</v>
      </c>
      <c r="I58" s="111">
        <f>Phys!M59</f>
        <v>2.1900000000000004</v>
      </c>
      <c r="J58" s="111">
        <f>Phys!N59</f>
        <v>2.375</v>
      </c>
      <c r="K58" s="111">
        <f>Phys!O59</f>
        <v>2.1900000000000004</v>
      </c>
      <c r="L58" s="111">
        <f>Phys!P59</f>
        <v>2.0350000000000001</v>
      </c>
      <c r="M58" s="111">
        <f>Phys!Q59</f>
        <v>2.4250000000000003</v>
      </c>
      <c r="N58" s="111">
        <f>Phys!R59</f>
        <v>2.4250000000000003</v>
      </c>
      <c r="O58" s="111">
        <f>Phys!S59</f>
        <v>2.2850000000000001</v>
      </c>
      <c r="P58" s="111">
        <f>Phys!T59</f>
        <v>2.6700000000000004</v>
      </c>
      <c r="Q58" s="111">
        <f>Phys!W59</f>
        <v>2.1350000000000002</v>
      </c>
      <c r="R58" s="111">
        <f>Phys!X59</f>
        <v>2.4250000000000003</v>
      </c>
      <c r="S58" s="111">
        <f>Phys!V59</f>
        <v>2.6</v>
      </c>
      <c r="T58">
        <f ca="1">Phys!G59</f>
        <v>2.2899999999999996</v>
      </c>
      <c r="U58">
        <f>Phys!E59</f>
        <v>1.8979999999999999</v>
      </c>
      <c r="V58" s="10"/>
      <c r="W58" s="10"/>
    </row>
    <row r="59" spans="1:23" x14ac:dyDescent="0.25">
      <c r="A59">
        <v>0.73773056417958316</v>
      </c>
      <c r="B59" s="78" t="str">
        <f t="shared" ca="1" si="2"/>
        <v>2.569999992.2852.5599999992.4252.1352.192.3752.192.0352.4252.4252.2852.672.1352.4252.62.291.898</v>
      </c>
      <c r="C59" s="80">
        <f t="shared" si="1"/>
        <v>37307</v>
      </c>
      <c r="D59" s="111">
        <f>Phys!H60</f>
        <v>2.5699999900000003</v>
      </c>
      <c r="E59" s="111">
        <f>Phys!I60</f>
        <v>2.2850000000000001</v>
      </c>
      <c r="F59" s="111">
        <f>Phys!J60</f>
        <v>2.559999999</v>
      </c>
      <c r="G59" s="111">
        <f>Phys!K60</f>
        <v>2.4250000000000003</v>
      </c>
      <c r="H59" s="111">
        <f>Phys!L60</f>
        <v>2.1350000000000002</v>
      </c>
      <c r="I59" s="111">
        <f>Phys!M60</f>
        <v>2.1900000000000004</v>
      </c>
      <c r="J59" s="111">
        <f>Phys!N60</f>
        <v>2.375</v>
      </c>
      <c r="K59" s="111">
        <f>Phys!O60</f>
        <v>2.1900000000000004</v>
      </c>
      <c r="L59" s="111">
        <f>Phys!P60</f>
        <v>2.0350000000000001</v>
      </c>
      <c r="M59" s="111">
        <f>Phys!Q60</f>
        <v>2.4250000000000003</v>
      </c>
      <c r="N59" s="111">
        <f>Phys!R60</f>
        <v>2.4250000000000003</v>
      </c>
      <c r="O59" s="111">
        <f>Phys!S60</f>
        <v>2.2850000000000001</v>
      </c>
      <c r="P59" s="111">
        <f>Phys!T60</f>
        <v>2.6700000000000004</v>
      </c>
      <c r="Q59" s="111">
        <f>Phys!W60</f>
        <v>2.1350000000000002</v>
      </c>
      <c r="R59" s="111">
        <f>Phys!X60</f>
        <v>2.4250000000000003</v>
      </c>
      <c r="S59" s="111">
        <f>Phys!V60</f>
        <v>2.6</v>
      </c>
      <c r="T59">
        <f ca="1">Phys!G60</f>
        <v>2.2899999999999996</v>
      </c>
      <c r="U59">
        <f>Phys!E60</f>
        <v>1.8979999999999999</v>
      </c>
      <c r="V59" s="10"/>
      <c r="W59" s="10"/>
    </row>
    <row r="60" spans="1:23" x14ac:dyDescent="0.25">
      <c r="A60">
        <v>0.73329690905481104</v>
      </c>
      <c r="B60" s="78" t="str">
        <f t="shared" ca="1" si="2"/>
        <v>2.569999992.2852.5599999992.4252.1352.192.3752.192.0352.4252.4252.2852.672.1352.4252.62.291.898</v>
      </c>
      <c r="C60" s="80">
        <f t="shared" si="1"/>
        <v>37308</v>
      </c>
      <c r="D60" s="111">
        <f>Phys!H61</f>
        <v>2.5699999900000003</v>
      </c>
      <c r="E60" s="111">
        <f>Phys!I61</f>
        <v>2.2850000000000001</v>
      </c>
      <c r="F60" s="111">
        <f>Phys!J61</f>
        <v>2.559999999</v>
      </c>
      <c r="G60" s="111">
        <f>Phys!K61</f>
        <v>2.4250000000000003</v>
      </c>
      <c r="H60" s="111">
        <f>Phys!L61</f>
        <v>2.1350000000000002</v>
      </c>
      <c r="I60" s="111">
        <f>Phys!M61</f>
        <v>2.1900000000000004</v>
      </c>
      <c r="J60" s="111">
        <f>Phys!N61</f>
        <v>2.375</v>
      </c>
      <c r="K60" s="111">
        <f>Phys!O61</f>
        <v>2.1900000000000004</v>
      </c>
      <c r="L60" s="111">
        <f>Phys!P61</f>
        <v>2.0350000000000001</v>
      </c>
      <c r="M60" s="111">
        <f>Phys!Q61</f>
        <v>2.4250000000000003</v>
      </c>
      <c r="N60" s="111">
        <f>Phys!R61</f>
        <v>2.4250000000000003</v>
      </c>
      <c r="O60" s="111">
        <f>Phys!S61</f>
        <v>2.2850000000000001</v>
      </c>
      <c r="P60" s="111">
        <f>Phys!T61</f>
        <v>2.6700000000000004</v>
      </c>
      <c r="Q60" s="111">
        <f>Phys!W61</f>
        <v>2.1350000000000002</v>
      </c>
      <c r="R60" s="111">
        <f>Phys!X61</f>
        <v>2.4250000000000003</v>
      </c>
      <c r="S60" s="111">
        <f>Phys!V61</f>
        <v>2.6</v>
      </c>
      <c r="T60">
        <f ca="1">Phys!G61</f>
        <v>2.2899999999999996</v>
      </c>
      <c r="U60">
        <f>Phys!E61</f>
        <v>1.8979999999999999</v>
      </c>
      <c r="V60" s="10"/>
      <c r="W60" s="10"/>
    </row>
    <row r="61" spans="1:23" x14ac:dyDescent="0.25">
      <c r="A61">
        <v>0.72874023853285153</v>
      </c>
      <c r="B61" s="78" t="str">
        <f t="shared" ca="1" si="2"/>
        <v>2.569999992.2852.5599999992.4252.1352.192.3752.192.0352.4252.4252.2852.672.1352.4252.62.291.898</v>
      </c>
      <c r="C61" s="80">
        <f t="shared" si="1"/>
        <v>37309</v>
      </c>
      <c r="D61" s="111">
        <f>Phys!H62</f>
        <v>2.5699999900000003</v>
      </c>
      <c r="E61" s="111">
        <f>Phys!I62</f>
        <v>2.2850000000000001</v>
      </c>
      <c r="F61" s="111">
        <f>Phys!J62</f>
        <v>2.559999999</v>
      </c>
      <c r="G61" s="111">
        <f>Phys!K62</f>
        <v>2.4250000000000003</v>
      </c>
      <c r="H61" s="111">
        <f>Phys!L62</f>
        <v>2.1350000000000002</v>
      </c>
      <c r="I61" s="111">
        <f>Phys!M62</f>
        <v>2.1900000000000004</v>
      </c>
      <c r="J61" s="111">
        <f>Phys!N62</f>
        <v>2.375</v>
      </c>
      <c r="K61" s="111">
        <f>Phys!O62</f>
        <v>2.1900000000000004</v>
      </c>
      <c r="L61" s="111">
        <f>Phys!P62</f>
        <v>2.0350000000000001</v>
      </c>
      <c r="M61" s="111">
        <f>Phys!Q62</f>
        <v>2.4250000000000003</v>
      </c>
      <c r="N61" s="111">
        <f>Phys!R62</f>
        <v>2.4250000000000003</v>
      </c>
      <c r="O61" s="111">
        <f>Phys!S62</f>
        <v>2.2850000000000001</v>
      </c>
      <c r="P61" s="111">
        <f>Phys!T62</f>
        <v>2.6700000000000004</v>
      </c>
      <c r="Q61" s="111">
        <f>Phys!W62</f>
        <v>2.1350000000000002</v>
      </c>
      <c r="R61" s="111">
        <f>Phys!X62</f>
        <v>2.4250000000000003</v>
      </c>
      <c r="S61" s="111">
        <f>Phys!V62</f>
        <v>2.6</v>
      </c>
      <c r="T61">
        <f ca="1">Phys!G62</f>
        <v>2.2899999999999996</v>
      </c>
      <c r="U61">
        <f>Phys!E62</f>
        <v>1.8979999999999999</v>
      </c>
      <c r="V61" s="10"/>
      <c r="W61" s="10"/>
    </row>
    <row r="62" spans="1:23" x14ac:dyDescent="0.25">
      <c r="A62">
        <v>0.72435442362621139</v>
      </c>
      <c r="B62" s="78" t="str">
        <f t="shared" ca="1" si="2"/>
        <v>2.569999992.2852.5599999992.4252.1352.192.3752.192.0352.4252.4252.2852.672.1352.4252.62.291.898</v>
      </c>
      <c r="C62" s="80">
        <f t="shared" si="1"/>
        <v>37310</v>
      </c>
      <c r="D62" s="111">
        <f>Phys!H63</f>
        <v>2.5699999900000003</v>
      </c>
      <c r="E62" s="111">
        <f>Phys!I63</f>
        <v>2.2850000000000001</v>
      </c>
      <c r="F62" s="111">
        <f>Phys!J63</f>
        <v>2.559999999</v>
      </c>
      <c r="G62" s="111">
        <f>Phys!K63</f>
        <v>2.4250000000000003</v>
      </c>
      <c r="H62" s="111">
        <f>Phys!L63</f>
        <v>2.1350000000000002</v>
      </c>
      <c r="I62" s="111">
        <f>Phys!M63</f>
        <v>2.1900000000000004</v>
      </c>
      <c r="J62" s="111">
        <f>Phys!N63</f>
        <v>2.375</v>
      </c>
      <c r="K62" s="111">
        <f>Phys!O63</f>
        <v>2.1900000000000004</v>
      </c>
      <c r="L62" s="111">
        <f>Phys!P63</f>
        <v>2.0350000000000001</v>
      </c>
      <c r="M62" s="111">
        <f>Phys!Q63</f>
        <v>2.4250000000000003</v>
      </c>
      <c r="N62" s="111">
        <f>Phys!R63</f>
        <v>2.4250000000000003</v>
      </c>
      <c r="O62" s="111">
        <f>Phys!S63</f>
        <v>2.2850000000000001</v>
      </c>
      <c r="P62" s="111">
        <f>Phys!T63</f>
        <v>2.6700000000000004</v>
      </c>
      <c r="Q62" s="111">
        <f>Phys!W63</f>
        <v>2.1350000000000002</v>
      </c>
      <c r="R62" s="111">
        <f>Phys!X63</f>
        <v>2.4250000000000003</v>
      </c>
      <c r="S62" s="111">
        <f>Phys!V63</f>
        <v>2.6</v>
      </c>
      <c r="T62">
        <f ca="1">Phys!G63</f>
        <v>2.2899999999999996</v>
      </c>
      <c r="U62">
        <f>Phys!E63</f>
        <v>1.8979999999999999</v>
      </c>
      <c r="V62" s="10"/>
      <c r="W62" s="10"/>
    </row>
    <row r="63" spans="1:23" x14ac:dyDescent="0.25">
      <c r="A63">
        <v>0.71984696449427898</v>
      </c>
      <c r="B63" s="78" t="str">
        <f t="shared" ca="1" si="2"/>
        <v>2.569999992.2852.5599999992.4252.1352.192.3752.192.0352.4252.4252.2852.672.1352.4252.62.291.898</v>
      </c>
      <c r="C63" s="80">
        <f t="shared" si="1"/>
        <v>37311</v>
      </c>
      <c r="D63" s="111">
        <f>Phys!H64</f>
        <v>2.5699999900000003</v>
      </c>
      <c r="E63" s="111">
        <f>Phys!I64</f>
        <v>2.2850000000000001</v>
      </c>
      <c r="F63" s="111">
        <f>Phys!J64</f>
        <v>2.559999999</v>
      </c>
      <c r="G63" s="111">
        <f>Phys!K64</f>
        <v>2.4250000000000003</v>
      </c>
      <c r="H63" s="111">
        <f>Phys!L64</f>
        <v>2.1350000000000002</v>
      </c>
      <c r="I63" s="111">
        <f>Phys!M64</f>
        <v>2.1900000000000004</v>
      </c>
      <c r="J63" s="111">
        <f>Phys!N64</f>
        <v>2.375</v>
      </c>
      <c r="K63" s="111">
        <f>Phys!O64</f>
        <v>2.1900000000000004</v>
      </c>
      <c r="L63" s="111">
        <f>Phys!P64</f>
        <v>2.0350000000000001</v>
      </c>
      <c r="M63" s="111">
        <f>Phys!Q64</f>
        <v>2.4250000000000003</v>
      </c>
      <c r="N63" s="111">
        <f>Phys!R64</f>
        <v>2.4250000000000003</v>
      </c>
      <c r="O63" s="111">
        <f>Phys!S64</f>
        <v>2.2850000000000001</v>
      </c>
      <c r="P63" s="111">
        <f>Phys!T64</f>
        <v>2.6700000000000004</v>
      </c>
      <c r="Q63" s="111">
        <f>Phys!W64</f>
        <v>2.1350000000000002</v>
      </c>
      <c r="R63" s="111">
        <f>Phys!X64</f>
        <v>2.4250000000000003</v>
      </c>
      <c r="S63" s="111">
        <f>Phys!V64</f>
        <v>2.6</v>
      </c>
      <c r="T63">
        <f ca="1">Phys!G64</f>
        <v>2.2899999999999996</v>
      </c>
      <c r="U63">
        <f>Phys!E64</f>
        <v>1.8979999999999999</v>
      </c>
      <c r="V63" s="10"/>
      <c r="W63" s="10"/>
    </row>
    <row r="64" spans="1:23" x14ac:dyDescent="0.25">
      <c r="A64">
        <v>0.71536434377438674</v>
      </c>
      <c r="B64" s="78" t="str">
        <f t="shared" ca="1" si="2"/>
        <v>2.569999992.2852.5599999992.4252.1352.192.3752.192.0352.4252.4252.2852.672.1352.4252.62.291.898</v>
      </c>
      <c r="C64" s="80">
        <f t="shared" si="1"/>
        <v>37312</v>
      </c>
      <c r="D64" s="111">
        <f>Phys!H65</f>
        <v>2.5699999900000003</v>
      </c>
      <c r="E64" s="111">
        <f>Phys!I65</f>
        <v>2.2850000000000001</v>
      </c>
      <c r="F64" s="111">
        <f>Phys!J65</f>
        <v>2.559999999</v>
      </c>
      <c r="G64" s="111">
        <f>Phys!K65</f>
        <v>2.4250000000000003</v>
      </c>
      <c r="H64" s="111">
        <f>Phys!L65</f>
        <v>2.1350000000000002</v>
      </c>
      <c r="I64" s="111">
        <f>Phys!M65</f>
        <v>2.1900000000000004</v>
      </c>
      <c r="J64" s="111">
        <f>Phys!N65</f>
        <v>2.375</v>
      </c>
      <c r="K64" s="111">
        <f>Phys!O65</f>
        <v>2.1900000000000004</v>
      </c>
      <c r="L64" s="111">
        <f>Phys!P65</f>
        <v>2.0350000000000001</v>
      </c>
      <c r="M64" s="111">
        <f>Phys!Q65</f>
        <v>2.4250000000000003</v>
      </c>
      <c r="N64" s="111">
        <f>Phys!R65</f>
        <v>2.4250000000000003</v>
      </c>
      <c r="O64" s="111">
        <f>Phys!S65</f>
        <v>2.2850000000000001</v>
      </c>
      <c r="P64" s="111">
        <f>Phys!T65</f>
        <v>2.6700000000000004</v>
      </c>
      <c r="Q64" s="111">
        <f>Phys!W65</f>
        <v>2.1350000000000002</v>
      </c>
      <c r="R64" s="111">
        <f>Phys!X65</f>
        <v>2.4250000000000003</v>
      </c>
      <c r="S64" s="111">
        <f>Phys!V65</f>
        <v>2.6</v>
      </c>
      <c r="T64">
        <f ca="1">Phys!G65</f>
        <v>2.2899999999999996</v>
      </c>
      <c r="U64">
        <f>Phys!E65</f>
        <v>1.8979999999999999</v>
      </c>
      <c r="V64" s="10"/>
      <c r="W64" s="10"/>
    </row>
    <row r="65" spans="1:24" x14ac:dyDescent="0.25">
      <c r="A65">
        <v>0.71133677895383884</v>
      </c>
      <c r="B65" s="78" t="str">
        <f t="shared" ca="1" si="2"/>
        <v>2.569999992.2852.5599999992.4252.1352.192.3752.192.0352.4252.4252.2852.672.1352.4252.62.291.898</v>
      </c>
      <c r="C65" s="80">
        <f t="shared" si="1"/>
        <v>37313</v>
      </c>
      <c r="D65" s="111">
        <f>Phys!H66</f>
        <v>2.5699999900000003</v>
      </c>
      <c r="E65" s="111">
        <f>Phys!I66</f>
        <v>2.2850000000000001</v>
      </c>
      <c r="F65" s="111">
        <f>Phys!J66</f>
        <v>2.559999999</v>
      </c>
      <c r="G65" s="111">
        <f>Phys!K66</f>
        <v>2.4250000000000003</v>
      </c>
      <c r="H65" s="111">
        <f>Phys!L66</f>
        <v>2.1350000000000002</v>
      </c>
      <c r="I65" s="111">
        <f>Phys!M66</f>
        <v>2.1900000000000004</v>
      </c>
      <c r="J65" s="111">
        <f>Phys!N66</f>
        <v>2.375</v>
      </c>
      <c r="K65" s="111">
        <f>Phys!O66</f>
        <v>2.1900000000000004</v>
      </c>
      <c r="L65" s="111">
        <f>Phys!P66</f>
        <v>2.0350000000000001</v>
      </c>
      <c r="M65" s="111">
        <f>Phys!Q66</f>
        <v>2.4250000000000003</v>
      </c>
      <c r="N65" s="111">
        <f>Phys!R66</f>
        <v>2.4250000000000003</v>
      </c>
      <c r="O65" s="111">
        <f>Phys!S66</f>
        <v>2.2850000000000001</v>
      </c>
      <c r="P65" s="111">
        <f>Phys!T66</f>
        <v>2.6700000000000004</v>
      </c>
      <c r="Q65" s="111">
        <f>Phys!W66</f>
        <v>2.1350000000000002</v>
      </c>
      <c r="R65" s="111">
        <f>Phys!X66</f>
        <v>2.4250000000000003</v>
      </c>
      <c r="S65" s="111">
        <f>Phys!V66</f>
        <v>2.6</v>
      </c>
      <c r="T65">
        <f ca="1">Phys!G66</f>
        <v>2.2899999999999996</v>
      </c>
      <c r="U65">
        <f>Phys!E66</f>
        <v>1.8979999999999999</v>
      </c>
      <c r="V65" s="10"/>
      <c r="W65" s="10"/>
    </row>
    <row r="66" spans="1:24" x14ac:dyDescent="0.25">
      <c r="A66">
        <v>0.70690111531372657</v>
      </c>
      <c r="B66" s="78" t="str">
        <f t="shared" ca="1" si="2"/>
        <v>2.569999992.2852.5599999992.4252.1352.192.3752.192.0352.4252.4252.2852.672.1352.4252.62.291.898</v>
      </c>
      <c r="C66" s="80">
        <f t="shared" si="1"/>
        <v>37314</v>
      </c>
      <c r="D66" s="111">
        <f>Phys!H67</f>
        <v>2.5699999900000003</v>
      </c>
      <c r="E66" s="111">
        <f>Phys!I67</f>
        <v>2.2850000000000001</v>
      </c>
      <c r="F66" s="111">
        <f>Phys!J67</f>
        <v>2.559999999</v>
      </c>
      <c r="G66" s="111">
        <f>Phys!K67</f>
        <v>2.4250000000000003</v>
      </c>
      <c r="H66" s="111">
        <f>Phys!L67</f>
        <v>2.1350000000000002</v>
      </c>
      <c r="I66" s="111">
        <f>Phys!M67</f>
        <v>2.1900000000000004</v>
      </c>
      <c r="J66" s="111">
        <f>Phys!N67</f>
        <v>2.375</v>
      </c>
      <c r="K66" s="111">
        <f>Phys!O67</f>
        <v>2.1900000000000004</v>
      </c>
      <c r="L66" s="111">
        <f>Phys!P67</f>
        <v>2.0350000000000001</v>
      </c>
      <c r="M66" s="111">
        <f>Phys!Q67</f>
        <v>2.4250000000000003</v>
      </c>
      <c r="N66" s="111">
        <f>Phys!R67</f>
        <v>2.4250000000000003</v>
      </c>
      <c r="O66" s="111">
        <f>Phys!S67</f>
        <v>2.2850000000000001</v>
      </c>
      <c r="P66" s="111">
        <f>Phys!T67</f>
        <v>2.6700000000000004</v>
      </c>
      <c r="Q66" s="111">
        <f>Phys!W67</f>
        <v>2.1350000000000002</v>
      </c>
      <c r="R66" s="111">
        <f>Phys!X67</f>
        <v>2.4250000000000003</v>
      </c>
      <c r="S66" s="111">
        <f>Phys!V67</f>
        <v>2.6</v>
      </c>
      <c r="T66">
        <f ca="1">Phys!G67</f>
        <v>2.2899999999999996</v>
      </c>
      <c r="U66">
        <f>Phys!E67</f>
        <v>1.8979999999999999</v>
      </c>
      <c r="V66" s="10"/>
      <c r="W66" s="10"/>
    </row>
    <row r="67" spans="1:24" x14ac:dyDescent="0.25">
      <c r="A67">
        <v>0.70263187271989425</v>
      </c>
      <c r="B67" s="78" t="str">
        <f t="shared" ca="1" si="2"/>
        <v>2.569999992.2852.5599999992.4252.1352.192.3752.192.0352.4252.4252.2852.672.1352.4252.62.291.898</v>
      </c>
      <c r="C67" s="80">
        <f t="shared" si="1"/>
        <v>37315</v>
      </c>
      <c r="D67" s="111">
        <f>Phys!H68</f>
        <v>2.5699999900000003</v>
      </c>
      <c r="E67" s="111">
        <f>Phys!I68</f>
        <v>2.2850000000000001</v>
      </c>
      <c r="F67" s="111">
        <f>Phys!J68</f>
        <v>2.559999999</v>
      </c>
      <c r="G67" s="111">
        <f>Phys!K68</f>
        <v>2.4250000000000003</v>
      </c>
      <c r="H67" s="111">
        <f>Phys!L68</f>
        <v>2.1350000000000002</v>
      </c>
      <c r="I67" s="111">
        <f>Phys!M68</f>
        <v>2.1900000000000004</v>
      </c>
      <c r="J67" s="111">
        <f>Phys!N68</f>
        <v>2.375</v>
      </c>
      <c r="K67" s="111">
        <f>Phys!O68</f>
        <v>2.1900000000000004</v>
      </c>
      <c r="L67" s="111">
        <f>Phys!P68</f>
        <v>2.0350000000000001</v>
      </c>
      <c r="M67" s="111">
        <f>Phys!Q68</f>
        <v>2.4250000000000003</v>
      </c>
      <c r="N67" s="111">
        <f>Phys!R68</f>
        <v>2.4250000000000003</v>
      </c>
      <c r="O67" s="111">
        <f>Phys!S68</f>
        <v>2.2850000000000001</v>
      </c>
      <c r="P67" s="111">
        <f>Phys!T68</f>
        <v>2.6700000000000004</v>
      </c>
      <c r="Q67" s="111">
        <f>Phys!W68</f>
        <v>2.1350000000000002</v>
      </c>
      <c r="R67" s="111">
        <f>Phys!X68</f>
        <v>2.4250000000000003</v>
      </c>
      <c r="S67" s="111">
        <f>Phys!V68</f>
        <v>2.6</v>
      </c>
      <c r="T67">
        <f ca="1">Phys!G68</f>
        <v>2.2899999999999996</v>
      </c>
      <c r="U67">
        <f>Phys!E68</f>
        <v>1.8979999999999999</v>
      </c>
      <c r="V67" s="10"/>
      <c r="W67" s="10"/>
    </row>
    <row r="68" spans="1:24" x14ac:dyDescent="0.25">
      <c r="B68" s="78" t="str">
        <f t="shared" si="2"/>
        <v/>
      </c>
      <c r="C68" s="80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U68" s="10"/>
      <c r="V68" s="10"/>
      <c r="W68" s="10"/>
    </row>
    <row r="69" spans="1:24" x14ac:dyDescent="0.25">
      <c r="A69">
        <v>0.68152864791073864</v>
      </c>
      <c r="B69" s="78" t="e">
        <f>(D69&amp;E69&amp;F69&amp;G69&amp;H69&amp;I69&amp;J69&amp;K69&amp;L69&amp;#REF!&amp;M69&amp;#REF!&amp;N69&amp;#REF!&amp;O69&amp;#REF!&amp;#REF!&amp;P69&amp;#REF!&amp;#REF!&amp;#REF!&amp;#REF!&amp;#REF!&amp;#REF!&amp;#REF!&amp;Q69&amp;#REF!&amp;#REF!&amp;#REF!&amp;#REF!&amp;#REF!&amp;#REF!&amp;#REF!&amp;#REF!&amp;#REF!&amp;#REF!&amp;#REF!&amp;#REF!&amp;#REF!&amp;#REF!&amp;#REF!&amp;#REF!&amp;#REF!&amp;#REF!&amp;#REF!&amp;#REF!&amp;#REF!&amp;#REF!&amp;#REF!&amp;#REF!&amp;R69&amp;S69&amp;T69&amp;#REF!&amp;#REF!&amp;#REF!&amp;#REF!&amp;#REF!&amp;#REF!&amp;#REF!&amp;#REF!&amp;#REF!&amp;#REF!&amp;#REF!&amp;#REF!&amp;#REF!&amp;#REF!)</f>
        <v>#REF!</v>
      </c>
      <c r="C69" s="80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U69" s="10"/>
      <c r="V69" s="10"/>
      <c r="W69" s="10"/>
    </row>
    <row r="70" spans="1:24" x14ac:dyDescent="0.25">
      <c r="B70" s="78" t="e">
        <f>(D70&amp;E70&amp;F70&amp;G70&amp;H70&amp;I70&amp;J70&amp;K70&amp;L70&amp;#REF!&amp;M70&amp;#REF!&amp;N70&amp;#REF!&amp;O70&amp;#REF!&amp;#REF!&amp;P70&amp;#REF!&amp;#REF!&amp;#REF!&amp;#REF!&amp;#REF!&amp;#REF!&amp;#REF!&amp;Q70&amp;#REF!&amp;#REF!&amp;#REF!&amp;#REF!&amp;#REF!&amp;#REF!&amp;#REF!&amp;#REF!&amp;#REF!&amp;#REF!&amp;#REF!&amp;#REF!&amp;#REF!&amp;#REF!&amp;#REF!&amp;#REF!&amp;#REF!&amp;#REF!&amp;#REF!&amp;#REF!&amp;#REF!&amp;#REF!&amp;#REF!&amp;#REF!&amp;R70&amp;S70&amp;T70&amp;#REF!&amp;#REF!&amp;#REF!&amp;#REF!&amp;#REF!&amp;#REF!&amp;#REF!&amp;#REF!&amp;#REF!&amp;#REF!&amp;#REF!&amp;#REF!&amp;#REF!&amp;#REF!)</f>
        <v>#REF!</v>
      </c>
      <c r="C70" s="80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U70" s="10"/>
      <c r="V70" s="10"/>
      <c r="W70" s="10"/>
      <c r="X70" s="10"/>
    </row>
    <row r="71" spans="1:24" x14ac:dyDescent="0.25">
      <c r="A71">
        <v>0.66921301260415778</v>
      </c>
      <c r="B71" s="78" t="e">
        <f>(D71&amp;E71&amp;F71&amp;G71&amp;H71&amp;I71&amp;J71&amp;K71&amp;L71&amp;#REF!&amp;M71&amp;#REF!&amp;N71&amp;#REF!&amp;O71&amp;#REF!&amp;#REF!&amp;P71&amp;#REF!&amp;#REF!&amp;#REF!&amp;#REF!&amp;#REF!&amp;#REF!&amp;#REF!&amp;Q71&amp;#REF!&amp;#REF!&amp;#REF!&amp;#REF!&amp;#REF!&amp;#REF!&amp;#REF!&amp;#REF!&amp;#REF!&amp;#REF!&amp;#REF!&amp;#REF!&amp;#REF!&amp;#REF!&amp;#REF!&amp;#REF!&amp;#REF!&amp;#REF!&amp;#REF!&amp;#REF!&amp;#REF!&amp;#REF!&amp;#REF!&amp;#REF!&amp;R71&amp;S71&amp;T71&amp;#REF!&amp;#REF!&amp;#REF!&amp;#REF!&amp;#REF!&amp;#REF!&amp;#REF!&amp;#REF!&amp;#REF!&amp;#REF!&amp;#REF!&amp;#REF!&amp;#REF!&amp;#REF!)</f>
        <v>#REF!</v>
      </c>
      <c r="C71" s="8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x14ac:dyDescent="0.25">
      <c r="A72">
        <v>0.66511316955956645</v>
      </c>
      <c r="B72" s="78" t="e">
        <f>(D72 &amp; E72 &amp; F72 &amp; G72 &amp; H72 &amp; I72 &amp; J72 &amp; K72 &amp;#REF! &amp;#REF! &amp; L72 &amp;#REF! &amp;#REF! &amp;#REF! &amp;#REF! &amp;#REF! &amp;#REF! &amp;#REF! &amp;#REF! &amp; M72 &amp;#REF! &amp;#REF! &amp;#REF! &amp;#REF! &amp;#REF! &amp; N72 &amp;#REF! &amp;#REF! &amp;#REF! &amp;#REF! &amp;#REF! &amp;#REF! &amp;#REF! &amp;#REF! &amp; O72 &amp;#REF! &amp;#REF! &amp;#REF! &amp;#REF! &amp;#REF! &amp;#REF! &amp;#REF! &amp;#REF! &amp; P72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Q72 &amp;#REF! &amp;#REF! &amp;#REF! &amp;#REF! &amp;#REF! &amp;#REF! &amp;#REF! &amp;#REF! &amp;#REF! &amp;#REF!)</f>
        <v>#REF!</v>
      </c>
      <c r="C72" s="8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x14ac:dyDescent="0.25">
      <c r="A73">
        <v>0.66143153187425152</v>
      </c>
      <c r="B73" s="78" t="e">
        <f>(D73 &amp; E73 &amp; F73 &amp; G73 &amp; H73 &amp; I73 &amp; J73 &amp; K73 &amp;#REF! &amp;#REF! &amp; L73 &amp;#REF! &amp;#REF! &amp;#REF! &amp;#REF! &amp;#REF! &amp;#REF! &amp;#REF! &amp;#REF! &amp; M73 &amp;#REF! &amp;#REF! &amp;#REF! &amp;#REF! &amp;#REF! &amp; N73 &amp;#REF! &amp;#REF! &amp;#REF! &amp;#REF! &amp;#REF! &amp;#REF! &amp;#REF! &amp;#REF! &amp; O73 &amp;#REF! &amp;#REF! &amp;#REF! &amp;#REF! &amp;#REF! &amp;#REF! &amp;#REF! &amp;#REF! &amp; P73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Q73 &amp;#REF! &amp;#REF! &amp;#REF! &amp;#REF! &amp;#REF! &amp;#REF! &amp;#REF! &amp;#REF! &amp;#REF! &amp;#REF!)</f>
        <v>#REF!</v>
      </c>
      <c r="C73" s="8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x14ac:dyDescent="0.25">
      <c r="A74">
        <v>0.65737903832521216</v>
      </c>
      <c r="B74" s="78" t="e">
        <f>(D74 &amp; E74 &amp; F74 &amp; G74 &amp; H74 &amp; I74 &amp; J74 &amp; K74 &amp;#REF! &amp;#REF! &amp; L74 &amp;#REF! &amp;#REF! &amp;#REF! &amp;#REF! &amp;#REF! &amp;#REF! &amp;#REF! &amp;#REF! &amp; M74 &amp;#REF! &amp;#REF! &amp;#REF! &amp;#REF! &amp;#REF! &amp; N74 &amp;#REF! &amp;#REF! &amp;#REF! &amp;#REF! &amp;#REF! &amp;#REF! &amp;#REF! &amp;#REF! &amp; O74 &amp;#REF! &amp;#REF! &amp;#REF! &amp;#REF! &amp;#REF! &amp;#REF! &amp;#REF! &amp;#REF! &amp; P74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Q74 &amp;#REF! &amp;#REF! &amp;#REF! &amp;#REF! &amp;#REF! &amp;#REF! &amp;#REF! &amp;#REF! &amp;#REF! &amp;#REF!)</f>
        <v>#REF!</v>
      </c>
      <c r="C74" s="8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x14ac:dyDescent="0.25">
      <c r="A75">
        <v>0.65348075200132882</v>
      </c>
      <c r="B75" s="78" t="e">
        <f>(D75 &amp; E75 &amp; F75 &amp; G75 &amp; H75 &amp; I75 &amp; J75 &amp; K75 &amp;#REF! &amp;#REF! &amp; L75 &amp;#REF! &amp;#REF! &amp;#REF! &amp;#REF! &amp;#REF! &amp;#REF! &amp;#REF! &amp;#REF! &amp; M75 &amp;#REF! &amp;#REF! &amp;#REF! &amp;#REF! &amp;#REF! &amp; N75 &amp;#REF! &amp;#REF! &amp;#REF! &amp;#REF! &amp;#REF! &amp;#REF! &amp;#REF! &amp;#REF! &amp; O75 &amp;#REF! &amp;#REF! &amp;#REF! &amp;#REF! &amp;#REF! &amp;#REF! &amp;#REF! &amp;#REF! &amp; P75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Q75 &amp;#REF! &amp;#REF! &amp;#REF! &amp;#REF! &amp;#REF! &amp;#REF! &amp;#REF! &amp;#REF! &amp;#REF! &amp;#REF!)</f>
        <v>#REF!</v>
      </c>
      <c r="C75" s="8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x14ac:dyDescent="0.25">
      <c r="A76">
        <v>0.64947664208768241</v>
      </c>
      <c r="B76" s="78" t="e">
        <f>(D76 &amp; E76 &amp; F76 &amp; G76 &amp; H76 &amp; I76 &amp; J76 &amp; K76 &amp;#REF! &amp;#REF! &amp; L76 &amp;#REF! &amp;#REF! &amp;#REF! &amp;#REF! &amp;#REF! &amp;#REF! &amp;#REF! &amp;#REF! &amp; M76 &amp;#REF! &amp;#REF! &amp;#REF! &amp;#REF! &amp;#REF! &amp; N76 &amp;#REF! &amp;#REF! &amp;#REF! &amp;#REF! &amp;#REF! &amp;#REF! &amp;#REF! &amp;#REF! &amp; O76 &amp;#REF! &amp;#REF! &amp;#REF! &amp;#REF! &amp;#REF! &amp;#REF! &amp;#REF! &amp;#REF! &amp; P76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Q76 &amp;#REF! &amp;#REF! &amp;#REF! &amp;#REF! &amp;#REF! &amp;#REF! &amp;#REF! &amp;#REF! &amp;#REF! &amp;#REF!)</f>
        <v>#REF!</v>
      </c>
      <c r="C76" s="8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x14ac:dyDescent="0.25">
      <c r="A77">
        <v>0.64562490022116847</v>
      </c>
      <c r="B77" s="78" t="e">
        <f>(D77 &amp; E77 &amp; F77 &amp; G77 &amp; H77 &amp; I77 &amp; J77 &amp; K77 &amp;#REF! &amp;#REF! &amp; L77 &amp;#REF! &amp;#REF! &amp;#REF! &amp;#REF! &amp;#REF! &amp;#REF! &amp;#REF! &amp;#REF! &amp; M77 &amp;#REF! &amp;#REF! &amp;#REF! &amp;#REF! &amp;#REF! &amp; N77 &amp;#REF! &amp;#REF! &amp;#REF! &amp;#REF! &amp;#REF! &amp;#REF! &amp;#REF! &amp;#REF! &amp; O77 &amp;#REF! &amp;#REF! &amp;#REF! &amp;#REF! &amp;#REF! &amp;#REF! &amp;#REF! &amp;#REF! &amp; P77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Q77 &amp;#REF! &amp;#REF! &amp;#REF! &amp;#REF! &amp;#REF! &amp;#REF! &amp;#REF! &amp;#REF! &amp;#REF! &amp;#REF!)</f>
        <v>#REF!</v>
      </c>
      <c r="C77" s="8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x14ac:dyDescent="0.25">
      <c r="A78">
        <v>0.64166860025850125</v>
      </c>
      <c r="B78" s="78" t="e">
        <f>(D78 &amp; E78 &amp; F78 &amp; G78 &amp; H78 &amp; I78 &amp; J78 &amp; K78 &amp;#REF! &amp;#REF! &amp; L78 &amp;#REF! &amp;#REF! &amp;#REF! &amp;#REF! &amp;#REF! &amp;#REF! &amp;#REF! &amp;#REF! &amp; M78 &amp;#REF! &amp;#REF! &amp;#REF! &amp;#REF! &amp;#REF! &amp; N78 &amp;#REF! &amp;#REF! &amp;#REF! &amp;#REF! &amp;#REF! &amp;#REF! &amp;#REF! &amp;#REF! &amp; O78 &amp;#REF! &amp;#REF! &amp;#REF! &amp;#REF! &amp;#REF! &amp;#REF! &amp;#REF! &amp;#REF! &amp; P78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Q78 &amp;#REF! &amp;#REF! &amp;#REF! &amp;#REF! &amp;#REF! &amp;#REF! &amp;#REF! &amp;#REF! &amp;#REF! &amp;#REF!)</f>
        <v>#REF!</v>
      </c>
      <c r="C78" s="8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x14ac:dyDescent="0.25">
      <c r="A79">
        <v>0.63773637947014095</v>
      </c>
      <c r="B79" s="78" t="e">
        <f>(D79 &amp; E79 &amp; F79 &amp; G79 &amp; H79 &amp; I79 &amp; J79 &amp; K79 &amp;#REF! &amp;#REF! &amp; L79 &amp;#REF! &amp;#REF! &amp;#REF! &amp;#REF! &amp;#REF! &amp;#REF! &amp;#REF! &amp;#REF! &amp; M79 &amp;#REF! &amp;#REF! &amp;#REF! &amp;#REF! &amp;#REF! &amp; N79 &amp;#REF! &amp;#REF! &amp;#REF! &amp;#REF! &amp;#REF! &amp;#REF! &amp;#REF! &amp;#REF! &amp; O79 &amp;#REF! &amp;#REF! &amp;#REF! &amp;#REF! &amp;#REF! &amp;#REF! &amp;#REF! &amp;#REF! &amp; P79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Q79 &amp;#REF! &amp;#REF! &amp;#REF! &amp;#REF! &amp;#REF! &amp;#REF! &amp;#REF! &amp;#REF! &amp;#REF! &amp;#REF!)</f>
        <v>#REF!</v>
      </c>
      <c r="C79" s="8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x14ac:dyDescent="0.25">
      <c r="A80">
        <v>0.63395379400695695</v>
      </c>
      <c r="B80" s="78" t="e">
        <f>(D80 &amp; E80 &amp; F80 &amp; G80 &amp; H80 &amp; I80 &amp; J80 &amp; K80 &amp;#REF! &amp;#REF! &amp; L80 &amp;#REF! &amp;#REF! &amp;#REF! &amp;#REF! &amp;#REF! &amp;#REF! &amp;#REF! &amp;#REF! &amp; M80 &amp;#REF! &amp;#REF! &amp;#REF! &amp;#REF! &amp;#REF! &amp; N80 &amp;#REF! &amp;#REF! &amp;#REF! &amp;#REF! &amp;#REF! &amp;#REF! &amp;#REF! &amp;#REF! &amp; O80 &amp;#REF! &amp;#REF! &amp;#REF! &amp;#REF! &amp;#REF! &amp;#REF! &amp;#REF! &amp;#REF! &amp; P80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Q80 &amp;#REF! &amp;#REF! &amp;#REF! &amp;#REF! &amp;#REF! &amp;#REF! &amp;#REF! &amp;#REF! &amp;#REF! &amp;#REF!)</f>
        <v>#REF!</v>
      </c>
      <c r="C80" s="8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25">
      <c r="A81">
        <v>0.63006853069057567</v>
      </c>
      <c r="B81" s="78" t="e">
        <f>(D81 &amp; E81 &amp; F81 &amp; G81 &amp; H81 &amp; I81 &amp; J81 &amp; K81 &amp;#REF! &amp;#REF! &amp; L81 &amp;#REF! &amp;#REF! &amp;#REF! &amp;#REF! &amp;#REF! &amp;#REF! &amp;#REF! &amp;#REF! &amp; M81 &amp;#REF! &amp;#REF! &amp;#REF! &amp;#REF! &amp;#REF! &amp; N81 &amp;#REF! &amp;#REF! &amp;#REF! &amp;#REF! &amp;#REF! &amp;#REF! &amp;#REF! &amp;#REF! &amp; O81 &amp;#REF! &amp;#REF! &amp;#REF! &amp;#REF! &amp;#REF! &amp;#REF! &amp;#REF! &amp;#REF! &amp; P81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Q81 &amp;#REF! &amp;#REF! &amp;#REF! &amp;#REF! &amp;#REF! &amp;#REF! &amp;#REF! &amp;#REF! &amp;#REF! &amp;#REF!)</f>
        <v>#REF!</v>
      </c>
      <c r="C81" s="8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25">
      <c r="A82">
        <v>0.62633111767585248</v>
      </c>
      <c r="B82" s="78" t="e">
        <f>(D82 &amp; E82 &amp; F82 &amp; G82 &amp; H82 &amp; I82 &amp; J82 &amp; K82 &amp;#REF! &amp;#REF! &amp; L82 &amp;#REF! &amp;#REF! &amp;#REF! &amp;#REF! &amp;#REF! &amp;#REF! &amp;#REF! &amp;#REF! &amp; M82 &amp;#REF! &amp;#REF! &amp;#REF! &amp;#REF! &amp;#REF! &amp; N82 &amp;#REF! &amp;#REF! &amp;#REF! &amp;#REF! &amp;#REF! &amp;#REF! &amp;#REF! &amp;#REF! &amp; O82 &amp;#REF! &amp;#REF! &amp;#REF! &amp;#REF! &amp;#REF! &amp;#REF! &amp;#REF! &amp;#REF! &amp; P82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Q82 &amp;#REF! &amp;#REF! &amp;#REF! &amp;#REF! &amp;#REF! &amp;#REF! &amp;#REF! &amp;#REF! &amp;#REF! &amp;#REF!)</f>
        <v>#REF!</v>
      </c>
      <c r="C82" s="8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25">
      <c r="A83">
        <v>0.61895402250090614</v>
      </c>
      <c r="B83" s="78" t="e">
        <f>(D83 &amp; E83 &amp; F83 &amp; G83 &amp; H83 &amp; I83 &amp; J83 &amp; K83 &amp;#REF! &amp;#REF! &amp; L83 &amp;#REF! &amp;#REF! &amp;#REF! &amp;#REF! &amp;#REF! &amp;#REF! &amp;#REF! &amp;#REF! &amp; M83 &amp;#REF! &amp;#REF! &amp;#REF! &amp;#REF! &amp;#REF! &amp; N83 &amp;#REF! &amp;#REF! &amp;#REF! &amp;#REF! &amp;#REF! &amp;#REF! &amp;#REF! &amp;#REF! &amp; O83 &amp;#REF! &amp;#REF! &amp;#REF! &amp;#REF! &amp;#REF! &amp;#REF! &amp;#REF! &amp;#REF! &amp; P83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Q83 &amp;#REF! &amp;#REF! &amp;#REF! &amp;#REF! &amp;#REF! &amp;#REF! &amp;#REF! &amp;#REF! &amp;#REF! &amp;#REF!)</f>
        <v>#REF!</v>
      </c>
      <c r="C83" s="8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25">
      <c r="A84">
        <v>0.61503581685761533</v>
      </c>
      <c r="B84" t="e">
        <f>(D84 &amp; E84 &amp; F84 &amp; G84 &amp; H84 &amp; I84 &amp; J84 &amp; K84 &amp;#REF! &amp;#REF! &amp; L84 &amp;#REF! &amp;#REF! &amp;#REF! &amp;#REF! &amp;#REF! &amp;#REF! &amp;#REF! &amp;#REF! &amp; M84 &amp;#REF! &amp;#REF! &amp;#REF! &amp;#REF! &amp;#REF! &amp; N84 &amp;#REF! &amp;#REF! &amp;#REF! &amp;#REF! &amp;#REF! &amp;#REF! &amp;#REF! &amp;#REF! &amp; O84 &amp;#REF! &amp;#REF! &amp;#REF! &amp;#REF! &amp;#REF! &amp;#REF! &amp;#REF! &amp;#REF! &amp; P84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Q84 &amp;#REF! &amp;#REF! &amp;#REF! &amp;#REF! &amp;#REF! &amp;#REF! &amp;#REF! &amp;#REF! &amp;#REF! &amp;#REF!)</f>
        <v>#REF!</v>
      </c>
      <c r="C84" s="5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25">
      <c r="A85">
        <v>0.61151591748683376</v>
      </c>
      <c r="B85" t="e">
        <f>(D85 &amp; E85 &amp; F85 &amp; G85 &amp; H85 &amp; I85 &amp; J85 &amp; K85 &amp;#REF! &amp;#REF! &amp; L85 &amp;#REF! &amp;#REF! &amp;#REF! &amp;#REF! &amp;#REF! &amp;#REF! &amp;#REF! &amp;#REF! &amp; M85 &amp;#REF! &amp;#REF! &amp;#REF! &amp;#REF! &amp;#REF! &amp; N85 &amp;#REF! &amp;#REF! &amp;#REF! &amp;#REF! &amp;#REF! &amp;#REF! &amp;#REF! &amp;#REF! &amp; O85 &amp;#REF! &amp;#REF! &amp;#REF! &amp;#REF! &amp;#REF! &amp;#REF! &amp;#REF! &amp;#REF! &amp; P85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Q85 &amp;#REF! &amp;#REF! &amp;#REF! &amp;#REF! &amp;#REF! &amp;#REF! &amp;#REF! &amp;#REF! &amp;#REF! &amp;#REF!)</f>
        <v>#REF!</v>
      </c>
      <c r="C85" s="5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25">
      <c r="A86">
        <v>0.60763996040128609</v>
      </c>
      <c r="B86" t="e">
        <f>(D86 &amp; E86 &amp; F86 &amp; G86 &amp; H86 &amp; I86 &amp; J86 &amp; K86 &amp;#REF! &amp;#REF! &amp; L86 &amp;#REF! &amp;#REF! &amp;#REF! &amp;#REF! &amp;#REF! &amp;#REF! &amp;#REF! &amp;#REF! &amp; M86 &amp;#REF! &amp;#REF! &amp;#REF! &amp;#REF! &amp;#REF! &amp; N86 &amp;#REF! &amp;#REF! &amp;#REF! &amp;#REF! &amp;#REF! &amp;#REF! &amp;#REF! &amp;#REF! &amp; O86 &amp;#REF! &amp;#REF! &amp;#REF! &amp;#REF! &amp;#REF! &amp;#REF! &amp;#REF! &amp;#REF! &amp; P86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Q86 &amp;#REF! &amp;#REF! &amp;#REF! &amp;#REF! &amp;#REF! &amp;#REF! &amp;#REF! &amp;#REF! &amp;#REF! &amp;#REF!)</f>
        <v>#REF!</v>
      </c>
      <c r="C86" s="55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25">
      <c r="A87">
        <v>0.60391002165207541</v>
      </c>
      <c r="B87" t="e">
        <f>(D87 &amp; E87 &amp; F87 &amp; G87 &amp; H87 &amp; I87 &amp; J87 &amp; K87 &amp;#REF! &amp;#REF! &amp; L87 &amp;#REF! &amp;#REF! &amp;#REF! &amp;#REF! &amp;#REF! &amp;#REF! &amp;#REF! &amp;#REF! &amp; M87 &amp;#REF! &amp;#REF! &amp;#REF! &amp;#REF! &amp;#REF! &amp; N87 &amp;#REF! &amp;#REF! &amp;#REF! &amp;#REF! &amp;#REF! &amp;#REF! &amp;#REF! &amp;#REF! &amp; O87 &amp;#REF! &amp;#REF! &amp;#REF! &amp;#REF! &amp;#REF! &amp;#REF! &amp;#REF! &amp;#REF! &amp; P87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Q87 &amp;#REF! &amp;#REF! &amp;#REF! &amp;#REF! &amp;#REF! &amp;#REF! &amp;#REF! &amp;#REF! &amp;#REF! &amp;#REF!)</f>
        <v>#REF!</v>
      </c>
      <c r="C87" s="55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25">
      <c r="A88">
        <v>0.60007733391129559</v>
      </c>
      <c r="B88" t="e">
        <f>(D88 &amp; E88 &amp; F88 &amp; G88 &amp; H88 &amp; I88 &amp; J88 &amp; K88 &amp;#REF! &amp;#REF! &amp; L88 &amp;#REF! &amp;#REF! &amp;#REF! &amp;#REF! &amp;#REF! &amp;#REF! &amp;#REF! &amp;#REF! &amp; M88 &amp;#REF! &amp;#REF! &amp;#REF! &amp;#REF! &amp;#REF! &amp; N88 &amp;#REF! &amp;#REF! &amp;#REF! &amp;#REF! &amp;#REF! &amp;#REF! &amp;#REF! &amp;#REF! &amp; O88 &amp;#REF! &amp;#REF! &amp;#REF! &amp;#REF! &amp;#REF! &amp;#REF! &amp;#REF! &amp;#REF! &amp; P88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Q88 &amp;#REF! &amp;#REF! &amp;#REF! &amp;#REF! &amp;#REF! &amp;#REF! &amp;#REF! &amp;#REF! &amp;#REF! &amp;#REF!)</f>
        <v>#REF!</v>
      </c>
      <c r="C88" s="55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25">
      <c r="A89">
        <v>0.59652381655978148</v>
      </c>
      <c r="B89" t="e">
        <f>(D89 &amp; E89 &amp; F89 &amp; G89 &amp; H89 &amp; I89 &amp; J89 &amp; K89 &amp;#REF! &amp;#REF! &amp; L89 &amp;#REF! &amp;#REF! &amp;#REF! &amp;#REF! &amp;#REF! &amp;#REF! &amp;#REF! &amp;#REF! &amp; M89 &amp;#REF! &amp;#REF! &amp;#REF! &amp;#REF! &amp;#REF! &amp; N89 &amp;#REF! &amp;#REF! &amp;#REF! &amp;#REF! &amp;#REF! &amp;#REF! &amp;#REF! &amp;#REF! &amp; O89 &amp;#REF! &amp;#REF! &amp;#REF! &amp;#REF! &amp;#REF! &amp;#REF! &amp;#REF! &amp;#REF! &amp; P89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Q89 &amp;#REF! &amp;#REF! &amp;#REF! &amp;#REF! &amp;#REF! &amp;#REF! &amp;#REF! &amp;#REF! &amp;#REF! &amp;#REF!)</f>
        <v>#REF!</v>
      </c>
      <c r="C89" s="55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25">
      <c r="A90">
        <v>0.59290279324220263</v>
      </c>
      <c r="B90" t="e">
        <f>(D90 &amp; E90 &amp; F90 &amp; G90 &amp; H90 &amp; I90 &amp; J90 &amp; K90 &amp;#REF! &amp;#REF! &amp; L90 &amp;#REF! &amp;#REF! &amp;#REF! &amp;#REF! &amp;#REF! &amp;#REF! &amp;#REF! &amp;#REF! &amp; M90 &amp;#REF! &amp;#REF! &amp;#REF! &amp;#REF! &amp;#REF! &amp; N90 &amp;#REF! &amp;#REF! &amp;#REF! &amp;#REF! &amp;#REF! &amp;#REF! &amp;#REF! &amp;#REF! &amp; O90 &amp;#REF! &amp;#REF! &amp;#REF! &amp;#REF! &amp;#REF! &amp;#REF! &amp;#REF! &amp;#REF! &amp; P90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Q90 &amp;#REF! &amp;#REF! &amp;#REF! &amp;#REF! &amp;#REF! &amp;#REF! &amp;#REF! &amp;#REF! &amp;#REF! &amp;#REF!)</f>
        <v>#REF!</v>
      </c>
      <c r="C90" s="55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25">
      <c r="A91">
        <v>0.58930524422311004</v>
      </c>
      <c r="B91" t="e">
        <f>(D91 &amp; E91 &amp; F91 &amp; G91 &amp; H91 &amp; I91 &amp; J91 &amp; K91 &amp;#REF! &amp;#REF! &amp; L91 &amp;#REF! &amp;#REF! &amp;#REF! &amp;#REF! &amp;#REF! &amp;#REF! &amp;#REF! &amp;#REF! &amp; M91 &amp;#REF! &amp;#REF! &amp;#REF! &amp;#REF! &amp;#REF! &amp; N91 &amp;#REF! &amp;#REF! &amp;#REF! &amp;#REF! &amp;#REF! &amp;#REF! &amp;#REF! &amp;#REF! &amp; O91 &amp;#REF! &amp;#REF! &amp;#REF! &amp;#REF! &amp;#REF! &amp;#REF! &amp;#REF! &amp;#REF! &amp; P91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Q91 &amp;#REF! &amp;#REF! &amp;#REF! &amp;#REF! &amp;#REF! &amp;#REF! &amp;#REF! &amp;#REF! &amp;#REF! &amp;#REF!)</f>
        <v>#REF!</v>
      </c>
      <c r="C91" s="55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25">
      <c r="A92">
        <v>0.58584594455127237</v>
      </c>
      <c r="B92" t="e">
        <f>(D92 &amp; E92 &amp; F92 &amp; G92 &amp; H92 &amp; I92 &amp; J92 &amp; K92 &amp;#REF! &amp;#REF! &amp; L92 &amp;#REF! &amp;#REF! &amp;#REF! &amp;#REF! &amp;#REF! &amp;#REF! &amp;#REF! &amp;#REF! &amp; M92 &amp;#REF! &amp;#REF! &amp;#REF! &amp;#REF! &amp;#REF! &amp; N92 &amp;#REF! &amp;#REF! &amp;#REF! &amp;#REF! &amp;#REF! &amp;#REF! &amp;#REF! &amp;#REF! &amp; O92 &amp;#REF! &amp;#REF! &amp;#REF! &amp;#REF! &amp;#REF! &amp;#REF! &amp;#REF! &amp;#REF! &amp; P92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Q92 &amp;#REF! &amp;#REF! &amp;#REF! &amp;#REF! &amp;#REF! &amp;#REF! &amp;#REF! &amp;#REF! &amp;#REF! &amp;#REF!)</f>
        <v>#REF!</v>
      </c>
      <c r="C92" s="55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25">
      <c r="A93">
        <v>0.58229411903709982</v>
      </c>
      <c r="B93" t="e">
        <f>(D93 &amp; E93 &amp; F93 &amp; G93 &amp; H93 &amp; I93 &amp; J93 &amp; K93 &amp;#REF! &amp;#REF! &amp; L93 &amp;#REF! &amp;#REF! &amp;#REF! &amp;#REF! &amp;#REF! &amp;#REF! &amp;#REF! &amp;#REF! &amp; M93 &amp;#REF! &amp;#REF! &amp;#REF! &amp;#REF! &amp;#REF! &amp; N93 &amp;#REF! &amp;#REF! &amp;#REF! &amp;#REF! &amp;#REF! &amp;#REF! &amp;#REF! &amp;#REF! &amp; O93 &amp;#REF! &amp;#REF! &amp;#REF! &amp;#REF! &amp;#REF! &amp;#REF! &amp;#REF! &amp;#REF! &amp; P93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Q93 &amp;#REF! &amp;#REF! &amp;#REF! &amp;#REF! &amp;#REF! &amp;#REF! &amp;#REF! &amp;#REF! &amp;#REF! &amp;#REF!)</f>
        <v>#REF!</v>
      </c>
      <c r="C93" s="55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25">
      <c r="A94">
        <v>0.57887877018886735</v>
      </c>
      <c r="B94" t="e">
        <f>(D94 &amp; E94 &amp; F94 &amp; G94 &amp; H94 &amp; I94 &amp; J94 &amp; K94 &amp;#REF! &amp;#REF! &amp; L94 &amp;#REF! &amp;#REF! &amp;#REF! &amp;#REF! &amp;#REF! &amp;#REF! &amp;#REF! &amp;#REF! &amp; M94 &amp;#REF! &amp;#REF! &amp;#REF! &amp;#REF! &amp;#REF! &amp; N94 &amp;#REF! &amp;#REF! &amp;#REF! &amp;#REF! &amp;#REF! &amp;#REF! &amp;#REF! &amp;#REF! &amp; O94 &amp;#REF! &amp;#REF! &amp;#REF! &amp;#REF! &amp;#REF! &amp;#REF! &amp;#REF! &amp;#REF! &amp; P94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Q94 &amp;#REF! &amp;#REF! &amp;#REF! &amp;#REF! &amp;#REF! &amp;#REF! &amp;#REF! &amp;#REF! &amp;#REF! &amp;#REF!)</f>
        <v>#REF!</v>
      </c>
      <c r="C94" s="55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25">
      <c r="A95">
        <v>0.57537205505184885</v>
      </c>
      <c r="B95" t="e">
        <f>(D95 &amp; E95 &amp; F95 &amp; G95 &amp; H95 &amp; I95 &amp; J95 &amp; K95 &amp;#REF! &amp;#REF! &amp; L95 &amp;#REF! &amp;#REF! &amp;#REF! &amp;#REF! &amp;#REF! &amp;#REF! &amp;#REF! &amp;#REF! &amp; M95 &amp;#REF! &amp;#REF! &amp;#REF! &amp;#REF! &amp;#REF! &amp; N95 &amp;#REF! &amp;#REF! &amp;#REF! &amp;#REF! &amp;#REF! &amp;#REF! &amp;#REF! &amp;#REF! &amp; O95 &amp;#REF! &amp;#REF! &amp;#REF! &amp;#REF! &amp;#REF! &amp;#REF! &amp;#REF! &amp;#REF! &amp; P95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Q95 &amp;#REF! &amp;#REF! &amp;#REF! &amp;#REF! &amp;#REF! &amp;#REF! &amp;#REF! &amp;#REF! &amp;#REF! &amp;#REF!)</f>
        <v>#REF!</v>
      </c>
      <c r="C95" s="55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25">
      <c r="A96">
        <v>0.57188803265453148</v>
      </c>
      <c r="B96" t="e">
        <f>(D96 &amp; E96 &amp; F96 &amp; G96 &amp; H96 &amp; I96 &amp; J96 &amp; K96 &amp;#REF! &amp;#REF! &amp; L96 &amp;#REF! &amp;#REF! &amp;#REF! &amp;#REF! &amp;#REF! &amp;#REF! &amp;#REF! &amp;#REF! &amp; M96 &amp;#REF! &amp;#REF! &amp;#REF! &amp;#REF! &amp;#REF! &amp; N96 &amp;#REF! &amp;#REF! &amp;#REF! &amp;#REF! &amp;#REF! &amp;#REF! &amp;#REF! &amp;#REF! &amp; O96 &amp;#REF! &amp;#REF! &amp;#REF! &amp;#REF! &amp;#REF! &amp;#REF! &amp;#REF! &amp;#REF! &amp; P96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Q96 &amp;#REF! &amp;#REF! &amp;#REF! &amp;#REF! &amp;#REF! &amp;#REF! &amp;#REF! &amp;#REF! &amp;#REF! &amp;#REF!)</f>
        <v>#REF!</v>
      </c>
      <c r="C96" s="55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x14ac:dyDescent="0.25">
      <c r="A97">
        <v>0.56864919246499623</v>
      </c>
      <c r="B97" t="e">
        <f>(D97 &amp; E97 &amp; F97 &amp; G97 &amp; H97 &amp; I97 &amp; J97 &amp; K97 &amp;#REF! &amp;#REF! &amp; L97 &amp;#REF! &amp;#REF! &amp;#REF! &amp;#REF! &amp;#REF! &amp;#REF! &amp;#REF! &amp;#REF! &amp; M97 &amp;#REF! &amp;#REF! &amp;#REF! &amp;#REF! &amp;#REF! &amp; N97 &amp;#REF! &amp;#REF! &amp;#REF! &amp;#REF! &amp;#REF! &amp;#REF! &amp;#REF! &amp;#REF! &amp; O97 &amp;#REF! &amp;#REF! &amp;#REF! &amp;#REF! &amp;#REF! &amp;#REF! &amp;#REF! &amp;#REF! &amp; P97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Q97 &amp;#REF! &amp;#REF! &amp;#REF! &amp;#REF! &amp;#REF! &amp;#REF! &amp;#REF! &amp;#REF! &amp;#REF! &amp;#REF!)</f>
        <v>#REF!</v>
      </c>
      <c r="C97" s="55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x14ac:dyDescent="0.25">
      <c r="A98">
        <v>0.56520865214176697</v>
      </c>
      <c r="B98" t="e">
        <f>(D98 &amp; E98 &amp; F98 &amp; G98 &amp; H98 &amp; I98 &amp; J98 &amp; K98 &amp;#REF! &amp;#REF! &amp; L98 &amp;#REF! &amp;#REF! &amp;#REF! &amp;#REF! &amp;#REF! &amp;#REF! &amp;#REF! &amp;#REF! &amp; M98 &amp;#REF! &amp;#REF! &amp;#REF! &amp;#REF! &amp;#REF! &amp; N98 &amp;#REF! &amp;#REF! &amp;#REF! &amp;#REF! &amp;#REF! &amp;#REF! &amp;#REF! &amp;#REF! &amp; O98 &amp;#REF! &amp;#REF! &amp;#REF! &amp;#REF! &amp;#REF! &amp;#REF! &amp;#REF! &amp;#REF! &amp; P98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Q98 &amp;#REF! &amp;#REF! &amp;#REF! &amp;#REF! &amp;#REF! &amp;#REF! &amp;#REF! &amp;#REF! &amp;#REF! &amp;#REF!)</f>
        <v>#REF!</v>
      </c>
      <c r="C98" s="5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x14ac:dyDescent="0.25">
      <c r="A99">
        <v>0.56190027481253624</v>
      </c>
      <c r="B99" t="e">
        <f>(D99 &amp; E99 &amp; F99 &amp; G99 &amp; H99 &amp; I99 &amp; J99 &amp; K99 &amp;#REF! &amp;#REF! &amp; L99 &amp;#REF! &amp;#REF! &amp;#REF! &amp;#REF! &amp;#REF! &amp;#REF! &amp;#REF! &amp;#REF! &amp; M99 &amp;#REF! &amp;#REF! &amp;#REF! &amp;#REF! &amp;#REF! &amp; N99 &amp;#REF! &amp;#REF! &amp;#REF! &amp;#REF! &amp;#REF! &amp;#REF! &amp;#REF! &amp;#REF! &amp; O99 &amp;#REF! &amp;#REF! &amp;#REF! &amp;#REF! &amp;#REF! &amp;#REF! &amp;#REF! &amp;#REF! &amp; P99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Q99 &amp;#REF! &amp;#REF! &amp;#REF! &amp;#REF! &amp;#REF! &amp;#REF! &amp;#REF! &amp;#REF! &amp;#REF! &amp;#REF!)</f>
        <v>#REF!</v>
      </c>
      <c r="C99" s="55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x14ac:dyDescent="0.25">
      <c r="A100">
        <v>0.5585033542511062</v>
      </c>
      <c r="B100" t="e">
        <f>(D100 &amp; E100 &amp; F100 &amp; G100 &amp; H100 &amp; I100 &amp; J100 &amp; K100 &amp;#REF! &amp;#REF! &amp; L100 &amp;#REF! &amp;#REF! &amp;#REF! &amp;#REF! &amp;#REF! &amp;#REF! &amp;#REF! &amp;#REF! &amp; M100 &amp;#REF! &amp;#REF! &amp;#REF! &amp;#REF! &amp;#REF! &amp; N100 &amp;#REF! &amp;#REF! &amp;#REF! &amp;#REF! &amp;#REF! &amp;#REF! &amp;#REF! &amp;#REF! &amp; O100 &amp;#REF! &amp;#REF! &amp;#REF! &amp;#REF! &amp;#REF! &amp;#REF! &amp;#REF! &amp;#REF! &amp; P100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Q100 &amp;#REF! &amp;#REF! &amp;#REF! &amp;#REF! &amp;#REF! &amp;#REF! &amp;#REF! &amp;#REF! &amp;#REF! &amp;#REF!)</f>
        <v>#REF!</v>
      </c>
      <c r="C100" s="5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x14ac:dyDescent="0.25">
      <c r="A101">
        <v>0.55523690619958654</v>
      </c>
      <c r="B101" t="e">
        <f>(D101 &amp; E101 &amp; F101 &amp; G101 &amp; H101 &amp; I101 &amp; J101 &amp; K101 &amp;#REF! &amp;#REF! &amp; L101 &amp;#REF! &amp;#REF! &amp;#REF! &amp;#REF! &amp;#REF! &amp;#REF! &amp;#REF! &amp;#REF! &amp; M101 &amp;#REF! &amp;#REF! &amp;#REF! &amp;#REF! &amp;#REF! &amp; N101 &amp;#REF! &amp;#REF! &amp;#REF! &amp;#REF! &amp;#REF! &amp;#REF! &amp;#REF! &amp;#REF! &amp; O101 &amp;#REF! &amp;#REF! &amp;#REF! &amp;#REF! &amp;#REF! &amp;#REF! &amp;#REF! &amp;#REF! &amp; P101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Q101 &amp;#REF! &amp;#REF! &amp;#REF! &amp;#REF! &amp;#REF! &amp;#REF! &amp;#REF! &amp;#REF! &amp;#REF! &amp;#REF!)</f>
        <v>#REF!</v>
      </c>
      <c r="C101" s="55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x14ac:dyDescent="0.25">
      <c r="A102">
        <v>0.55188302178756898</v>
      </c>
      <c r="B102" t="e">
        <f>(D102 &amp; E102 &amp; F102 &amp; G102 &amp; H102 &amp; I102 &amp; J102 &amp; K102 &amp;#REF! &amp;#REF! &amp; L102 &amp;#REF! &amp;#REF! &amp;#REF! &amp;#REF! &amp;#REF! &amp;#REF! &amp;#REF! &amp;#REF! &amp; M102 &amp;#REF! &amp;#REF! &amp;#REF! &amp;#REF! &amp;#REF! &amp; N102 &amp;#REF! &amp;#REF! &amp;#REF! &amp;#REF! &amp;#REF! &amp;#REF! &amp;#REF! &amp;#REF! &amp; O102 &amp;#REF! &amp;#REF! &amp;#REF! &amp;#REF! &amp;#REF! &amp;#REF! &amp;#REF! &amp;#REF! &amp; P102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Q102 &amp;#REF! &amp;#REF! &amp;#REF! &amp;#REF! &amp;#REF! &amp;#REF! &amp;#REF! &amp;#REF! &amp;#REF! &amp;#REF!)</f>
        <v>#REF!</v>
      </c>
      <c r="C102" s="55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 x14ac:dyDescent="0.25">
      <c r="A103">
        <v>0.54855078717235606</v>
      </c>
      <c r="B103" t="e">
        <f>(D103 &amp; E103 &amp; F103 &amp; G103 &amp; H103 &amp; I103 &amp; J103 &amp; K103 &amp;#REF! &amp;#REF! &amp; L103 &amp;#REF! &amp;#REF! &amp;#REF! &amp;#REF! &amp;#REF! &amp;#REF! &amp;#REF! &amp;#REF! &amp; M103 &amp;#REF! &amp;#REF! &amp;#REF! &amp;#REF! &amp;#REF! &amp; N103 &amp;#REF! &amp;#REF! &amp;#REF! &amp;#REF! &amp;#REF! &amp;#REF! &amp;#REF! &amp;#REF! &amp; O103 &amp;#REF! &amp;#REF! &amp;#REF! &amp;#REF! &amp;#REF! &amp;#REF! &amp;#REF! &amp;#REF! &amp; P103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Q103 &amp;#REF! &amp;#REF! &amp;#REF! &amp;#REF! &amp;#REF! &amp;#REF! &amp;#REF! &amp;#REF! &amp;#REF! &amp;#REF!)</f>
        <v>#REF!</v>
      </c>
      <c r="C103" s="55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 x14ac:dyDescent="0.25">
      <c r="A104">
        <v>0.54534651850108529</v>
      </c>
      <c r="B104" t="e">
        <f>(D104 &amp; E104 &amp; F104 &amp; G104 &amp; H104 &amp; I104 &amp; J104 &amp; K104 &amp;#REF! &amp;#REF! &amp; L104 &amp;#REF! &amp;#REF! &amp;#REF! &amp;#REF! &amp;#REF! &amp;#REF! &amp;#REF! &amp;#REF! &amp; M104 &amp;#REF! &amp;#REF! &amp;#REF! &amp;#REF! &amp;#REF! &amp; N104 &amp;#REF! &amp;#REF! &amp;#REF! &amp;#REF! &amp;#REF! &amp;#REF! &amp;#REF! &amp;#REF! &amp; O104 &amp;#REF! &amp;#REF! &amp;#REF! &amp;#REF! &amp;#REF! &amp;#REF! &amp;#REF! &amp;#REF! &amp; P104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Q104 &amp;#REF! &amp;#REF! &amp;#REF! &amp;#REF! &amp;#REF! &amp;#REF! &amp;#REF! &amp;#REF! &amp;#REF! &amp;#REF!)</f>
        <v>#REF!</v>
      </c>
      <c r="C104" s="55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 x14ac:dyDescent="0.25">
      <c r="A105">
        <v>0.54205645526123303</v>
      </c>
      <c r="B105" t="e">
        <f>(D105 &amp; E105 &amp; F105 &amp; G105 &amp; H105 &amp; I105 &amp; J105 &amp; K105 &amp;#REF! &amp;#REF! &amp; L105 &amp;#REF! &amp;#REF! &amp;#REF! &amp;#REF! &amp;#REF! &amp;#REF! &amp;#REF! &amp;#REF! &amp; M105 &amp;#REF! &amp;#REF! &amp;#REF! &amp;#REF! &amp;#REF! &amp; N105 &amp;#REF! &amp;#REF! &amp;#REF! &amp;#REF! &amp;#REF! &amp;#REF! &amp;#REF! &amp;#REF! &amp; O105 &amp;#REF! &amp;#REF! &amp;#REF! &amp;#REF! &amp;#REF! &amp;#REF! &amp;#REF! &amp;#REF! &amp; P105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Q105 &amp;#REF! &amp;#REF! &amp;#REF! &amp;#REF! &amp;#REF! &amp;#REF! &amp;#REF! &amp;#REF! &amp;#REF! &amp;#REF!)</f>
        <v>#REF!</v>
      </c>
      <c r="C105" s="55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 x14ac:dyDescent="0.25">
      <c r="A106">
        <v>0.53889272405489697</v>
      </c>
      <c r="B106" t="e">
        <f>(D106 &amp; E106 &amp; F106 &amp; G106 &amp; H106 &amp; I106 &amp; J106 &amp; K106 &amp;#REF! &amp;#REF! &amp; L106 &amp;#REF! &amp;#REF! &amp;#REF! &amp;#REF! &amp;#REF! &amp;#REF! &amp;#REF! &amp;#REF! &amp; M106 &amp;#REF! &amp;#REF! &amp;#REF! &amp;#REF! &amp;#REF! &amp; N106 &amp;#REF! &amp;#REF! &amp;#REF! &amp;#REF! &amp;#REF! &amp;#REF! &amp;#REF! &amp;#REF! &amp; O106 &amp;#REF! &amp;#REF! &amp;#REF! &amp;#REF! &amp;#REF! &amp;#REF! &amp;#REF! &amp;#REF! &amp; P106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Q106 &amp;#REF! &amp;#REF! &amp;#REF! &amp;#REF! &amp;#REF! &amp;#REF! &amp;#REF! &amp;#REF! &amp;#REF! &amp;#REF!)</f>
        <v>#REF!</v>
      </c>
      <c r="C106" s="55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 x14ac:dyDescent="0.25">
      <c r="A107">
        <v>0.53564426886288674</v>
      </c>
      <c r="B107" t="e">
        <f>(D107 &amp; E107 &amp; F107 &amp; G107 &amp; H107 &amp; I107 &amp; J107 &amp; K107 &amp;#REF! &amp;#REF! &amp; L107 &amp;#REF! &amp;#REF! &amp;#REF! &amp;#REF! &amp;#REF! &amp;#REF! &amp;#REF! &amp;#REF! &amp; M107 &amp;#REF! &amp;#REF! &amp;#REF! &amp;#REF! &amp;#REF! &amp; N107 &amp;#REF! &amp;#REF! &amp;#REF! &amp;#REF! &amp;#REF! &amp;#REF! &amp;#REF! &amp;#REF! &amp; O107 &amp;#REF! &amp;#REF! &amp;#REF! &amp;#REF! &amp;#REF! &amp;#REF! &amp;#REF! &amp;#REF! &amp; P107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Q107 &amp;#REF! &amp;#REF! &amp;#REF! &amp;#REF! &amp;#REF! &amp;#REF! &amp;#REF! &amp;#REF! &amp;#REF! &amp;#REF!)</f>
        <v>#REF!</v>
      </c>
      <c r="C107" s="55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 x14ac:dyDescent="0.25">
      <c r="A108">
        <v>0.53241674538995054</v>
      </c>
      <c r="B108" t="e">
        <f>(D108 &amp; E108 &amp; F108 &amp; G108 &amp; H108 &amp; I108 &amp; J108 &amp; K108 &amp;#REF! &amp;#REF! &amp; L108 &amp;#REF! &amp;#REF! &amp;#REF! &amp;#REF! &amp;#REF! &amp;#REF! &amp;#REF! &amp;#REF! &amp; M108 &amp;#REF! &amp;#REF! &amp;#REF! &amp;#REF! &amp;#REF! &amp; N108 &amp;#REF! &amp;#REF! &amp;#REF! &amp;#REF! &amp;#REF! &amp;#REF! &amp;#REF! &amp;#REF! &amp; O108 &amp;#REF! &amp;#REF! &amp;#REF! &amp;#REF! &amp;#REF! &amp;#REF! &amp;#REF! &amp;#REF! &amp; P108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Q108 &amp;#REF! &amp;#REF! &amp;#REF! &amp;#REF! &amp;#REF! &amp;#REF! &amp;#REF! &amp;#REF! &amp;#REF! &amp;#REF!)</f>
        <v>#REF!</v>
      </c>
      <c r="C108" s="55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 x14ac:dyDescent="0.25">
      <c r="A109">
        <v>0.52951943566692272</v>
      </c>
      <c r="B109" t="e">
        <f>(D109 &amp; E109 &amp; F109 &amp; G109 &amp; H109 &amp; I109 &amp; J109 &amp; K109 &amp;#REF! &amp;#REF! &amp; L109 &amp;#REF! &amp;#REF! &amp;#REF! &amp;#REF! &amp;#REF! &amp;#REF! &amp;#REF! &amp;#REF! &amp; M109 &amp;#REF! &amp;#REF! &amp;#REF! &amp;#REF! &amp;#REF! &amp; N109 &amp;#REF! &amp;#REF! &amp;#REF! &amp;#REF! &amp;#REF! &amp;#REF! &amp;#REF! &amp;#REF! &amp; O109 &amp;#REF! &amp;#REF! &amp;#REF! &amp;#REF! &amp;#REF! &amp;#REF! &amp;#REF! &amp;#REF! &amp; P109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Q109 &amp;#REF! &amp;#REF! &amp;#REF! &amp;#REF! &amp;#REF! &amp;#REF! &amp;#REF! &amp;#REF! &amp;#REF! &amp;#REF!)</f>
        <v>#REF!</v>
      </c>
      <c r="C109" s="55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 x14ac:dyDescent="0.25">
      <c r="A110">
        <v>0.52633135733724123</v>
      </c>
      <c r="B110" t="e">
        <f>(D110 &amp; E110 &amp; F110 &amp; G110 &amp; H110 &amp; I110 &amp; J110 &amp; K110 &amp;#REF! &amp;#REF! &amp; L110 &amp;#REF! &amp;#REF! &amp;#REF! &amp;#REF! &amp;#REF! &amp;#REF! &amp;#REF! &amp;#REF! &amp; M110 &amp;#REF! &amp;#REF! &amp;#REF! &amp;#REF! &amp;#REF! &amp; N110 &amp;#REF! &amp;#REF! &amp;#REF! &amp;#REF! &amp;#REF! &amp;#REF! &amp;#REF! &amp;#REF! &amp; O110 &amp;#REF! &amp;#REF! &amp;#REF! &amp;#REF! &amp;#REF! &amp;#REF! &amp;#REF! &amp;#REF! &amp; P110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Q110 &amp;#REF! &amp;#REF! &amp;#REF! &amp;#REF! &amp;#REF! &amp;#REF! &amp;#REF! &amp;#REF! &amp;#REF! &amp;#REF!)</f>
        <v>#REF!</v>
      </c>
      <c r="C110" s="55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 x14ac:dyDescent="0.25">
      <c r="A111">
        <v>0.523265660419863</v>
      </c>
      <c r="B111" t="e">
        <f>(D111 &amp; E111 &amp; F111 &amp; G111 &amp; H111 &amp; I111 &amp; J111 &amp; K111 &amp;#REF! &amp;#REF! &amp; L111 &amp;#REF! &amp;#REF! &amp;#REF! &amp;#REF! &amp;#REF! &amp;#REF! &amp;#REF! &amp;#REF! &amp; M111 &amp;#REF! &amp;#REF! &amp;#REF! &amp;#REF! &amp;#REF! &amp; N111 &amp;#REF! &amp;#REF! &amp;#REF! &amp;#REF! &amp;#REF! &amp;#REF! &amp;#REF! &amp;#REF! &amp; O111 &amp;#REF! &amp;#REF! &amp;#REF! &amp;#REF! &amp;#REF! &amp;#REF! &amp;#REF! &amp;#REF! &amp; P111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Q111 &amp;#REF! &amp;#REF! &amp;#REF! &amp;#REF! &amp;#REF! &amp;#REF! &amp;#REF! &amp;#REF! &amp;#REF! &amp;#REF!)</f>
        <v>#REF!</v>
      </c>
      <c r="C111" s="55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 x14ac:dyDescent="0.25">
      <c r="A112">
        <v>0.52011782933075656</v>
      </c>
      <c r="B112" t="e">
        <f>(D112 &amp; E112 &amp; F112 &amp; G112 &amp; H112 &amp; I112 &amp; J112 &amp; K112 &amp;#REF! &amp;#REF! &amp; L112 &amp;#REF! &amp;#REF! &amp;#REF! &amp;#REF! &amp;#REF! &amp;#REF! &amp;#REF! &amp;#REF! &amp; M112 &amp;#REF! &amp;#REF! &amp;#REF! &amp;#REF! &amp;#REF! &amp; N112 &amp;#REF! &amp;#REF! &amp;#REF! &amp;#REF! &amp;#REF! &amp;#REF! &amp;#REF! &amp;#REF! &amp; O112 &amp;#REF! &amp;#REF! &amp;#REF! &amp;#REF! &amp;#REF! &amp;#REF! &amp;#REF! &amp;#REF! &amp; P112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Q112 &amp;#REF! &amp;#REF! &amp;#REF! &amp;#REF! &amp;#REF! &amp;#REF! &amp;#REF! &amp;#REF! &amp;#REF! &amp;#REF!)</f>
        <v>#REF!</v>
      </c>
      <c r="C112" s="55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 x14ac:dyDescent="0.25">
      <c r="A113">
        <v>0.51709082087675595</v>
      </c>
      <c r="B113" t="e">
        <f>(D113 &amp; E113 &amp; F113 &amp; G113 &amp; H113 &amp; I113 &amp; J113 &amp; K113 &amp;#REF! &amp;#REF! &amp; L113 &amp;#REF! &amp;#REF! &amp;#REF! &amp;#REF! &amp;#REF! &amp;#REF! &amp;#REF! &amp;#REF! &amp; M113 &amp;#REF! &amp;#REF! &amp;#REF! &amp;#REF! &amp;#REF! &amp; N113 &amp;#REF! &amp;#REF! &amp;#REF! &amp;#REF! &amp;#REF! &amp;#REF! &amp;#REF! &amp;#REF! &amp; O113 &amp;#REF! &amp;#REF! &amp;#REF! &amp;#REF! &amp;#REF! &amp;#REF! &amp;#REF! &amp;#REF! &amp; P113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Q113 &amp;#REF! &amp;#REF! &amp;#REF! &amp;#REF! &amp;#REF! &amp;#REF! &amp;#REF! &amp;#REF! &amp;#REF! &amp;#REF!)</f>
        <v>#REF!</v>
      </c>
      <c r="C113" s="5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x14ac:dyDescent="0.25">
      <c r="A114">
        <v>0.51398270060116202</v>
      </c>
      <c r="B114" t="e">
        <f>(D114 &amp; E114 &amp; F114 &amp; G114 &amp; H114 &amp; I114 &amp; J114 &amp; K114 &amp;#REF! &amp;#REF! &amp; L114 &amp;#REF! &amp;#REF! &amp;#REF! &amp;#REF! &amp;#REF! &amp;#REF! &amp;#REF! &amp;#REF! &amp; M114 &amp;#REF! &amp;#REF! &amp;#REF! &amp;#REF! &amp;#REF! &amp; N114 &amp;#REF! &amp;#REF! &amp;#REF! &amp;#REF! &amp;#REF! &amp;#REF! &amp;#REF! &amp;#REF! &amp; O114 &amp;#REF! &amp;#REF! &amp;#REF! &amp;#REF! &amp;#REF! &amp;#REF! &amp;#REF! &amp;#REF! &amp; P114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Q114 &amp;#REF! &amp;#REF! &amp;#REF! &amp;#REF! &amp;#REF! &amp;#REF! &amp;#REF! &amp;#REF! &amp;#REF! &amp;#REF!)</f>
        <v>#REF!</v>
      </c>
      <c r="C114" s="5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x14ac:dyDescent="0.25">
      <c r="A115">
        <v>0.51089455805971129</v>
      </c>
      <c r="B115" t="e">
        <f>(D115 &amp; E115 &amp; F115 &amp; G115 &amp; H115 &amp; I115 &amp; J115 &amp; K115 &amp;#REF! &amp;#REF! &amp; L115 &amp;#REF! &amp;#REF! &amp;#REF! &amp;#REF! &amp;#REF! &amp;#REF! &amp;#REF! &amp;#REF! &amp; M115 &amp;#REF! &amp;#REF! &amp;#REF! &amp;#REF! &amp;#REF! &amp; N115 &amp;#REF! &amp;#REF! &amp;#REF! &amp;#REF! &amp;#REF! &amp;#REF! &amp;#REF! &amp;#REF! &amp; O115 &amp;#REF! &amp;#REF! &amp;#REF! &amp;#REF! &amp;#REF! &amp;#REF! &amp;#REF! &amp;#REF! &amp; P115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Q115 &amp;#REF! &amp;#REF! &amp;#REF! &amp;#REF! &amp;#REF! &amp;#REF! &amp;#REF! &amp;#REF! &amp;#REF! &amp;#REF!)</f>
        <v>#REF!</v>
      </c>
      <c r="C115" s="5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x14ac:dyDescent="0.25">
      <c r="A116">
        <v>0.50792492672538303</v>
      </c>
      <c r="B116" t="e">
        <f>(D116 &amp; E116 &amp; F116 &amp; G116 &amp; H116 &amp; I116 &amp; J116 &amp; K116 &amp;#REF! &amp;#REF! &amp; L116 &amp;#REF! &amp;#REF! &amp;#REF! &amp;#REF! &amp;#REF! &amp;#REF! &amp;#REF! &amp;#REF! &amp; M116 &amp;#REF! &amp;#REF! &amp;#REF! &amp;#REF! &amp;#REF! &amp; N116 &amp;#REF! &amp;#REF! &amp;#REF! &amp;#REF! &amp;#REF! &amp;#REF! &amp;#REF! &amp;#REF! &amp; O116 &amp;#REF! &amp;#REF! &amp;#REF! &amp;#REF! &amp;#REF! &amp;#REF! &amp;#REF! &amp;#REF! &amp; P116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Q116 &amp;#REF! &amp;#REF! &amp;#REF! &amp;#REF! &amp;#REF! &amp;#REF! &amp;#REF! &amp;#REF! &amp;#REF! &amp;#REF!)</f>
        <v>#REF!</v>
      </c>
      <c r="C116" s="5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x14ac:dyDescent="0.25">
      <c r="A117">
        <v>0.50487570009097438</v>
      </c>
      <c r="B117" t="e">
        <f>(D117 &amp; E117 &amp; F117 &amp; G117 &amp; H117 &amp; I117 &amp; J117 &amp; K117 &amp;#REF! &amp;#REF! &amp; L117 &amp;#REF! &amp;#REF! &amp;#REF! &amp;#REF! &amp;#REF! &amp;#REF! &amp;#REF! &amp;#REF! &amp; M117 &amp;#REF! &amp;#REF! &amp;#REF! &amp;#REF! &amp;#REF! &amp; N117 &amp;#REF! &amp;#REF! &amp;#REF! &amp;#REF! &amp;#REF! &amp;#REF! &amp;#REF! &amp;#REF! &amp; O117 &amp;#REF! &amp;#REF! &amp;#REF! &amp;#REF! &amp;#REF! &amp;#REF! &amp;#REF! &amp;#REF! &amp; P117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Q117 &amp;#REF! &amp;#REF! &amp;#REF! &amp;#REF! &amp;#REF! &amp;#REF! &amp;#REF! &amp;#REF! &amp;#REF! &amp;#REF!)</f>
        <v>#REF!</v>
      </c>
      <c r="C117" s="55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x14ac:dyDescent="0.25">
      <c r="A118">
        <v>0.50194347785610238</v>
      </c>
      <c r="B118" t="e">
        <f>(D118 &amp; E118 &amp; F118 &amp; G118 &amp; H118 &amp; I118 &amp; J118 &amp; K118 &amp;#REF! &amp;#REF! &amp; L118 &amp;#REF! &amp;#REF! &amp;#REF! &amp;#REF! &amp;#REF! &amp;#REF! &amp;#REF! &amp;#REF! &amp; M118 &amp;#REF! &amp;#REF! &amp;#REF! &amp;#REF! &amp;#REF! &amp; N118 &amp;#REF! &amp;#REF! &amp;#REF! &amp;#REF! &amp;#REF! &amp;#REF! &amp;#REF! &amp;#REF! &amp; O118 &amp;#REF! &amp;#REF! &amp;#REF! &amp;#REF! &amp;#REF! &amp;#REF! &amp;#REF! &amp;#REF! &amp; P118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Q118 &amp;#REF! &amp;#REF! &amp;#REF! &amp;#REF! &amp;#REF! &amp;#REF! &amp;#REF! &amp;#REF! &amp;#REF! &amp;#REF!)</f>
        <v>#REF!</v>
      </c>
      <c r="C118" s="55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x14ac:dyDescent="0.25">
      <c r="A119">
        <v>0.49893264928155245</v>
      </c>
      <c r="B119" t="e">
        <f>(D119 &amp; E119 &amp; F119 &amp; G119 &amp; H119 &amp; I119 &amp; J119 &amp; K119 &amp;#REF! &amp;#REF! &amp; L119 &amp;#REF! &amp;#REF! &amp;#REF! &amp;#REF! &amp;#REF! &amp;#REF! &amp;#REF! &amp;#REF! &amp; M119 &amp;#REF! &amp;#REF! &amp;#REF! &amp;#REF! &amp;#REF! &amp; N119 &amp;#REF! &amp;#REF! &amp;#REF! &amp;#REF! &amp;#REF! &amp;#REF! &amp;#REF! &amp;#REF! &amp; O119 &amp;#REF! &amp;#REF! &amp;#REF! &amp;#REF! &amp;#REF! &amp;#REF! &amp;#REF! &amp;#REF! &amp; P119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Q119 &amp;#REF! &amp;#REF! &amp;#REF! &amp;#REF! &amp;#REF! &amp;#REF! &amp;#REF! &amp;#REF! &amp;#REF! &amp;#REF!)</f>
        <v>#REF!</v>
      </c>
      <c r="C119" s="55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 x14ac:dyDescent="0.25">
      <c r="A120">
        <v>0.49594113833771042</v>
      </c>
      <c r="B120" t="e">
        <f>(D120 &amp; E120 &amp; F120 &amp; G120 &amp; H120 &amp; I120 &amp; J120 &amp; K120 &amp;#REF! &amp;#REF! &amp; L120 &amp;#REF! &amp;#REF! &amp;#REF! &amp;#REF! &amp;#REF! &amp;#REF! &amp;#REF! &amp;#REF! &amp; M120 &amp;#REF! &amp;#REF! &amp;#REF! &amp;#REF! &amp;#REF! &amp; N120 &amp;#REF! &amp;#REF! &amp;#REF! &amp;#REF! &amp;#REF! &amp;#REF! &amp;#REF! &amp;#REF! &amp; O120 &amp;#REF! &amp;#REF! &amp;#REF! &amp;#REF! &amp;#REF! &amp;#REF! &amp;#REF! &amp;#REF! &amp; P120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Q120 &amp;#REF! &amp;#REF! &amp;#REF! &amp;#REF! &amp;#REF! &amp;#REF! &amp;#REF! &amp;#REF! &amp;#REF! &amp;#REF!)</f>
        <v>#REF!</v>
      </c>
      <c r="C120" s="55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 x14ac:dyDescent="0.25">
      <c r="A121">
        <v>0.49325562343639606</v>
      </c>
      <c r="B121" t="e">
        <f>(D121 &amp; E121 &amp; F121 &amp; G121 &amp; H121 &amp; I121 &amp; J121 &amp; K121 &amp;#REF! &amp;#REF! &amp; L121 &amp;#REF! &amp;#REF! &amp;#REF! &amp;#REF! &amp;#REF! &amp;#REF! &amp;#REF! &amp;#REF! &amp; M121 &amp;#REF! &amp;#REF! &amp;#REF! &amp;#REF! &amp;#REF! &amp; N121 &amp;#REF! &amp;#REF! &amp;#REF! &amp;#REF! &amp;#REF! &amp;#REF! &amp;#REF! &amp;#REF! &amp; O121 &amp;#REF! &amp;#REF! &amp;#REF! &amp;#REF! &amp;#REF! &amp;#REF! &amp;#REF! &amp;#REF! &amp; P121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Q121 &amp;#REF! &amp;#REF! &amp;#REF! &amp;#REF! &amp;#REF! &amp;#REF! &amp;#REF! &amp;#REF! &amp;#REF! &amp;#REF!)</f>
        <v>#REF!</v>
      </c>
      <c r="C121" s="55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 x14ac:dyDescent="0.25">
      <c r="A122">
        <v>0.49030051733138863</v>
      </c>
      <c r="B122" t="e">
        <f>(D122 &amp; E122 &amp; F122 &amp; G122 &amp; H122 &amp; I122 &amp; J122 &amp; K122 &amp;#REF! &amp;#REF! &amp; L122 &amp;#REF! &amp;#REF! &amp;#REF! &amp;#REF! &amp;#REF! &amp;#REF! &amp;#REF! &amp;#REF! &amp; M122 &amp;#REF! &amp;#REF! &amp;#REF! &amp;#REF! &amp;#REF! &amp; N122 &amp;#REF! &amp;#REF! &amp;#REF! &amp;#REF! &amp;#REF! &amp;#REF! &amp;#REF! &amp;#REF! &amp; O122 &amp;#REF! &amp;#REF! &amp;#REF! &amp;#REF! &amp;#REF! &amp;#REF! &amp;#REF! &amp;#REF! &amp; P122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Q122 &amp;#REF! &amp;#REF! &amp;#REF! &amp;#REF! &amp;#REF! &amp;#REF! &amp;#REF! &amp;#REF! &amp;#REF! &amp;#REF!)</f>
        <v>#REF!</v>
      </c>
      <c r="C122" s="55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 x14ac:dyDescent="0.25">
      <c r="A123">
        <v>0.48745877199802518</v>
      </c>
      <c r="B123" t="e">
        <f>(D123 &amp; E123 &amp; F123 &amp; G123 &amp; H123 &amp; I123 &amp; J123 &amp; K123 &amp;#REF! &amp;#REF! &amp; L123 &amp;#REF! &amp;#REF! &amp;#REF! &amp;#REF! &amp;#REF! &amp;#REF! &amp;#REF! &amp;#REF! &amp; M123 &amp;#REF! &amp;#REF! &amp;#REF! &amp;#REF! &amp;#REF! &amp; N123 &amp;#REF! &amp;#REF! &amp;#REF! &amp;#REF! &amp;#REF! &amp;#REF! &amp;#REF! &amp;#REF! &amp; O123 &amp;#REF! &amp;#REF! &amp;#REF! &amp;#REF! &amp;#REF! &amp;#REF! &amp;#REF! &amp;#REF! &amp; P123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Q123 &amp;#REF! &amp;#REF! &amp;#REF! &amp;#REF! &amp;#REF! &amp;#REF! &amp;#REF! &amp;#REF! &amp;#REF! &amp;#REF!)</f>
        <v>#REF!</v>
      </c>
      <c r="C123" s="55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 x14ac:dyDescent="0.25">
      <c r="A124">
        <v>0.48454081290229367</v>
      </c>
      <c r="B124" t="e">
        <f>(D124 &amp; E124 &amp; F124 &amp; G124 &amp; H124 &amp; I124 &amp; J124 &amp; K124 &amp;#REF! &amp;#REF! &amp; L124 &amp;#REF! &amp;#REF! &amp;#REF! &amp;#REF! &amp;#REF! &amp;#REF! &amp;#REF! &amp;#REF! &amp; M124 &amp;#REF! &amp;#REF! &amp;#REF! &amp;#REF! &amp;#REF! &amp; N124 &amp;#REF! &amp;#REF! &amp;#REF! &amp;#REF! &amp;#REF! &amp;#REF! &amp;#REF! &amp;#REF! &amp; O124 &amp;#REF! &amp;#REF! &amp;#REF! &amp;#REF! &amp;#REF! &amp;#REF! &amp;#REF! &amp;#REF! &amp; P124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Q124 &amp;#REF! &amp;#REF! &amp;#REF! &amp;#REF! &amp;#REF! &amp;#REF! &amp;#REF! &amp;#REF! &amp;#REF! &amp;#REF!)</f>
        <v>#REF!</v>
      </c>
      <c r="C124" s="55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 x14ac:dyDescent="0.25">
      <c r="A125">
        <v>0.48166598518981579</v>
      </c>
      <c r="B125" t="e">
        <f>(D125 &amp; E125 &amp; F125 &amp; G125 &amp; H125 &amp; I125 &amp; J125 &amp; K125 &amp;#REF! &amp;#REF! &amp; L125 &amp;#REF! &amp;#REF! &amp;#REF! &amp;#REF! &amp;#REF! &amp;#REF! &amp;#REF! &amp;#REF! &amp; M125 &amp;#REF! &amp;#REF! &amp;#REF! &amp;#REF! &amp;#REF! &amp; N125 &amp;#REF! &amp;#REF! &amp;#REF! &amp;#REF! &amp;#REF! &amp;#REF! &amp;#REF! &amp;#REF! &amp; O125 &amp;#REF! &amp;#REF! &amp;#REF! &amp;#REF! &amp;#REF! &amp;#REF! &amp;#REF! &amp;#REF! &amp; P125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Q125 &amp;#REF! &amp;#REF! &amp;#REF! &amp;#REF! &amp;#REF! &amp;#REF! &amp;#REF! &amp;#REF! &amp;#REF! &amp;#REF!)</f>
        <v>#REF!</v>
      </c>
      <c r="C125" s="5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 x14ac:dyDescent="0.25">
      <c r="A126">
        <v>0.47869546160343551</v>
      </c>
      <c r="B126" t="e">
        <f>(D126 &amp; E126 &amp; F126 &amp; G126 &amp; H126 &amp; I126 &amp; J126 &amp; K126 &amp;#REF! &amp;#REF! &amp; L126 &amp;#REF! &amp;#REF! &amp;#REF! &amp;#REF! &amp;#REF! &amp;#REF! &amp;#REF! &amp;#REF! &amp; M126 &amp;#REF! &amp;#REF! &amp;#REF! &amp;#REF! &amp;#REF! &amp; N126 &amp;#REF! &amp;#REF! &amp;#REF! &amp;#REF! &amp;#REF! &amp;#REF! &amp;#REF! &amp;#REF! &amp; O126 &amp;#REF! &amp;#REF! &amp;#REF! &amp;#REF! &amp;#REF! &amp;#REF! &amp;#REF! &amp;#REF! &amp; P126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Q126 &amp;#REF! &amp;#REF! &amp;#REF! &amp;#REF! &amp;#REF! &amp;#REF! &amp;#REF! &amp;#REF! &amp;#REF! &amp;#REF!)</f>
        <v>#REF!</v>
      </c>
      <c r="C126" s="55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 x14ac:dyDescent="0.25">
      <c r="A127">
        <v>0.47574298567816675</v>
      </c>
      <c r="B127" t="e">
        <f>(D127 &amp; E127 &amp; F127 &amp; G127 &amp; H127 &amp; I127 &amp; J127 &amp; K127 &amp;#REF! &amp;#REF! &amp; L127 &amp;#REF! &amp;#REF! &amp;#REF! &amp;#REF! &amp;#REF! &amp;#REF! &amp;#REF! &amp;#REF! &amp; M127 &amp;#REF! &amp;#REF! &amp;#REF! &amp;#REF! &amp;#REF! &amp; N127 &amp;#REF! &amp;#REF! &amp;#REF! &amp;#REF! &amp;#REF! &amp;#REF! &amp;#REF! &amp;#REF! &amp; O127 &amp;#REF! &amp;#REF! &amp;#REF! &amp;#REF! &amp;#REF! &amp;#REF! &amp;#REF! &amp;#REF! &amp; P127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Q127 &amp;#REF! &amp;#REF! &amp;#REF! &amp;#REF! &amp;#REF! &amp;#REF! &amp;#REF! &amp;#REF! &amp;#REF! &amp;#REF!)</f>
        <v>#REF!</v>
      </c>
      <c r="C127" s="55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 x14ac:dyDescent="0.25">
      <c r="A128">
        <v>0.472902833010521</v>
      </c>
      <c r="B128" t="e">
        <f>(D128 &amp; E128 &amp; F128 &amp; G128 &amp; H128 &amp; I128 &amp; J128 &amp; K128 &amp;#REF! &amp;#REF! &amp; L128 &amp;#REF! &amp;#REF! &amp;#REF! &amp;#REF! &amp;#REF! &amp;#REF! &amp;#REF! &amp;#REF! &amp; M128 &amp;#REF! &amp;#REF! &amp;#REF! &amp;#REF! &amp;#REF! &amp; N128 &amp;#REF! &amp;#REF! &amp;#REF! &amp;#REF! &amp;#REF! &amp;#REF! &amp;#REF! &amp;#REF! &amp; O128 &amp;#REF! &amp;#REF! &amp;#REF! &amp;#REF! &amp;#REF! &amp;#REF! &amp;#REF! &amp;#REF! &amp; P128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Q128 &amp;#REF! &amp;#REF! &amp;#REF! &amp;#REF! &amp;#REF! &amp;#REF! &amp;#REF! &amp;#REF! &amp;#REF! &amp;#REF!)</f>
        <v>#REF!</v>
      </c>
      <c r="C128" s="55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 x14ac:dyDescent="0.25">
      <c r="A129">
        <v>0.46998555563476219</v>
      </c>
      <c r="B129" t="e">
        <f>(D129 &amp; E129 &amp; F129 &amp; G129 &amp; H129 &amp; I129 &amp; J129 &amp; K129 &amp;#REF! &amp;#REF! &amp; L129 &amp;#REF! &amp;#REF! &amp;#REF! &amp;#REF! &amp;#REF! &amp;#REF! &amp;#REF! &amp;#REF! &amp; M129 &amp;#REF! &amp;#REF! &amp;#REF! &amp;#REF! &amp;#REF! &amp; N129 &amp;#REF! &amp;#REF! &amp;#REF! &amp;#REF! &amp;#REF! &amp;#REF! &amp;#REF! &amp;#REF! &amp; O129 &amp;#REF! &amp;#REF! &amp;#REF! &amp;#REF! &amp;#REF! &amp;#REF! &amp;#REF! &amp;#REF! &amp; P129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Q129 &amp;#REF! &amp;#REF! &amp;#REF! &amp;#REF! &amp;#REF! &amp;#REF! &amp;#REF! &amp;#REF! &amp;#REF! &amp;#REF!)</f>
        <v>#REF!</v>
      </c>
      <c r="C129" s="5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 x14ac:dyDescent="0.25">
      <c r="A130">
        <v>0.46717926558706785</v>
      </c>
      <c r="B130" t="e">
        <f>(D130 &amp; E130 &amp; F130 &amp; G130 &amp; H130 &amp; I130 &amp; J130 &amp; K130 &amp;#REF! &amp;#REF! &amp; L130 &amp;#REF! &amp;#REF! &amp;#REF! &amp;#REF! &amp;#REF! &amp;#REF! &amp;#REF! &amp;#REF! &amp; M130 &amp;#REF! &amp;#REF! &amp;#REF! &amp;#REF! &amp;#REF! &amp; N130 &amp;#REF! &amp;#REF! &amp;#REF! &amp;#REF! &amp;#REF! &amp;#REF! &amp;#REF! &amp;#REF! &amp; O130 &amp;#REF! &amp;#REF! &amp;#REF! &amp;#REF! &amp;#REF! &amp;#REF! &amp;#REF! &amp;#REF! &amp; P130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Q130 &amp;#REF! &amp;#REF! &amp;#REF! &amp;#REF! &amp;#REF! &amp;#REF! &amp;#REF! &amp;#REF! &amp;#REF! &amp;#REF!)</f>
        <v>#REF!</v>
      </c>
      <c r="C130" s="55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 x14ac:dyDescent="0.25">
      <c r="A131">
        <v>0.4642967736157349</v>
      </c>
      <c r="B131" t="e">
        <f>(D131 &amp; E131 &amp; F131 &amp; G131 &amp; H131 &amp; I131 &amp; J131 &amp; K131 &amp;#REF! &amp;#REF! &amp; L131 &amp;#REF! &amp;#REF! &amp;#REF! &amp;#REF! &amp;#REF! &amp;#REF! &amp;#REF! &amp;#REF! &amp; M131 &amp;#REF! &amp;#REF! &amp;#REF! &amp;#REF! &amp;#REF! &amp; N131 &amp;#REF! &amp;#REF! &amp;#REF! &amp;#REF! &amp;#REF! &amp;#REF! &amp;#REF! &amp;#REF! &amp; O131 &amp;#REF! &amp;#REF! &amp;#REF! &amp;#REF! &amp;#REF! &amp;#REF! &amp;#REF! &amp;#REF! &amp; P131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Q131 &amp;#REF! &amp;#REF! &amp;#REF! &amp;#REF! &amp;#REF! &amp;#REF! &amp;#REF! &amp;#REF! &amp;#REF! &amp;#REF!)</f>
        <v>#REF!</v>
      </c>
      <c r="C131" s="5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 x14ac:dyDescent="0.25">
      <c r="A132">
        <v>0.46143180267388706</v>
      </c>
      <c r="B132" t="e">
        <f>(D132 &amp; E132 &amp; F132 &amp; G132 &amp; H132 &amp; I132 &amp; J132 &amp; K132 &amp;#REF! &amp;#REF! &amp; L132 &amp;#REF! &amp;#REF! &amp;#REF! &amp;#REF! &amp;#REF! &amp;#REF! &amp;#REF! &amp;#REF! &amp; M132 &amp;#REF! &amp;#REF! &amp;#REF! &amp;#REF! &amp;#REF! &amp; N132 &amp;#REF! &amp;#REF! &amp;#REF! &amp;#REF! &amp;#REF! &amp;#REF! &amp;#REF! &amp;#REF! &amp; O132 &amp;#REF! &amp;#REF! &amp;#REF! &amp;#REF! &amp;#REF! &amp;#REF! &amp;#REF! &amp;#REF! &amp; P132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Q132 &amp;#REF! &amp;#REF! &amp;#REF! &amp;#REF! &amp;#REF! &amp;#REF! &amp;#REF! &amp;#REF! &amp;#REF! &amp;#REF!)</f>
        <v>#REF!</v>
      </c>
      <c r="C132" s="55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 x14ac:dyDescent="0.25">
      <c r="A133">
        <v>0.45885905945967637</v>
      </c>
      <c r="B133" t="e">
        <f>(D133 &amp; E133 &amp; F133 &amp; G133 &amp; H133 &amp; I133 &amp; J133 &amp; K133 &amp;#REF! &amp;#REF! &amp; L133 &amp;#REF! &amp;#REF! &amp;#REF! &amp;#REF! &amp;#REF! &amp;#REF! &amp;#REF! &amp;#REF! &amp; M133 &amp;#REF! &amp;#REF! &amp;#REF! &amp;#REF! &amp;#REF! &amp; N133 &amp;#REF! &amp;#REF! &amp;#REF! &amp;#REF! &amp;#REF! &amp;#REF! &amp;#REF! &amp;#REF! &amp; O133 &amp;#REF! &amp;#REF! &amp;#REF! &amp;#REF! &amp;#REF! &amp;#REF! &amp;#REF! &amp;#REF! &amp; P133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Q133 &amp;#REF! &amp;#REF! &amp;#REF! &amp;#REF! &amp;#REF! &amp;#REF! &amp;#REF! &amp;#REF! &amp;#REF! &amp;#REF!)</f>
        <v>#REF!</v>
      </c>
      <c r="C133" s="55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 x14ac:dyDescent="0.25">
      <c r="A134">
        <v>0.45602714584177795</v>
      </c>
      <c r="B134" t="e">
        <f>(D134 &amp; E134 &amp; F134 &amp; G134 &amp; H134 &amp; I134 &amp; J134 &amp; K134 &amp;#REF! &amp;#REF! &amp; L134 &amp;#REF! &amp;#REF! &amp;#REF! &amp;#REF! &amp;#REF! &amp;#REF! &amp;#REF! &amp;#REF! &amp; M134 &amp;#REF! &amp;#REF! &amp;#REF! &amp;#REF! &amp;#REF! &amp; N134 &amp;#REF! &amp;#REF! &amp;#REF! &amp;#REF! &amp;#REF! &amp;#REF! &amp;#REF! &amp;#REF! &amp; O134 &amp;#REF! &amp;#REF! &amp;#REF! &amp;#REF! &amp;#REF! &amp;#REF! &amp;#REF! &amp;#REF! &amp; P134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Q134 &amp;#REF! &amp;#REF! &amp;#REF! &amp;#REF! &amp;#REF! &amp;#REF! &amp;#REF! &amp;#REF! &amp;#REF! &amp;#REF!)</f>
        <v>#REF!</v>
      </c>
      <c r="C134" s="55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 x14ac:dyDescent="0.25">
      <c r="A135">
        <v>0.4533029794839874</v>
      </c>
      <c r="B135" t="e">
        <f>(D135 &amp; E135 &amp; F135 &amp; G135 &amp; H135 &amp; I135 &amp; J135 &amp; K135 &amp;#REF! &amp;#REF! &amp; L135 &amp;#REF! &amp;#REF! &amp;#REF! &amp;#REF! &amp;#REF! &amp;#REF! &amp;#REF! &amp;#REF! &amp; M135 &amp;#REF! &amp;#REF! &amp;#REF! &amp;#REF! &amp;#REF! &amp; N135 &amp;#REF! &amp;#REF! &amp;#REF! &amp;#REF! &amp;#REF! &amp;#REF! &amp;#REF! &amp;#REF! &amp; O135 &amp;#REF! &amp;#REF! &amp;#REF! &amp;#REF! &amp;#REF! &amp;#REF! &amp;#REF! &amp;#REF! &amp; P135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Q135 &amp;#REF! &amp;#REF! &amp;#REF! &amp;#REF! &amp;#REF! &amp;#REF! &amp;#REF! &amp;#REF! &amp;#REF! &amp;#REF!)</f>
        <v>#REF!</v>
      </c>
      <c r="C135" s="55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 x14ac:dyDescent="0.25">
      <c r="A136">
        <v>0.45050484897420406</v>
      </c>
      <c r="B136" t="e">
        <f>(D136 &amp; E136 &amp; F136 &amp; G136 &amp; H136 &amp; I136 &amp; J136 &amp; K136 &amp;#REF! &amp;#REF! &amp; L136 &amp;#REF! &amp;#REF! &amp;#REF! &amp;#REF! &amp;#REF! &amp;#REF! &amp;#REF! &amp;#REF! &amp; M136 &amp;#REF! &amp;#REF! &amp;#REF! &amp;#REF! &amp;#REF! &amp; N136 &amp;#REF! &amp;#REF! &amp;#REF! &amp;#REF! &amp;#REF! &amp;#REF! &amp;#REF! &amp;#REF! &amp; O136 &amp;#REF! &amp;#REF! &amp;#REF! &amp;#REF! &amp;#REF! &amp;#REF! &amp;#REF! &amp;#REF! &amp; P136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Q136 &amp;#REF! &amp;#REF! &amp;#REF! &amp;#REF! &amp;#REF! &amp;#REF! &amp;#REF! &amp;#REF! &amp;#REF! &amp;#REF!)</f>
        <v>#REF!</v>
      </c>
      <c r="C136" s="55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 x14ac:dyDescent="0.25">
      <c r="A137">
        <v>0.44781318338769199</v>
      </c>
      <c r="B137" t="e">
        <f>(D137 &amp; E137 &amp; F137 &amp; G137 &amp; H137 &amp; I137 &amp; J137 &amp; K137 &amp;#REF! &amp;#REF! &amp; L137 &amp;#REF! &amp;#REF! &amp;#REF! &amp;#REF! &amp;#REF! &amp;#REF! &amp;#REF! &amp;#REF! &amp; M137 &amp;#REF! &amp;#REF! &amp;#REF! &amp;#REF! &amp;#REF! &amp; N137 &amp;#REF! &amp;#REF! &amp;#REF! &amp;#REF! &amp;#REF! &amp;#REF! &amp;#REF! &amp;#REF! &amp; O137 &amp;#REF! &amp;#REF! &amp;#REF! &amp;#REF! &amp;#REF! &amp;#REF! &amp;#REF! &amp;#REF! &amp; P137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Q137 &amp;#REF! &amp;#REF! &amp;#REF! &amp;#REF! &amp;#REF! &amp;#REF! &amp;#REF! &amp;#REF! &amp;#REF! &amp;#REF!)</f>
        <v>#REF!</v>
      </c>
      <c r="C137" s="55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 x14ac:dyDescent="0.25">
      <c r="A138">
        <v>0.44504843918956177</v>
      </c>
      <c r="B138" t="e">
        <f>(D138 &amp; E138 &amp; F138 &amp; G138 &amp; H138 &amp; I138 &amp; J138 &amp; K138 &amp;#REF! &amp;#REF! &amp; L138 &amp;#REF! &amp;#REF! &amp;#REF! &amp;#REF! &amp;#REF! &amp;#REF! &amp;#REF! &amp;#REF! &amp; M138 &amp;#REF! &amp;#REF! &amp;#REF! &amp;#REF! &amp;#REF! &amp; N138 &amp;#REF! &amp;#REF! &amp;#REF! &amp;#REF! &amp;#REF! &amp;#REF! &amp;#REF! &amp;#REF! &amp; O138 &amp;#REF! &amp;#REF! &amp;#REF! &amp;#REF! &amp;#REF! &amp;#REF! &amp;#REF! &amp;#REF! &amp; P138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Q138 &amp;#REF! &amp;#REF! &amp;#REF! &amp;#REF! &amp;#REF! &amp;#REF! &amp;#REF! &amp;#REF! &amp;#REF! &amp;#REF!)</f>
        <v>#REF!</v>
      </c>
      <c r="C138" s="55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 x14ac:dyDescent="0.25">
      <c r="A139">
        <v>0.44230051121228436</v>
      </c>
      <c r="B139" t="e">
        <f>(D139 &amp; E139 &amp; F139 &amp; G139 &amp; H139 &amp; I139 &amp; J139 &amp; K139 &amp;#REF! &amp;#REF! &amp; L139 &amp;#REF! &amp;#REF! &amp;#REF! &amp;#REF! &amp;#REF! &amp;#REF! &amp;#REF! &amp;#REF! &amp; M139 &amp;#REF! &amp;#REF! &amp;#REF! &amp;#REF! &amp;#REF! &amp; N139 &amp;#REF! &amp;#REF! &amp;#REF! &amp;#REF! &amp;#REF! &amp;#REF! &amp;#REF! &amp;#REF! &amp; O139 &amp;#REF! &amp;#REF! &amp;#REF! &amp;#REF! &amp;#REF! &amp;#REF! &amp;#REF! &amp;#REF! &amp; P139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Q139 &amp;#REF! &amp;#REF! &amp;#REF! &amp;#REF! &amp;#REF! &amp;#REF! &amp;#REF! &amp;#REF! &amp;#REF! &amp;#REF!)</f>
        <v>#REF!</v>
      </c>
      <c r="C139" s="55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 x14ac:dyDescent="0.25">
      <c r="A140">
        <v>0.43965714250492288</v>
      </c>
      <c r="B140" t="e">
        <f>(D140 &amp; E140 &amp; F140 &amp; G140 &amp; H140 &amp; I140 &amp; J140 &amp; K140 &amp;#REF! &amp;#REF! &amp; L140 &amp;#REF! &amp;#REF! &amp;#REF! &amp;#REF! &amp;#REF! &amp;#REF! &amp;#REF! &amp;#REF! &amp; M140 &amp;#REF! &amp;#REF! &amp;#REF! &amp;#REF! &amp;#REF! &amp; N140 &amp;#REF! &amp;#REF! &amp;#REF! &amp;#REF! &amp;#REF! &amp;#REF! &amp;#REF! &amp;#REF! &amp; O140 &amp;#REF! &amp;#REF! &amp;#REF! &amp;#REF! &amp;#REF! &amp;#REF! &amp;#REF! &amp;#REF! &amp; P140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Q140 &amp;#REF! &amp;#REF! &amp;#REF! &amp;#REF! &amp;#REF! &amp;#REF! &amp;#REF! &amp;#REF! &amp;#REF! &amp;#REF!)</f>
        <v>#REF!</v>
      </c>
      <c r="C140" s="55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 x14ac:dyDescent="0.25">
      <c r="A141">
        <v>0.43694201104789293</v>
      </c>
      <c r="B141" t="e">
        <f>(D141 &amp; E141 &amp; F141 &amp; G141 &amp; H141 &amp; I141 &amp; J141 &amp; K141 &amp;#REF! &amp;#REF! &amp; L141 &amp;#REF! &amp;#REF! &amp;#REF! &amp;#REF! &amp;#REF! &amp;#REF! &amp;#REF! &amp;#REF! &amp; M141 &amp;#REF! &amp;#REF! &amp;#REF! &amp;#REF! &amp;#REF! &amp; N141 &amp;#REF! &amp;#REF! &amp;#REF! &amp;#REF! &amp;#REF! &amp;#REF! &amp;#REF! &amp;#REF! &amp; O141 &amp;#REF! &amp;#REF! &amp;#REF! &amp;#REF! &amp;#REF! &amp;#REF! &amp;#REF! &amp;#REF! &amp; P141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Q141 &amp;#REF! &amp;#REF! &amp;#REF! &amp;#REF! &amp;#REF! &amp;#REF! &amp;#REF! &amp;#REF! &amp;#REF! &amp;#REF!)</f>
        <v>#REF!</v>
      </c>
      <c r="C141" s="55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 x14ac:dyDescent="0.25">
      <c r="A142">
        <v>0.43433019388233479</v>
      </c>
      <c r="B142" t="e">
        <f>(D142 &amp; E142 &amp; F142 &amp; G142 &amp; H142 &amp; I142 &amp; J142 &amp; K142 &amp;#REF! &amp;#REF! &amp; L142 &amp;#REF! &amp;#REF! &amp;#REF! &amp;#REF! &amp;#REF! &amp;#REF! &amp;#REF! &amp;#REF! &amp; M142 &amp;#REF! &amp;#REF! &amp;#REF! &amp;#REF! &amp;#REF! &amp; N142 &amp;#REF! &amp;#REF! &amp;#REF! &amp;#REF! &amp;#REF! &amp;#REF! &amp;#REF! &amp;#REF! &amp; O142 &amp;#REF! &amp;#REF! &amp;#REF! &amp;#REF! &amp;#REF! &amp;#REF! &amp;#REF! &amp;#REF! &amp; P142 &amp;#REF! &amp;#REF! &amp;#REF! &amp;#REF! &amp;#REF! &amp;#REF! &amp;#REF! &amp;#REF! &amp;#REF! &amp;#REF! &amp;#REF! &amp;#REF! &amp;#REF! &amp;#REF! &amp;#REF! &amp;#REF! &amp;#REF! &amp;#REF! &amp;#REF! &amp;#REF! &amp;#REF! &amp;#REF! &amp;#REF! &amp;#REF! &amp;#REF! &amp; Q142 &amp;#REF! &amp;#REF! &amp;#REF! &amp;#REF! &amp;#REF! &amp;#REF! &amp;#REF! &amp;#REF! &amp;#REF! &amp;#REF!)</f>
        <v>#REF!</v>
      </c>
      <c r="C142" s="55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 x14ac:dyDescent="0.25">
      <c r="A143">
        <v>0.43164747355118072</v>
      </c>
      <c r="B143" t="e">
        <f>(D143 &amp; E143 &amp; F143 &amp; G143 &amp; H143 &amp; I143 &amp; J143 &amp; K143 &amp;#REF! &amp;#REF! &amp; L143 &amp;#REF! &amp;#REF! &amp;#REF! &amp;#REF! &amp;#REF! &amp;#REF! &amp;#REF! &amp;#REF! &amp; M143 &amp;#REF! &amp;#REF! &amp;#REF! &amp;#REF! &amp;#REF! &amp; N143 &amp;#REF! &amp;#REF! &amp;#REF! &amp;#REF! &amp;#REF! &amp;#REF! &amp;#REF! &amp;#REF! &amp; O143 &amp;#REF! &amp;#REF! &amp;#REF! &amp;#REF! &amp;#REF! &amp;#REF! &amp;#REF! &amp;#REF! &amp;#REF! &amp; P143 &amp;#REF!)</f>
        <v>#REF!</v>
      </c>
      <c r="C143" s="55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73"/>
    </row>
    <row r="144" spans="1:17" x14ac:dyDescent="0.25">
      <c r="A144">
        <v>0.42898107818271358</v>
      </c>
      <c r="B144" t="e">
        <f>(D144 &amp; E144 &amp; F144 &amp; G144 &amp; H144 &amp; I144 &amp; J144 &amp; K144 &amp;#REF! &amp;#REF! &amp; L144 &amp;#REF! &amp;#REF! &amp;#REF! &amp;#REF! &amp;#REF! &amp;#REF! &amp;#REF! &amp;#REF! &amp; M144 &amp;#REF! &amp;#REF! &amp;#REF! &amp;#REF! &amp;#REF! &amp; N144 &amp;#REF! &amp;#REF! &amp;#REF! &amp;#REF! &amp;#REF! &amp;#REF! &amp;#REF! &amp;#REF! &amp; O144 &amp;#REF! &amp;#REF! &amp;#REF! &amp;#REF! &amp;#REF! &amp;#REF! &amp;#REF! &amp;#REF! &amp;#REF! &amp; P144 &amp;#REF!)</f>
        <v>#REF!</v>
      </c>
      <c r="C144" s="5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73"/>
    </row>
    <row r="145" spans="1:16" x14ac:dyDescent="0.25">
      <c r="A145">
        <v>0.4265014007793046</v>
      </c>
      <c r="B145" t="e">
        <f>(D145 &amp; E145 &amp; F145 &amp; G145 &amp; H145 &amp; I145 &amp; J145 &amp; K145 &amp;#REF! &amp;#REF! &amp; L145 &amp;#REF! &amp;#REF! &amp;#REF! &amp;#REF! &amp;#REF! &amp;#REF! &amp;#REF! &amp;#REF! &amp; M145 &amp;#REF! &amp;#REF! &amp;#REF! &amp;#REF! &amp;#REF! &amp; N145 &amp;#REF! &amp;#REF! &amp;#REF! &amp;#REF! &amp;#REF! &amp;#REF! &amp;#REF! &amp;#REF! &amp; O145 &amp;#REF! &amp;#REF! &amp;#REF! &amp;#REF! &amp;#REF! &amp;#REF! &amp;#REF! &amp;#REF! &amp;#REF! &amp; P145 &amp;#REF!)</f>
        <v>#REF!</v>
      </c>
      <c r="C145" s="5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73"/>
    </row>
    <row r="146" spans="1:16" x14ac:dyDescent="0.25">
      <c r="A146">
        <v>0.42386632478797076</v>
      </c>
      <c r="B146" t="e">
        <f>(D146 &amp; E146 &amp; F146 &amp; G146 &amp; H146 &amp; I146 &amp; J146 &amp; K146 &amp;#REF! &amp;#REF! &amp; L146 &amp;#REF! &amp;#REF! &amp;#REF! &amp;#REF! &amp;#REF! &amp;#REF! &amp;#REF! &amp;#REF! &amp; M146 &amp;#REF! &amp;#REF! &amp;#REF! &amp;#REF! &amp;#REF! &amp; N146 &amp;#REF! &amp;#REF! &amp;#REF! &amp;#REF! &amp;#REF! &amp;#REF! &amp;#REF! &amp;#REF! &amp; O146 &amp;#REF! &amp;#REF! &amp;#REF! &amp;#REF! &amp;#REF! &amp;#REF! &amp;#REF! &amp;#REF! &amp;#REF! &amp; P146 &amp;#REF!)</f>
        <v>#REF!</v>
      </c>
      <c r="C146" s="5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73"/>
    </row>
    <row r="147" spans="1:16" x14ac:dyDescent="0.25">
      <c r="A147">
        <v>0.42133152397439516</v>
      </c>
      <c r="B147" t="e">
        <f>(D147 &amp; E147 &amp; F147 &amp; G147 &amp; H147 &amp; I147 &amp; J147 &amp; K147 &amp;#REF! &amp;#REF! &amp; L147 &amp;#REF! &amp;#REF! &amp;#REF! &amp;#REF! &amp;#REF! &amp;#REF! &amp;#REF! &amp;#REF! &amp; M147 &amp;#REF! &amp;#REF! &amp;#REF! &amp;#REF! &amp;#REF! &amp; N147 &amp;#REF! &amp;#REF! &amp;#REF! &amp;#REF! &amp;#REF! &amp;#REF! &amp;#REF! &amp;#REF! &amp; O147 &amp;#REF! &amp;#REF! &amp;#REF! &amp;#REF! &amp;#REF! &amp;#REF! &amp;#REF! &amp;#REF! &amp;#REF! &amp; P147 &amp;#REF!)</f>
        <v>#REF!</v>
      </c>
      <c r="C147" s="5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73"/>
    </row>
    <row r="148" spans="1:16" x14ac:dyDescent="0.25">
      <c r="A148">
        <v>0.4187279180563564</v>
      </c>
      <c r="B148" t="e">
        <f>(D148 &amp; E148 &amp; F148 &amp; G148 &amp; H148 &amp; I148 &amp; J148 &amp; K148 &amp;#REF! &amp;#REF! &amp; L148 &amp;#REF! &amp;#REF! &amp;#REF! &amp;#REF! &amp;#REF! &amp;#REF! &amp;#REF! &amp;#REF! &amp; M148 &amp;#REF! &amp;#REF! &amp;#REF! &amp;#REF! &amp;#REF! &amp; N148 &amp;#REF! &amp;#REF! &amp;#REF! &amp;#REF! &amp;#REF! &amp;#REF! &amp;#REF! &amp;#REF! &amp; O148 &amp;#REF! &amp;#REF! &amp;#REF! &amp;#REF! &amp;#REF! &amp;#REF! &amp;#REF! &amp;#REF! &amp;#REF! &amp; P148 &amp;#REF!)</f>
        <v>#REF!</v>
      </c>
      <c r="C148" s="55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73"/>
    </row>
    <row r="149" spans="1:16" x14ac:dyDescent="0.25">
      <c r="A149">
        <v>0.41622339256965507</v>
      </c>
      <c r="B149" t="e">
        <f>(D149 &amp; E149 &amp; F149 &amp; G149 &amp; H149 &amp; I149 &amp; J149 &amp; K149 &amp;#REF! &amp;#REF! &amp; L149 &amp;#REF! &amp;#REF! &amp;#REF! &amp;#REF! &amp;#REF! &amp;#REF! &amp;#REF! &amp;#REF! &amp; M149 &amp;#REF! &amp;#REF! &amp;#REF! &amp;#REF! &amp;#REF! &amp; N149 &amp;#REF! &amp;#REF! &amp;#REF! &amp;#REF! &amp;#REF! &amp;#REF! &amp;#REF! &amp;#REF! &amp; O149 &amp;#REF! &amp;#REF! &amp;#REF! &amp;#REF! &amp;#REF! &amp;#REF! &amp;#REF! &amp;#REF! &amp;#REF! &amp; P149 &amp;#REF!)</f>
        <v>#REF!</v>
      </c>
      <c r="C149" s="55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73"/>
    </row>
    <row r="150" spans="1:16" x14ac:dyDescent="0.25">
      <c r="A150">
        <v>0.41365088666952021</v>
      </c>
      <c r="B150" t="e">
        <f>(D150 &amp; E150 &amp; F150 &amp; G150 &amp; H150 &amp; I150 &amp; J150 &amp; K150 &amp;#REF! &amp;#REF! &amp; L150 &amp;#REF! &amp;#REF! &amp;#REF! &amp;#REF! &amp;#REF! &amp;#REF! &amp;#REF! &amp;#REF! &amp; M150 &amp;#REF! &amp;#REF! &amp;#REF! &amp;#REF! &amp;#REF! &amp; N150 &amp;#REF! &amp;#REF! &amp;#REF! &amp;#REF! &amp;#REF! &amp;#REF! &amp;#REF! &amp;#REF! &amp; O150 &amp;#REF! &amp;#REF! &amp;#REF! &amp;#REF! &amp;#REF! &amp;#REF! &amp;#REF! &amp;#REF! &amp;#REF! &amp; P150 &amp;#REF!)</f>
        <v>#REF!</v>
      </c>
      <c r="C150" s="55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73"/>
    </row>
    <row r="151" spans="1:16" x14ac:dyDescent="0.25">
      <c r="A151">
        <v>0.41109404525371951</v>
      </c>
      <c r="B151" t="e">
        <f>(D151 &amp; E151 &amp; F151 &amp; G151 &amp; H151 &amp; I151 &amp; J151 &amp; K151 &amp;#REF! &amp;#REF! &amp; L151 &amp;#REF! &amp;#REF! &amp;#REF! &amp;#REF! &amp;#REF! &amp;#REF! &amp;#REF! &amp;#REF! &amp; M151 &amp;#REF! &amp;#REF! &amp;#REF! &amp;#REF! &amp;#REF! &amp; N151 &amp;#REF! &amp;#REF! &amp;#REF! &amp;#REF! &amp;#REF! &amp;#REF! &amp;#REF! &amp;#REF! &amp; O151 &amp;#REF! &amp;#REF! &amp;#REF! &amp;#REF! &amp;#REF! &amp;#REF! &amp;#REF! &amp;#REF! &amp;#REF! &amp; P151 &amp;#REF!)</f>
        <v>#REF!</v>
      </c>
      <c r="C151" s="55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73"/>
    </row>
    <row r="152" spans="1:16" x14ac:dyDescent="0.25">
      <c r="A152">
        <v>0.40863450881267982</v>
      </c>
      <c r="B152" t="e">
        <f>(D152 &amp; E152 &amp; F152 &amp; G152 &amp; H152 &amp; I152 &amp; J152 &amp; K152 &amp;#REF! &amp;#REF! &amp; L152 &amp;#REF! &amp;#REF! &amp;#REF! &amp;#REF! &amp;#REF! &amp;#REF! &amp;#REF! &amp;#REF! &amp; M152 &amp;#REF! &amp;#REF! &amp;#REF! &amp;#REF! &amp;#REF! &amp; N152 &amp;#REF! &amp;#REF! &amp;#REF! &amp;#REF! &amp;#REF! &amp;#REF! &amp;#REF! &amp;#REF! &amp; O152 &amp;#REF! &amp;#REF! &amp;#REF! &amp;#REF! &amp;#REF! &amp;#REF! &amp;#REF! &amp;#REF! &amp;#REF! &amp; P152 &amp;#REF!)</f>
        <v>#REF!</v>
      </c>
      <c r="C152" s="55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73"/>
    </row>
    <row r="153" spans="1:16" x14ac:dyDescent="0.25">
      <c r="A153">
        <v>0.40610821738045205</v>
      </c>
      <c r="B153" t="e">
        <f>(D153 &amp; E153 &amp; F153 &amp; G153 &amp; H153 &amp; I153 &amp; J153 &amp; K153 &amp;#REF! &amp;#REF! &amp; L153 &amp;#REF! &amp;#REF! &amp;#REF! &amp;#REF! &amp;#REF! &amp;#REF! &amp;#REF! &amp;#REF! &amp; M153 &amp;#REF! &amp;#REF! &amp;#REF! &amp;#REF! &amp;#REF! &amp; N153 &amp;#REF! &amp;#REF! &amp;#REF! &amp;#REF! &amp;#REF! &amp;#REF! &amp;#REF! &amp;#REF! &amp; O153 &amp;#REF! &amp;#REF! &amp;#REF! &amp;#REF! &amp;#REF! &amp;#REF! &amp;#REF! &amp;#REF! &amp;#REF! &amp; P153 &amp;#REF!)</f>
        <v>#REF!</v>
      </c>
      <c r="C153" s="55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73"/>
    </row>
    <row r="154" spans="1:16" x14ac:dyDescent="0.25">
      <c r="A154">
        <v>0.40367807102310749</v>
      </c>
      <c r="B154" t="e">
        <f>(D154 &amp; E154 &amp; F154 &amp; G154 &amp; H154 &amp; I154 &amp; J154 &amp; K154 &amp;#REF! &amp;#REF! &amp; L154 &amp;#REF! &amp;#REF! &amp;#REF! &amp;#REF! &amp;#REF! &amp;#REF! &amp;#REF! &amp;#REF! &amp; M154 &amp;#REF! &amp;#REF! &amp;#REF! &amp;#REF! &amp;#REF! &amp; N154 &amp;#REF! &amp;#REF! &amp;#REF! &amp;#REF! &amp;#REF! &amp;#REF! &amp;#REF! &amp;#REF! &amp; O154 &amp;#REF! &amp;#REF! &amp;#REF! &amp;#REF! &amp;#REF! &amp;#REF! &amp;#REF! &amp;#REF! &amp;#REF! &amp; P154 &amp;#REF!)</f>
        <v>#REF!</v>
      </c>
      <c r="C154" s="55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73"/>
    </row>
    <row r="155" spans="1:16" x14ac:dyDescent="0.25">
      <c r="A155">
        <v>0.40118197016530482</v>
      </c>
      <c r="B155" t="e">
        <f>(D155 &amp; E155 &amp; F155 &amp; G155 &amp; H155 &amp; I155 &amp; J155 &amp; K155 &amp;#REF! &amp;#REF! &amp; L155 &amp;#REF! &amp;#REF! &amp;#REF! &amp;#REF! &amp;#REF! &amp;#REF! &amp;#REF! &amp;#REF! &amp; M155 &amp;#REF! &amp;#REF! &amp;#REF! &amp;#REF! &amp;#REF! &amp; N155 &amp;#REF! &amp;#REF! &amp;#REF! &amp;#REF! &amp;#REF! &amp;#REF! &amp;#REF! &amp;#REF! &amp; O155 &amp;#REF! &amp;#REF! &amp;#REF! &amp;#REF! &amp;#REF! &amp;#REF! &amp;#REF! &amp;#REF! &amp;#REF! &amp; P155 &amp;#REF!)</f>
        <v>#REF!</v>
      </c>
      <c r="C155" s="55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73"/>
    </row>
    <row r="156" spans="1:16" x14ac:dyDescent="0.25">
      <c r="A156">
        <v>0.39870107565676594</v>
      </c>
      <c r="B156" t="e">
        <f>(D156 &amp; E156 &amp; F156 &amp; G156 &amp; H156 &amp; I156 &amp; J156 &amp; K156 &amp;#REF! &amp;#REF! &amp; L156 &amp;#REF! &amp;#REF! &amp;#REF! &amp;#REF! &amp;#REF! &amp;#REF! &amp;#REF! &amp;#REF! &amp; M156 &amp;#REF! &amp;#REF! &amp;#REF! &amp;#REF! &amp;#REF! &amp; N156 &amp;#REF! &amp;#REF! &amp;#REF! &amp;#REF! &amp;#REF! &amp;#REF! &amp;#REF! &amp;#REF! &amp; O156 &amp;#REF! &amp;#REF! &amp;#REF! &amp;#REF! &amp;#REF! &amp;#REF! &amp;#REF! &amp;#REF! &amp;#REF! &amp; P156 &amp;#REF!)</f>
        <v>#REF!</v>
      </c>
      <c r="C156" s="55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73"/>
    </row>
    <row r="157" spans="1:16" x14ac:dyDescent="0.25">
      <c r="A157">
        <v>0.39647326201966704</v>
      </c>
      <c r="B157" t="e">
        <f>(D157 &amp; E157 &amp; F157 &amp; G157 &amp; H157 &amp; I157 &amp; J157 &amp; K157 &amp;#REF! &amp;#REF! &amp; L157 &amp;#REF! &amp;#REF! &amp;#REF! &amp;#REF! &amp;#REF! &amp;#REF! &amp;#REF! &amp;#REF! &amp; M157 &amp;#REF! &amp;#REF! &amp;#REF! &amp;#REF! &amp;#REF! &amp; N157 &amp;#REF! &amp;#REF! &amp;#REF! &amp;#REF! &amp;#REF! &amp;#REF! &amp;#REF! &amp;#REF! &amp; O157 &amp;#REF! &amp;#REF! &amp;#REF! &amp;#REF! &amp;#REF! &amp;#REF! &amp;#REF! &amp;#REF! &amp;#REF! &amp; P157 &amp;#REF!)</f>
        <v>#REF!</v>
      </c>
      <c r="C157" s="55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73"/>
    </row>
    <row r="158" spans="1:16" x14ac:dyDescent="0.25">
      <c r="A158">
        <v>0.39402105709624985</v>
      </c>
      <c r="B158" t="e">
        <f>(D158 &amp; E158 &amp; F158 &amp; G158 &amp; H158 &amp; I158 &amp; J158 &amp; K158 &amp;#REF! &amp;#REF! &amp; L158 &amp;#REF! &amp;#REF! &amp;#REF! &amp;#REF! &amp;#REF! &amp;#REF! &amp;#REF! &amp;#REF! &amp; M158 &amp;#REF! &amp;#REF! &amp;#REF! &amp;#REF! &amp;#REF! &amp; N158 &amp;#REF! &amp;#REF! &amp;#REF! &amp;#REF! &amp;#REF! &amp;#REF! &amp;#REF! &amp;#REF! &amp; O158 &amp;#REF! &amp;#REF! &amp;#REF! &amp;#REF! &amp;#REF! &amp;#REF! &amp;#REF! &amp;#REF! &amp;#REF! &amp; P158 &amp;#REF!)</f>
        <v>#REF!</v>
      </c>
      <c r="C158" s="55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73"/>
    </row>
    <row r="159" spans="1:16" x14ac:dyDescent="0.25">
      <c r="A159">
        <v>0.39166218424312266</v>
      </c>
      <c r="B159" t="e">
        <f>(D159 &amp; E159 &amp; F159 &amp; G159 &amp; H159 &amp; I159 &amp; J159 &amp; K159 &amp;#REF! &amp;#REF! &amp; L159 &amp;#REF! &amp;#REF! &amp;#REF! &amp;#REF! &amp;#REF! &amp;#REF! &amp;#REF! &amp;#REF! &amp; M159 &amp;#REF! &amp;#REF! &amp;#REF! &amp;#REF! &amp;#REF! &amp; N159 &amp;#REF! &amp;#REF! &amp;#REF! &amp;#REF! &amp;#REF! &amp;#REF! &amp;#REF! &amp;#REF! &amp; O159 &amp;#REF! &amp;#REF! &amp;#REF! &amp;#REF! &amp;#REF! &amp;#REF! &amp;#REF! &amp;#REF! &amp;#REF! &amp; P159 &amp;#REF!)</f>
        <v>#REF!</v>
      </c>
      <c r="C159" s="55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73"/>
    </row>
    <row r="160" spans="1:16" x14ac:dyDescent="0.25">
      <c r="A160">
        <v>0.38923929800411522</v>
      </c>
      <c r="B160" t="e">
        <f>(D160 &amp; E160 &amp; F160 &amp; G160 &amp; H160 &amp; I160 &amp; J160 &amp; K160 &amp;#REF! &amp;#REF! &amp; L160 &amp;#REF! &amp;#REF! &amp;#REF! &amp;#REF! &amp;#REF! &amp;#REF! &amp;#REF! &amp;#REF! &amp; M160 &amp;#REF! &amp;#REF! &amp;#REF! &amp;#REF! &amp;#REF! &amp; N160 &amp;#REF! &amp;#REF! &amp;#REF! &amp;#REF! &amp;#REF! &amp;#REF! &amp;#REF! &amp;#REF! &amp; O160 &amp;#REF! &amp;#REF! &amp;#REF! &amp;#REF! &amp;#REF! &amp;#REF! &amp;#REF! &amp;#REF! &amp;#REF! &amp; P160 &amp;#REF!)</f>
        <v>#REF!</v>
      </c>
      <c r="C160" s="5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73"/>
    </row>
    <row r="161" spans="1:16" x14ac:dyDescent="0.25">
      <c r="A161">
        <v>0.38690863057259756</v>
      </c>
      <c r="B161" t="e">
        <f>(D161 &amp; E161 &amp; F161 &amp; G161 &amp; H161 &amp; I161 &amp; J161 &amp; K161 &amp;#REF! &amp;#REF! &amp; L161 &amp;#REF! &amp;#REF! &amp;#REF! &amp;#REF! &amp;#REF! &amp;#REF! &amp;#REF! &amp;#REF! &amp; M161 &amp;#REF! &amp;#REF! &amp;#REF! &amp;#REF! &amp;#REF! &amp; N161 &amp;#REF! &amp;#REF! &amp;#REF! &amp;#REF! &amp;#REF! &amp;#REF! &amp;#REF! &amp;#REF! &amp; O161 &amp;#REF! &amp;#REF! &amp;#REF! &amp;#REF! &amp;#REF! &amp;#REF! &amp;#REF! &amp;#REF! &amp;#REF! &amp; P161 &amp;#REF!)</f>
        <v>#REF!</v>
      </c>
      <c r="C161" s="55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73"/>
    </row>
    <row r="162" spans="1:16" x14ac:dyDescent="0.25">
      <c r="A162">
        <v>0.38451471786452296</v>
      </c>
      <c r="B162" t="e">
        <f>(D162 &amp; E162 &amp; F162 &amp; G162 &amp; H162 &amp; I162 &amp; J162 &amp; K162 &amp;#REF! &amp;#REF! &amp; L162 &amp;#REF! &amp;#REF! &amp;#REF! &amp;#REF! &amp;#REF! &amp;#REF! &amp;#REF! &amp;#REF! &amp; M162 &amp;#REF! &amp;#REF! &amp;#REF! &amp;#REF! &amp;#REF! &amp; N162 &amp;#REF! &amp;#REF! &amp;#REF! &amp;#REF! &amp;#REF! &amp;#REF! &amp;#REF! &amp;#REF! &amp; O162 &amp;#REF! &amp;#REF! &amp;#REF! &amp;#REF! &amp;#REF! &amp;#REF! &amp;#REF! &amp;#REF! &amp;#REF! &amp; P162 &amp;#REF!)</f>
        <v>#REF!</v>
      </c>
      <c r="C162" s="5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73"/>
    </row>
    <row r="163" spans="1:16" x14ac:dyDescent="0.25">
      <c r="A163">
        <v>0.38213539841933486</v>
      </c>
      <c r="B163" t="e">
        <f>(D163 &amp; E163 &amp; F163 &amp; G163 &amp; H163 &amp; I163 &amp; J163 &amp; K163 &amp;#REF! &amp;#REF! &amp; L163 &amp;#REF! &amp;#REF! &amp;#REF! &amp;#REF! &amp;#REF! &amp;#REF! &amp;#REF! &amp;#REF! &amp; M163 &amp;#REF! &amp;#REF! &amp;#REF! &amp;#REF! &amp;#REF! &amp; N163 &amp;#REF! &amp;#REF! &amp;#REF! &amp;#REF! &amp;#REF! &amp;#REF! &amp;#REF! &amp;#REF! &amp; O163 &amp;#REF! &amp;#REF! &amp;#REF! &amp;#REF! &amp;#REF! &amp;#REF! &amp;#REF! &amp;#REF! &amp;#REF! &amp; P163 &amp;#REF!)</f>
        <v>#REF!</v>
      </c>
      <c r="C163" s="55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73"/>
    </row>
    <row r="164" spans="1:16" x14ac:dyDescent="0.25">
      <c r="A164">
        <v>0.37984664344238994</v>
      </c>
      <c r="B164" t="e">
        <f>(D164 &amp; E164 &amp; F164 &amp; G164 &amp; H164 &amp; I164 &amp; J164 &amp; K164 &amp;#REF! &amp;#REF! &amp; L164 &amp;#REF! &amp;#REF! &amp;#REF! &amp;#REF! &amp;#REF! &amp;#REF! &amp;#REF! &amp;#REF! &amp; M164 &amp;#REF! &amp;#REF! &amp;#REF! &amp;#REF! &amp;#REF! &amp; N164 &amp;#REF! &amp;#REF! &amp;#REF! &amp;#REF! &amp;#REF! &amp;#REF! &amp;#REF! &amp;#REF! &amp; O164 &amp;#REF! &amp;#REF! &amp;#REF! &amp;#REF! &amp;#REF! &amp;#REF! &amp;#REF! &amp;#REF! &amp;#REF! &amp; P164 &amp;#REF!)</f>
        <v>#REF!</v>
      </c>
      <c r="C164" s="55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73"/>
    </row>
    <row r="165" spans="1:16" x14ac:dyDescent="0.25">
      <c r="A165">
        <v>0.37749578451588017</v>
      </c>
      <c r="B165" t="e">
        <f>(D165 &amp; E165 &amp; F165 &amp; G165 &amp; H165 &amp; I165 &amp; J165 &amp; K165 &amp;#REF! &amp;#REF! &amp; L165 &amp;#REF! &amp;#REF! &amp;#REF! &amp;#REF! &amp;#REF! &amp;#REF! &amp;#REF! &amp;#REF! &amp; M165 &amp;#REF! &amp;#REF! &amp;#REF! &amp;#REF! &amp;#REF! &amp; N165 &amp;#REF! &amp;#REF! &amp;#REF! &amp;#REF! &amp;#REF! &amp;#REF! &amp;#REF! &amp;#REF! &amp; O165 &amp;#REF! &amp;#REF! &amp;#REF! &amp;#REF! &amp;#REF! &amp;#REF! &amp;#REF! &amp;#REF! &amp;#REF! &amp; P165 &amp;#REF!)</f>
        <v>#REF!</v>
      </c>
      <c r="C165" s="55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73"/>
    </row>
    <row r="166" spans="1:16" x14ac:dyDescent="0.25">
      <c r="A166">
        <v>0.37523440930182134</v>
      </c>
      <c r="B166" t="e">
        <f>(D166 &amp; E166 &amp; F166 &amp; G166 &amp; H166 &amp; I166 &amp; J166 &amp; K166 &amp;#REF! &amp;#REF! &amp; L166 &amp;#REF! &amp;#REF! &amp;#REF! &amp;#REF! &amp;#REF! &amp;#REF! &amp;#REF! &amp;#REF! &amp; M166 &amp;#REF! &amp;#REF! &amp;#REF! &amp;#REF! &amp;#REF! &amp; N166 &amp;#REF! &amp;#REF! &amp;#REF! &amp;#REF! &amp;#REF! &amp;#REF! &amp;#REF! &amp;#REF! &amp; O166 &amp;#REF! &amp;#REF! &amp;#REF! &amp;#REF! &amp;#REF! &amp;#REF! &amp;#REF! &amp;#REF! &amp;#REF! &amp; P166 &amp;#REF!)</f>
        <v>#REF!</v>
      </c>
      <c r="C166" s="55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73"/>
    </row>
    <row r="167" spans="1:16" x14ac:dyDescent="0.25">
      <c r="A167">
        <v>0.37291167568203026</v>
      </c>
      <c r="B167" t="e">
        <f>(D167 &amp; E167 &amp; F167 &amp; G167 &amp; H167 &amp; I167 &amp; J167 &amp; K167 &amp;#REF! &amp;#REF! &amp; L167 &amp;#REF! &amp;#REF! &amp;#REF! &amp;#REF! &amp;#REF! &amp;#REF! &amp;#REF! &amp;#REF! &amp; M167 &amp;#REF! &amp;#REF! &amp;#REF! &amp;#REF! &amp;#REF! &amp; N167 &amp;#REF! &amp;#REF! &amp;#REF! &amp;#REF! &amp;#REF! &amp;#REF! &amp;#REF! &amp;#REF! &amp; O167 &amp;#REF! &amp;#REF! &amp;#REF! &amp;#REF! &amp;#REF! &amp;#REF! &amp;#REF! &amp;#REF! &amp;#REF! &amp; P167 &amp;#REF!)</f>
        <v>#REF!</v>
      </c>
      <c r="C167" s="55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73"/>
    </row>
    <row r="168" spans="1:16" x14ac:dyDescent="0.25">
      <c r="A168">
        <v>0.37060310803393909</v>
      </c>
      <c r="B168" t="e">
        <f>(D168 &amp; E168 &amp; F168 &amp; G168 &amp; H168 &amp; I168 &amp; J168 &amp; K168 &amp;#REF! &amp;#REF! &amp; L168 &amp;#REF! &amp;#REF! &amp;#REF! &amp;#REF! &amp;#REF! &amp;#REF! &amp;#REF! &amp;#REF! &amp; M168 &amp;#REF! &amp;#REF! &amp;#REF! &amp;#REF! &amp;#REF! &amp; N168 &amp;#REF! &amp;#REF! &amp;#REF! &amp;#REF! &amp;#REF! &amp;#REF! &amp;#REF! &amp;#REF! &amp; O168 &amp;#REF! &amp;#REF! &amp;#REF! &amp;#REF! &amp;#REF! &amp;#REF! &amp;#REF! &amp;#REF! &amp;#REF! &amp; P168 &amp;#REF!)</f>
        <v>#REF!</v>
      </c>
      <c r="C168" s="55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73"/>
    </row>
    <row r="169" spans="1:16" x14ac:dyDescent="0.25">
      <c r="A169">
        <v>0.36853005534742228</v>
      </c>
      <c r="B169" t="e">
        <f>(D169 &amp; E169 &amp; F169 &amp; G169 &amp; H169 &amp; I169 &amp; J169 &amp; K169 &amp;#REF! &amp;#REF! &amp; L169 &amp;#REF! &amp;#REF! &amp;#REF! &amp;#REF! &amp;#REF! &amp;#REF! &amp;#REF! &amp;#REF! &amp; M169 &amp;#REF! &amp;#REF! &amp;#REF! &amp;#REF! &amp;#REF! &amp; N169 &amp;#REF! &amp;#REF! &amp;#REF! &amp;#REF! &amp;#REF! &amp;#REF! &amp;#REF! &amp;#REF! &amp; O169 &amp;#REF! &amp;#REF! &amp;#REF! &amp;#REF! &amp;#REF! &amp;#REF! &amp;#REF! &amp;#REF! &amp;#REF! &amp; P169 &amp;#REF!)</f>
        <v>#REF!</v>
      </c>
      <c r="C169" s="55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73"/>
    </row>
    <row r="170" spans="1:16" x14ac:dyDescent="0.25">
      <c r="A170">
        <v>0.3662482141507859</v>
      </c>
      <c r="B170" t="e">
        <f>(D170 &amp; E170 &amp; F170 &amp; G170 &amp; H170 &amp; I170 &amp; J170 &amp; K170 &amp;#REF! &amp;#REF! &amp; L170 &amp;#REF! &amp;#REF! &amp;#REF! &amp;#REF! &amp;#REF! &amp;#REF! &amp;#REF! &amp;#REF! &amp; M170 &amp;#REF! &amp;#REF! &amp;#REF! &amp;#REF! &amp;#REF! &amp; N170 &amp;#REF! &amp;#REF! &amp;#REF! &amp;#REF! &amp;#REF! &amp;#REF! &amp;#REF! &amp;#REF! &amp; O170 &amp;#REF! &amp;#REF! &amp;#REF! &amp;#REF! &amp;#REF! &amp;#REF! &amp;#REF! &amp;#REF! &amp;#REF! &amp; P170 &amp;#REF!)</f>
        <v>#REF!</v>
      </c>
      <c r="C170" s="55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73"/>
    </row>
    <row r="171" spans="1:16" x14ac:dyDescent="0.25">
      <c r="A171">
        <v>0.36405323566549092</v>
      </c>
      <c r="B171" t="e">
        <f>(D171 &amp; E171 &amp; F171 &amp; G171 &amp; H171 &amp; I171 &amp; J171 &amp; K171 &amp;#REF! &amp;#REF! &amp; L171 &amp;#REF! &amp;#REF! &amp;#REF! &amp;#REF! &amp;#REF! &amp;#REF! &amp;#REF! &amp;#REF! &amp; M171 &amp;#REF! &amp;#REF! &amp;#REF! &amp;#REF! &amp;#REF! &amp; N171 &amp;#REF! &amp;#REF! &amp;#REF! &amp;#REF! &amp;#REF! &amp;#REF! &amp;#REF! &amp;#REF! &amp; O171 &amp;#REF! &amp;#REF! &amp;#REF! &amp;#REF! &amp;#REF! &amp;#REF! &amp;#REF! &amp;#REF! &amp;#REF! &amp; P171 &amp;#REF!)</f>
        <v>#REF!</v>
      </c>
      <c r="C171" s="55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73"/>
    </row>
    <row r="172" spans="1:16" x14ac:dyDescent="0.25">
      <c r="A172">
        <v>0.36179870660511088</v>
      </c>
      <c r="B172" t="e">
        <f>(D172 &amp; E172 &amp; F172 &amp; G172 &amp; H172 &amp; I172 &amp; J172 &amp; K172 &amp;#REF! &amp;#REF! &amp; L172 &amp;#REF! &amp;#REF! &amp;#REF! &amp;#REF! &amp;#REF! &amp;#REF! &amp;#REF! &amp;#REF! &amp; M172 &amp;#REF! &amp;#REF! &amp;#REF! &amp;#REF! &amp;#REF! &amp; N172 &amp;#REF! &amp;#REF! &amp;#REF! &amp;#REF! &amp;#REF! &amp;#REF! &amp;#REF! &amp;#REF! &amp; O172 &amp;#REF! &amp;#REF! &amp;#REF! &amp;#REF! &amp;#REF! &amp;#REF! &amp;#REF! &amp;#REF! &amp;#REF! &amp; P172 &amp;#REF!)</f>
        <v>#REF!</v>
      </c>
      <c r="C172" s="55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73"/>
    </row>
    <row r="173" spans="1:16" x14ac:dyDescent="0.25">
      <c r="A173">
        <v>0.35963000300448156</v>
      </c>
      <c r="B173" t="e">
        <f>(D173 &amp; E173 &amp; F173 &amp; G173 &amp; H173 &amp; I173 &amp; J173 &amp; K173 &amp;#REF! &amp;#REF! &amp; L173 &amp;#REF! &amp;#REF! &amp;#REF! &amp;#REF! &amp;#REF! &amp;#REF! &amp;#REF! &amp;#REF! &amp; M173 &amp;#REF! &amp;#REF! &amp;#REF! &amp;#REF! &amp;#REF! &amp; N173 &amp;#REF! &amp;#REF! &amp;#REF! &amp;#REF! &amp;#REF! &amp;#REF! &amp;#REF! &amp;#REF! &amp; O173 &amp;#REF! &amp;#REF! &amp;#REF! &amp;#REF! &amp;#REF! &amp;#REF! &amp;#REF! &amp;#REF! &amp;#REF! &amp; P173 &amp;#REF!)</f>
        <v>#REF!</v>
      </c>
      <c r="C173" s="55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73"/>
    </row>
    <row r="174" spans="1:16" x14ac:dyDescent="0.25">
      <c r="A174">
        <v>0.3574024641798797</v>
      </c>
      <c r="B174" t="e">
        <f>(D174 &amp; E174 &amp; F174 &amp; G174 &amp; H174 &amp; I174 &amp; J174 &amp; K174 &amp;#REF! &amp;#REF! &amp; L174 &amp;#REF! &amp;#REF! &amp;#REF! &amp;#REF! &amp;#REF! &amp;#REF! &amp;#REF! &amp;#REF! &amp; M174 &amp;#REF! &amp;#REF! &amp;#REF! &amp;#REF! &amp;#REF! &amp; N174 &amp;#REF! &amp;#REF! &amp;#REF! &amp;#REF! &amp;#REF! &amp;#REF! &amp;#REF! &amp;#REF! &amp; O174 &amp;#REF! &amp;#REF! &amp;#REF! &amp;#REF! &amp;#REF! &amp;#REF! &amp;#REF! &amp;#REF! &amp;#REF! &amp; P174 &amp;#REF!)</f>
        <v>#REF!</v>
      </c>
      <c r="C174" s="55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73"/>
    </row>
    <row r="175" spans="1:16" x14ac:dyDescent="0.25">
      <c r="A175">
        <v>0.3551885195403407</v>
      </c>
      <c r="B175" t="e">
        <f>(D175 &amp; E175 &amp; F175 &amp; G175 &amp; H175 &amp; I175 &amp; J175 &amp; K175 &amp;#REF! &amp;#REF! &amp; L175 &amp;#REF! &amp;#REF! &amp;#REF! &amp;#REF! &amp;#REF! &amp;#REF! &amp;#REF! &amp;#REF! &amp; M175 &amp;#REF! &amp;#REF! &amp;#REF! &amp;#REF! &amp;#REF! &amp; N175 &amp;#REF! &amp;#REF! &amp;#REF! &amp;#REF! &amp;#REF! &amp;#REF! &amp;#REF! &amp;#REF! &amp; O175 &amp;#REF! &amp;#REF! &amp;#REF! &amp;#REF! &amp;#REF! &amp;#REF! &amp;#REF! &amp;#REF! &amp;#REF! &amp; P175 &amp;#REF!)</f>
        <v>#REF!</v>
      </c>
      <c r="C175" s="5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73"/>
    </row>
    <row r="176" spans="1:16" x14ac:dyDescent="0.25">
      <c r="A176">
        <v>0.35305885900248024</v>
      </c>
      <c r="B176" t="e">
        <f>(D176 &amp; E176 &amp; F176 &amp; G176 &amp; H176 &amp; I176 &amp; J176 &amp; K176 &amp;#REF! &amp;#REF! &amp; L176 &amp;#REF! &amp;#REF! &amp;#REF! &amp;#REF! &amp;#REF! &amp;#REF! &amp;#REF! &amp;#REF! &amp; M176 &amp;#REF! &amp;#REF! &amp;#REF! &amp;#REF! &amp;#REF! &amp; N176 &amp;#REF! &amp;#REF! &amp;#REF! &amp;#REF! &amp;#REF! &amp;#REF! &amp;#REF! &amp;#REF! &amp; O176 &amp;#REF! &amp;#REF! &amp;#REF! &amp;#REF! &amp;#REF! &amp;#REF! &amp;#REF! &amp;#REF! &amp;#REF! &amp; P176 &amp;#REF!)</f>
        <v>#REF!</v>
      </c>
      <c r="C176" s="5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73"/>
    </row>
    <row r="177" spans="1:16" x14ac:dyDescent="0.25">
      <c r="A177">
        <v>0.350871426156461</v>
      </c>
      <c r="B177" t="e">
        <f>(D177 &amp; E177 &amp; F177 &amp; G177 &amp; H177 &amp; I177 &amp; J177 &amp; K177 &amp;#REF! &amp;#REF! &amp; L177 &amp;#REF! &amp;#REF! &amp;#REF! &amp;#REF! &amp;#REF! &amp;#REF! &amp;#REF! &amp;#REF! &amp; M177 &amp;#REF! &amp;#REF! &amp;#REF! &amp;#REF! &amp;#REF! &amp; N177 &amp;#REF! &amp;#REF! &amp;#REF! &amp;#REF! &amp;#REF! &amp;#REF! &amp;#REF! &amp;#REF! &amp; O177 &amp;#REF! &amp;#REF! &amp;#REF! &amp;#REF! &amp;#REF! &amp;#REF! &amp;#REF! &amp;#REF! &amp;#REF! &amp; P177 &amp;#REF!)</f>
        <v>#REF!</v>
      </c>
      <c r="C177" s="5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73"/>
    </row>
    <row r="178" spans="1:16" x14ac:dyDescent="0.25">
      <c r="A178">
        <v>0.34876727048260708</v>
      </c>
      <c r="B178" t="e">
        <f>(D178 &amp; E178 &amp; F178 &amp; G178 &amp; H178 &amp; I178 &amp; J178 &amp; K178 &amp;#REF! &amp;#REF! &amp; L178 &amp;#REF! &amp;#REF! &amp;#REF! &amp;#REF! &amp;#REF! &amp;#REF! &amp;#REF! &amp;#REF! &amp; M178 &amp;#REF! &amp;#REF! &amp;#REF! &amp;#REF! &amp;#REF! &amp; N178 &amp;#REF! &amp;#REF! &amp;#REF! &amp;#REF! &amp;#REF! &amp;#REF! &amp;#REF! &amp;#REF! &amp; O178 &amp;#REF! &amp;#REF! &amp;#REF! &amp;#REF! &amp;#REF! &amp;#REF! &amp;#REF! &amp;#REF! &amp;#REF! &amp; P178 &amp;#REF!)</f>
        <v>#REF!</v>
      </c>
      <c r="C178" s="5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73"/>
    </row>
    <row r="179" spans="1:16" x14ac:dyDescent="0.25">
      <c r="A179">
        <v>0.34660603681230401</v>
      </c>
      <c r="B179" t="e">
        <f>(D179 &amp; E179 &amp; F179 &amp; G179 &amp; H179 &amp; I179 &amp; J179 &amp; K179 &amp;#REF! &amp;#REF! &amp; L179 &amp;#REF! &amp;#REF! &amp;#REF! &amp;#REF! &amp;#REF! &amp;#REF! &amp;#REF! &amp;#REF! &amp; M179 &amp;#REF! &amp;#REF! &amp;#REF! &amp;#REF! &amp;#REF! &amp; N179 &amp;#REF! &amp;#REF! &amp;#REF! &amp;#REF! &amp;#REF! &amp;#REF! &amp;#REF! &amp;#REF! &amp; O179 &amp;#REF! &amp;#REF! &amp;#REF! &amp;#REF! &amp;#REF! &amp;#REF! &amp;#REF! &amp;#REF! &amp;#REF! &amp; P179 &amp;#REF!)</f>
        <v>#REF!</v>
      </c>
      <c r="C179" s="55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73"/>
    </row>
    <row r="180" spans="1:16" x14ac:dyDescent="0.25">
      <c r="A180">
        <v>0.3444579988363769</v>
      </c>
      <c r="B180" t="e">
        <f>(D180 &amp; E180 &amp; F180 &amp; G180 &amp; H180 &amp; I180 &amp; J180 &amp; K180 &amp;#REF! &amp;#REF! &amp; L180 &amp;#REF! &amp;#REF! &amp;#REF! &amp;#REF! &amp;#REF! &amp;#REF! &amp;#REF! &amp;#REF! &amp; M180 &amp;#REF! &amp;#REF! &amp;#REF! &amp;#REF! &amp;#REF! &amp; N180 &amp;#REF! &amp;#REF! &amp;#REF! &amp;#REF! &amp;#REF! &amp;#REF! &amp;#REF! &amp;#REF! &amp; O180 &amp;#REF! &amp;#REF! &amp;#REF! &amp;#REF! &amp;#REF! &amp;#REF! &amp;#REF! &amp;#REF! &amp;#REF! &amp; P180 &amp;#REF!)</f>
        <v>#REF!</v>
      </c>
      <c r="C180" s="55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73"/>
    </row>
    <row r="181" spans="1:16" x14ac:dyDescent="0.25">
      <c r="A181">
        <v>0.34252911148957288</v>
      </c>
      <c r="B181" t="e">
        <f>(D181 &amp; E181 &amp; F181 &amp; G181 &amp; H181 &amp; I181 &amp; J181 &amp; K181 &amp;#REF! &amp;#REF! &amp; L181 &amp;#REF! &amp;#REF! &amp;#REF! &amp;#REF! &amp;#REF! &amp;#REF! &amp;#REF! &amp;#REF! &amp; M181 &amp;#REF! &amp;#REF! &amp;#REF! &amp;#REF! &amp;#REF! &amp; N181 &amp;#REF! &amp;#REF! &amp;#REF! &amp;#REF! &amp;#REF! &amp;#REF! &amp;#REF! &amp;#REF! &amp; O181 &amp;#REF! &amp;#REF! &amp;#REF! &amp;#REF! &amp;#REF! &amp;#REF! &amp;#REF! &amp;#REF! &amp;#REF! &amp; P181 &amp;#REF!)</f>
        <v>#REF!</v>
      </c>
      <c r="C181" s="5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73"/>
    </row>
    <row r="182" spans="1:16" x14ac:dyDescent="0.25">
      <c r="A182">
        <v>0.34040596912538978</v>
      </c>
      <c r="B182" t="e">
        <f>(D182 &amp; E182 &amp; F182 &amp; G182 &amp; H182 &amp; I182 &amp; J182 &amp; K182 &amp;#REF! &amp;#REF! &amp; L182 &amp;#REF! &amp;#REF! &amp;#REF! &amp;#REF! &amp;#REF! &amp;#REF! &amp;#REF! &amp;#REF! &amp; M182 &amp;#REF! &amp;#REF! &amp;#REF! &amp;#REF! &amp;#REF! &amp; N182 &amp;#REF! &amp;#REF! &amp;#REF! &amp;#REF! &amp;#REF! &amp;#REF! &amp;#REF! &amp;#REF! &amp; O182 &amp;#REF! &amp;#REF! &amp;#REF! &amp;#REF! &amp;#REF! &amp;#REF! &amp;#REF! &amp;#REF! &amp;#REF! &amp; P182 &amp;#REF!)</f>
        <v>#REF!</v>
      </c>
      <c r="C182" s="55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73"/>
    </row>
    <row r="183" spans="1:16" x14ac:dyDescent="0.25">
      <c r="A183">
        <v>0.33836366203031709</v>
      </c>
      <c r="B183" t="e">
        <f>(D183 &amp; E183 &amp; F183 &amp; G183 &amp; H183 &amp; I183 &amp; J183 &amp; K183 &amp;#REF! &amp;#REF! &amp; L183 &amp;#REF! &amp;#REF! &amp;#REF! &amp;#REF! &amp;#REF! &amp;#REF! &amp;#REF! &amp;#REF! &amp; M183 &amp;#REF! &amp;#REF! &amp;#REF! &amp;#REF! &amp;#REF! &amp; N183 &amp;#REF! &amp;#REF! &amp;#REF! &amp;#REF! &amp;#REF! &amp;#REF! &amp;#REF! &amp;#REF! &amp; O183 &amp;#REF! &amp;#REF! &amp;#REF! &amp;#REF! &amp;#REF! &amp;#REF! &amp;#REF! &amp;#REF! &amp;#REF! &amp; P183 &amp;#REF!)</f>
        <v>#REF!</v>
      </c>
      <c r="C183" s="55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73"/>
    </row>
    <row r="184" spans="1:16" x14ac:dyDescent="0.25">
      <c r="A184">
        <v>0.33626596049946761</v>
      </c>
      <c r="B184" t="e">
        <f>(D184 &amp; E184 &amp; F184 &amp; G184 &amp; H184 &amp; I184 &amp; J184 &amp; K184 &amp;#REF! &amp;#REF! &amp; L184 &amp;#REF! &amp;#REF! &amp;#REF! &amp;#REF! &amp;#REF! &amp;#REF! &amp;#REF! &amp;#REF! &amp; M184 &amp;#REF! &amp;#REF! &amp;#REF! &amp;#REF! &amp;#REF! &amp; N184 &amp;#REF! &amp;#REF! &amp;#REF! &amp;#REF! &amp;#REF! &amp;#REF! &amp;#REF! &amp;#REF! &amp; O184 &amp;#REF! &amp;#REF! &amp;#REF! &amp;#REF! &amp;#REF! &amp;#REF! &amp;#REF! &amp;#REF! &amp;#REF! &amp; P184 &amp;#REF!)</f>
        <v>#REF!</v>
      </c>
      <c r="C184" s="55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73"/>
    </row>
    <row r="185" spans="1:16" x14ac:dyDescent="0.25">
      <c r="A185">
        <v>0.33424812788658292</v>
      </c>
      <c r="B185" t="e">
        <f>(D185 &amp; E185 &amp; F185 &amp; G185 &amp; H185 &amp; I185 &amp; J185 &amp; K185 &amp;#REF! &amp;#REF! &amp; L185 &amp;#REF! &amp;#REF! &amp;#REF! &amp;#REF! &amp;#REF! &amp;#REF! &amp;#REF! &amp;#REF! &amp; M185 &amp;#REF! &amp;#REF! &amp;#REF! &amp;#REF! &amp;#REF! &amp; N185 &amp;#REF! &amp;#REF! &amp;#REF! &amp;#REF! &amp;#REF! &amp;#REF! &amp;#REF! &amp;#REF! &amp; O185 &amp;#REF! &amp;#REF! &amp;#REF! &amp;#REF! &amp;#REF! &amp;#REF! &amp;#REF! &amp;#REF! &amp;#REF! &amp; P185 &amp;#REF!)</f>
        <v>#REF!</v>
      </c>
      <c r="C185" s="55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73"/>
    </row>
    <row r="186" spans="1:16" x14ac:dyDescent="0.25">
      <c r="A186">
        <v>0.33217556700004147</v>
      </c>
      <c r="B186" t="e">
        <f>(D186 &amp; E186 &amp; F186 &amp; G186 &amp; H186 &amp; I186 &amp; J186 &amp; K186 &amp;#REF! &amp;#REF! &amp; L186 &amp;#REF! &amp;#REF! &amp;#REF! &amp;#REF! &amp;#REF! &amp;#REF! &amp;#REF! &amp;#REF! &amp; M186 &amp;#REF! &amp;#REF! &amp;#REF! &amp;#REF! &amp;#REF! &amp; N186 &amp;#REF! &amp;#REF! &amp;#REF! &amp;#REF! &amp;#REF! &amp;#REF! &amp;#REF! &amp;#REF! &amp; O186 &amp;#REF! &amp;#REF! &amp;#REF! &amp;#REF! &amp;#REF! &amp;#REF! &amp;#REF! &amp;#REF! &amp;#REF! &amp; P186 &amp;#REF!)</f>
        <v>#REF!</v>
      </c>
      <c r="C186" s="55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73"/>
    </row>
    <row r="187" spans="1:16" x14ac:dyDescent="0.25">
      <c r="A187">
        <v>0.33011566858324848</v>
      </c>
      <c r="B187" t="e">
        <f>(D187 &amp; E187 &amp; F187 &amp; G187 &amp; H187 &amp; I187 &amp; J187 &amp; K187 &amp;#REF! &amp;#REF! &amp; L187 &amp;#REF! &amp;#REF! &amp;#REF! &amp;#REF! &amp;#REF! &amp;#REF! &amp;#REF! &amp;#REF! &amp; M187 &amp;#REF! &amp;#REF! &amp;#REF! &amp;#REF! &amp;#REF! &amp; N187 &amp;#REF! &amp;#REF! &amp;#REF! &amp;#REF! &amp;#REF! &amp;#REF! &amp;#REF! &amp;#REF! &amp; O187 &amp;#REF! &amp;#REF! &amp;#REF! &amp;#REF! &amp;#REF! &amp;#REF! &amp;#REF! &amp;#REF! &amp;#REF! &amp; P187 &amp;#REF!)</f>
        <v>#REF!</v>
      </c>
      <c r="C187" s="55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73"/>
    </row>
    <row r="188" spans="1:16" x14ac:dyDescent="0.25">
      <c r="A188">
        <v>0.32813420310917046</v>
      </c>
      <c r="B188" t="e">
        <f>(D188 &amp; E188 &amp; F188 &amp; G188 &amp; H188 &amp; I188 &amp; J188 &amp; K188 &amp;#REF! &amp;#REF! &amp; L188 &amp;#REF! &amp;#REF! &amp;#REF! &amp;#REF! &amp;#REF! &amp;#REF! &amp;#REF! &amp;#REF! &amp; M188 &amp;#REF! &amp;#REF! &amp;#REF! &amp;#REF! &amp;#REF! &amp; N188 &amp;#REF! &amp;#REF! &amp;#REF! &amp;#REF! &amp;#REF! &amp;#REF! &amp;#REF! &amp;#REF! &amp; O188 &amp;#REF! &amp;#REF! &amp;#REF! &amp;#REF! &amp;#REF! &amp;#REF! &amp;#REF! &amp;#REF! &amp;#REF! &amp; P188 &amp;#REF!)</f>
        <v>#REF!</v>
      </c>
      <c r="C188" s="55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73"/>
    </row>
    <row r="189" spans="1:16" x14ac:dyDescent="0.25">
      <c r="A189">
        <v>0.32609899917201762</v>
      </c>
      <c r="B189" t="e">
        <f>(D189 &amp; E189 &amp; F189 &amp; G189 &amp; H189 &amp; I189 &amp; J189 &amp; K189 &amp;#REF! &amp;#REF! &amp; L189 &amp;#REF! &amp;#REF! &amp;#REF! &amp;#REF! &amp;#REF! &amp;#REF! &amp;#REF! &amp;#REF! &amp; M189 &amp;#REF! &amp;#REF! &amp;#REF! &amp;#REF! &amp;#REF! &amp; N189 &amp;#REF! &amp;#REF! &amp;#REF! &amp;#REF! &amp;#REF! &amp;#REF! &amp;#REF! &amp;#REF! &amp; O189 &amp;#REF! &amp;#REF! &amp;#REF! &amp;#REF! &amp;#REF! &amp;#REF! &amp;#REF! &amp;#REF! &amp;#REF! &amp; P189 &amp;#REF!)</f>
        <v>#REF!</v>
      </c>
      <c r="C189" s="55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73"/>
    </row>
    <row r="190" spans="1:16" x14ac:dyDescent="0.25">
      <c r="A190">
        <v>0.32414129010804288</v>
      </c>
      <c r="B190" t="e">
        <f>(D190 &amp; E190 &amp; F190 &amp; G190 &amp; H190 &amp; I190 &amp; J190 &amp; K190 &amp;#REF! &amp;#REF! &amp; L190 &amp;#REF! &amp;#REF! &amp;#REF! &amp;#REF! &amp;#REF! &amp;#REF! &amp;#REF! &amp;#REF! &amp; M190 &amp;#REF! &amp;#REF! &amp;#REF! &amp;#REF! &amp;#REF! &amp; N190 &amp;#REF! &amp;#REF! &amp;#REF! &amp;#REF! &amp;#REF! &amp;#REF! &amp;#REF! &amp;#REF! &amp; O190 &amp;#REF! &amp;#REF! &amp;#REF! &amp;#REF! &amp;#REF! &amp;#REF! &amp;#REF! &amp;#REF! &amp;#REF! &amp; P190 &amp;#REF!)</f>
        <v>#REF!</v>
      </c>
      <c r="C190" s="55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73"/>
    </row>
    <row r="191" spans="1:16" x14ac:dyDescent="0.25">
      <c r="A191">
        <v>0.32213048912825859</v>
      </c>
      <c r="B191" t="e">
        <f>(D191 &amp; E191 &amp; F191 &amp; G191 &amp; H191 &amp; I191 &amp; J191 &amp; K191 &amp;#REF! &amp;#REF! &amp; L191 &amp;#REF! &amp;#REF! &amp;#REF! &amp;#REF! &amp;#REF! &amp;#REF! &amp;#REF! &amp;#REF! &amp; M191 &amp;#REF! &amp;#REF! &amp;#REF! &amp;#REF! &amp;#REF! &amp; N191 &amp;#REF! &amp;#REF! &amp;#REF! &amp;#REF! &amp;#REF! &amp;#REF! &amp;#REF! &amp;#REF! &amp; O191 &amp;#REF! &amp;#REF! &amp;#REF! &amp;#REF! &amp;#REF! &amp;#REF! &amp;#REF! &amp;#REF! &amp;#REF! &amp; P191 &amp;#REF!)</f>
        <v>#REF!</v>
      </c>
      <c r="C191" s="5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73"/>
    </row>
    <row r="192" spans="1:16" x14ac:dyDescent="0.25">
      <c r="A192">
        <v>0.3201319790177149</v>
      </c>
      <c r="B192" t="e">
        <f>(D192 &amp; E192 &amp; F192 &amp; G192 &amp; H192 &amp; I192 &amp; J192 &amp; K192 &amp;#REF! &amp;#REF! &amp; L192 &amp;#REF! &amp;#REF! &amp;#REF! &amp;#REF! &amp;#REF! &amp;#REF! &amp;#REF! &amp;#REF! &amp; M192 &amp;#REF! &amp;#REF! &amp;#REF! &amp;#REF! &amp;#REF! &amp; N192 &amp;#REF! &amp;#REF! &amp;#REF! &amp;#REF! &amp;#REF! &amp;#REF! &amp;#REF! &amp;#REF! &amp; O192 &amp;#REF! &amp;#REF! &amp;#REF! &amp;#REF! &amp;#REF! &amp;#REF! &amp;#REF! &amp;#REF! &amp;#REF! &amp; P192 &amp;#REF!)</f>
        <v>#REF!</v>
      </c>
      <c r="C192" s="5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73"/>
    </row>
    <row r="193" spans="1:16" x14ac:dyDescent="0.25">
      <c r="A193">
        <v>0.31827346651795507</v>
      </c>
      <c r="B193" t="e">
        <f>(D193 &amp; E193 &amp; F193 &amp; G193 &amp; H193 &amp; I193 &amp; J193 &amp; K193 &amp;#REF! &amp;#REF! &amp; L193 &amp;#REF! &amp;#REF! &amp;#REF! &amp;#REF! &amp;#REF! &amp;#REF! &amp;#REF! &amp;#REF! &amp; M193 &amp;#REF! &amp;#REF! &amp;#REF! &amp;#REF! &amp;#REF! &amp; N193 &amp;#REF! &amp;#REF! &amp;#REF! &amp;#REF! &amp;#REF! &amp;#REF! &amp;#REF! &amp;#REF! &amp; O193 &amp;#REF! &amp;#REF! &amp;#REF! &amp;#REF! &amp;#REF! &amp;#REF! &amp;#REF! &amp;#REF! &amp;#REF! &amp; P193 &amp;#REF!)</f>
        <v>#REF!</v>
      </c>
      <c r="C193" s="5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73"/>
    </row>
    <row r="194" spans="1:16" x14ac:dyDescent="0.25">
      <c r="A194">
        <v>0.31629853543052516</v>
      </c>
      <c r="B194" t="e">
        <f>(D194 &amp; E194 &amp; F194 &amp; G194 &amp; H194 &amp; I194 &amp; J194 &amp; K194 &amp;#REF! &amp;#REF! &amp; L194 &amp;#REF! &amp;#REF! &amp;#REF! &amp;#REF! &amp;#REF! &amp;#REF! &amp;#REF! &amp;#REF! &amp; M194 &amp;#REF! &amp;#REF! &amp;#REF! &amp;#REF! &amp;#REF! &amp; N194 &amp;#REF! &amp;#REF! &amp;#REF! &amp;#REF! &amp;#REF! &amp;#REF! &amp;#REF! &amp;#REF! &amp; O194 &amp;#REF! &amp;#REF! &amp;#REF! &amp;#REF! &amp;#REF! &amp;#REF! &amp;#REF! &amp;#REF! &amp;#REF! &amp; P194 &amp;#REF!)</f>
        <v>#REF!</v>
      </c>
      <c r="C194" s="55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73"/>
    </row>
    <row r="195" spans="1:16" x14ac:dyDescent="0.25">
      <c r="A195">
        <v>0.31439880951540627</v>
      </c>
      <c r="B195" t="e">
        <f>(D195 &amp; E195 &amp; F195 &amp; G195 &amp; H195 &amp; I195 &amp; J195 &amp; K195 &amp;#REF! &amp;#REF! &amp; L195 &amp;#REF! &amp;#REF! &amp;#REF! &amp;#REF! &amp;#REF! &amp;#REF! &amp;#REF! &amp;#REF! &amp; M195 &amp;#REF! &amp;#REF! &amp;#REF! &amp;#REF! &amp;#REF! &amp; N195 &amp;#REF! &amp;#REF! &amp;#REF! &amp;#REF! &amp;#REF! &amp;#REF! &amp;#REF! &amp;#REF! &amp; O195 &amp;#REF! &amp;#REF! &amp;#REF! &amp;#REF! &amp;#REF! &amp;#REF! &amp;#REF! &amp;#REF! &amp;#REF! &amp; P195 &amp;#REF!)</f>
        <v>#REF!</v>
      </c>
      <c r="C195" s="55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73"/>
    </row>
    <row r="196" spans="1:16" x14ac:dyDescent="0.25">
      <c r="A196">
        <v>0.31244756961785347</v>
      </c>
      <c r="B196" t="e">
        <f>(D196 &amp; E196 &amp; F196 &amp; G196 &amp; H196 &amp; I196 &amp; J196 &amp; K196 &amp;#REF! &amp;#REF! &amp; L196 &amp;#REF! &amp;#REF! &amp;#REF! &amp;#REF! &amp;#REF! &amp;#REF! &amp;#REF! &amp;#REF! &amp; M196 &amp;#REF! &amp;#REF! &amp;#REF! &amp;#REF! &amp;#REF! &amp; N196 &amp;#REF! &amp;#REF! &amp;#REF! &amp;#REF! &amp;#REF! &amp;#REF! &amp;#REF! &amp;#REF! &amp; O196 &amp;#REF! &amp;#REF! &amp;#REF! &amp;#REF! &amp;#REF! &amp;#REF! &amp;#REF! &amp;#REF! &amp;#REF! &amp; P196 &amp;#REF!)</f>
        <v>#REF!</v>
      </c>
      <c r="C196" s="5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73"/>
    </row>
    <row r="197" spans="1:16" x14ac:dyDescent="0.25">
      <c r="A197">
        <v>0.31057063484415343</v>
      </c>
      <c r="B197" t="e">
        <f>(D197 &amp; E197 &amp; F197 &amp; G197 &amp; H197 &amp; I197 &amp; J197 &amp; K197 &amp;#REF! &amp;#REF! &amp; L197 &amp;#REF! &amp;#REF! &amp;#REF! &amp;#REF! &amp;#REF! &amp;#REF! &amp;#REF! &amp;#REF! &amp; M197 &amp;#REF! &amp;#REF! &amp;#REF! &amp;#REF! &amp;#REF! &amp; N197 &amp;#REF! &amp;#REF! &amp;#REF! &amp;#REF! &amp;#REF! &amp;#REF! &amp;#REF! &amp;#REF! &amp; O197 &amp;#REF! &amp;#REF! &amp;#REF! &amp;#REF! &amp;#REF! &amp;#REF! &amp;#REF! &amp;#REF! &amp;#REF! &amp; P197 &amp;#REF!)</f>
        <v>#REF!</v>
      </c>
      <c r="C197" s="55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73"/>
    </row>
    <row r="198" spans="1:16" x14ac:dyDescent="0.25">
      <c r="A198">
        <v>0.30864280627143736</v>
      </c>
      <c r="B198" t="e">
        <f>(D198 &amp; E198 &amp; F198 &amp; G198 &amp; H198 &amp; I198 &amp; J198 &amp; K198 &amp;#REF! &amp;#REF! &amp; L198 &amp;#REF! &amp;#REF! &amp;#REF! &amp;#REF! &amp;#REF! &amp;#REF! &amp;#REF! &amp;#REF! &amp; M198 &amp;#REF! &amp;#REF! &amp;#REF! &amp;#REF! &amp;#REF! &amp; N198 &amp;#REF! &amp;#REF! &amp;#REF! &amp;#REF! &amp;#REF! &amp;#REF! &amp;#REF! &amp;#REF! &amp; O198 &amp;#REF! &amp;#REF! &amp;#REF! &amp;#REF! &amp;#REF! &amp;#REF! &amp;#REF! &amp;#REF! &amp;#REF! &amp; P198 &amp;#REF!)</f>
        <v>#REF!</v>
      </c>
      <c r="C198" s="55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73"/>
    </row>
    <row r="199" spans="1:16" x14ac:dyDescent="0.25">
      <c r="A199">
        <v>0.30672676904829443</v>
      </c>
      <c r="B199" t="e">
        <f>(D199 &amp; E199 &amp; F199 &amp; G199 &amp; H199 &amp; I199 &amp; J199 &amp; K199 &amp;#REF! &amp;#REF! &amp; L199 &amp;#REF! &amp;#REF! &amp;#REF! &amp;#REF! &amp;#REF! &amp;#REF! &amp;#REF! &amp;#REF! &amp; M199 &amp;#REF! &amp;#REF! &amp;#REF! &amp;#REF! &amp;#REF! &amp; N199 &amp;#REF! &amp;#REF! &amp;#REF! &amp;#REF! &amp;#REF! &amp;#REF! &amp;#REF! &amp;#REF! &amp; O199 &amp;#REF! &amp;#REF! &amp;#REF! &amp;#REF! &amp;#REF! &amp;#REF! &amp;#REF! &amp;#REF! &amp;#REF! &amp; P199 &amp;#REF!)</f>
        <v>#REF!</v>
      </c>
      <c r="C199" s="55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73"/>
    </row>
    <row r="200" spans="1:16" x14ac:dyDescent="0.25">
      <c r="A200">
        <v>0.30488369952098893</v>
      </c>
      <c r="B200" t="e">
        <f>(D200 &amp; E200 &amp; F200 &amp; G200 &amp; H200 &amp; I200 &amp; J200 &amp; K200 &amp;#REF! &amp;#REF! &amp; L200 &amp;#REF! &amp;#REF! &amp;#REF! &amp;#REF! &amp;#REF! &amp;#REF! &amp;#REF! &amp;#REF! &amp; M200 &amp;#REF! &amp;#REF! &amp;#REF! &amp;#REF! &amp;#REF! &amp; N200 &amp;#REF! &amp;#REF! &amp;#REF! &amp;#REF! &amp;#REF! &amp;#REF! &amp;#REF! &amp;#REF! &amp; O200 &amp;#REF! &amp;#REF! &amp;#REF! &amp;#REF! &amp;#REF! &amp;#REF! &amp;#REF! &amp;#REF! &amp;#REF! &amp; P200 &amp;#REF!)</f>
        <v>#REF!</v>
      </c>
      <c r="C200" s="55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73"/>
    </row>
    <row r="201" spans="1:16" x14ac:dyDescent="0.25">
      <c r="A201">
        <v>0.30299065767242517</v>
      </c>
      <c r="B201" t="e">
        <f>(D201 &amp; E201 &amp; F201 &amp; G201 &amp; H201 &amp; I201 &amp; J201 &amp; K201 &amp;#REF! &amp;#REF! &amp; L201 &amp;#REF! &amp;#REF! &amp;#REF! &amp;#REF! &amp;#REF! &amp;#REF! &amp;#REF! &amp;#REF! &amp; M201 &amp;#REF! &amp;#REF! &amp;#REF! &amp;#REF! &amp;#REF! &amp; N201 &amp;#REF! &amp;#REF! &amp;#REF! &amp;#REF! &amp;#REF! &amp;#REF! &amp;#REF! &amp;#REF! &amp; O201 &amp;#REF! &amp;#REF! &amp;#REF! &amp;#REF! &amp;#REF! &amp;#REF! &amp;#REF! &amp;#REF! &amp;#REF! &amp; P201 &amp;#REF!)</f>
        <v>#REF!</v>
      </c>
      <c r="C201" s="55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73"/>
    </row>
    <row r="202" spans="1:16" x14ac:dyDescent="0.25">
      <c r="A202">
        <v>0.30116970984247937</v>
      </c>
      <c r="B202" t="e">
        <f>(D202 &amp; E202 &amp; F202 &amp; G202 &amp; H202 &amp; I202 &amp; J202 &amp; K202 &amp;#REF! &amp;#REF! &amp; L202 &amp;#REF! &amp;#REF! &amp;#REF! &amp;#REF! &amp;#REF! &amp;#REF! &amp;#REF! &amp;#REF! &amp; M202 &amp;#REF! &amp;#REF! &amp;#REF! &amp;#REF! &amp;#REF! &amp; N202 &amp;#REF! &amp;#REF! &amp;#REF! &amp;#REF! &amp;#REF! &amp;#REF! &amp;#REF! &amp;#REF! &amp; O202 &amp;#REF! &amp;#REF! &amp;#REF! &amp;#REF! &amp;#REF! &amp;#REF! &amp;#REF! &amp;#REF! &amp;#REF! &amp; P202 &amp;#REF!)</f>
        <v>#REF!</v>
      </c>
      <c r="C202" s="55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73"/>
    </row>
    <row r="203" spans="1:16" x14ac:dyDescent="0.25">
      <c r="A203">
        <v>0.29929939159295099</v>
      </c>
      <c r="B203" t="e">
        <f>(D203 &amp; E203 &amp; F203 &amp; G203 &amp; H203 &amp; I203 &amp; J203 &amp; K203 &amp;#REF! &amp;#REF! &amp; L203 &amp;#REF! &amp;#REF! &amp;#REF! &amp;#REF! &amp;#REF! &amp;#REF! &amp;#REF! &amp;#REF! &amp; M203 &amp;#REF! &amp;#REF! &amp;#REF! &amp;#REF! &amp;#REF! &amp; N203 &amp;#REF! &amp;#REF! &amp;#REF! &amp;#REF! &amp;#REF! &amp;#REF! &amp;#REF! &amp;#REF! &amp; O203 &amp;#REF! &amp;#REF! &amp;#REF! &amp;#REF! &amp;#REF! &amp;#REF! &amp;#REF! &amp;#REF! &amp;#REF! &amp; P203 &amp;#REF!)</f>
        <v>#REF!</v>
      </c>
      <c r="C203" s="55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73"/>
    </row>
    <row r="204" spans="1:16" x14ac:dyDescent="0.25">
      <c r="A204">
        <v>0.29744051826346946</v>
      </c>
      <c r="B204" t="e">
        <f>(D204 &amp; E204 &amp; F204 &amp; G204 &amp; H204 &amp; I204 &amp; J204 &amp; K204 &amp;#REF! &amp;#REF! &amp; L204 &amp;#REF! &amp;#REF! &amp;#REF! &amp;#REF! &amp;#REF! &amp;#REF! &amp;#REF! &amp;#REF! &amp; M204 &amp;#REF! &amp;#REF! &amp;#REF! &amp;#REF! &amp;#REF! &amp; N204 &amp;#REF! &amp;#REF! &amp;#REF! &amp;#REF! &amp;#REF! &amp;#REF! &amp;#REF! &amp;#REF! &amp; O204 &amp;#REF! &amp;#REF! &amp;#REF! &amp;#REF! &amp;#REF! &amp;#REF! &amp;#REF! &amp;#REF! &amp;#REF! &amp; P204 &amp;#REF!)</f>
        <v>#REF!</v>
      </c>
      <c r="C204" s="55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73"/>
    </row>
    <row r="205" spans="1:16" x14ac:dyDescent="0.25">
      <c r="A205">
        <v>0.29577131568407572</v>
      </c>
      <c r="B205" t="e">
        <f>(D205 &amp; E205 &amp; F205 &amp; G205 &amp; H205 &amp; I205 &amp; J205 &amp; K205 &amp;#REF! &amp;#REF! &amp; L205 &amp;#REF! &amp;#REF! &amp;#REF! &amp;#REF! &amp;#REF! &amp;#REF! &amp;#REF! &amp;#REF! &amp; M205 &amp;#REF! &amp;#REF! &amp;#REF! &amp;#REF! &amp;#REF! &amp; N205 &amp;#REF! &amp;#REF! &amp;#REF! &amp;#REF! &amp;#REF! &amp;#REF! &amp;#REF! &amp;#REF! &amp; O205 &amp;#REF! &amp;#REF! &amp;#REF! &amp;#REF! &amp;#REF! &amp;#REF! &amp;#REF! &amp;#REF! &amp;#REF! &amp; P205 &amp;#REF!)</f>
        <v>#REF!</v>
      </c>
      <c r="C205" s="55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73"/>
    </row>
    <row r="206" spans="1:16" x14ac:dyDescent="0.25">
      <c r="A206">
        <v>0.29393403443824229</v>
      </c>
      <c r="B206" t="e">
        <f>(D206 &amp; E206 &amp; F206 &amp; G206 &amp; H206 &amp; I206 &amp; J206 &amp; K206 &amp;#REF! &amp;#REF! &amp; L206 &amp;#REF! &amp;#REF! &amp;#REF! &amp;#REF! &amp;#REF! &amp;#REF! &amp;#REF! &amp;#REF! &amp; M206 &amp;#REF! &amp;#REF! &amp;#REF! &amp;#REF! &amp;#REF! &amp; N206 &amp;#REF! &amp;#REF! &amp;#REF! &amp;#REF! &amp;#REF! &amp;#REF! &amp;#REF! &amp;#REF! &amp; O206 &amp;#REF! &amp;#REF! &amp;#REF! &amp;#REF! &amp;#REF! &amp;#REF! &amp;#REF! &amp;#REF! &amp;#REF! &amp; P206 &amp;#REF!)</f>
        <v>#REF!</v>
      </c>
      <c r="C206" s="5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73"/>
    </row>
    <row r="207" spans="1:16" x14ac:dyDescent="0.25">
      <c r="A207">
        <v>0.29216672855845022</v>
      </c>
      <c r="B207" t="e">
        <f>(D207 &amp; E207 &amp; F207 &amp; G207 &amp; H207 &amp; I207 &amp; J207 &amp; K207 &amp;#REF! &amp;#REF! &amp; L207 &amp;#REF! &amp;#REF! &amp;#REF! &amp;#REF! &amp;#REF! &amp;#REF! &amp;#REF! &amp;#REF! &amp; M207 &amp;#REF! &amp;#REF! &amp;#REF! &amp;#REF! &amp;#REF! &amp; N207 &amp;#REF! &amp;#REF! &amp;#REF! &amp;#REF! &amp;#REF! &amp;#REF! &amp;#REF! &amp;#REF! &amp; O207 &amp;#REF! &amp;#REF! &amp;#REF! &amp;#REF! &amp;#REF! &amp;#REF! &amp;#REF! &amp;#REF! &amp;#REF! &amp; P207 &amp;#REF!)</f>
        <v>#REF!</v>
      </c>
      <c r="C207" s="5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73"/>
    </row>
    <row r="208" spans="1:16" x14ac:dyDescent="0.25">
      <c r="A208">
        <v>0.29035151167546164</v>
      </c>
      <c r="B208" t="e">
        <f>(D208 &amp; E208 &amp; F208 &amp; G208 &amp; H208 &amp; I208 &amp; J208 &amp; K208 &amp;#REF! &amp;#REF! &amp; L208 &amp;#REF! &amp;#REF! &amp;#REF! &amp;#REF! &amp;#REF! &amp;#REF! &amp;#REF! &amp;#REF! &amp; M208 &amp;#REF! &amp;#REF! &amp;#REF! &amp;#REF! &amp;#REF! &amp; N208 &amp;#REF! &amp;#REF! &amp;#REF! &amp;#REF! &amp;#REF! &amp;#REF! &amp;#REF! &amp;#REF! &amp; O208 &amp;#REF! &amp;#REF! &amp;#REF! &amp;#REF! &amp;#REF! &amp;#REF! &amp;#REF! &amp;#REF! &amp;#REF! &amp; P208 &amp;#REF!)</f>
        <v>#REF!</v>
      </c>
      <c r="C208" s="5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73"/>
    </row>
    <row r="209" spans="1:16" x14ac:dyDescent="0.25">
      <c r="A209">
        <v>0.28860543176952802</v>
      </c>
      <c r="B209" t="e">
        <f>(D209 &amp; E209 &amp; F209 &amp; G209 &amp; H209 &amp; I209 &amp; J209 &amp; K209 &amp;#REF! &amp;#REF! &amp; L209 &amp;#REF! &amp;#REF! &amp;#REF! &amp;#REF! &amp;#REF! &amp;#REF! &amp;#REF! &amp;#REF! &amp; M209 &amp;#REF! &amp;#REF! &amp;#REF! &amp;#REF! &amp;#REF! &amp; N209 &amp;#REF! &amp;#REF! &amp;#REF! &amp;#REF! &amp;#REF! &amp;#REF! &amp;#REF! &amp;#REF! &amp; O209 &amp;#REF! &amp;#REF! &amp;#REF! &amp;#REF! &amp;#REF! &amp;#REF! &amp;#REF! &amp;#REF! &amp;#REF! &amp; P209 &amp;#REF!)</f>
        <v>#REF!</v>
      </c>
      <c r="C209" s="5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73"/>
    </row>
    <row r="210" spans="1:16" x14ac:dyDescent="0.25">
      <c r="A210">
        <v>0.28681201830410602</v>
      </c>
      <c r="B210" t="e">
        <f>(D210 &amp; E210 &amp; F210 &amp; G210 &amp; H210 &amp; I210 &amp; J210 &amp; K210 &amp;#REF! &amp;#REF! &amp; L210 &amp;#REF! &amp;#REF! &amp;#REF! &amp;#REF! &amp;#REF! &amp;#REF! &amp;#REF! &amp;#REF! &amp; M210 &amp;#REF! &amp;#REF! &amp;#REF! &amp;#REF! &amp;#REF! &amp; N210 &amp;#REF! &amp;#REF! &amp;#REF! &amp;#REF! &amp;#REF! &amp;#REF! &amp;#REF! &amp;#REF! &amp; O210 &amp;#REF! &amp;#REF! &amp;#REF! &amp;#REF! &amp;#REF! &amp;#REF! &amp;#REF! &amp;#REF! &amp;#REF! &amp; P210 &amp;#REF!)</f>
        <v>#REF!</v>
      </c>
      <c r="C210" s="55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73"/>
    </row>
    <row r="211" spans="1:16" x14ac:dyDescent="0.25">
      <c r="A211">
        <v>0.28502958623625457</v>
      </c>
      <c r="B211" t="e">
        <f>(D211 &amp; E211 &amp; F211 &amp; G211 &amp; H211 &amp; I211 &amp; J211 &amp; K211 &amp;#REF! &amp;#REF! &amp; L211 &amp;#REF! &amp;#REF! &amp;#REF! &amp;#REF! &amp;#REF! &amp;#REF! &amp;#REF! &amp;#REF! &amp; M211 &amp;#REF! &amp;#REF! &amp;#REF! &amp;#REF! &amp;#REF! &amp; N211 &amp;#REF! &amp;#REF! &amp;#REF! &amp;#REF! &amp;#REF! &amp;#REF! &amp;#REF! &amp;#REF! &amp; O211 &amp;#REF! &amp;#REF! &amp;#REF! &amp;#REF! &amp;#REF! &amp;#REF! &amp;#REF! &amp;#REF! &amp;#REF! &amp; P211 &amp;#REF!)</f>
        <v>#REF!</v>
      </c>
      <c r="C211" s="55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73"/>
    </row>
    <row r="212" spans="1:16" x14ac:dyDescent="0.25">
      <c r="A212">
        <v>0.28331504536175373</v>
      </c>
      <c r="B212" t="e">
        <f>(D212 &amp; E212 &amp; F212 &amp; G212 &amp; H212 &amp; I212 &amp; J212 &amp; K212 &amp;#REF! &amp;#REF! &amp; L212 &amp;#REF! &amp;#REF! &amp;#REF! &amp;#REF! &amp;#REF! &amp;#REF! &amp;#REF! &amp;#REF! &amp; M212 &amp;#REF! &amp;#REF! &amp;#REF! &amp;#REF! &amp;#REF! &amp; N212 &amp;#REF! &amp;#REF! &amp;#REF! &amp;#REF! &amp;#REF! &amp;#REF! &amp;#REF! &amp;#REF! &amp; O212 &amp;#REF! &amp;#REF! &amp;#REF! &amp;#REF! &amp;#REF! &amp;#REF! &amp;#REF! &amp;#REF! &amp;#REF! &amp; P212 &amp;#REF!)</f>
        <v>#REF!</v>
      </c>
      <c r="C212" s="55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73"/>
    </row>
    <row r="213" spans="1:16" x14ac:dyDescent="0.25">
      <c r="A213">
        <v>0.28155402888750264</v>
      </c>
      <c r="B213" t="e">
        <f>(D213 &amp; E213 &amp; F213 &amp; G213 &amp; H213 &amp; I213 &amp; J213 &amp; K213 &amp;#REF! &amp;#REF! &amp; L213 &amp;#REF! &amp;#REF! &amp;#REF! &amp;#REF! &amp;#REF! &amp;#REF! &amp;#REF! &amp;#REF! &amp; M213 &amp;#REF! &amp;#REF! &amp;#REF! &amp;#REF! &amp;#REF! &amp; N213 &amp;#REF! &amp;#REF! &amp;#REF! &amp;#REF! &amp;#REF! &amp;#REF! &amp;#REF! &amp;#REF! &amp; O213 &amp;#REF! &amp;#REF! &amp;#REF! &amp;#REF! &amp;#REF! &amp;#REF! &amp;#REF! &amp;#REF! &amp;#REF! &amp; P213 &amp;#REF!)</f>
        <v>#REF!</v>
      </c>
      <c r="C213" s="55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73"/>
    </row>
    <row r="214" spans="1:16" x14ac:dyDescent="0.25">
      <c r="A214">
        <v>0.27986008981015459</v>
      </c>
      <c r="B214" t="e">
        <f>(D214 &amp; E214 &amp; F214 &amp; G214 &amp; H214 &amp; I214 &amp; J214 &amp; K214 &amp;#REF! &amp;#REF! &amp; L214 &amp;#REF! &amp;#REF! &amp;#REF! &amp;#REF! &amp;#REF! &amp;#REF! &amp;#REF! &amp;#REF! &amp; M214 &amp;#REF! &amp;#REF! &amp;#REF! &amp;#REF! &amp;#REF! &amp; N214 &amp;#REF! &amp;#REF! &amp;#REF! &amp;#REF! &amp;#REF! &amp;#REF! &amp;#REF! &amp;#REF! &amp; O214 &amp;#REF! &amp;#REF! &amp;#REF! &amp;#REF! &amp;#REF! &amp;#REF! &amp;#REF! &amp;#REF! &amp;#REF! &amp; P214 &amp;#REF!)</f>
        <v>#REF!</v>
      </c>
      <c r="C214" s="55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73"/>
    </row>
    <row r="215" spans="1:16" x14ac:dyDescent="0.25">
      <c r="A215">
        <v>0.27812023553567805</v>
      </c>
      <c r="B215" t="e">
        <f>(D215 &amp; E215 &amp; F215 &amp; G215 &amp; H215 &amp; I215 &amp; J215 &amp; K215 &amp;#REF! &amp;#REF! &amp; L215 &amp;#REF! &amp;#REF! &amp;#REF! &amp;#REF! &amp;#REF! &amp;#REF! &amp;#REF! &amp;#REF! &amp; M215 &amp;#REF! &amp;#REF! &amp;#REF! &amp;#REF! &amp;#REF! &amp; N215 &amp;#REF! &amp;#REF! &amp;#REF! &amp;#REF! &amp;#REF! &amp;#REF! &amp;#REF! &amp;#REF! &amp; O215 &amp;#REF! &amp;#REF! &amp;#REF! &amp;#REF! &amp;#REF! &amp;#REF! &amp;#REF! &amp;#REF! &amp;#REF! &amp; P215 &amp;#REF!)</f>
        <v>#REF!</v>
      </c>
      <c r="C215" s="55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73"/>
    </row>
    <row r="216" spans="1:16" x14ac:dyDescent="0.25">
      <c r="A216">
        <v>0.27639103966021261</v>
      </c>
      <c r="B216" t="e">
        <f>(D216 &amp; E216 &amp; F216 &amp; G216 &amp; H216 &amp; I216 &amp; J216 &amp; K216 &amp;#REF! &amp;#REF! &amp; L216 &amp;#REF! &amp;#REF! &amp;#REF! &amp;#REF! &amp;#REF! &amp;#REF! &amp;#REF! &amp;#REF! &amp; M216 &amp;#REF! &amp;#REF! &amp;#REF! &amp;#REF! &amp;#REF! &amp; N216 &amp;#REF! &amp;#REF! &amp;#REF! &amp;#REF! &amp;#REF! &amp;#REF! &amp;#REF! &amp;#REF! &amp; O216 &amp;#REF! &amp;#REF! &amp;#REF! &amp;#REF! &amp;#REF! &amp;#REF! &amp;#REF! &amp;#REF! &amp;#REF! &amp; P216 &amp;#REF!)</f>
        <v>#REF!</v>
      </c>
      <c r="C216" s="55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73"/>
    </row>
    <row r="217" spans="1:16" x14ac:dyDescent="0.25">
      <c r="A217">
        <v>0.27483829295358819</v>
      </c>
      <c r="B217" t="e">
        <f>(D217 &amp; E217 &amp; F217 &amp; G217 &amp; H217 &amp; I217 &amp; J217 &amp; K217 &amp;#REF! &amp;#REF! &amp; L217 &amp;#REF! &amp;#REF! &amp;#REF! &amp;#REF! &amp;#REF! &amp;#REF! &amp;#REF! &amp;#REF! &amp; M217 &amp;#REF! &amp;#REF! &amp;#REF! &amp;#REF! &amp;#REF! &amp; N217 &amp;#REF! &amp;#REF! &amp;#REF! &amp;#REF! &amp;#REF! &amp;#REF! &amp;#REF! &amp;#REF! &amp; O217 &amp;#REF! &amp;#REF! &amp;#REF! &amp;#REF! &amp;#REF! &amp;#REF! &amp;#REF! &amp;#REF! &amp;#REF! &amp; P217 &amp;#REF!)</f>
        <v>#REF!</v>
      </c>
      <c r="C217" s="55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73"/>
    </row>
    <row r="218" spans="1:16" x14ac:dyDescent="0.25">
      <c r="A218">
        <v>0.27312920510194211</v>
      </c>
      <c r="B218" t="e">
        <f>(D218 &amp; E218 &amp; F218 &amp; G218 &amp; H218 &amp; I218 &amp; J218 &amp; K218 &amp;#REF! &amp;#REF! &amp; L218 &amp;#REF! &amp;#REF! &amp;#REF! &amp;#REF! &amp;#REF! &amp;#REF! &amp;#REF! &amp;#REF! &amp; M218 &amp;#REF! &amp;#REF! &amp;#REF! &amp;#REF! &amp;#REF! &amp; N218 &amp;#REF! &amp;#REF! &amp;#REF! &amp;#REF! &amp;#REF! &amp;#REF! &amp;#REF! &amp;#REF! &amp; O218 &amp;#REF! &amp;#REF! &amp;#REF! &amp;#REF! &amp;#REF! &amp;#REF! &amp;#REF! &amp;#REF! &amp;#REF! &amp; P218 &amp;#REF!)</f>
        <v>#REF!</v>
      </c>
      <c r="C218" s="55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73"/>
    </row>
    <row r="219" spans="1:16" x14ac:dyDescent="0.25">
      <c r="A219">
        <v>0.27148522125125835</v>
      </c>
      <c r="B219" t="e">
        <f>(D219 &amp; E219 &amp; F219 &amp; G219 &amp; H219 &amp; I219 &amp; J219 &amp; K219 &amp;#REF! &amp;#REF! &amp; L219 &amp;#REF! &amp;#REF! &amp;#REF! &amp;#REF! &amp;#REF! &amp;#REF! &amp;#REF! &amp;#REF! &amp; M219 &amp;#REF! &amp;#REF! &amp;#REF! &amp;#REF! &amp;#REF! &amp; N219 &amp;#REF! &amp;#REF! &amp;#REF! &amp;#REF! &amp;#REF! &amp;#REF! &amp;#REF! &amp;#REF! &amp; O219 &amp;#REF! &amp;#REF! &amp;#REF! &amp;#REF! &amp;#REF! &amp;#REF! &amp;#REF! &amp;#REF! &amp;#REF! &amp; P219 &amp;#REF!)</f>
        <v>#REF!</v>
      </c>
      <c r="C219" s="55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73"/>
    </row>
    <row r="220" spans="1:16" x14ac:dyDescent="0.25">
      <c r="A220">
        <v>0.26979668096587467</v>
      </c>
      <c r="B220" t="e">
        <f>(D220 &amp; E220 &amp; F220 &amp; G220 &amp; H220 &amp; I220 &amp; J220 &amp; K220 &amp;#REF! &amp;#REF! &amp; L220 &amp;#REF! &amp;#REF! &amp;#REF! &amp;#REF! &amp;#REF! &amp;#REF! &amp;#REF! &amp;#REF! &amp; M220 &amp;#REF! &amp;#REF! &amp;#REF! &amp;#REF! &amp;#REF! &amp; N220 &amp;#REF! &amp;#REF! &amp;#REF! &amp;#REF! &amp;#REF! &amp;#REF! &amp;#REF! &amp;#REF! &amp; O220 &amp;#REF! &amp;#REF! &amp;#REF! &amp;#REF! &amp;#REF! &amp;#REF! &amp;#REF! &amp;#REF! &amp;#REF! &amp; P220 &amp;#REF!)</f>
        <v>#REF!</v>
      </c>
      <c r="C220" s="55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73"/>
    </row>
    <row r="221" spans="1:16" x14ac:dyDescent="0.25">
      <c r="A221">
        <v>0.26817246379174603</v>
      </c>
      <c r="B221" t="e">
        <f>(D221 &amp; E221 &amp; F221 &amp; G221 &amp; H221 &amp; I221 &amp; J221 &amp; K221 &amp;#REF! &amp;#REF! &amp; L221 &amp;#REF! &amp;#REF! &amp;#REF! &amp;#REF! &amp;#REF! &amp;#REF! &amp;#REF! &amp;#REF! &amp; M221 &amp;#REF! &amp;#REF! &amp;#REF! &amp;#REF! &amp;#REF! &amp; N221 &amp;#REF! &amp;#REF! &amp;#REF! &amp;#REF! &amp;#REF! &amp;#REF! &amp;#REF! &amp;#REF! &amp; O221 &amp;#REF! &amp;#REF! &amp;#REF! &amp;#REF! &amp;#REF! &amp;#REF! &amp;#REF! &amp;#REF! &amp;#REF! &amp; P221 &amp;#REF!)</f>
        <v>#REF!</v>
      </c>
      <c r="C221" s="55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73"/>
    </row>
    <row r="222" spans="1:16" x14ac:dyDescent="0.25">
      <c r="A222">
        <v>0.26650422778830141</v>
      </c>
      <c r="B222" t="e">
        <f>(D222 &amp; E222 &amp; F222 &amp; G222 &amp; H222 &amp; I222 &amp; J222 &amp; K222 &amp;#REF! &amp;#REF! &amp; L222 &amp;#REF! &amp;#REF! &amp;#REF! &amp;#REF! &amp;#REF! &amp;#REF! &amp;#REF! &amp;#REF! &amp; M222 &amp;#REF! &amp;#REF! &amp;#REF! &amp;#REF! &amp;#REF! &amp; N222 &amp;#REF! &amp;#REF! &amp;#REF! &amp;#REF! &amp;#REF! &amp;#REF! &amp;#REF! &amp;#REF! &amp; O222 &amp;#REF! &amp;#REF! &amp;#REF! &amp;#REF! &amp;#REF! &amp;#REF! &amp;#REF! &amp;#REF! &amp;#REF! &amp; P222 &amp;#REF!)</f>
        <v>#REF!</v>
      </c>
      <c r="C222" s="5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73"/>
    </row>
    <row r="223" spans="1:16" x14ac:dyDescent="0.25">
      <c r="A223">
        <v>0.26484621802996861</v>
      </c>
      <c r="B223" t="e">
        <f>(D223 &amp; E223 &amp; F223 &amp; G223 &amp; H223 &amp; I223 &amp; J223 &amp; K223 &amp;#REF! &amp;#REF! &amp; L223 &amp;#REF! &amp;#REF! &amp;#REF! &amp;#REF! &amp;#REF! &amp;#REF! &amp;#REF! &amp;#REF! &amp; M223 &amp;#REF! &amp;#REF! &amp;#REF! &amp;#REF! &amp;#REF! &amp; N223 &amp;#REF! &amp;#REF! &amp;#REF! &amp;#REF! &amp;#REF! &amp;#REF! &amp;#REF! &amp;#REF! &amp; O223 &amp;#REF! &amp;#REF! &amp;#REF! &amp;#REF! &amp;#REF! &amp;#REF! &amp;#REF! &amp;#REF! &amp;#REF! &amp; P223 &amp;#REF!)</f>
        <v>#REF!</v>
      </c>
      <c r="C223" s="55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73"/>
    </row>
    <row r="224" spans="1:16" x14ac:dyDescent="0.25">
      <c r="A224">
        <v>0.26325137105872004</v>
      </c>
      <c r="B224" t="e">
        <f>(D224 &amp; E224 &amp; F224 &amp; G224 &amp; H224 &amp; I224 &amp; J224 &amp; K224 &amp;#REF! &amp;#REF! &amp; L224 &amp;#REF! &amp;#REF! &amp;#REF! &amp;#REF! &amp;#REF! &amp;#REF! &amp;#REF! &amp;#REF! &amp; M224 &amp;#REF! &amp;#REF! &amp;#REF! &amp;#REF! &amp;#REF! &amp; N224 &amp;#REF! &amp;#REF! &amp;#REF! &amp;#REF! &amp;#REF! &amp;#REF! &amp;#REF! &amp;#REF! &amp; O224 &amp;#REF! &amp;#REF! &amp;#REF! &amp;#REF! &amp;#REF! &amp;#REF! &amp;#REF! &amp;#REF! &amp;#REF! &amp; P224 &amp;#REF!)</f>
        <v>#REF!</v>
      </c>
      <c r="C224" s="5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73"/>
    </row>
    <row r="225" spans="1:16" x14ac:dyDescent="0.25">
      <c r="A225">
        <v>0.26161330401287097</v>
      </c>
      <c r="B225" t="e">
        <f>(D225 &amp; E225 &amp; F225 &amp; G225 &amp; H225 &amp; I225 &amp; J225 &amp; K225 &amp;#REF! &amp;#REF! &amp; L225 &amp;#REF! &amp;#REF! &amp;#REF! &amp;#REF! &amp;#REF! &amp;#REF! &amp;#REF! &amp;#REF! &amp; M225 &amp;#REF! &amp;#REF! &amp;#REF! &amp;#REF! &amp;#REF! &amp; N225 &amp;#REF! &amp;#REF! &amp;#REF! &amp;#REF! &amp;#REF! &amp;#REF! &amp;#REF! &amp;#REF! &amp; O225 &amp;#REF! &amp;#REF! &amp;#REF! &amp;#REF! &amp;#REF! &amp;#REF! &amp;#REF! &amp;#REF! &amp;#REF! &amp; P225 &amp;#REF!)</f>
        <v>#REF!</v>
      </c>
      <c r="C225" s="55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73"/>
    </row>
    <row r="226" spans="1:16" x14ac:dyDescent="0.25">
      <c r="A226">
        <v>0.26003764179630429</v>
      </c>
      <c r="B226" t="e">
        <f>(D226 &amp; E226 &amp; F226 &amp; G226 &amp; H226 &amp; I226 &amp; J226 &amp; K226 &amp;#REF! &amp;#REF! &amp; L226 &amp;#REF! &amp;#REF! &amp;#REF! &amp;#REF! &amp;#REF! &amp;#REF! &amp;#REF! &amp;#REF! &amp; M226 &amp;#REF! &amp;#REF! &amp;#REF! &amp;#REF! &amp;#REF! &amp; N226 &amp;#REF! &amp;#REF! &amp;#REF! &amp;#REF! &amp;#REF! &amp;#REF! &amp;#REF! &amp;#REF! &amp; O226 &amp;#REF! &amp;#REF! &amp;#REF! &amp;#REF! &amp;#REF! &amp;#REF! &amp;#REF! &amp;#REF! &amp;#REF! &amp; P226 &amp;#REF!)</f>
        <v>#REF!</v>
      </c>
      <c r="C226" s="55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73"/>
    </row>
    <row r="227" spans="1:16" x14ac:dyDescent="0.25">
      <c r="A227">
        <v>0.25841928122721569</v>
      </c>
      <c r="B227" t="e">
        <f>(D227 &amp; E227 &amp; F227 &amp; G227 &amp; H227 &amp; I227 &amp; J227 &amp; K227 &amp;#REF! &amp;#REF! &amp; L227 &amp;#REF! &amp;#REF! &amp;#REF! &amp;#REF! &amp;#REF! &amp;#REF! &amp;#REF! &amp;#REF! &amp; M227 &amp;#REF! &amp;#REF! &amp;#REF! &amp;#REF! &amp;#REF! &amp; N227 &amp;#REF! &amp;#REF! &amp;#REF! &amp;#REF! &amp;#REF! &amp;#REF! &amp;#REF! &amp;#REF! &amp; O227 &amp;#REF! &amp;#REF! &amp;#REF! &amp;#REF! &amp;#REF! &amp;#REF! &amp;#REF! &amp;#REF! &amp;#REF! &amp; P227 &amp;#REF!)</f>
        <v>#REF!</v>
      </c>
      <c r="C227" s="55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73"/>
    </row>
    <row r="228" spans="1:16" x14ac:dyDescent="0.25">
      <c r="A228">
        <v>0.25681084577594382</v>
      </c>
      <c r="B228" t="e">
        <f>(D228 &amp; E228 &amp; F228 &amp; G228 &amp; H228 &amp; I228 &amp; J228 &amp; K228 &amp;#REF! &amp;#REF! &amp; L228 &amp;#REF! &amp;#REF! &amp;#REF! &amp;#REF! &amp;#REF! &amp;#REF! &amp;#REF! &amp;#REF! &amp; M228 &amp;#REF! &amp;#REF! &amp;#REF! &amp;#REF! &amp;#REF! &amp; N228 &amp;#REF! &amp;#REF! &amp;#REF! &amp;#REF! &amp;#REF! &amp;#REF! &amp;#REF! &amp;#REF! &amp; O228 &amp;#REF! &amp;#REF! &amp;#REF! &amp;#REF! &amp;#REF! &amp;#REF! &amp;#REF! &amp;#REF! &amp;#REF! &amp; P228 &amp;#REF!)</f>
        <v>#REF!</v>
      </c>
      <c r="C228" s="55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73"/>
    </row>
    <row r="229" spans="1:16" x14ac:dyDescent="0.25">
      <c r="A229">
        <v>0.25536654635294254</v>
      </c>
      <c r="B229" t="e">
        <f>(D229 &amp; E229 &amp; F229 &amp; G229 &amp; H229 &amp; I229 &amp; J229 &amp; K229 &amp;#REF! &amp;#REF! &amp; L229 &amp;#REF! &amp;#REF! &amp;#REF! &amp;#REF! &amp;#REF! &amp;#REF! &amp;#REF! &amp;#REF! &amp; M229 &amp;#REF! &amp;#REF! &amp;#REF! &amp;#REF! &amp;#REF! &amp; N229 &amp;#REF! &amp;#REF! &amp;#REF! &amp;#REF! &amp;#REF! &amp;#REF! &amp;#REF! &amp;#REF! &amp; O229 &amp;#REF! &amp;#REF! &amp;#REF! &amp;#REF! &amp;#REF! &amp;#REF! &amp;#REF! &amp;#REF! &amp;#REF! &amp; P229 &amp;#REF!)</f>
        <v>#REF!</v>
      </c>
      <c r="C229" s="55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73"/>
    </row>
    <row r="230" spans="1:16" x14ac:dyDescent="0.25">
      <c r="A230">
        <v>0.25377683533624262</v>
      </c>
      <c r="B230" t="e">
        <f>(D230 &amp; E230 &amp; F230 &amp; G230 &amp; H230 &amp; I230 &amp; J230 &amp; K230 &amp;#REF! &amp;#REF! &amp; L230 &amp;#REF! &amp;#REF! &amp;#REF! &amp;#REF! &amp;#REF! &amp;#REF! &amp;#REF! &amp;#REF! &amp; M230 &amp;#REF! &amp;#REF! &amp;#REF! &amp;#REF! &amp;#REF! &amp; N230 &amp;#REF! &amp;#REF! &amp;#REF! &amp;#REF! &amp;#REF! &amp;#REF! &amp;#REF! &amp;#REF! &amp; O230 &amp;#REF! &amp;#REF! &amp;#REF! &amp;#REF! &amp;#REF! &amp;#REF! &amp;#REF! &amp;#REF! &amp;#REF! &amp; P230 &amp;#REF!)</f>
        <v>#REF!</v>
      </c>
      <c r="C230" s="55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73"/>
    </row>
    <row r="231" spans="1:16" x14ac:dyDescent="0.25">
      <c r="A231">
        <v>0.2522476912010142</v>
      </c>
      <c r="B231" t="e">
        <f>(D231 &amp; E231 &amp; F231 &amp; G231 &amp; H231 &amp; I231 &amp; J231 &amp; K231 &amp;#REF! &amp;#REF! &amp; L231 &amp;#REF! &amp;#REF! &amp;#REF! &amp;#REF! &amp;#REF! &amp;#REF! &amp;#REF! &amp;#REF! &amp; M231 &amp;#REF! &amp;#REF! &amp;#REF! &amp;#REF! &amp;#REF! &amp; N231 &amp;#REF! &amp;#REF! &amp;#REF! &amp;#REF! &amp;#REF! &amp;#REF! &amp;#REF! &amp;#REF! &amp; O231 &amp;#REF! &amp;#REF! &amp;#REF! &amp;#REF! &amp;#REF! &amp;#REF! &amp;#REF! &amp;#REF! &amp;#REF! &amp; P231 &amp;#REF!)</f>
        <v>#REF!</v>
      </c>
      <c r="C231" s="55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73"/>
    </row>
    <row r="232" spans="1:16" x14ac:dyDescent="0.25">
      <c r="A232">
        <v>0.25067711366020273</v>
      </c>
      <c r="B232" t="e">
        <f>(D232 &amp; E232 &amp; F232 &amp; G232 &amp; H232 &amp; I232 &amp; J232 &amp; K232 &amp;#REF! &amp;#REF! &amp; L232 &amp;#REF! &amp;#REF! &amp;#REF! &amp;#REF! &amp;#REF! &amp;#REF! &amp;#REF! &amp;#REF! &amp; M232 &amp;#REF! &amp;#REF! &amp;#REF! &amp;#REF! &amp;#REF! &amp; N232 &amp;#REF! &amp;#REF! &amp;#REF! &amp;#REF! &amp;#REF! &amp;#REF! &amp;#REF! &amp;#REF! &amp; O232 &amp;#REF! &amp;#REF! &amp;#REF! &amp;#REF! &amp;#REF! &amp;#REF! &amp;#REF! &amp;#REF! &amp;#REF! &amp; P232 &amp;#REF!)</f>
        <v>#REF!</v>
      </c>
      <c r="C232" s="55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73"/>
    </row>
    <row r="233" spans="1:16" x14ac:dyDescent="0.25">
      <c r="A233">
        <v>0.24916637572647174</v>
      </c>
      <c r="B233" t="e">
        <f>(D233 &amp; E233 &amp; F233 &amp; G233 &amp; H233 &amp; I233 &amp; J233 &amp; K233 &amp;#REF! &amp;#REF! &amp; L233 &amp;#REF! &amp;#REF! &amp;#REF! &amp;#REF! &amp;#REF! &amp;#REF! &amp;#REF! &amp;#REF! &amp; M233 &amp;#REF! &amp;#REF! &amp;#REF! &amp;#REF! &amp;#REF! &amp; N233 &amp;#REF! &amp;#REF! &amp;#REF! &amp;#REF! &amp;#REF! &amp;#REF! &amp;#REF! &amp;#REF! &amp; O233 &amp;#REF! &amp;#REF! &amp;#REF! &amp;#REF! &amp;#REF! &amp;#REF! &amp;#REF! &amp;#REF! &amp;#REF! &amp; P233 &amp;#REF!)</f>
        <v>#REF!</v>
      </c>
      <c r="C233" s="55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73"/>
    </row>
    <row r="234" spans="1:16" x14ac:dyDescent="0.25">
      <c r="A234">
        <v>0.24761470486175186</v>
      </c>
      <c r="B234" t="e">
        <f>(D234 &amp; E234 &amp; F234 &amp; G234 &amp; H234 &amp; I234 &amp; J234 &amp; K234 &amp;#REF! &amp;#REF! &amp; L234 &amp;#REF! &amp;#REF! &amp;#REF! &amp;#REF! &amp;#REF! &amp;#REF! &amp;#REF! &amp;#REF! &amp; M234 &amp;#REF! &amp;#REF! &amp;#REF! &amp;#REF! &amp;#REF! &amp; N234 &amp;#REF! &amp;#REF! &amp;#REF! &amp;#REF! &amp;#REF! &amp;#REF! &amp;#REF! &amp;#REF! &amp; O234 &amp;#REF! &amp;#REF! &amp;#REF! &amp;#REF! &amp;#REF! &amp;#REF! &amp;#REF! &amp;#REF! &amp;#REF! &amp; P234 &amp;#REF!)</f>
        <v>#REF!</v>
      </c>
      <c r="C234" s="55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73"/>
    </row>
    <row r="235" spans="1:16" x14ac:dyDescent="0.25">
      <c r="A235">
        <v>0.24607255624017513</v>
      </c>
      <c r="B235" t="e">
        <f>(D235 &amp; E235 &amp; F235 &amp; G235 &amp; H235 &amp; I235 &amp; J235 &amp; K235 &amp;#REF! &amp;#REF! &amp; L235 &amp;#REF! &amp;#REF! &amp;#REF! &amp;#REF! &amp;#REF! &amp;#REF! &amp;#REF! &amp;#REF! &amp; M235 &amp;#REF! &amp;#REF! &amp;#REF! &amp;#REF! &amp;#REF! &amp; N235 &amp;#REF! &amp;#REF! &amp;#REF! &amp;#REF! &amp;#REF! &amp;#REF! &amp;#REF! &amp;#REF! &amp; O235 &amp;#REF! &amp;#REF! &amp;#REF! &amp;#REF! &amp;#REF! &amp;#REF! &amp;#REF! &amp;#REF! &amp;#REF! &amp; P235 &amp;#REF!)</f>
        <v>#REF!</v>
      </c>
      <c r="C235" s="55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73"/>
    </row>
    <row r="236" spans="1:16" x14ac:dyDescent="0.25">
      <c r="A236">
        <v>0.24458916658703986</v>
      </c>
      <c r="B236" t="e">
        <f>(D236 &amp; E236 &amp; F236 &amp; G236 &amp; H236 &amp; I236 &amp; J236 &amp; K236 &amp;#REF! &amp;#REF! &amp; L236 &amp;#REF! &amp;#REF! &amp;#REF! &amp;#REF! &amp;#REF! &amp;#REF! &amp;#REF! &amp;#REF! &amp; M236 &amp;#REF! &amp;#REF! &amp;#REF! &amp;#REF! &amp;#REF! &amp; N236 &amp;#REF! &amp;#REF! &amp;#REF! &amp;#REF! &amp;#REF! &amp;#REF! &amp;#REF! &amp;#REF! &amp; O236 &amp;#REF! &amp;#REF! &amp;#REF! &amp;#REF! &amp;#REF! &amp;#REF! &amp;#REF! &amp;#REF! &amp;#REF! &amp; P236 &amp;#REF!)</f>
        <v>#REF!</v>
      </c>
      <c r="C236" s="55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73"/>
    </row>
    <row r="237" spans="1:16" x14ac:dyDescent="0.25">
      <c r="A237">
        <v>0.24306558757729155</v>
      </c>
      <c r="B237" t="e">
        <f>(D237 &amp; E237 &amp; F237 &amp; G237 &amp; H237 &amp; I237 &amp; J237 &amp; K237 &amp;#REF! &amp;#REF! &amp; L237 &amp;#REF! &amp;#REF! &amp;#REF! &amp;#REF! &amp;#REF! &amp;#REF! &amp;#REF! &amp;#REF! &amp; M237 &amp;#REF! &amp;#REF! &amp;#REF! &amp;#REF! &amp;#REF! &amp; N237 &amp;#REF! &amp;#REF! &amp;#REF! &amp;#REF! &amp;#REF! &amp;#REF! &amp;#REF! &amp;#REF! &amp; O237 &amp;#REF! &amp;#REF! &amp;#REF! &amp;#REF! &amp;#REF! &amp;#REF! &amp;#REF! &amp;#REF! &amp;#REF! &amp; P237 &amp;#REF!)</f>
        <v>#REF!</v>
      </c>
      <c r="C237" s="5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73"/>
    </row>
    <row r="238" spans="1:16" x14ac:dyDescent="0.25">
      <c r="A238">
        <v>0.24160006164322742</v>
      </c>
      <c r="B238" t="e">
        <f>(D238 &amp; E238 &amp; F238 &amp; G238 &amp; H238 &amp; I238 &amp; J238 &amp; K238 &amp;#REF! &amp;#REF! &amp; L238 &amp;#REF! &amp;#REF! &amp;#REF! &amp;#REF! &amp;#REF! &amp;#REF! &amp;#REF! &amp;#REF! &amp; M238 &amp;#REF! &amp;#REF! &amp;#REF! &amp;#REF! &amp;#REF! &amp; N238 &amp;#REF! &amp;#REF! &amp;#REF! &amp;#REF! &amp;#REF! &amp;#REF! &amp;#REF! &amp;#REF! &amp; O238 &amp;#REF! &amp;#REF! &amp;#REF! &amp;#REF! &amp;#REF! &amp;#REF! &amp;#REF! &amp;#REF! &amp;#REF! &amp; P238 &amp;#REF!)</f>
        <v>#REF!</v>
      </c>
      <c r="C238" s="5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73"/>
    </row>
    <row r="239" spans="1:16" x14ac:dyDescent="0.25">
      <c r="A239">
        <v>0.24009483202421006</v>
      </c>
      <c r="B239" t="e">
        <f>(D239 &amp; E239 &amp; F239 &amp; G239 &amp; H239 &amp; I239 &amp; J239 &amp; K239 &amp;#REF! &amp;#REF! &amp; L239 &amp;#REF! &amp;#REF! &amp;#REF! &amp;#REF! &amp;#REF! &amp;#REF! &amp;#REF! &amp;#REF! &amp; M239 &amp;#REF! &amp;#REF! &amp;#REF! &amp;#REF! &amp;#REF! &amp; N239 &amp;#REF! &amp;#REF! &amp;#REF! &amp;#REF! &amp;#REF! &amp;#REF! &amp;#REF! &amp;#REF! &amp; O239 &amp;#REF! &amp;#REF! &amp;#REF! &amp;#REF! &amp;#REF! &amp;#REF! &amp;#REF! &amp;#REF! &amp;#REF! &amp; P239 &amp;#REF!)</f>
        <v>#REF!</v>
      </c>
      <c r="C239" s="5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73"/>
    </row>
    <row r="240" spans="1:16" x14ac:dyDescent="0.25">
      <c r="A240">
        <v>0.23859884393468056</v>
      </c>
      <c r="B240" t="e">
        <f>(D240 &amp; E240 &amp; F240 &amp; G240 &amp; H240 &amp; I240 &amp; J240 &amp; K240 &amp;#REF! &amp;#REF! &amp; L240 &amp;#REF! &amp;#REF! &amp;#REF! &amp;#REF! &amp;#REF! &amp;#REF! &amp;#REF! &amp;#REF! &amp; M240 &amp;#REF! &amp;#REF! &amp;#REF! &amp;#REF! &amp;#REF! &amp; N240 &amp;#REF! &amp;#REF! &amp;#REF! &amp;#REF! &amp;#REF! &amp;#REF! &amp;#REF! &amp;#REF! &amp; O240 &amp;#REF! &amp;#REF! &amp;#REF! &amp;#REF! &amp;#REF! &amp;#REF! &amp;#REF! &amp;#REF! &amp;#REF! &amp; P240 &amp;#REF!)</f>
        <v>#REF!</v>
      </c>
      <c r="C240" s="5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73"/>
    </row>
    <row r="241" spans="1:16" x14ac:dyDescent="0.25">
      <c r="A241">
        <v>0.23720768812457682</v>
      </c>
      <c r="B241" t="e">
        <f>(D241 &amp; E241 &amp; F241 &amp; G241 &amp; H241 &amp; I241 &amp; J241 &amp; K241 &amp;#REF! &amp;#REF! &amp; L241 &amp;#REF! &amp;#REF! &amp;#REF! &amp;#REF! &amp;#REF! &amp;#REF! &amp;#REF! &amp;#REF! &amp; M241 &amp;#REF! &amp;#REF! &amp;#REF! &amp;#REF! &amp;#REF! &amp; N241 &amp;#REF! &amp;#REF! &amp;#REF! &amp;#REF! &amp;#REF! &amp;#REF! &amp;#REF! &amp;#REF! &amp; O241 &amp;#REF! &amp;#REF! &amp;#REF! &amp;#REF! &amp;#REF! &amp;#REF! &amp;#REF! &amp;#REF! &amp;#REF! &amp; P241 &amp;#REF!)</f>
        <v>#REF!</v>
      </c>
      <c r="C241" s="55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73"/>
    </row>
    <row r="242" spans="1:16" x14ac:dyDescent="0.25">
      <c r="A242">
        <v>0.23572942842745898</v>
      </c>
      <c r="B242" t="e">
        <f>(D242 &amp; E242 &amp; F242 &amp; G242 &amp; H242 &amp; I242 &amp; J242 &amp; K242 &amp;#REF! &amp;#REF! &amp; L242 &amp;#REF! &amp;#REF! &amp;#REF! &amp;#REF! &amp;#REF! &amp;#REF! &amp;#REF! &amp;#REF! &amp; M242 &amp;#REF! &amp;#REF! &amp;#REF! &amp;#REF! &amp;#REF! &amp; N242 &amp;#REF! &amp;#REF! &amp;#REF! &amp;#REF! &amp;#REF! &amp;#REF! &amp;#REF! &amp;#REF! &amp; O242 &amp;#REF! &amp;#REF! &amp;#REF! &amp;#REF! &amp;#REF! &amp;#REF! &amp;#REF! &amp;#REF! &amp;#REF! &amp; P242 &amp;#REF!)</f>
        <v>#REF!</v>
      </c>
      <c r="C242" s="55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73"/>
    </row>
    <row r="243" spans="1:16" x14ac:dyDescent="0.25">
      <c r="A243">
        <v>0.23430749898143377</v>
      </c>
      <c r="B243" t="e">
        <f>(D243 &amp; E243 &amp; F243 &amp; G243 &amp; H243 &amp; I243 &amp; J243 &amp; K243 &amp;#REF! &amp;#REF! &amp; L243 &amp;#REF! &amp;#REF! &amp;#REF! &amp;#REF! &amp;#REF! &amp;#REF! &amp;#REF! &amp;#REF! &amp; M243 &amp;#REF! &amp;#REF! &amp;#REF! &amp;#REF! &amp;#REF! &amp; N243 &amp;#REF! &amp;#REF! &amp;#REF! &amp;#REF! &amp;#REF! &amp;#REF! &amp;#REF! &amp;#REF! &amp; O243 &amp;#REF! &amp;#REF! &amp;#REF! &amp;#REF! &amp;#REF! &amp;#REF! &amp;#REF! &amp;#REF! &amp;#REF! &amp; P243 &amp;#REF!)</f>
        <v>#REF!</v>
      </c>
      <c r="C243" s="55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73"/>
    </row>
    <row r="244" spans="1:16" x14ac:dyDescent="0.25">
      <c r="A244">
        <v>0.23284705104534492</v>
      </c>
      <c r="B244" t="e">
        <f>(D244 &amp; E244 &amp; F244 &amp; G244 &amp; H244 &amp; I244 &amp; J244 &amp; K244 &amp;#REF! &amp;#REF! &amp; L244 &amp;#REF! &amp;#REF! &amp;#REF! &amp;#REF! &amp;#REF! &amp;#REF! &amp;#REF! &amp;#REF! &amp; M244 &amp;#REF! &amp;#REF! &amp;#REF! &amp;#REF! &amp;#REF! &amp; N244 &amp;#REF! &amp;#REF! &amp;#REF! &amp;#REF! &amp;#REF! &amp;#REF! &amp;#REF! &amp;#REF! &amp; O244 &amp;#REF! &amp;#REF! &amp;#REF! &amp;#REF! &amp;#REF! &amp;#REF! &amp;#REF! &amp;#REF! &amp;#REF! &amp; P244 &amp;#REF!)</f>
        <v>#REF!</v>
      </c>
      <c r="C244" s="55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73"/>
    </row>
    <row r="245" spans="1:16" x14ac:dyDescent="0.25">
      <c r="A245">
        <v>0.23144792645179244</v>
      </c>
      <c r="B245" t="e">
        <f>(D245 &amp; E245 &amp; F245 &amp; G245 &amp; H245 &amp; I245 &amp; J245 &amp; K245 &amp;#REF! &amp;#REF! &amp; L245 &amp;#REF! &amp;#REF! &amp;#REF! &amp;#REF! &amp;#REF! &amp;#REF! &amp;#REF! &amp;#REF! &amp; M245 &amp;#REF! &amp;#REF! &amp;#REF! &amp;#REF! &amp;#REF! &amp; N245 &amp;#REF! &amp;#REF! &amp;#REF! &amp;#REF! &amp;#REF! &amp;#REF! &amp;#REF! &amp;#REF! &amp; O245 &amp;#REF! &amp;#REF! &amp;#REF! &amp;#REF! &amp;#REF! &amp;#REF! &amp;#REF! &amp;#REF! &amp;#REF! &amp; P245 &amp;#REF!)</f>
        <v>#REF!</v>
      </c>
      <c r="C245" s="55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73"/>
    </row>
    <row r="246" spans="1:16" x14ac:dyDescent="0.25">
      <c r="A246">
        <v>0.23001269453668113</v>
      </c>
      <c r="B246" t="e">
        <f>(D246 &amp; E246 &amp; F246 &amp; G246 &amp; H246 &amp; I246 &amp; J246 &amp; K246 &amp;#REF! &amp;#REF! &amp; L246 &amp;#REF! &amp;#REF! &amp;#REF! &amp;#REF! &amp;#REF! &amp;#REF! &amp;#REF! &amp;#REF! &amp; M246 &amp;#REF! &amp;#REF! &amp;#REF! &amp;#REF! &amp;#REF! &amp; N246 &amp;#REF! &amp;#REF! &amp;#REF! &amp;#REF! &amp;#REF! &amp;#REF! &amp;#REF! &amp;#REF! &amp; O246 &amp;#REF! &amp;#REF! &amp;#REF! &amp;#REF! &amp;#REF! &amp;#REF! &amp;#REF! &amp;#REF! &amp;#REF! &amp; P246 &amp;#REF!)</f>
        <v>#REF!</v>
      </c>
      <c r="C246" s="55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73"/>
    </row>
    <row r="247" spans="1:16" x14ac:dyDescent="0.25">
      <c r="A247">
        <v>0.22858629572476935</v>
      </c>
      <c r="B247" t="e">
        <f>(D247 &amp; E247 &amp; F247 &amp; G247 &amp; H247 &amp; I247 &amp; J247 &amp; K247 &amp;#REF! &amp;#REF! &amp; L247 &amp;#REF! &amp;#REF! &amp;#REF! &amp;#REF! &amp;#REF! &amp;#REF! &amp;#REF! &amp;#REF! &amp; M247 &amp;#REF! &amp;#REF! &amp;#REF! &amp;#REF! &amp;#REF! &amp; N247 &amp;#REF! &amp;#REF! &amp;#REF! &amp;#REF! &amp;#REF! &amp;#REF! &amp;#REF! &amp;#REF! &amp; O247 &amp;#REF! &amp;#REF! &amp;#REF! &amp;#REF! &amp;#REF! &amp;#REF! &amp;#REF! &amp;#REF! &amp;#REF! &amp; P247 &amp;#REF!)</f>
        <v>#REF!</v>
      </c>
      <c r="C247" s="55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73"/>
    </row>
    <row r="248" spans="1:16" x14ac:dyDescent="0.25">
      <c r="A248">
        <v>0.2272142692555611</v>
      </c>
      <c r="B248" t="e">
        <f>(D248 &amp; E248 &amp; F248 &amp; G248 &amp; H248 &amp; I248 &amp; J248 &amp; K248 &amp;#REF! &amp;#REF! &amp; L248 &amp;#REF! &amp;#REF! &amp;#REF! &amp;#REF! &amp;#REF! &amp;#REF! &amp;#REF! &amp;#REF! &amp; M248 &amp;#REF! &amp;#REF! &amp;#REF! &amp;#REF! &amp;#REF! &amp; N248 &amp;#REF! &amp;#REF! &amp;#REF! &amp;#REF! &amp;#REF! &amp;#REF! &amp;#REF! &amp;#REF! &amp; O248 &amp;#REF! &amp;#REF! &amp;#REF! &amp;#REF! &amp;#REF! &amp;#REF! &amp;#REF! &amp;#REF! &amp;#REF! &amp; P248 &amp;#REF!)</f>
        <v>#REF!</v>
      </c>
      <c r="C248" s="55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73"/>
    </row>
    <row r="249" spans="1:16" x14ac:dyDescent="0.25">
      <c r="A249">
        <v>0.22580509450663611</v>
      </c>
      <c r="B249" t="e">
        <f>(D249 &amp; E249 &amp; F249 &amp; G249 &amp; H249 &amp; I249 &amp; J249 &amp; K249 &amp;#REF! &amp;#REF! &amp; L249 &amp;#REF! &amp;#REF! &amp;#REF! &amp;#REF! &amp;#REF! &amp;#REF! &amp;#REF! &amp;#REF! &amp; M249 &amp;#REF! &amp;#REF! &amp;#REF! &amp;#REF! &amp;#REF! &amp; N249 &amp;#REF! &amp;#REF! &amp;#REF! &amp;#REF! &amp;#REF! &amp;#REF! &amp;#REF! &amp;#REF! &amp; O249 &amp;#REF! &amp;#REF! &amp;#REF! &amp;#REF! &amp;#REF! &amp;#REF! &amp;#REF! &amp;#REF! &amp;#REF! &amp; P249 &amp;#REF!)</f>
        <v>#REF!</v>
      </c>
      <c r="C249" s="55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73"/>
    </row>
    <row r="250" spans="1:16" x14ac:dyDescent="0.25">
      <c r="A250">
        <v>0.22444963631722314</v>
      </c>
      <c r="B250" t="e">
        <f>(D250 &amp; E250 &amp; F250 &amp; G250 &amp; H250 &amp; I250 &amp; J250 &amp; K250 &amp;#REF! &amp;#REF! &amp; L250 &amp;#REF! &amp;#REF! &amp;#REF! &amp;#REF! &amp;#REF! &amp;#REF! &amp;#REF! &amp;#REF! &amp; M250 &amp;#REF! &amp;#REF! &amp;#REF! &amp;#REF! &amp;#REF! &amp; N250 &amp;#REF! &amp;#REF! &amp;#REF! &amp;#REF! &amp;#REF! &amp;#REF! &amp;#REF! &amp;#REF! &amp; O250 &amp;#REF! &amp;#REF! &amp;#REF! &amp;#REF! &amp;#REF! &amp;#REF! &amp;#REF! &amp;#REF! &amp;#REF! &amp; P250 &amp;#REF!)</f>
        <v>#REF!</v>
      </c>
      <c r="C250" s="55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73"/>
    </row>
    <row r="251" spans="1:16" x14ac:dyDescent="0.25">
      <c r="A251">
        <v>0.22305747923735342</v>
      </c>
      <c r="B251" t="e">
        <f>(D251 &amp; E251 &amp; F251 &amp; G251 &amp; H251 &amp; I251 &amp; J251 &amp; K251 &amp;#REF! &amp;#REF! &amp; L251 &amp;#REF! &amp;#REF! &amp;#REF! &amp;#REF! &amp;#REF! &amp;#REF! &amp;#REF! &amp;#REF! &amp; M251 &amp;#REF! &amp;#REF! &amp;#REF! &amp;#REF! &amp;#REF! &amp; N251 &amp;#REF! &amp;#REF! &amp;#REF! &amp;#REF! &amp;#REF! &amp;#REF! &amp;#REF! &amp;#REF! &amp; O251 &amp;#REF! &amp;#REF! &amp;#REF! &amp;#REF! &amp;#REF! &amp;#REF! &amp;#REF! &amp;#REF! &amp;#REF! &amp; P251 &amp;#REF!)</f>
        <v>#REF!</v>
      </c>
      <c r="C251" s="55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73"/>
    </row>
    <row r="252" spans="1:16" x14ac:dyDescent="0.25">
      <c r="A252">
        <v>0.22167389217205485</v>
      </c>
      <c r="B252" t="e">
        <f>(D252 &amp; E252 &amp; F252 &amp; G252 &amp; H252 &amp; I252 &amp; J252 &amp; K252 &amp;#REF! &amp;#REF! &amp; L252 &amp;#REF! &amp;#REF! &amp;#REF! &amp;#REF! &amp;#REF! &amp;#REF! &amp;#REF! &amp;#REF! &amp; M252 &amp;#REF! &amp;#REF! &amp;#REF! &amp;#REF! &amp;#REF! &amp; N252 &amp;#REF! &amp;#REF! &amp;#REF! &amp;#REF! &amp;#REF! &amp;#REF! &amp;#REF! &amp;#REF! &amp; O252 &amp;#REF! &amp;#REF! &amp;#REF! &amp;#REF! &amp;#REF! &amp;#REF! &amp;#REF! &amp;#REF! &amp;#REF! &amp; P252 &amp;#REF!)</f>
        <v>#REF!</v>
      </c>
      <c r="C252" s="55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73"/>
    </row>
    <row r="253" spans="1:16" x14ac:dyDescent="0.25">
      <c r="A253">
        <v>0.22043152318809661</v>
      </c>
      <c r="B253" t="e">
        <f>(D253 &amp; E253 &amp; F253 &amp; G253 &amp; H253 &amp; I253 &amp; J253 &amp; K253 &amp;#REF! &amp;#REF! &amp; L253 &amp;#REF! &amp;#REF! &amp;#REF! &amp;#REF! &amp;#REF! &amp;#REF! &amp;#REF! &amp;#REF! &amp; M253 &amp;#REF! &amp;#REF! &amp;#REF! &amp;#REF! &amp;#REF! &amp; N253 &amp;#REF! &amp;#REF! &amp;#REF! &amp;#REF! &amp;#REF! &amp;#REF! &amp;#REF! &amp;#REF! &amp; O253 &amp;#REF! &amp;#REF! &amp;#REF! &amp;#REF! &amp;#REF! &amp;#REF! &amp;#REF! &amp;#REF! &amp;#REF! &amp; P253 &amp;#REF!)</f>
        <v>#REF!</v>
      </c>
      <c r="C253" s="5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73"/>
    </row>
    <row r="254" spans="1:16" x14ac:dyDescent="0.25">
      <c r="A254">
        <v>0.21906410242784466</v>
      </c>
      <c r="B254" t="e">
        <f>(D254 &amp; E254 &amp; F254 &amp; G254 &amp; H254 &amp; I254 &amp; J254 &amp; K254 &amp;#REF! &amp;#REF! &amp; L254 &amp;#REF! &amp;#REF! &amp;#REF! &amp;#REF! &amp;#REF! &amp;#REF! &amp;#REF! &amp;#REF! &amp; M254 &amp;#REF! &amp;#REF! &amp;#REF! &amp;#REF! &amp;#REF! &amp; N254 &amp;#REF! &amp;#REF! &amp;#REF! &amp;#REF! &amp;#REF! &amp;#REF! &amp;#REF! &amp;#REF! &amp; O254 &amp;#REF! &amp;#REF! &amp;#REF! &amp;#REF! &amp;#REF! &amp;#REF! &amp;#REF! &amp;#REF! &amp;#REF! &amp; P254 &amp;#REF!)</f>
        <v>#REF!</v>
      </c>
      <c r="C254" s="55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73"/>
    </row>
    <row r="255" spans="1:16" x14ac:dyDescent="0.25">
      <c r="A255">
        <v>0.21774880845966682</v>
      </c>
      <c r="B255" t="e">
        <f>(D255 &amp; E255 &amp; F255 &amp; G255 &amp; H255 &amp; I255 &amp; J255 &amp; K255 &amp;#REF! &amp;#REF! &amp; L255 &amp;#REF! &amp;#REF! &amp;#REF! &amp;#REF! &amp;#REF! &amp;#REF! &amp;#REF! &amp;#REF! &amp; M255 &amp;#REF! &amp;#REF! &amp;#REF! &amp;#REF! &amp;#REF! &amp; N255 &amp;#REF! &amp;#REF! &amp;#REF! &amp;#REF! &amp;#REF! &amp;#REF! &amp;#REF! &amp;#REF! &amp; O255 &amp;#REF! &amp;#REF! &amp;#REF! &amp;#REF! &amp;#REF! &amp;#REF! &amp;#REF! &amp;#REF! &amp;#REF! &amp; P255 &amp;#REF!)</f>
        <v>#REF!</v>
      </c>
      <c r="C255" s="5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73"/>
    </row>
    <row r="256" spans="1:16" x14ac:dyDescent="0.25">
      <c r="A256">
        <v>0.21639790495299302</v>
      </c>
      <c r="B256" t="e">
        <f>(D256 &amp; E256 &amp; F256 &amp; G256 &amp; H256 &amp; I256 &amp; J256 &amp; K256 &amp;#REF! &amp;#REF! &amp; L256 &amp;#REF! &amp;#REF! &amp;#REF! &amp;#REF! &amp;#REF! &amp;#REF! &amp;#REF! &amp;#REF! &amp; M256 &amp;#REF! &amp;#REF! &amp;#REF! &amp;#REF! &amp;#REF! &amp; N256 &amp;#REF! &amp;#REF! &amp;#REF! &amp;#REF! &amp;#REF! &amp;#REF! &amp;#REF! &amp;#REF! &amp; O256 &amp;#REF! &amp;#REF! &amp;#REF! &amp;#REF! &amp;#REF! &amp;#REF! &amp;#REF! &amp;#REF! &amp;#REF! &amp; P256 &amp;#REF!)</f>
        <v>#REF!</v>
      </c>
      <c r="C256" s="55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73"/>
    </row>
    <row r="257" spans="1:16" x14ac:dyDescent="0.25">
      <c r="A257">
        <v>0.21509849933423203</v>
      </c>
      <c r="B257" t="e">
        <f>(D257 &amp; E257 &amp; F257 &amp; G257 &amp; H257 &amp; I257 &amp; J257 &amp; K257 &amp;#REF! &amp;#REF! &amp; L257 &amp;#REF! &amp;#REF! &amp;#REF! &amp;#REF! &amp;#REF! &amp;#REF! &amp;#REF! &amp;#REF! &amp; M257 &amp;#REF! &amp;#REF! &amp;#REF! &amp;#REF! &amp;#REF! &amp; N257 &amp;#REF! &amp;#REF! &amp;#REF! &amp;#REF! &amp;#REF! &amp;#REF! &amp;#REF! &amp;#REF! &amp; O257 &amp;#REF! &amp;#REF! &amp;#REF! &amp;#REF! &amp;#REF! &amp;#REF! &amp;#REF! &amp;#REF! &amp;#REF! &amp; P257 &amp;#REF!)</f>
        <v>#REF!</v>
      </c>
      <c r="C257" s="55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73"/>
    </row>
    <row r="258" spans="1:16" x14ac:dyDescent="0.25">
      <c r="A258">
        <v>0.21376391509150688</v>
      </c>
      <c r="B258" t="e">
        <f>(D258 &amp; E258 &amp; F258 &amp; G258 &amp; H258 &amp; I258 &amp; J258 &amp; K258 &amp;#REF! &amp;#REF! &amp; L258 &amp;#REF! &amp;#REF! &amp;#REF! &amp;#REF! &amp;#REF! &amp;#REF! &amp;#REF! &amp;#REF! &amp; M258 &amp;#REF! &amp;#REF! &amp;#REF! &amp;#REF! &amp;#REF! &amp; N258 &amp;#REF! &amp;#REF! &amp;#REF! &amp;#REF! &amp;#REF! &amp;#REF! &amp;#REF! &amp;#REF! &amp; O258 &amp;#REF! &amp;#REF! &amp;#REF! &amp;#REF! &amp;#REF! &amp;#REF! &amp;#REF! &amp;#REF! &amp;#REF! &amp; P258 &amp;#REF!)</f>
        <v>#REF!</v>
      </c>
      <c r="C258" s="55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73"/>
    </row>
    <row r="259" spans="1:16" x14ac:dyDescent="0.25">
      <c r="A259">
        <v>0.21243754912514648</v>
      </c>
      <c r="B259" t="e">
        <f>(D259 &amp; E259 &amp; F259 &amp; G259 &amp; H259 &amp; I259 &amp; J259 &amp; K259 &amp;#REF! &amp;#REF! &amp; L259 &amp;#REF! &amp;#REF! &amp;#REF! &amp;#REF! &amp;#REF! &amp;#REF! &amp;#REF! &amp;#REF! &amp; M259 &amp;#REF! &amp;#REF! &amp;#REF! &amp;#REF! &amp;#REF! &amp; N259 &amp;#REF! &amp;#REF! &amp;#REF! &amp;#REF! &amp;#REF! &amp;#REF! &amp;#REF! &amp;#REF! &amp; O259 &amp;#REF! &amp;#REF! &amp;#REF! &amp;#REF! &amp;#REF! &amp;#REF! &amp;#REF! &amp;#REF! &amp;#REF! &amp; P259 &amp;#REF!)</f>
        <v>#REF!</v>
      </c>
      <c r="C259" s="55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73"/>
    </row>
    <row r="260" spans="1:16" x14ac:dyDescent="0.25">
      <c r="A260">
        <v>0.2111617467483593</v>
      </c>
      <c r="B260" t="e">
        <f>(D260 &amp; E260 &amp; F260 &amp; G260 &amp; H260 &amp; I260 &amp; J260 &amp; K260 &amp;#REF! &amp;#REF! &amp; L260 &amp;#REF! &amp;#REF! &amp;#REF! &amp;#REF! &amp;#REF! &amp;#REF! &amp;#REF! &amp;#REF! &amp; M260 &amp;#REF! &amp;#REF! &amp;#REF! &amp;#REF! &amp;#REF! &amp; N260 &amp;#REF! &amp;#REF! &amp;#REF! &amp;#REF! &amp;#REF! &amp;#REF! &amp;#REF! &amp;#REF! &amp; O260 &amp;#REF! &amp;#REF! &amp;#REF! &amp;#REF! &amp;#REF! &amp;#REF! &amp;#REF! &amp;#REF! &amp;#REF! &amp; P260 &amp;#REF!)</f>
        <v>#REF!</v>
      </c>
      <c r="C260" s="55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73"/>
    </row>
    <row r="261" spans="1:16" x14ac:dyDescent="0.25">
      <c r="A261">
        <v>0.2098514058834742</v>
      </c>
      <c r="B261" t="e">
        <f>(D261 &amp; E261 &amp; F261 &amp; G261 &amp; H261 &amp; I261 &amp; J261 &amp; K261 &amp;#REF! &amp;#REF! &amp; L261 &amp;#REF! &amp;#REF! &amp;#REF! &amp;#REF! &amp;#REF! &amp;#REF! &amp;#REF! &amp;#REF! &amp; M261 &amp;#REF! &amp;#REF! &amp;#REF! &amp;#REF! &amp;#REF! &amp; N261 &amp;#REF! &amp;#REF! &amp;#REF! &amp;#REF! &amp;#REF! &amp;#REF! &amp;#REF! &amp;#REF! &amp; O261 &amp;#REF! &amp;#REF! &amp;#REF! &amp;#REF! &amp;#REF! &amp;#REF! &amp;#REF! &amp;#REF! &amp;#REF! &amp; P261 &amp;#REF!)</f>
        <v>#REF!</v>
      </c>
      <c r="C261" s="55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73"/>
    </row>
    <row r="262" spans="1:16" x14ac:dyDescent="0.25">
      <c r="A262">
        <v>0.2085910184207164</v>
      </c>
      <c r="B262" t="e">
        <f>(D262 &amp; E262 &amp; F262 &amp; G262 &amp; H262 &amp; I262 &amp; J262 &amp; K262 &amp;#REF! &amp;#REF! &amp; L262 &amp;#REF! &amp;#REF! &amp;#REF! &amp;#REF! &amp;#REF! &amp;#REF! &amp;#REF! &amp;#REF! &amp; M262 &amp;#REF! &amp;#REF! &amp;#REF! &amp;#REF! &amp;#REF! &amp; N262 &amp;#REF! &amp;#REF! &amp;#REF! &amp;#REF! &amp;#REF! &amp;#REF! &amp;#REF! &amp;#REF! &amp; O262 &amp;#REF! &amp;#REF! &amp;#REF! &amp;#REF! &amp;#REF! &amp;#REF! &amp;#REF! &amp;#REF! &amp;#REF! &amp; P262 &amp;#REF!)</f>
        <v>#REF!</v>
      </c>
      <c r="C262" s="55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73"/>
    </row>
    <row r="263" spans="1:16" x14ac:dyDescent="0.25">
      <c r="A263">
        <v>0.20729651052129958</v>
      </c>
      <c r="B263" t="e">
        <f>(D263 &amp; E263 &amp; F263 &amp; G263 &amp; H263 &amp; I263 &amp; J263 &amp; K263 &amp;#REF! &amp;#REF! &amp; L263 &amp;#REF! &amp;#REF! &amp;#REF! &amp;#REF! &amp;#REF! &amp;#REF! &amp;#REF! &amp;#REF! &amp; M263 &amp;#REF! &amp;#REF! &amp;#REF! &amp;#REF! &amp;#REF! &amp; N263 &amp;#REF! &amp;#REF! &amp;#REF! &amp;#REF! &amp;#REF! &amp;#REF! &amp;#REF! &amp;#REF! &amp; O263 &amp;#REF! &amp;#REF! &amp;#REF! &amp;#REF! &amp;#REF! &amp;#REF! &amp;#REF! &amp;#REF! &amp;#REF! &amp; P263 &amp;#REF!)</f>
        <v>#REF!</v>
      </c>
      <c r="C263" s="55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73"/>
    </row>
    <row r="264" spans="1:16" x14ac:dyDescent="0.25">
      <c r="A264">
        <v>0.20600997598407744</v>
      </c>
      <c r="B264" t="e">
        <f>(D264 &amp; E264 &amp; F264 &amp; G264 &amp; H264 &amp; I264 &amp; J264 &amp; K264 &amp;#REF! &amp;#REF! &amp; L264 &amp;#REF! &amp;#REF! &amp;#REF! &amp;#REF! &amp;#REF! &amp;#REF! &amp;#REF! &amp;#REF! &amp; M264 &amp;#REF! &amp;#REF! &amp;#REF! &amp;#REF! &amp;#REF! &amp; N264 &amp;#REF! &amp;#REF! &amp;#REF! &amp;#REF! &amp;#REF! &amp;#REF! &amp;#REF! &amp;#REF! &amp; O264 &amp;#REF! &amp;#REF! &amp;#REF! &amp;#REF! &amp;#REF! &amp;#REF! &amp;#REF! &amp;#REF! &amp;#REF! &amp; P264 &amp;#REF!)</f>
        <v>#REF!</v>
      </c>
      <c r="C264" s="55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73"/>
    </row>
    <row r="265" spans="1:16" x14ac:dyDescent="0.25">
      <c r="A265">
        <v>0.20485475752161428</v>
      </c>
      <c r="B265" t="e">
        <f>(D265 &amp; E265 &amp; F265 &amp; G265 &amp; H265 &amp; I265 &amp; J265 &amp; K265 &amp;#REF! &amp;#REF! &amp; L265 &amp;#REF! &amp;#REF! &amp;#REF! &amp;#REF! &amp;#REF! &amp;#REF! &amp;#REF! &amp;#REF! &amp; M265 &amp;#REF! &amp;#REF! &amp;#REF! &amp;#REF! &amp;#REF! &amp; N265 &amp;#REF! &amp;#REF! &amp;#REF! &amp;#REF! &amp;#REF! &amp;#REF! &amp;#REF! &amp;#REF! &amp; O265 &amp;#REF! &amp;#REF! &amp;#REF! &amp;#REF! &amp;#REF! &amp;#REF! &amp;#REF! &amp;#REF! &amp;#REF! &amp; P265 &amp;#REF!)</f>
        <v>#REF!</v>
      </c>
      <c r="C265" s="55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73"/>
    </row>
    <row r="266" spans="1:16" x14ac:dyDescent="0.25">
      <c r="A266">
        <v>0.20358326369988344</v>
      </c>
      <c r="B266" t="e">
        <f>(D266 &amp; E266 &amp; F266 &amp; G266 &amp; H266 &amp; I266 &amp; J266 &amp; K266 &amp;#REF! &amp;#REF! &amp; L266 &amp;#REF! &amp;#REF! &amp;#REF! &amp;#REF! &amp;#REF! &amp;#REF! &amp;#REF! &amp;#REF! &amp; M266 &amp;#REF! &amp;#REF! &amp;#REF! &amp;#REF! &amp;#REF! &amp; N266 &amp;#REF! &amp;#REF! &amp;#REF! &amp;#REF! &amp;#REF! &amp;#REF! &amp;#REF! &amp;#REF! &amp; O266 &amp;#REF! &amp;#REF! &amp;#REF! &amp;#REF! &amp;#REF! &amp;#REF! &amp;#REF! &amp;#REF! &amp;#REF! &amp; P266 &amp;#REF!)</f>
        <v>#REF!</v>
      </c>
      <c r="C266" s="55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73"/>
    </row>
    <row r="267" spans="1:16" x14ac:dyDescent="0.25">
      <c r="A267">
        <v>0.20236024406497458</v>
      </c>
      <c r="B267" t="e">
        <f>(D267 &amp; E267 &amp; F267 &amp; G267 &amp; H267 &amp; I267 &amp; J267 &amp; K267 &amp;#REF! &amp;#REF! &amp; L267 &amp;#REF! &amp;#REF! &amp;#REF! &amp;#REF! &amp;#REF! &amp;#REF! &amp;#REF! &amp;#REF! &amp; M267 &amp;#REF! &amp;#REF! &amp;#REF! &amp;#REF! &amp;#REF! &amp; N267 &amp;#REF! &amp;#REF! &amp;#REF! &amp;#REF! &amp;#REF! &amp;#REF! &amp;#REF! &amp;#REF! &amp; O267 &amp;#REF! &amp;#REF! &amp;#REF! &amp;#REF! &amp;#REF! &amp;#REF! &amp;#REF! &amp;#REF! &amp;#REF! &amp; P267 &amp;#REF!)</f>
        <v>#REF!</v>
      </c>
      <c r="C267" s="55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73"/>
    </row>
    <row r="268" spans="1:16" x14ac:dyDescent="0.25">
      <c r="A268">
        <v>0.20110411736811548</v>
      </c>
      <c r="B268" t="e">
        <f>(D268 &amp; E268 &amp; F268 &amp; G268 &amp; H268 &amp; I268 &amp; J268 &amp; K268 &amp;#REF! &amp;#REF! &amp; L268 &amp;#REF! &amp;#REF! &amp;#REF! &amp;#REF! &amp;#REF! &amp;#REF! &amp;#REF! &amp;#REF! &amp; M268 &amp;#REF! &amp;#REF! &amp;#REF! &amp;#REF! &amp;#REF! &amp; N268 &amp;#REF! &amp;#REF! &amp;#REF! &amp;#REF! &amp;#REF! &amp;#REF! &amp;#REF! &amp;#REF! &amp; O268 &amp;#REF! &amp;#REF! &amp;#REF! &amp;#REF! &amp;#REF! &amp;#REF! &amp;#REF! &amp;#REF! &amp;#REF! &amp; P268 &amp;#REF!)</f>
        <v>#REF!</v>
      </c>
      <c r="C268" s="5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73"/>
    </row>
    <row r="269" spans="1:16" x14ac:dyDescent="0.25">
      <c r="A269">
        <v>0.19989587969481423</v>
      </c>
      <c r="B269" t="e">
        <f>(D269 &amp; E269 &amp; F269 &amp; G269 &amp; H269 &amp; I269 &amp; J269 &amp; K269 &amp;#REF! &amp;#REF! &amp; L269 &amp;#REF! &amp;#REF! &amp;#REF! &amp;#REF! &amp;#REF! &amp;#REF! &amp;#REF! &amp;#REF! &amp; M269 &amp;#REF! &amp;#REF! &amp;#REF! &amp;#REF! &amp;#REF! &amp; N269 &amp;#REF! &amp;#REF! &amp;#REF! &amp;#REF! &amp;#REF! &amp;#REF! &amp;#REF! &amp;#REF! &amp; O269 &amp;#REF! &amp;#REF! &amp;#REF! &amp;#REF! &amp;#REF! &amp;#REF! &amp;#REF! &amp;#REF! &amp;#REF! &amp; P269 &amp;#REF!)</f>
        <v>#REF!</v>
      </c>
      <c r="C269" s="5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73"/>
    </row>
    <row r="270" spans="1:16" x14ac:dyDescent="0.25">
      <c r="A270">
        <v>0.19865493581499485</v>
      </c>
      <c r="B270" t="e">
        <f>(D270 &amp; E270 &amp; F270 &amp; G270 &amp; H270 &amp; I270 &amp; J270 &amp; K270 &amp;#REF! &amp;#REF! &amp; L270 &amp;#REF! &amp;#REF! &amp;#REF! &amp;#REF! &amp;#REF! &amp;#REF! &amp;#REF! &amp;#REF! &amp; M270 &amp;#REF! &amp;#REF! &amp;#REF! &amp;#REF! &amp;#REF! &amp; N270 &amp;#REF! &amp;#REF! &amp;#REF! &amp;#REF! &amp;#REF! &amp;#REF! &amp;#REF! &amp;#REF! &amp; O270 &amp;#REF! &amp;#REF! &amp;#REF! &amp;#REF! &amp;#REF! &amp;#REF! &amp;#REF! &amp;#REF! &amp;#REF! &amp; P270 &amp;#REF!)</f>
        <v>#REF!</v>
      </c>
      <c r="C270" s="5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73"/>
    </row>
    <row r="271" spans="1:16" x14ac:dyDescent="0.25">
      <c r="A271">
        <v>0.19742163786442227</v>
      </c>
      <c r="B271" t="e">
        <f>(D271 &amp; E271 &amp; F271 &amp; G271 &amp; H271 &amp; I271 &amp; J271 &amp; K271 &amp;#REF! &amp;#REF! &amp; L271 &amp;#REF! &amp;#REF! &amp;#REF! &amp;#REF! &amp;#REF! &amp;#REF! &amp;#REF! &amp;#REF! &amp; M271 &amp;#REF! &amp;#REF! &amp;#REF! &amp;#REF! &amp;#REF! &amp; N271 &amp;#REF! &amp;#REF! &amp;#REF! &amp;#REF! &amp;#REF! &amp;#REF! &amp;#REF! &amp;#REF! &amp; O271 &amp;#REF! &amp;#REF! &amp;#REF! &amp;#REF! &amp;#REF! &amp;#REF! &amp;#REF! &amp;#REF! &amp;#REF! &amp; P271 &amp;#REF!)</f>
        <v>#REF!</v>
      </c>
      <c r="C271" s="5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73"/>
    </row>
    <row r="272" spans="1:16" x14ac:dyDescent="0.25">
      <c r="A272">
        <v>0.19623535962794561</v>
      </c>
      <c r="B272" t="e">
        <f>(D272 &amp; E272 &amp; F272 &amp; G272 &amp; H272 &amp; I272 &amp; J272 &amp; K272 &amp;#REF! &amp;#REF! &amp; L272 &amp;#REF! &amp;#REF! &amp;#REF! &amp;#REF! &amp;#REF! &amp;#REF! &amp;#REF! &amp;#REF! &amp; M272 &amp;#REF! &amp;#REF! &amp;#REF! &amp;#REF! &amp;#REF! &amp; N272 &amp;#REF! &amp;#REF! &amp;#REF! &amp;#REF! &amp;#REF! &amp;#REF! &amp;#REF! &amp;#REF! &amp; O272 &amp;#REF! &amp;#REF! &amp;#REF! &amp;#REF! &amp;#REF! &amp;#REF! &amp;#REF! &amp;#REF! &amp;#REF! &amp; P272 &amp;#REF!)</f>
        <v>#REF!</v>
      </c>
      <c r="C272" s="55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73"/>
    </row>
    <row r="273" spans="1:16" x14ac:dyDescent="0.25">
      <c r="A273">
        <v>0.19501697066199872</v>
      </c>
      <c r="B273" t="e">
        <f>(D273 &amp; E273 &amp; F273 &amp; G273 &amp; H273 &amp; I273 &amp; J273 &amp; K273 &amp;#REF! &amp;#REF! &amp; L273 &amp;#REF! &amp;#REF! &amp;#REF! &amp;#REF! &amp;#REF! &amp;#REF! &amp;#REF! &amp;#REF! &amp; M273 &amp;#REF! &amp;#REF! &amp;#REF! &amp;#REF! &amp;#REF! &amp; N273 &amp;#REF! &amp;#REF! &amp;#REF! &amp;#REF! &amp;#REF! &amp;#REF! &amp;#REF! &amp;#REF! &amp; O273 &amp;#REF! &amp;#REF! &amp;#REF! &amp;#REF! &amp;#REF! &amp;#REF! &amp;#REF! &amp;#REF! &amp;#REF! &amp; P273 &amp;#REF!)</f>
        <v>#REF!</v>
      </c>
      <c r="C273" s="55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73"/>
    </row>
    <row r="274" spans="1:16" x14ac:dyDescent="0.25">
      <c r="A274">
        <v>0.19384503367168182</v>
      </c>
      <c r="B274" t="e">
        <f>(D274 &amp; E274 &amp; F274 &amp; G274 &amp; H274 &amp; I274 &amp; J274 &amp; K274 &amp;#REF! &amp;#REF! &amp; L274 &amp;#REF! &amp;#REF! &amp;#REF! &amp;#REF! &amp;#REF! &amp;#REF! &amp;#REF! &amp;#REF! &amp; M274 &amp;#REF! &amp;#REF! &amp;#REF! &amp;#REF! &amp;#REF! &amp; N274 &amp;#REF! &amp;#REF! &amp;#REF! &amp;#REF! &amp;#REF! &amp;#REF! &amp;#REF! &amp;#REF! &amp; O274 &amp;#REF! &amp;#REF! &amp;#REF! &amp;#REF! &amp;#REF! &amp;#REF! &amp;#REF! &amp;#REF! &amp;#REF! &amp; P274 &amp;#REF!)</f>
        <v>#REF!</v>
      </c>
      <c r="C274" s="55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73"/>
    </row>
    <row r="275" spans="1:16" x14ac:dyDescent="0.25">
      <c r="A275">
        <v>0.1926413748347931</v>
      </c>
      <c r="B275" t="e">
        <f>(D275 &amp; E275 &amp; F275 &amp; G275 &amp; H275 &amp; I275 &amp; J275 &amp; K275 &amp;#REF! &amp;#REF! &amp; L275 &amp;#REF! &amp;#REF! &amp;#REF! &amp;#REF! &amp;#REF! &amp;#REF! &amp;#REF! &amp;#REF! &amp; M275 &amp;#REF! &amp;#REF! &amp;#REF! &amp;#REF! &amp;#REF! &amp; N275 &amp;#REF! &amp;#REF! &amp;#REF! &amp;#REF! &amp;#REF! &amp;#REF! &amp;#REF! &amp;#REF! &amp; O275 &amp;#REF! &amp;#REF! &amp;#REF! &amp;#REF! &amp;#REF! &amp;#REF! &amp;#REF! &amp;#REF! &amp;#REF! &amp; P275 &amp;#REF!)</f>
        <v>#REF!</v>
      </c>
      <c r="C275" s="55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73"/>
    </row>
    <row r="276" spans="1:16" x14ac:dyDescent="0.25">
      <c r="A276">
        <v>0.19144513394139778</v>
      </c>
      <c r="B276" t="e">
        <f>(D276 &amp; E276 &amp; F276 &amp; G276 &amp; H276 &amp; I276 &amp; J276 &amp; K276 &amp;#REF! &amp;#REF! &amp; L276 &amp;#REF! &amp;#REF! &amp;#REF! &amp;#REF! &amp;#REF! &amp;#REF! &amp;#REF! &amp;#REF! &amp; M276 &amp;#REF! &amp;#REF! &amp;#REF! &amp;#REF! &amp;#REF! &amp; N276 &amp;#REF! &amp;#REF! &amp;#REF! &amp;#REF! &amp;#REF! &amp;#REF! &amp;#REF! &amp;#REF! &amp; O276 &amp;#REF! &amp;#REF! &amp;#REF! &amp;#REF! &amp;#REF! &amp;#REF! &amp;#REF! &amp;#REF! &amp;#REF! &amp; P276 &amp;#REF!)</f>
        <v>#REF!</v>
      </c>
      <c r="C276" s="55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73"/>
    </row>
    <row r="277" spans="1:16" x14ac:dyDescent="0.25">
      <c r="A277">
        <v>0.19037099643666083</v>
      </c>
      <c r="B277" t="e">
        <f>(D277 &amp; E277 &amp; F277 &amp; G277 &amp; H277 &amp; I277 &amp; J277 &amp; K277 &amp;#REF! &amp;#REF! &amp; L277 &amp;#REF! &amp;#REF! &amp;#REF! &amp;#REF! &amp;#REF! &amp;#REF! &amp;#REF! &amp;#REF! &amp; M277 &amp;#REF! &amp;#REF! &amp;#REF! &amp;#REF! &amp;#REF! &amp; N277 &amp;#REF! &amp;#REF! &amp;#REF! &amp;#REF! &amp;#REF! &amp;#REF! &amp;#REF! &amp;#REF! &amp; O277 &amp;#REF! &amp;#REF! &amp;#REF! &amp;#REF! &amp;#REF! &amp;#REF! &amp;#REF! &amp;#REF! &amp;#REF! &amp; P277 &amp;#REF!)</f>
        <v>#REF!</v>
      </c>
      <c r="C277" s="55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73"/>
    </row>
    <row r="278" spans="1:16" x14ac:dyDescent="0.25">
      <c r="A278">
        <v>0.18918874846223885</v>
      </c>
      <c r="B278" t="e">
        <f>(D278 &amp; E278 &amp; F278 &amp; G278 &amp; H278 &amp; I278 &amp; J278 &amp; K278 &amp;#REF! &amp;#REF! &amp; L278 &amp;#REF! &amp;#REF! &amp;#REF! &amp;#REF! &amp;#REF! &amp;#REF! &amp;#REF! &amp;#REF! &amp; M278 &amp;#REF! &amp;#REF! &amp;#REF! &amp;#REF! &amp;#REF! &amp; N278 &amp;#REF! &amp;#REF! &amp;#REF! &amp;#REF! &amp;#REF! &amp;#REF! &amp;#REF! &amp;#REF! &amp; O278 &amp;#REF! &amp;#REF! &amp;#REF! &amp;#REF! &amp;#REF! &amp;#REF! &amp;#REF! &amp;#REF! &amp;#REF! &amp; P278 &amp;#REF!)</f>
        <v>#REF!</v>
      </c>
      <c r="C278" s="55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73"/>
    </row>
    <row r="279" spans="1:16" x14ac:dyDescent="0.25">
      <c r="A279">
        <v>0.18805157616922843</v>
      </c>
      <c r="B279" t="e">
        <f>(D279 &amp; E279 &amp; F279 &amp; G279 &amp; H279 &amp; I279 &amp; J279 &amp; K279 &amp;#REF! &amp;#REF! &amp; L279 &amp;#REF! &amp;#REF! &amp;#REF! &amp;#REF! &amp;#REF! &amp;#REF! &amp;#REF! &amp;#REF! &amp; M279 &amp;#REF! &amp;#REF! &amp;#REF! &amp;#REF! &amp;#REF! &amp; N279 &amp;#REF! &amp;#REF! &amp;#REF! &amp;#REF! &amp;#REF! &amp;#REF! &amp;#REF! &amp;#REF! &amp; O279 &amp;#REF! &amp;#REF! &amp;#REF! &amp;#REF! &amp;#REF! &amp;#REF! &amp;#REF! &amp;#REF! &amp;#REF! &amp; P279 &amp;#REF!)</f>
        <v>#REF!</v>
      </c>
      <c r="C279" s="55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73"/>
    </row>
    <row r="280" spans="1:16" x14ac:dyDescent="0.25">
      <c r="A280">
        <v>0.18688362468729744</v>
      </c>
      <c r="B280" t="e">
        <f>(D280 &amp; E280 &amp; F280 &amp; G280 &amp; H280 &amp; I280 &amp; J280 &amp; K280 &amp;#REF! &amp;#REF! &amp; L280 &amp;#REF! &amp;#REF! &amp;#REF! &amp;#REF! &amp;#REF! &amp;#REF! &amp;#REF! &amp;#REF! &amp; M280 &amp;#REF! &amp;#REF! &amp;#REF! &amp;#REF! &amp;#REF! &amp; N280 &amp;#REF! &amp;#REF! &amp;#REF! &amp;#REF! &amp;#REF! &amp;#REF! &amp;#REF! &amp;#REF! &amp; O280 &amp;#REF! &amp;#REF! &amp;#REF! &amp;#REF! &amp;#REF! &amp;#REF! &amp;#REF! &amp;#REF! &amp;#REF! &amp; P280 &amp;#REF!)</f>
        <v>#REF!</v>
      </c>
      <c r="C280" s="55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73"/>
    </row>
    <row r="281" spans="1:16" x14ac:dyDescent="0.25">
      <c r="A281">
        <v>0.18576020444464447</v>
      </c>
      <c r="B281" t="e">
        <f>(D281 &amp; E281 &amp; F281 &amp; G281 &amp; H281 &amp; I281 &amp; J281 &amp; K281 &amp;#REF! &amp;#REF! &amp; L281 &amp;#REF! &amp;#REF! &amp;#REF! &amp;#REF! &amp;#REF! &amp;#REF! &amp;#REF! &amp;#REF! &amp; M281 &amp;#REF! &amp;#REF! &amp;#REF! &amp;#REF! &amp;#REF! &amp; N281 &amp;#REF! &amp;#REF! &amp;#REF! &amp;#REF! &amp;#REF! &amp;#REF! &amp;#REF! &amp;#REF! &amp; O281 &amp;#REF! &amp;#REF! &amp;#REF! &amp;#REF! &amp;#REF! &amp;#REF! &amp;#REF! &amp;#REF! &amp;#REF! &amp; P281 &amp;#REF!)</f>
        <v>#REF!</v>
      </c>
      <c r="C281" s="55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73"/>
    </row>
    <row r="282" spans="1:16" x14ac:dyDescent="0.25">
      <c r="A282">
        <v>0.18460637789085119</v>
      </c>
      <c r="B282" t="e">
        <f>(D282 &amp; E282 &amp; F282 &amp; G282 &amp; H282 &amp; I282 &amp; J282 &amp; K282 &amp;#REF! &amp;#REF! &amp; L282 &amp;#REF! &amp;#REF! &amp;#REF! &amp;#REF! &amp;#REF! &amp;#REF! &amp;#REF! &amp;#REF! &amp; M282 &amp;#REF! &amp;#REF! &amp;#REF! &amp;#REF! &amp;#REF! &amp; N282 &amp;#REF! &amp;#REF! &amp;#REF! &amp;#REF! &amp;#REF! &amp;#REF! &amp;#REF! &amp;#REF! &amp; O282 &amp;#REF! &amp;#REF! &amp;#REF! &amp;#REF! &amp;#REF! &amp;#REF! &amp;#REF! &amp;#REF! &amp;#REF! &amp; P282 &amp;#REF!)</f>
        <v>#REF!</v>
      </c>
      <c r="C282" s="55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73"/>
    </row>
    <row r="283" spans="1:16" x14ac:dyDescent="0.25">
      <c r="A283">
        <v>0.18345966448602524</v>
      </c>
      <c r="B283" t="e">
        <f>(D283 &amp; E283 &amp; F283 &amp; G283 &amp; H283 &amp; I283 &amp; J283 &amp; K283 &amp;#REF! &amp;#REF! &amp; L283 &amp;#REF! &amp;#REF! &amp;#REF! &amp;#REF! &amp;#REF! &amp;#REF! &amp;#REF! &amp;#REF! &amp; M283 &amp;#REF! &amp;#REF! &amp;#REF! &amp;#REF! &amp;#REF! &amp; N283 &amp;#REF! &amp;#REF! &amp;#REF! &amp;#REF! &amp;#REF! &amp;#REF! &amp;#REF! &amp;#REF! &amp; O283 &amp;#REF! &amp;#REF! &amp;#REF! &amp;#REF! &amp;#REF! &amp;#REF! &amp;#REF! &amp;#REF! &amp;#REF! &amp; P283 &amp;#REF!)</f>
        <v>#REF!</v>
      </c>
      <c r="C283" s="55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73"/>
    </row>
    <row r="284" spans="1:16" x14ac:dyDescent="0.25">
      <c r="A284">
        <v>0.18235667351268103</v>
      </c>
      <c r="B284" t="e">
        <f>(D284 &amp; E284 &amp; F284 &amp; G284 &amp; H284 &amp; I284 &amp; J284 &amp; K284 &amp;#REF! &amp;#REF! &amp; L284 &amp;#REF! &amp;#REF! &amp;#REF! &amp;#REF! &amp;#REF! &amp;#REF! &amp;#REF! &amp;#REF! &amp; M284 &amp;#REF! &amp;#REF! &amp;#REF! &amp;#REF! &amp;#REF! &amp; N284 &amp;#REF! &amp;#REF! &amp;#REF! &amp;#REF! &amp;#REF! &amp;#REF! &amp;#REF! &amp;#REF! &amp; O284 &amp;#REF! &amp;#REF! &amp;#REF! &amp;#REF! &amp;#REF! &amp;#REF! &amp;#REF! &amp;#REF! &amp;#REF! &amp; P284 &amp;#REF!)</f>
        <v>#REF!</v>
      </c>
      <c r="C284" s="5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73"/>
    </row>
    <row r="285" spans="1:16" x14ac:dyDescent="0.25">
      <c r="A285">
        <v>0.18122383013921387</v>
      </c>
      <c r="B285" t="e">
        <f>(D285 &amp; E285 &amp; F285 &amp; G285 &amp; H285 &amp; I285 &amp; J285 &amp; K285 &amp;#REF! &amp;#REF! &amp; L285 &amp;#REF! &amp;#REF! &amp;#REF! &amp;#REF! &amp;#REF! &amp;#REF! &amp;#REF! &amp;#REF! &amp; M285 &amp;#REF! &amp;#REF! &amp;#REF! &amp;#REF! &amp;#REF! &amp; N285 &amp;#REF! &amp;#REF! &amp;#REF! &amp;#REF! &amp;#REF! &amp;#REF! &amp;#REF! &amp;#REF! &amp; O285 &amp;#REF! &amp;#REF! &amp;#REF! &amp;#REF! &amp;#REF! &amp;#REF! &amp;#REF! &amp;#REF! &amp;#REF! &amp; P285 &amp;#REF!)</f>
        <v>#REF!</v>
      </c>
      <c r="C285" s="55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73"/>
    </row>
    <row r="286" spans="1:16" x14ac:dyDescent="0.25">
      <c r="A286">
        <v>0.18013418097641526</v>
      </c>
      <c r="B286" t="e">
        <f>(D286 &amp; E286 &amp; F286 &amp; G286 &amp; H286 &amp; I286 &amp; J286 &amp; K286 &amp;#REF! &amp;#REF! &amp; L286 &amp;#REF! &amp;#REF! &amp;#REF! &amp;#REF! &amp;#REF! &amp;#REF! &amp;#REF! &amp;#REF! &amp; M286 &amp;#REF! &amp;#REF! &amp;#REF! &amp;#REF! &amp;#REF! &amp; N286 &amp;#REF! &amp;#REF! &amp;#REF! &amp;#REF! &amp;#REF! &amp;#REF! &amp;#REF! &amp;#REF! &amp; O286 &amp;#REF! &amp;#REF! &amp;#REF! &amp;#REF! &amp;#REF! &amp;#REF! &amp;#REF! &amp;#REF! &amp;#REF! &amp; P286 &amp;#REF!)</f>
        <v>#REF!</v>
      </c>
      <c r="C286" s="5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73"/>
    </row>
    <row r="287" spans="1:16" x14ac:dyDescent="0.25">
      <c r="A287">
        <v>0.17901504114809483</v>
      </c>
      <c r="B287" t="e">
        <f>(D287 &amp; E287 &amp; F287 &amp; G287 &amp; H287 &amp; I287 &amp; J287 &amp; K287 &amp;#REF! &amp;#REF! &amp; L287 &amp;#REF! &amp;#REF! &amp;#REF! &amp;#REF! &amp;#REF! &amp;#REF! &amp;#REF! &amp;#REF! &amp; M287 &amp;#REF! &amp;#REF! &amp;#REF! &amp;#REF! &amp;#REF! &amp; N287 &amp;#REF! &amp;#REF! &amp;#REF! &amp;#REF! &amp;#REF! &amp;#REF! &amp;#REF! &amp;#REF! &amp; O287 &amp;#REF! &amp;#REF! &amp;#REF! &amp;#REF! &amp;#REF! &amp;#REF! &amp;#REF! &amp;#REF! &amp;#REF! &amp; P287 &amp;#REF!)</f>
        <v>#REF!</v>
      </c>
      <c r="C287" s="55"/>
      <c r="D287" s="73"/>
      <c r="E287" s="73"/>
      <c r="F287" s="10"/>
      <c r="G287" s="10"/>
      <c r="H287" s="10"/>
      <c r="I287" s="10"/>
      <c r="J287" s="10"/>
      <c r="K287" s="10"/>
      <c r="L287" s="10"/>
      <c r="M287" s="10"/>
    </row>
    <row r="288" spans="1:16" x14ac:dyDescent="0.25">
      <c r="A288">
        <v>0.17790280225015251</v>
      </c>
      <c r="B288" t="e">
        <f>(D288 &amp; E288 &amp; F288 &amp; G288 &amp; H288 &amp; I288 &amp; J288 &amp; K288 &amp;#REF! &amp;#REF! &amp; L288 &amp;#REF! &amp;#REF! &amp;#REF! &amp;#REF! &amp;#REF! &amp;#REF! &amp;#REF! &amp;#REF! &amp; M288 &amp;#REF! &amp;#REF! &amp;#REF! &amp;#REF! &amp;#REF! &amp;#REF! &amp; N288 &amp;#REF! &amp;#REF! &amp;#REF! &amp;#REF! &amp;#REF! &amp;#REF! &amp;#REF! &amp;#REF! &amp; O288 &amp;#REF! &amp;#REF! &amp;#REF! &amp;#REF! &amp;#REF! &amp;#REF! &amp;#REF! &amp;#REF! &amp;#REF! &amp; P288 &amp;#REF! &amp;#REF! &amp;#REF! &amp;#REF! &amp;#REF! &amp;#REF! &amp;#REF! &amp;#REF! &amp;#REF! &amp;#REF! &amp;#REF! &amp;#REF! &amp;#REF! &amp;#REF!)</f>
        <v>#REF!</v>
      </c>
      <c r="C288" s="55"/>
      <c r="D288" s="73"/>
      <c r="E288" s="73"/>
      <c r="F288" s="10"/>
      <c r="G288" s="10"/>
      <c r="H288" s="10"/>
      <c r="I288" s="10"/>
      <c r="J288" s="10"/>
      <c r="K288" s="10"/>
      <c r="L288" s="10"/>
      <c r="M288" s="10"/>
    </row>
    <row r="289" spans="1:13" x14ac:dyDescent="0.25">
      <c r="A289">
        <v>0.17686853075089479</v>
      </c>
      <c r="B289" t="e">
        <f>(D289 &amp; E289 &amp; F289 &amp; G289 &amp; H289 &amp; I289 &amp; J289 &amp; K289 &amp;#REF! &amp;#REF! &amp; L289 &amp;#REF! &amp;#REF! &amp;#REF! &amp;#REF! &amp;#REF! &amp;#REF! &amp;#REF! &amp;#REF! &amp; M289 &amp;#REF! &amp;#REF! &amp;#REF! &amp;#REF! &amp;#REF! &amp;#REF! &amp; N289 &amp;#REF! &amp;#REF! &amp;#REF! &amp;#REF! &amp;#REF! &amp;#REF! &amp;#REF! &amp;#REF! &amp; O289 &amp;#REF! &amp;#REF! &amp;#REF! &amp;#REF! &amp;#REF! &amp;#REF! &amp;#REF! &amp;#REF! &amp;#REF! &amp; P289 &amp;#REF! &amp;#REF! &amp;#REF! &amp;#REF! &amp;#REF! &amp;#REF! &amp;#REF! &amp;#REF! &amp;#REF! &amp;#REF! &amp;#REF! &amp;#REF! &amp;#REF! &amp;#REF!)</f>
        <v>#REF!</v>
      </c>
      <c r="C289" s="55"/>
      <c r="D289" s="73"/>
      <c r="E289" s="73"/>
      <c r="F289" s="10"/>
      <c r="G289" s="10"/>
      <c r="H289" s="10"/>
      <c r="I289" s="10"/>
      <c r="J289" s="10"/>
      <c r="K289" s="10"/>
      <c r="L289" s="10"/>
      <c r="M289" s="10"/>
    </row>
    <row r="290" spans="1:13" x14ac:dyDescent="0.25">
      <c r="A290">
        <v>0.17576952876141264</v>
      </c>
      <c r="B290" t="e">
        <f>(D290 &amp; E290 &amp; F290 &amp; G290 &amp; H290 &amp; I290 &amp; J290 &amp; K290 &amp;#REF! &amp;#REF! &amp; L290 &amp;#REF! &amp;#REF! &amp;#REF! &amp;#REF! &amp;#REF! &amp;#REF! &amp;#REF! &amp;#REF! &amp; M290 &amp;#REF! &amp;#REF! &amp;#REF! &amp;#REF! &amp;#REF! &amp;#REF! &amp; N290 &amp;#REF! &amp;#REF! &amp;#REF! &amp;#REF! &amp;#REF! &amp;#REF! &amp;#REF! &amp;#REF! &amp; O290 &amp;#REF! &amp;#REF! &amp;#REF! &amp;#REF! &amp;#REF! &amp;#REF! &amp;#REF! &amp;#REF! &amp;#REF! &amp; P290 &amp;#REF! &amp;#REF! &amp;#REF! &amp;#REF! &amp;#REF! &amp;#REF! &amp;#REF! &amp;#REF! &amp;#REF! &amp;#REF! &amp;#REF! &amp;#REF! &amp;#REF! &amp;#REF!)</f>
        <v>#REF!</v>
      </c>
      <c r="C290" s="55"/>
      <c r="D290" s="73"/>
      <c r="E290" s="73"/>
      <c r="F290" s="10"/>
      <c r="G290" s="10"/>
      <c r="H290" s="10"/>
      <c r="I290" s="10"/>
      <c r="J290" s="10"/>
      <c r="K290" s="10"/>
      <c r="L290" s="10"/>
      <c r="M290" s="10"/>
    </row>
    <row r="291" spans="1:13" x14ac:dyDescent="0.25">
      <c r="A291">
        <v>0.17471243214805585</v>
      </c>
      <c r="B291" t="e">
        <f>(D291 &amp; E291 &amp; F291 &amp; G291 &amp; H291 &amp; I291 &amp; J291 &amp; K291 &amp;#REF! &amp;#REF! &amp; L291 &amp;#REF! &amp;#REF! &amp;#REF! &amp;#REF! &amp;#REF! &amp;#REF! &amp;#REF! &amp;#REF! &amp; M291 &amp;#REF! &amp;#REF! &amp;#REF! &amp;#REF! &amp;#REF! &amp;#REF! &amp; N291 &amp;#REF! &amp;#REF! &amp;#REF! &amp;#REF! &amp;#REF! &amp;#REF! &amp;#REF! &amp;#REF! &amp; O291 &amp;#REF! &amp;#REF! &amp;#REF! &amp;#REF! &amp;#REF! &amp;#REF! &amp;#REF! &amp;#REF! &amp;#REF! &amp; P291 &amp;#REF! &amp;#REF! &amp;#REF! &amp;#REF! &amp;#REF! &amp;#REF! &amp;#REF! &amp;#REF! &amp;#REF! &amp;#REF! &amp;#REF! &amp;#REF! &amp;#REF! &amp;#REF!)</f>
        <v>#REF!</v>
      </c>
      <c r="C291" s="55"/>
      <c r="D291" s="73"/>
      <c r="E291" s="73"/>
      <c r="F291" s="10"/>
      <c r="G291" s="10"/>
      <c r="H291" s="10"/>
      <c r="I291" s="10"/>
      <c r="J291" s="10"/>
      <c r="K291" s="10"/>
      <c r="L291" s="10"/>
      <c r="M291" s="10"/>
    </row>
    <row r="292" spans="1:13" x14ac:dyDescent="0.25">
      <c r="B292" t="e">
        <f>(D292 &amp; E292 &amp; F292 &amp; G292 &amp; H292 &amp; I292 &amp; J292 &amp; K292 &amp;#REF! &amp;#REF! &amp; L292 &amp;#REF! &amp;#REF! &amp;#REF! &amp;#REF! &amp;#REF! &amp;#REF! &amp;#REF! &amp;#REF! &amp; M292 &amp;#REF! &amp;#REF! &amp;#REF! &amp;#REF! &amp;#REF! &amp;#REF! &amp; N292 &amp;#REF! &amp;#REF! &amp;#REF! &amp;#REF! &amp;#REF! &amp;#REF! &amp;#REF! &amp;#REF! &amp; O292 &amp;#REF! &amp;#REF! &amp;#REF! &amp;#REF! &amp;#REF! &amp;#REF! &amp;#REF! &amp;#REF! &amp;#REF! &amp; P292 &amp;#REF! &amp;#REF! &amp;#REF! &amp;#REF! &amp;#REF! &amp;#REF! &amp;#REF! &amp;#REF! &amp;#REF! &amp;#REF! &amp;#REF! &amp;#REF! &amp;#REF! &amp;#REF!)</f>
        <v>#REF!</v>
      </c>
      <c r="C292" s="55"/>
      <c r="D292" s="73"/>
      <c r="E292" s="73"/>
    </row>
    <row r="293" spans="1:13" x14ac:dyDescent="0.25">
      <c r="C293" s="55"/>
      <c r="D293" s="73"/>
      <c r="E293" s="73"/>
    </row>
    <row r="294" spans="1:13" x14ac:dyDescent="0.25">
      <c r="C294" s="55"/>
      <c r="D294" s="73"/>
      <c r="E294" s="73"/>
    </row>
    <row r="295" spans="1:13" x14ac:dyDescent="0.25">
      <c r="C295" s="55"/>
      <c r="D295" s="73"/>
      <c r="E295" s="73"/>
    </row>
    <row r="296" spans="1:13" x14ac:dyDescent="0.25">
      <c r="C296" s="55"/>
      <c r="D296" s="73"/>
      <c r="E296" s="73"/>
    </row>
    <row r="297" spans="1:13" x14ac:dyDescent="0.25">
      <c r="C297" s="55"/>
      <c r="D297" s="73"/>
      <c r="E297" s="73"/>
    </row>
    <row r="298" spans="1:13" x14ac:dyDescent="0.25">
      <c r="C298" s="55"/>
      <c r="D298" s="73"/>
      <c r="E298" s="73"/>
    </row>
    <row r="299" spans="1:13" x14ac:dyDescent="0.25">
      <c r="C299" s="55"/>
      <c r="D299" s="73"/>
      <c r="E299" s="73"/>
    </row>
    <row r="300" spans="1:13" x14ac:dyDescent="0.25">
      <c r="C300" s="55"/>
      <c r="D300" s="73"/>
      <c r="E300" s="73"/>
    </row>
    <row r="301" spans="1:13" x14ac:dyDescent="0.25">
      <c r="C301" s="55"/>
      <c r="D301" s="73"/>
      <c r="E301" s="73"/>
    </row>
    <row r="302" spans="1:13" x14ac:dyDescent="0.25">
      <c r="C302" s="55"/>
      <c r="D302" s="73"/>
      <c r="E302" s="73"/>
    </row>
    <row r="303" spans="1:13" x14ac:dyDescent="0.25">
      <c r="C303" s="55"/>
      <c r="D303" s="73"/>
      <c r="E303" s="73"/>
    </row>
    <row r="304" spans="1:13" x14ac:dyDescent="0.25">
      <c r="C304" s="55"/>
      <c r="D304" s="73"/>
      <c r="E304" s="73"/>
    </row>
    <row r="305" spans="3:5" x14ac:dyDescent="0.25">
      <c r="C305" s="55"/>
      <c r="D305" s="73"/>
      <c r="E305" s="73"/>
    </row>
    <row r="306" spans="3:5" x14ac:dyDescent="0.25">
      <c r="C306" s="55"/>
      <c r="D306" s="73"/>
      <c r="E306" s="73"/>
    </row>
    <row r="307" spans="3:5" x14ac:dyDescent="0.25">
      <c r="C307" s="55"/>
      <c r="D307" s="73"/>
      <c r="E307" s="73"/>
    </row>
    <row r="308" spans="3:5" x14ac:dyDescent="0.25">
      <c r="C308" s="55"/>
      <c r="D308" s="73"/>
      <c r="E308" s="73"/>
    </row>
    <row r="309" spans="3:5" x14ac:dyDescent="0.25">
      <c r="C309" s="55"/>
      <c r="D309" s="73"/>
      <c r="E309" s="73"/>
    </row>
    <row r="310" spans="3:5" x14ac:dyDescent="0.25">
      <c r="C310" s="55"/>
      <c r="D310" s="73"/>
      <c r="E310" s="73"/>
    </row>
    <row r="311" spans="3:5" x14ac:dyDescent="0.25">
      <c r="C311" s="55"/>
      <c r="D311" s="73"/>
      <c r="E311" s="73"/>
    </row>
    <row r="312" spans="3:5" x14ac:dyDescent="0.25">
      <c r="C312" s="55"/>
      <c r="D312" s="73"/>
      <c r="E312" s="73"/>
    </row>
    <row r="313" spans="3:5" x14ac:dyDescent="0.25">
      <c r="C313" s="55"/>
      <c r="D313" s="73"/>
      <c r="E313" s="73"/>
    </row>
    <row r="314" spans="3:5" x14ac:dyDescent="0.25">
      <c r="C314" s="55"/>
      <c r="D314" s="73"/>
      <c r="E314" s="73"/>
    </row>
    <row r="315" spans="3:5" x14ac:dyDescent="0.25">
      <c r="C315" s="55"/>
      <c r="D315" s="73"/>
      <c r="E315" s="73"/>
    </row>
    <row r="316" spans="3:5" x14ac:dyDescent="0.25">
      <c r="C316" s="55"/>
      <c r="D316" s="73"/>
      <c r="E316" s="73"/>
    </row>
    <row r="317" spans="3:5" x14ac:dyDescent="0.25">
      <c r="C317" s="55"/>
      <c r="D317" s="73"/>
      <c r="E317" s="73"/>
    </row>
    <row r="318" spans="3:5" x14ac:dyDescent="0.25">
      <c r="C318" s="55"/>
      <c r="D318" s="73"/>
      <c r="E318" s="73"/>
    </row>
    <row r="319" spans="3:5" x14ac:dyDescent="0.25">
      <c r="C319" s="55"/>
      <c r="D319" s="73"/>
      <c r="E319" s="73"/>
    </row>
    <row r="320" spans="3:5" x14ac:dyDescent="0.25">
      <c r="C320" s="55"/>
      <c r="D320" s="73"/>
      <c r="E320" s="73"/>
    </row>
    <row r="321" spans="3:5" x14ac:dyDescent="0.25">
      <c r="C321" s="55"/>
      <c r="D321" s="73"/>
      <c r="E321" s="73"/>
    </row>
    <row r="322" spans="3:5" x14ac:dyDescent="0.25">
      <c r="C322" s="55"/>
      <c r="D322" s="73"/>
      <c r="E322" s="73"/>
    </row>
    <row r="323" spans="3:5" x14ac:dyDescent="0.25">
      <c r="C323" s="55"/>
      <c r="D323" s="73"/>
      <c r="E323" s="73"/>
    </row>
    <row r="324" spans="3:5" x14ac:dyDescent="0.25">
      <c r="C324" s="55"/>
      <c r="D324" s="73"/>
      <c r="E324" s="73"/>
    </row>
    <row r="325" spans="3:5" x14ac:dyDescent="0.25">
      <c r="C325" s="55"/>
      <c r="D325" s="73"/>
      <c r="E325" s="73"/>
    </row>
    <row r="326" spans="3:5" x14ac:dyDescent="0.25">
      <c r="C326" s="55"/>
      <c r="D326" s="73"/>
      <c r="E326" s="73"/>
    </row>
    <row r="327" spans="3:5" x14ac:dyDescent="0.25">
      <c r="C327" s="55"/>
      <c r="D327" s="73"/>
      <c r="E327" s="73"/>
    </row>
    <row r="328" spans="3:5" x14ac:dyDescent="0.25">
      <c r="C328" s="55"/>
      <c r="D328" s="73"/>
      <c r="E328" s="73"/>
    </row>
    <row r="329" spans="3:5" x14ac:dyDescent="0.25">
      <c r="C329" s="55"/>
      <c r="D329" s="73"/>
      <c r="E329" s="73"/>
    </row>
    <row r="330" spans="3:5" x14ac:dyDescent="0.25">
      <c r="C330" s="55"/>
      <c r="D330" s="73"/>
      <c r="E330" s="73"/>
    </row>
    <row r="331" spans="3:5" x14ac:dyDescent="0.25">
      <c r="C331" s="55"/>
      <c r="D331" s="73"/>
      <c r="E331" s="73"/>
    </row>
    <row r="332" spans="3:5" x14ac:dyDescent="0.25">
      <c r="C332" s="55"/>
      <c r="D332" s="73"/>
      <c r="E332" s="73"/>
    </row>
    <row r="333" spans="3:5" x14ac:dyDescent="0.25">
      <c r="C333" s="55"/>
      <c r="D333" s="73"/>
      <c r="E333" s="73"/>
    </row>
    <row r="334" spans="3:5" x14ac:dyDescent="0.25">
      <c r="C334" s="55"/>
      <c r="D334" s="73"/>
      <c r="E334" s="73"/>
    </row>
    <row r="335" spans="3:5" x14ac:dyDescent="0.25">
      <c r="C335" s="55"/>
      <c r="D335" s="73"/>
      <c r="E335" s="73"/>
    </row>
    <row r="336" spans="3:5" x14ac:dyDescent="0.25">
      <c r="C336" s="55"/>
      <c r="D336" s="73"/>
      <c r="E336" s="73"/>
    </row>
    <row r="337" spans="3:5" x14ac:dyDescent="0.25">
      <c r="C337" s="55"/>
      <c r="D337" s="73"/>
      <c r="E337" s="73"/>
    </row>
    <row r="338" spans="3:5" x14ac:dyDescent="0.25">
      <c r="C338" s="55"/>
      <c r="D338" s="73"/>
      <c r="E338" s="73"/>
    </row>
    <row r="339" spans="3:5" x14ac:dyDescent="0.25">
      <c r="C339" s="55"/>
      <c r="D339" s="73"/>
      <c r="E339" s="73"/>
    </row>
    <row r="340" spans="3:5" x14ac:dyDescent="0.25">
      <c r="C340" s="55"/>
      <c r="D340" s="73"/>
      <c r="E340" s="73"/>
    </row>
    <row r="341" spans="3:5" x14ac:dyDescent="0.25">
      <c r="C341" s="55"/>
      <c r="D341" s="73"/>
      <c r="E341" s="73"/>
    </row>
    <row r="342" spans="3:5" x14ac:dyDescent="0.25">
      <c r="C342" s="55"/>
      <c r="D342" s="73"/>
      <c r="E342" s="73"/>
    </row>
    <row r="343" spans="3:5" x14ac:dyDescent="0.25">
      <c r="C343" s="55"/>
      <c r="D343" s="73"/>
      <c r="E343" s="73"/>
    </row>
    <row r="344" spans="3:5" x14ac:dyDescent="0.25">
      <c r="C344" s="55"/>
      <c r="D344" s="73"/>
      <c r="E344" s="73"/>
    </row>
    <row r="345" spans="3:5" x14ac:dyDescent="0.25">
      <c r="C345" s="55"/>
      <c r="D345" s="73"/>
      <c r="E345" s="73"/>
    </row>
    <row r="346" spans="3:5" x14ac:dyDescent="0.25">
      <c r="C346" s="55"/>
      <c r="D346" s="73"/>
      <c r="E346" s="73"/>
    </row>
    <row r="347" spans="3:5" x14ac:dyDescent="0.25">
      <c r="C347" s="55"/>
      <c r="D347" s="73"/>
      <c r="E347" s="73"/>
    </row>
    <row r="348" spans="3:5" x14ac:dyDescent="0.25">
      <c r="C348" s="55"/>
      <c r="D348" s="73"/>
      <c r="E348" s="73"/>
    </row>
    <row r="349" spans="3:5" x14ac:dyDescent="0.25">
      <c r="C349" s="55"/>
      <c r="D349" s="73"/>
      <c r="E349" s="73"/>
    </row>
    <row r="350" spans="3:5" x14ac:dyDescent="0.25">
      <c r="C350" s="55"/>
      <c r="D350" s="73"/>
      <c r="E350" s="73"/>
    </row>
    <row r="351" spans="3:5" x14ac:dyDescent="0.25">
      <c r="C351" s="55"/>
      <c r="D351" s="73"/>
      <c r="E351" s="73"/>
    </row>
    <row r="352" spans="3:5" x14ac:dyDescent="0.25">
      <c r="C352" s="55"/>
      <c r="D352" s="73"/>
      <c r="E352" s="73"/>
    </row>
    <row r="353" spans="3:5" x14ac:dyDescent="0.25">
      <c r="C353" s="55"/>
      <c r="D353" s="73"/>
      <c r="E353" s="73"/>
    </row>
    <row r="354" spans="3:5" x14ac:dyDescent="0.25">
      <c r="C354" s="55"/>
      <c r="D354" s="73"/>
      <c r="E354" s="73"/>
    </row>
    <row r="355" spans="3:5" x14ac:dyDescent="0.25">
      <c r="C355" s="55"/>
      <c r="D355" s="73"/>
      <c r="E355" s="73"/>
    </row>
    <row r="356" spans="3:5" x14ac:dyDescent="0.25">
      <c r="C356" s="55"/>
      <c r="D356" s="73"/>
      <c r="E356" s="73"/>
    </row>
    <row r="357" spans="3:5" x14ac:dyDescent="0.25">
      <c r="C357" s="55"/>
      <c r="D357" s="73"/>
      <c r="E357" s="73"/>
    </row>
    <row r="358" spans="3:5" x14ac:dyDescent="0.25">
      <c r="C358" s="55"/>
      <c r="D358" s="73"/>
      <c r="E358" s="73"/>
    </row>
    <row r="359" spans="3:5" x14ac:dyDescent="0.25">
      <c r="C359" s="55"/>
    </row>
    <row r="360" spans="3:5" x14ac:dyDescent="0.25">
      <c r="C360" s="55"/>
    </row>
    <row r="361" spans="3:5" x14ac:dyDescent="0.25">
      <c r="C361" s="55"/>
    </row>
    <row r="362" spans="3:5" x14ac:dyDescent="0.25">
      <c r="C362" s="55"/>
    </row>
    <row r="363" spans="3:5" x14ac:dyDescent="0.25">
      <c r="C363" s="55"/>
    </row>
    <row r="364" spans="3:5" x14ac:dyDescent="0.25">
      <c r="C364" s="55"/>
    </row>
    <row r="365" spans="3:5" x14ac:dyDescent="0.25">
      <c r="C365" s="9"/>
    </row>
    <row r="366" spans="3:5" x14ac:dyDescent="0.25">
      <c r="C366" s="9"/>
    </row>
    <row r="367" spans="3:5" x14ac:dyDescent="0.25">
      <c r="C367" s="9"/>
    </row>
    <row r="368" spans="3:5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9"/>
    </row>
    <row r="400" spans="3:3" x14ac:dyDescent="0.25">
      <c r="C400" s="9"/>
    </row>
    <row r="401" spans="3:3" x14ac:dyDescent="0.25">
      <c r="C401" s="9"/>
    </row>
    <row r="402" spans="3:3" x14ac:dyDescent="0.25">
      <c r="C402" s="9"/>
    </row>
    <row r="403" spans="3:3" x14ac:dyDescent="0.25">
      <c r="C403" s="9"/>
    </row>
    <row r="404" spans="3:3" x14ac:dyDescent="0.25">
      <c r="C404" s="9"/>
    </row>
    <row r="405" spans="3:3" x14ac:dyDescent="0.25">
      <c r="C405" s="9"/>
    </row>
    <row r="406" spans="3:3" x14ac:dyDescent="0.25">
      <c r="C406" s="9"/>
    </row>
    <row r="407" spans="3:3" x14ac:dyDescent="0.25">
      <c r="C407" s="9"/>
    </row>
    <row r="408" spans="3:3" x14ac:dyDescent="0.25">
      <c r="C408" s="9"/>
    </row>
    <row r="409" spans="3:3" x14ac:dyDescent="0.25">
      <c r="C409" s="9"/>
    </row>
    <row r="410" spans="3:3" x14ac:dyDescent="0.25">
      <c r="C410" s="9"/>
    </row>
    <row r="411" spans="3:3" x14ac:dyDescent="0.25">
      <c r="C411" s="9"/>
    </row>
    <row r="412" spans="3:3" x14ac:dyDescent="0.25">
      <c r="C412" s="9"/>
    </row>
    <row r="413" spans="3:3" x14ac:dyDescent="0.25">
      <c r="C413" s="9"/>
    </row>
    <row r="414" spans="3:3" x14ac:dyDescent="0.25">
      <c r="C414" s="9"/>
    </row>
    <row r="415" spans="3:3" x14ac:dyDescent="0.25">
      <c r="C415" s="9"/>
    </row>
    <row r="416" spans="3:3" x14ac:dyDescent="0.25">
      <c r="C416" s="9"/>
    </row>
    <row r="417" spans="3:3" x14ac:dyDescent="0.25">
      <c r="C417" s="9"/>
    </row>
    <row r="418" spans="3:3" x14ac:dyDescent="0.25">
      <c r="C418" s="9"/>
    </row>
    <row r="419" spans="3:3" x14ac:dyDescent="0.25">
      <c r="C419" s="9"/>
    </row>
    <row r="420" spans="3:3" x14ac:dyDescent="0.25">
      <c r="C420" s="9"/>
    </row>
    <row r="421" spans="3:3" x14ac:dyDescent="0.25">
      <c r="C421" s="9"/>
    </row>
    <row r="422" spans="3:3" x14ac:dyDescent="0.25">
      <c r="C422" s="9"/>
    </row>
    <row r="423" spans="3:3" x14ac:dyDescent="0.25">
      <c r="C423" s="9"/>
    </row>
    <row r="424" spans="3:3" x14ac:dyDescent="0.25">
      <c r="C424" s="9"/>
    </row>
    <row r="425" spans="3:3" x14ac:dyDescent="0.25">
      <c r="C425" s="9"/>
    </row>
    <row r="426" spans="3:3" x14ac:dyDescent="0.25">
      <c r="C426" s="9"/>
    </row>
    <row r="427" spans="3:3" x14ac:dyDescent="0.25">
      <c r="C427" s="9"/>
    </row>
    <row r="428" spans="3:3" x14ac:dyDescent="0.25">
      <c r="C428" s="9"/>
    </row>
    <row r="429" spans="3:3" x14ac:dyDescent="0.25">
      <c r="C429" s="9"/>
    </row>
    <row r="430" spans="3:3" x14ac:dyDescent="0.25">
      <c r="C430" s="9"/>
    </row>
    <row r="431" spans="3:3" x14ac:dyDescent="0.25">
      <c r="C431" s="9"/>
    </row>
    <row r="432" spans="3:3" x14ac:dyDescent="0.25">
      <c r="C432" s="9"/>
    </row>
    <row r="433" spans="3:3" x14ac:dyDescent="0.25">
      <c r="C433" s="9"/>
    </row>
    <row r="434" spans="3:3" x14ac:dyDescent="0.25">
      <c r="C434" s="9"/>
    </row>
    <row r="435" spans="3:3" x14ac:dyDescent="0.25">
      <c r="C435" s="9"/>
    </row>
    <row r="436" spans="3:3" x14ac:dyDescent="0.25">
      <c r="C436" s="9"/>
    </row>
    <row r="437" spans="3:3" x14ac:dyDescent="0.25">
      <c r="C437" s="9"/>
    </row>
    <row r="438" spans="3:3" x14ac:dyDescent="0.25">
      <c r="C438" s="9"/>
    </row>
    <row r="439" spans="3:3" x14ac:dyDescent="0.25">
      <c r="C439" s="9"/>
    </row>
    <row r="440" spans="3:3" x14ac:dyDescent="0.25">
      <c r="C440" s="9"/>
    </row>
    <row r="441" spans="3:3" x14ac:dyDescent="0.25">
      <c r="C441" s="9"/>
    </row>
    <row r="442" spans="3:3" x14ac:dyDescent="0.25">
      <c r="C442" s="9"/>
    </row>
    <row r="443" spans="3:3" x14ac:dyDescent="0.25">
      <c r="C443" s="9"/>
    </row>
    <row r="444" spans="3:3" x14ac:dyDescent="0.25">
      <c r="C444" s="9"/>
    </row>
    <row r="445" spans="3:3" x14ac:dyDescent="0.25">
      <c r="C445" s="9"/>
    </row>
    <row r="446" spans="3:3" x14ac:dyDescent="0.25">
      <c r="C446" s="9"/>
    </row>
    <row r="447" spans="3:3" x14ac:dyDescent="0.25">
      <c r="C447" s="9"/>
    </row>
    <row r="448" spans="3:3" x14ac:dyDescent="0.25">
      <c r="C448" s="9"/>
    </row>
    <row r="449" spans="3:3" x14ac:dyDescent="0.25">
      <c r="C449" s="9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121920</xdr:colOff>
                <xdr:row>0</xdr:row>
                <xdr:rowOff>106680</xdr:rowOff>
              </from>
              <to>
                <xdr:col>2</xdr:col>
                <xdr:colOff>1036320</xdr:colOff>
                <xdr:row>1</xdr:row>
                <xdr:rowOff>160020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198120</xdr:rowOff>
              </from>
              <to>
                <xdr:col>2</xdr:col>
                <xdr:colOff>1036320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335280</xdr:colOff>
                <xdr:row>1</xdr:row>
                <xdr:rowOff>198120</xdr:rowOff>
              </from>
              <to>
                <xdr:col>10</xdr:col>
                <xdr:colOff>213360</xdr:colOff>
                <xdr:row>2</xdr:row>
                <xdr:rowOff>167640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335280</xdr:colOff>
                <xdr:row>1</xdr:row>
                <xdr:rowOff>0</xdr:rowOff>
              </from>
              <to>
                <xdr:col>10</xdr:col>
                <xdr:colOff>175260</xdr:colOff>
                <xdr:row>1</xdr:row>
                <xdr:rowOff>91440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327660</xdr:colOff>
                <xdr:row>0</xdr:row>
                <xdr:rowOff>106680</xdr:rowOff>
              </from>
              <to>
                <xdr:col>10</xdr:col>
                <xdr:colOff>228600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 r:id="rId15">
            <anchor mov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274320</xdr:colOff>
                <xdr:row>2</xdr:row>
                <xdr:rowOff>30480</xdr:rowOff>
              </to>
            </anchor>
          </controlPr>
        </control>
      </mc:Choice>
      <mc:Fallback>
        <control shapeId="4101" r:id="rId14" name="Rvx1"/>
      </mc:Fallback>
    </mc:AlternateContent>
    <mc:AlternateContent xmlns:mc="http://schemas.openxmlformats.org/markup-compatibility/2006">
      <mc:Choice Requires="x14">
        <control shapeId="4097" r:id="rId16" name="Button 1">
          <controlPr defaultSize="0" print="0" autoFill="0" autoPict="0" macro="[0]!refreshDataCurves">
            <anchor moveWithCells="1" sizeWithCells="1">
              <from>
                <xdr:col>5</xdr:col>
                <xdr:colOff>76200</xdr:colOff>
                <xdr:row>0</xdr:row>
                <xdr:rowOff>121920</xdr:rowOff>
              </from>
              <to>
                <xdr:col>6</xdr:col>
                <xdr:colOff>716280</xdr:colOff>
                <xdr:row>1</xdr:row>
                <xdr:rowOff>167640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7" name="Button 6">
          <controlPr defaultSize="0" print="0" autoFill="0" autoPict="0" macro="[0]!SaveSelectionToDB">
            <anchor moveWithCells="1" sizeWithCells="1">
              <from>
                <xdr:col>2</xdr:col>
                <xdr:colOff>1188720</xdr:colOff>
                <xdr:row>0</xdr:row>
                <xdr:rowOff>99060</xdr:rowOff>
              </from>
              <to>
                <xdr:col>4</xdr:col>
                <xdr:colOff>739140</xdr:colOff>
                <xdr:row>1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8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182880</xdr:rowOff>
              </from>
              <to>
                <xdr:col>4</xdr:col>
                <xdr:colOff>754380</xdr:colOff>
                <xdr:row>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9" name="Group Box 23">
          <controlPr defaultSize="0" autoFill="0" autoPict="0">
            <anchor moveWithCells="1">
              <from>
                <xdr:col>2</xdr:col>
                <xdr:colOff>1158240</xdr:colOff>
                <xdr:row>0</xdr:row>
                <xdr:rowOff>30480</xdr:rowOff>
              </from>
              <to>
                <xdr:col>4</xdr:col>
                <xdr:colOff>563880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20" name="Group Box 24">
          <controlPr defaultSize="0" autoFill="0" autoPict="0">
            <anchor moveWithCells="1">
              <from>
                <xdr:col>2</xdr:col>
                <xdr:colOff>68580</xdr:colOff>
                <xdr:row>0</xdr:row>
                <xdr:rowOff>38100</xdr:rowOff>
              </from>
              <to>
                <xdr:col>2</xdr:col>
                <xdr:colOff>1089660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1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45720</xdr:rowOff>
              </from>
              <to>
                <xdr:col>6</xdr:col>
                <xdr:colOff>883920</xdr:colOff>
                <xdr:row>2</xdr:row>
                <xdr:rowOff>220980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2" r:id="rId22" name="Button 26">
          <controlPr defaultSize="0" print="0" autoFill="0" autoPict="0" macro="[0]!reloadModule">
            <anchor moveWithCells="1" sizeWithCells="1">
              <from>
                <xdr:col>5</xdr:col>
                <xdr:colOff>76200</xdr:colOff>
                <xdr:row>1</xdr:row>
                <xdr:rowOff>205740</xdr:rowOff>
              </from>
              <to>
                <xdr:col>6</xdr:col>
                <xdr:colOff>106680</xdr:colOff>
                <xdr:row>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3" r:id="rId23" name="Button 27">
          <controlPr defaultSize="0" print="0" autoFill="0" autoPict="0" macro="[0]!reInit">
            <anchor moveWithCells="1" sizeWithCells="1">
              <from>
                <xdr:col>6</xdr:col>
                <xdr:colOff>137160</xdr:colOff>
                <xdr:row>1</xdr:row>
                <xdr:rowOff>205740</xdr:rowOff>
              </from>
              <to>
                <xdr:col>6</xdr:col>
                <xdr:colOff>716280</xdr:colOff>
                <xdr:row>2</xdr:row>
                <xdr:rowOff>190500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124</vt:i4>
      </vt:variant>
    </vt:vector>
  </HeadingPairs>
  <TitlesOfParts>
    <vt:vector size="137" baseType="lpstr">
      <vt:lpstr>Basis</vt:lpstr>
      <vt:lpstr>FixedSpreads</vt:lpstr>
      <vt:lpstr>PhysPrem</vt:lpstr>
      <vt:lpstr>from Randy</vt:lpstr>
      <vt:lpstr>Phys</vt:lpstr>
      <vt:lpstr>Fin</vt:lpstr>
      <vt:lpstr>CurveFetch</vt:lpstr>
      <vt:lpstr>BasisCurves</vt:lpstr>
      <vt:lpstr>Publish</vt:lpstr>
      <vt:lpstr>Publish2</vt:lpstr>
      <vt:lpstr>Listen</vt:lpstr>
      <vt:lpstr>DBReport</vt:lpstr>
      <vt:lpstr>Averaging</vt:lpstr>
      <vt:lpstr>Listen!aDate</vt:lpstr>
      <vt:lpstr>aDiscount_factor</vt:lpstr>
      <vt:lpstr>Aeco</vt:lpstr>
      <vt:lpstr>CGPRAECOBASIS</vt:lpstr>
      <vt:lpstr>CGPRKingsgate</vt:lpstr>
      <vt:lpstr>CIG</vt:lpstr>
      <vt:lpstr>CIG_CHEYENN</vt:lpstr>
      <vt:lpstr>CIG_NW_GR</vt:lpstr>
      <vt:lpstr>CIGRkymnt</vt:lpstr>
      <vt:lpstr>Count1</vt:lpstr>
      <vt:lpstr>Currentmonth</vt:lpstr>
      <vt:lpstr>Curve_Code</vt:lpstr>
      <vt:lpstr>Listen!CurveCode</vt:lpstr>
      <vt:lpstr>CurveCode</vt:lpstr>
      <vt:lpstr>CurveRange</vt:lpstr>
      <vt:lpstr>CurveTable1</vt:lpstr>
      <vt:lpstr>CurveType</vt:lpstr>
      <vt:lpstr>Dates</vt:lpstr>
      <vt:lpstr>DBase</vt:lpstr>
      <vt:lpstr>Publish2!dCurveCode</vt:lpstr>
      <vt:lpstr>dCurveCode</vt:lpstr>
      <vt:lpstr>Publish2!dDate</vt:lpstr>
      <vt:lpstr>dDate</vt:lpstr>
      <vt:lpstr>Publish2!Discount_Factor</vt:lpstr>
      <vt:lpstr>Discount_Factor</vt:lpstr>
      <vt:lpstr>Publish2!dRiskType</vt:lpstr>
      <vt:lpstr>dRiskType</vt:lpstr>
      <vt:lpstr>Dump</vt:lpstr>
      <vt:lpstr>EffDt</vt:lpstr>
      <vt:lpstr>EffectiveDate</vt:lpstr>
      <vt:lpstr>ELPOPerm</vt:lpstr>
      <vt:lpstr>ELPOSJ</vt:lpstr>
      <vt:lpstr>Publish2!Environment</vt:lpstr>
      <vt:lpstr>Environment</vt:lpstr>
      <vt:lpstr>EPSJBONDAD</vt:lpstr>
      <vt:lpstr>GD_DJ_BASIN</vt:lpstr>
      <vt:lpstr>GD_TRAILBLAZER</vt:lpstr>
      <vt:lpstr>GD_WIND_RIVER</vt:lpstr>
      <vt:lpstr>GD_WINDOW_ROCK</vt:lpstr>
      <vt:lpstr>GDC_FTUNION</vt:lpstr>
      <vt:lpstr>GDC_NGPL_GAGE</vt:lpstr>
      <vt:lpstr>GDP_BONDAD__100</vt:lpstr>
      <vt:lpstr>GDP_CIG_CHEYENN</vt:lpstr>
      <vt:lpstr>GDP_CIG_NW_GR</vt:lpstr>
      <vt:lpstr>GDP_CIG_RKYMTN</vt:lpstr>
      <vt:lpstr>GDP_CIG_ROCKPORT</vt:lpstr>
      <vt:lpstr>GDP_CIG_SOUTHERN</vt:lpstr>
      <vt:lpstr>GDP_CIG_WIC</vt:lpstr>
      <vt:lpstr>GDP_ELPO_PERMIAN</vt:lpstr>
      <vt:lpstr>GDP_ELPO_SJ</vt:lpstr>
      <vt:lpstr>GDP_KERN_OPAL</vt:lpstr>
      <vt:lpstr>GDP_MALIN</vt:lpstr>
      <vt:lpstr>GDP_MOJAVE</vt:lpstr>
      <vt:lpstr>GDP_NW_STANFIELD</vt:lpstr>
      <vt:lpstr>GDP_NWPL_CNBR_US</vt:lpstr>
      <vt:lpstr>GDP_PGE_CG</vt:lpstr>
      <vt:lpstr>GDP_PGE_TOPOCK</vt:lpstr>
      <vt:lpstr>GDP_QUESTAR</vt:lpstr>
      <vt:lpstr>GDP_SOCAL</vt:lpstr>
      <vt:lpstr>GDP_SOCAL_KRS</vt:lpstr>
      <vt:lpstr>GDP_TRAILBLAZER</vt:lpstr>
      <vt:lpstr>GDP_TW_PERMIAN</vt:lpstr>
      <vt:lpstr>GDP_WYOMING</vt:lpstr>
      <vt:lpstr>HeHub</vt:lpstr>
      <vt:lpstr>IFQuestar</vt:lpstr>
      <vt:lpstr>IM_RIOPUERCO</vt:lpstr>
      <vt:lpstr>Kern_Opal</vt:lpstr>
      <vt:lpstr>KernRiver</vt:lpstr>
      <vt:lpstr>Malin</vt:lpstr>
      <vt:lpstr>MOJAVE</vt:lpstr>
      <vt:lpstr>Month</vt:lpstr>
      <vt:lpstr>Publish2!network</vt:lpstr>
      <vt:lpstr>network</vt:lpstr>
      <vt:lpstr>NGIMALIN</vt:lpstr>
      <vt:lpstr>NGIPGECG</vt:lpstr>
      <vt:lpstr>NGISOCAL</vt:lpstr>
      <vt:lpstr>NthWstCanBr</vt:lpstr>
      <vt:lpstr>NWPLRocky</vt:lpstr>
      <vt:lpstr>NWStanfield</vt:lpstr>
      <vt:lpstr>NYMEX</vt:lpstr>
      <vt:lpstr>NYMEX1</vt:lpstr>
      <vt:lpstr>Password</vt:lpstr>
      <vt:lpstr>Period</vt:lpstr>
      <vt:lpstr>Permian</vt:lpstr>
      <vt:lpstr>PG_E</vt:lpstr>
      <vt:lpstr>PG_E_TOPOCK</vt:lpstr>
      <vt:lpstr>PGETopock</vt:lpstr>
      <vt:lpstr>Basis!Print_Area</vt:lpstr>
      <vt:lpstr>Fin!Print_Area</vt:lpstr>
      <vt:lpstr>PhysPrem!Print_Area</vt:lpstr>
      <vt:lpstr>Publish!Print_Area</vt:lpstr>
      <vt:lpstr>Publish2!Print_Area</vt:lpstr>
      <vt:lpstr>Questar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Risk</vt:lpstr>
      <vt:lpstr>Listen!RiskType</vt:lpstr>
      <vt:lpstr>RiskType</vt:lpstr>
      <vt:lpstr>rRefDate</vt:lpstr>
      <vt:lpstr>rTimeStamp</vt:lpstr>
      <vt:lpstr>rUpdateMsg</vt:lpstr>
      <vt:lpstr>SanJuan</vt:lpstr>
      <vt:lpstr>Publish2!service</vt:lpstr>
      <vt:lpstr>service</vt:lpstr>
      <vt:lpstr>SoBdrPGE</vt:lpstr>
      <vt:lpstr>SoBdrSocal</vt:lpstr>
      <vt:lpstr>Socal</vt:lpstr>
      <vt:lpstr>Stanfield</vt:lpstr>
      <vt:lpstr>Sumas</vt:lpstr>
      <vt:lpstr>Publish2!Test</vt:lpstr>
      <vt:lpstr>Test</vt:lpstr>
      <vt:lpstr>TODAY</vt:lpstr>
      <vt:lpstr>TW_THOREAU</vt:lpstr>
      <vt:lpstr>TWPermian</vt:lpstr>
      <vt:lpstr>UpperLeftofCurveTable</vt:lpstr>
      <vt:lpstr>UserName</vt:lpstr>
      <vt:lpstr>Wyoming</vt:lpstr>
      <vt:lpstr>Yesterday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dc:description>- Oracle 8i ODBC QueryFix Applied</dc:description>
  <cp:lastModifiedBy>Havlíček Jan</cp:lastModifiedBy>
  <cp:lastPrinted>2002-01-10T19:48:08Z</cp:lastPrinted>
  <dcterms:created xsi:type="dcterms:W3CDTF">1999-11-22T15:31:15Z</dcterms:created>
  <dcterms:modified xsi:type="dcterms:W3CDTF">2023-09-10T12:20:28Z</dcterms:modified>
</cp:coreProperties>
</file>