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" windowWidth="15132" windowHeight="9048"/>
  </bookViews>
  <sheets>
    <sheet name="Balance Sheet" sheetId="1" r:id="rId1"/>
    <sheet name="Earnings" sheetId="2" r:id="rId2"/>
  </sheets>
  <definedNames>
    <definedName name="_xlnm.Print_Area" localSheetId="0">'Balance Sheet'!$C$2:$J$55</definedName>
    <definedName name="_xlnm.Print_Area" localSheetId="1">Earnings!$C$2:$H$56</definedName>
  </definedNames>
  <calcPr calcId="0" iterate="1" iterateCount="1" iterateDelta="0"/>
</workbook>
</file>

<file path=xl/calcChain.xml><?xml version="1.0" encoding="utf-8"?>
<calcChain xmlns="http://schemas.openxmlformats.org/spreadsheetml/2006/main">
  <c r="J14" i="1" l="1"/>
  <c r="J15" i="1"/>
  <c r="H16" i="1"/>
  <c r="J16" i="1"/>
  <c r="H17" i="1"/>
  <c r="J17" i="1"/>
  <c r="J18" i="1"/>
  <c r="H19" i="1"/>
  <c r="J19" i="1"/>
  <c r="H20" i="1"/>
  <c r="J20" i="1"/>
  <c r="H21" i="1"/>
  <c r="J21" i="1"/>
  <c r="G22" i="1"/>
  <c r="H22" i="1"/>
  <c r="J22" i="1"/>
  <c r="J24" i="1"/>
  <c r="H25" i="1"/>
  <c r="J25" i="1"/>
  <c r="H26" i="1"/>
  <c r="J26" i="1"/>
  <c r="J27" i="1"/>
  <c r="J28" i="1"/>
  <c r="J29" i="1"/>
  <c r="G30" i="1"/>
  <c r="H30" i="1"/>
  <c r="J30" i="1"/>
  <c r="G31" i="1"/>
  <c r="H31" i="1"/>
  <c r="J31" i="1"/>
  <c r="J34" i="1"/>
  <c r="H35" i="1"/>
  <c r="J35" i="1"/>
  <c r="H36" i="1"/>
  <c r="J36" i="1"/>
  <c r="H37" i="1"/>
  <c r="J37" i="1"/>
  <c r="J38" i="1"/>
  <c r="G39" i="1"/>
  <c r="H39" i="1"/>
  <c r="J39" i="1"/>
  <c r="H40" i="1"/>
  <c r="J40" i="1"/>
  <c r="H41" i="1"/>
  <c r="J41" i="1"/>
  <c r="J42" i="1"/>
  <c r="H43" i="1"/>
  <c r="J43" i="1"/>
  <c r="J44" i="1"/>
  <c r="G45" i="1"/>
  <c r="H45" i="1"/>
  <c r="J45" i="1"/>
  <c r="G46" i="1"/>
  <c r="H46" i="1"/>
  <c r="J46" i="1"/>
  <c r="J48" i="1"/>
  <c r="J49" i="1"/>
  <c r="J50" i="1"/>
  <c r="H51" i="1"/>
  <c r="J51" i="1"/>
  <c r="G52" i="1"/>
  <c r="H52" i="1"/>
  <c r="J52" i="1"/>
  <c r="G53" i="1"/>
  <c r="H53" i="1"/>
  <c r="J53" i="1"/>
  <c r="H13" i="2"/>
  <c r="H14" i="2"/>
  <c r="H15" i="2"/>
  <c r="H16" i="2"/>
  <c r="H17" i="2"/>
  <c r="H18" i="2"/>
  <c r="F19" i="2"/>
  <c r="H19" i="2"/>
  <c r="H21" i="2"/>
  <c r="H23" i="2"/>
  <c r="H24" i="2"/>
  <c r="H25" i="2"/>
  <c r="H26" i="2"/>
  <c r="H27" i="2"/>
  <c r="H28" i="2"/>
  <c r="H29" i="2"/>
  <c r="F30" i="2"/>
  <c r="H30" i="2"/>
  <c r="F31" i="2"/>
  <c r="H31" i="2"/>
  <c r="H32" i="2"/>
  <c r="H33" i="2"/>
  <c r="H34" i="2"/>
  <c r="H35" i="2"/>
  <c r="H36" i="2"/>
  <c r="H37" i="2"/>
  <c r="F38" i="2"/>
  <c r="H38" i="2"/>
  <c r="F39" i="2"/>
  <c r="H39" i="2"/>
  <c r="H41" i="2"/>
  <c r="H42" i="2"/>
  <c r="H43" i="2"/>
  <c r="H44" i="2"/>
  <c r="F45" i="2"/>
  <c r="H45" i="2"/>
  <c r="F46" i="2"/>
  <c r="H46" i="2"/>
  <c r="H47" i="2"/>
  <c r="H48" i="2"/>
  <c r="H49" i="2"/>
  <c r="H50" i="2"/>
  <c r="F51" i="2"/>
  <c r="H51" i="2"/>
  <c r="H52" i="2"/>
  <c r="H53" i="2"/>
  <c r="F54" i="2"/>
  <c r="H54" i="2"/>
</calcChain>
</file>

<file path=xl/sharedStrings.xml><?xml version="1.0" encoding="utf-8"?>
<sst xmlns="http://schemas.openxmlformats.org/spreadsheetml/2006/main" count="95" uniqueCount="86">
  <si>
    <t>ASSETS</t>
  </si>
  <si>
    <t>Current assets:</t>
  </si>
  <si>
    <t xml:space="preserve"> Cash and cash equivalents</t>
  </si>
  <si>
    <t xml:space="preserve"> Restricted cash</t>
  </si>
  <si>
    <t xml:space="preserve"> Accounts receivable</t>
  </si>
  <si>
    <t xml:space="preserve"> Intercompany</t>
  </si>
  <si>
    <t xml:space="preserve"> Notes and interest receivable</t>
  </si>
  <si>
    <t xml:space="preserve"> Inventory - manufacturing</t>
  </si>
  <si>
    <t xml:space="preserve"> Inventory - service parts</t>
  </si>
  <si>
    <t xml:space="preserve"> Prepaid expenses and other current assets</t>
  </si>
  <si>
    <t>Total current assets</t>
  </si>
  <si>
    <t>Noncurrent assets:</t>
  </si>
  <si>
    <t xml:space="preserve">Wind generating systems, net </t>
  </si>
  <si>
    <t xml:space="preserve"> Property and equipment at cost, net</t>
  </si>
  <si>
    <t xml:space="preserve"> Investments in joint ventures and limited partnerships</t>
  </si>
  <si>
    <t xml:space="preserve"> Goodwill, net of amortization</t>
  </si>
  <si>
    <t xml:space="preserve"> Other assets, net of amortization</t>
  </si>
  <si>
    <t>Total noncurrent assets</t>
  </si>
  <si>
    <t>LIABILITIES AND SHAREHOLDERS' EQUITY</t>
  </si>
  <si>
    <t>Current liabilities:</t>
  </si>
  <si>
    <t xml:space="preserve"> Current portion of long-term debt</t>
  </si>
  <si>
    <t xml:space="preserve"> Accounts payable, accrued expenses</t>
  </si>
  <si>
    <t xml:space="preserve"> Customer deposits</t>
  </si>
  <si>
    <t xml:space="preserve"> Project and current warranty reserves</t>
  </si>
  <si>
    <t xml:space="preserve"> Current income taxes payable</t>
  </si>
  <si>
    <t>Total current liabilities</t>
  </si>
  <si>
    <t>Third party long-term debt, less current portion</t>
  </si>
  <si>
    <t>Long-term debt - Enron</t>
  </si>
  <si>
    <t>Intercompany balance - EREC</t>
  </si>
  <si>
    <t>Other noncurrent liabilities - warranty reserves</t>
  </si>
  <si>
    <t>Deferred income taxes</t>
  </si>
  <si>
    <t>Total noncurrent liabilities</t>
  </si>
  <si>
    <t>Total liabilities</t>
  </si>
  <si>
    <t>Shareholders' equity:</t>
  </si>
  <si>
    <t xml:space="preserve"> Common stock - no par value</t>
  </si>
  <si>
    <t xml:space="preserve"> Additional paid-in capital</t>
  </si>
  <si>
    <t xml:space="preserve"> Accumulated translation adjustment</t>
  </si>
  <si>
    <t xml:space="preserve"> Retained earnings</t>
  </si>
  <si>
    <t>Total shareholders' equity</t>
  </si>
  <si>
    <t>ENRON WIND</t>
  </si>
  <si>
    <t>AMERICAS</t>
  </si>
  <si>
    <t>Statements of Financial Position</t>
  </si>
  <si>
    <t>Variance</t>
  </si>
  <si>
    <t>Revenues</t>
  </si>
  <si>
    <t>Wind turbine sales - projects</t>
  </si>
  <si>
    <t>Wind turbine sales - third party</t>
  </si>
  <si>
    <t>Maintenance services</t>
  </si>
  <si>
    <t>Management fees and easements</t>
  </si>
  <si>
    <t>Electricity sales</t>
  </si>
  <si>
    <t>Installment sales &amp; other income</t>
  </si>
  <si>
    <t>Costs &amp; expenses</t>
  </si>
  <si>
    <t>Wind turbine projects</t>
  </si>
  <si>
    <t>Wind turbine third party</t>
  </si>
  <si>
    <t>Manufacturing overhead</t>
  </si>
  <si>
    <t>Blade center overhead</t>
  </si>
  <si>
    <t>Warranty costs</t>
  </si>
  <si>
    <t>Land and royalty payments</t>
  </si>
  <si>
    <t>Installment sales &amp; other</t>
  </si>
  <si>
    <t>Gross margin</t>
  </si>
  <si>
    <t>General &amp; administrative</t>
  </si>
  <si>
    <t>Marketing expenses</t>
  </si>
  <si>
    <t>Commercial development expenses</t>
  </si>
  <si>
    <t>Wind turbine research &amp; development</t>
  </si>
  <si>
    <t>Depreciation and amortization</t>
  </si>
  <si>
    <t>Goodwill amortization</t>
  </si>
  <si>
    <t>Operating income</t>
  </si>
  <si>
    <t>Other income (expense)</t>
  </si>
  <si>
    <t>Equity income (loss)</t>
  </si>
  <si>
    <t>Interest income - third parties</t>
  </si>
  <si>
    <t>Gain (loss) on sale of assets</t>
  </si>
  <si>
    <t>Other</t>
  </si>
  <si>
    <t>Income before interest &amp; taxes</t>
  </si>
  <si>
    <t>Interest expense - third parties</t>
  </si>
  <si>
    <t>Enron capital charge (income)</t>
  </si>
  <si>
    <t>Enron negotiated interest expense</t>
  </si>
  <si>
    <t>Interest expense capitalized</t>
  </si>
  <si>
    <t>Income before taxes</t>
  </si>
  <si>
    <t>Income tax provision (benefit) - current</t>
  </si>
  <si>
    <t>Income tax provision (benefit) - deferred</t>
  </si>
  <si>
    <t>Net income (loss)</t>
  </si>
  <si>
    <t>($ thousands)</t>
  </si>
  <si>
    <t>Statements of Earnings</t>
  </si>
  <si>
    <t>As of March 31, 2001</t>
  </si>
  <si>
    <t>YTD through March, 2001</t>
  </si>
  <si>
    <t>1CE</t>
  </si>
  <si>
    <t>Actual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</si>
</sst>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</numFmts>
  <fonts count="15">
    <font>
      <sz val="10"/>
      <name val="Arial"/>
    </font>
    <font>
      <sz val="10"/>
      <name val="Arial"/>
    </font>
    <font>
      <b/>
      <sz val="10"/>
      <name val="Arial"/>
      <family val="2"/>
    </font>
    <font>
      <sz val="12"/>
      <name val="Arial MT"/>
    </font>
    <font>
      <b/>
      <sz val="12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4"/>
      <name val="Arial"/>
      <family val="2"/>
    </font>
    <font>
      <b/>
      <i/>
      <sz val="12"/>
      <name val="Arial"/>
      <family val="2"/>
    </font>
    <font>
      <sz val="9"/>
      <name val="Arial"/>
      <family val="2"/>
    </font>
    <font>
      <u/>
      <sz val="10"/>
      <name val="Arial"/>
      <family val="2"/>
    </font>
    <font>
      <b/>
      <sz val="10"/>
      <color indexed="8"/>
      <name val="Arial"/>
      <family val="2"/>
    </font>
    <font>
      <b/>
      <sz val="11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/>
      <bottom style="double">
        <color indexed="8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37" fontId="3" fillId="0" borderId="0"/>
    <xf numFmtId="9" fontId="1" fillId="0" borderId="0" applyFont="0" applyFill="0" applyBorder="0" applyAlignment="0" applyProtection="0"/>
  </cellStyleXfs>
  <cellXfs count="40">
    <xf numFmtId="0" fontId="0" fillId="0" borderId="0" xfId="0"/>
    <xf numFmtId="37" fontId="2" fillId="0" borderId="0" xfId="2" applyFont="1" applyAlignment="1">
      <alignment horizontal="left"/>
    </xf>
    <xf numFmtId="37" fontId="4" fillId="0" borderId="0" xfId="2" applyFont="1" applyAlignment="1">
      <alignment horizontal="left"/>
    </xf>
    <xf numFmtId="37" fontId="5" fillId="0" borderId="0" xfId="2" applyFont="1"/>
    <xf numFmtId="37" fontId="7" fillId="0" borderId="0" xfId="2" applyFont="1"/>
    <xf numFmtId="0" fontId="9" fillId="0" borderId="0" xfId="0" applyFont="1"/>
    <xf numFmtId="0" fontId="10" fillId="0" borderId="0" xfId="0" applyFont="1"/>
    <xf numFmtId="0" fontId="8" fillId="0" borderId="0" xfId="0" applyFont="1"/>
    <xf numFmtId="15" fontId="11" fillId="0" borderId="0" xfId="2" applyNumberFormat="1" applyFont="1" applyAlignment="1">
      <alignment horizontal="center"/>
    </xf>
    <xf numFmtId="0" fontId="0" fillId="0" borderId="0" xfId="0" applyAlignment="1">
      <alignment horizontal="center"/>
    </xf>
    <xf numFmtId="0" fontId="12" fillId="0" borderId="0" xfId="0" applyFont="1" applyAlignment="1">
      <alignment horizontal="center"/>
    </xf>
    <xf numFmtId="41" fontId="5" fillId="0" borderId="0" xfId="2" applyNumberFormat="1" applyFont="1"/>
    <xf numFmtId="41" fontId="5" fillId="0" borderId="0" xfId="0" applyNumberFormat="1" applyFont="1"/>
    <xf numFmtId="41" fontId="0" fillId="0" borderId="0" xfId="0" applyNumberFormat="1"/>
    <xf numFmtId="41" fontId="5" fillId="0" borderId="1" xfId="1" applyNumberFormat="1" applyFont="1" applyBorder="1" applyProtection="1"/>
    <xf numFmtId="41" fontId="5" fillId="0" borderId="2" xfId="1" applyNumberFormat="1" applyFont="1" applyBorder="1" applyProtection="1"/>
    <xf numFmtId="41" fontId="2" fillId="0" borderId="0" xfId="2" applyNumberFormat="1" applyFont="1" applyAlignment="1">
      <alignment horizontal="left"/>
    </xf>
    <xf numFmtId="41" fontId="6" fillId="0" borderId="0" xfId="1" applyNumberFormat="1" applyFont="1" applyFill="1"/>
    <xf numFmtId="41" fontId="7" fillId="0" borderId="0" xfId="2" applyNumberFormat="1" applyFont="1"/>
    <xf numFmtId="41" fontId="2" fillId="0" borderId="3" xfId="1" applyNumberFormat="1" applyFont="1" applyBorder="1" applyProtection="1"/>
    <xf numFmtId="41" fontId="2" fillId="0" borderId="0" xfId="0" applyNumberFormat="1" applyFont="1"/>
    <xf numFmtId="10" fontId="5" fillId="0" borderId="0" xfId="3" applyNumberFormat="1" applyFont="1"/>
    <xf numFmtId="37" fontId="11" fillId="0" borderId="0" xfId="2" applyFont="1"/>
    <xf numFmtId="164" fontId="13" fillId="0" borderId="0" xfId="1" applyNumberFormat="1" applyFont="1"/>
    <xf numFmtId="164" fontId="6" fillId="0" borderId="0" xfId="1" applyNumberFormat="1" applyFont="1"/>
    <xf numFmtId="164" fontId="7" fillId="0" borderId="0" xfId="1" applyNumberFormat="1" applyFont="1"/>
    <xf numFmtId="0" fontId="11" fillId="0" borderId="0" xfId="0" applyFont="1"/>
    <xf numFmtId="49" fontId="0" fillId="0" borderId="0" xfId="0" applyNumberFormat="1"/>
    <xf numFmtId="41" fontId="6" fillId="0" borderId="4" xfId="1" applyNumberFormat="1" applyFont="1" applyBorder="1"/>
    <xf numFmtId="41" fontId="6" fillId="0" borderId="0" xfId="1" applyNumberFormat="1" applyFont="1"/>
    <xf numFmtId="41" fontId="13" fillId="0" borderId="0" xfId="1" applyNumberFormat="1" applyFont="1"/>
    <xf numFmtId="41" fontId="6" fillId="0" borderId="4" xfId="1" applyNumberFormat="1" applyFont="1" applyFill="1" applyBorder="1"/>
    <xf numFmtId="41" fontId="13" fillId="0" borderId="0" xfId="1" applyNumberFormat="1" applyFont="1" applyFill="1" applyBorder="1"/>
    <xf numFmtId="41" fontId="6" fillId="0" borderId="0" xfId="1" applyNumberFormat="1" applyFont="1" applyFill="1" applyBorder="1"/>
    <xf numFmtId="41" fontId="13" fillId="0" borderId="0" xfId="1" applyNumberFormat="1" applyFont="1" applyFill="1"/>
    <xf numFmtId="41" fontId="6" fillId="0" borderId="5" xfId="1" applyNumberFormat="1" applyFont="1" applyFill="1" applyBorder="1"/>
    <xf numFmtId="41" fontId="13" fillId="0" borderId="6" xfId="1" applyNumberFormat="1" applyFont="1" applyFill="1" applyBorder="1"/>
    <xf numFmtId="41" fontId="7" fillId="0" borderId="0" xfId="1" applyNumberFormat="1" applyFont="1"/>
    <xf numFmtId="49" fontId="12" fillId="0" borderId="0" xfId="0" applyNumberFormat="1" applyFont="1" applyAlignment="1">
      <alignment horizontal="center"/>
    </xf>
    <xf numFmtId="0" fontId="14" fillId="0" borderId="0" xfId="0" applyFont="1"/>
  </cellXfs>
  <cellStyles count="4">
    <cellStyle name="Comma" xfId="1" builtinId="3"/>
    <cellStyle name="Normal" xfId="0" builtinId="0"/>
    <cellStyle name="Normal_1st Qtr Actuals 2001-LJM" xfId="2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38100</xdr:colOff>
      <xdr:row>6</xdr:row>
      <xdr:rowOff>45720</xdr:rowOff>
    </xdr:from>
    <xdr:to>
      <xdr:col>3</xdr:col>
      <xdr:colOff>487680</xdr:colOff>
      <xdr:row>10</xdr:row>
      <xdr:rowOff>76200</xdr:rowOff>
    </xdr:to>
    <xdr:pic>
      <xdr:nvPicPr>
        <xdr:cNvPr id="102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3860" y="1150620"/>
          <a:ext cx="693420" cy="7010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60960</xdr:colOff>
      <xdr:row>6</xdr:row>
      <xdr:rowOff>45720</xdr:rowOff>
    </xdr:from>
    <xdr:to>
      <xdr:col>3</xdr:col>
      <xdr:colOff>518160</xdr:colOff>
      <xdr:row>10</xdr:row>
      <xdr:rowOff>76200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" y="1150620"/>
          <a:ext cx="693420" cy="7010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C2:K77"/>
  <sheetViews>
    <sheetView showGridLines="0" tabSelected="1" zoomScale="80" workbookViewId="0"/>
  </sheetViews>
  <sheetFormatPr defaultRowHeight="13.2"/>
  <cols>
    <col min="1" max="2" width="2.6640625" customWidth="1"/>
    <col min="3" max="3" width="3.5546875" customWidth="1"/>
    <col min="4" max="4" width="8" customWidth="1"/>
    <col min="6" max="6" width="32.5546875" customWidth="1"/>
    <col min="7" max="7" width="12.109375" customWidth="1"/>
    <col min="8" max="8" width="11.44140625" customWidth="1"/>
    <col min="9" max="9" width="1.88671875" customWidth="1"/>
    <col min="10" max="10" width="10.44140625" customWidth="1"/>
  </cols>
  <sheetData>
    <row r="2" spans="3:11" ht="17.399999999999999">
      <c r="C2" s="5" t="s">
        <v>39</v>
      </c>
    </row>
    <row r="3" spans="3:11" ht="15.6">
      <c r="C3" s="6" t="s">
        <v>40</v>
      </c>
    </row>
    <row r="4" spans="3:11" ht="13.8">
      <c r="C4" s="7" t="s">
        <v>41</v>
      </c>
    </row>
    <row r="5" spans="3:11" ht="13.8">
      <c r="C5" s="39" t="s">
        <v>82</v>
      </c>
    </row>
    <row r="6" spans="3:11">
      <c r="C6" s="26" t="s">
        <v>80</v>
      </c>
    </row>
    <row r="11" spans="3:11">
      <c r="G11" s="38" t="s">
        <v>84</v>
      </c>
      <c r="H11" s="38" t="s">
        <v>85</v>
      </c>
      <c r="I11" s="9"/>
      <c r="J11" s="10" t="s">
        <v>42</v>
      </c>
    </row>
    <row r="12" spans="3:11" ht="15.6">
      <c r="C12" s="1" t="s">
        <v>0</v>
      </c>
      <c r="D12" s="2"/>
      <c r="E12" s="2"/>
      <c r="F12" s="2"/>
      <c r="G12" s="8"/>
      <c r="H12" s="8"/>
    </row>
    <row r="13" spans="3:11">
      <c r="C13" s="3" t="s">
        <v>1</v>
      </c>
      <c r="D13" s="3"/>
      <c r="E13" s="3"/>
      <c r="F13" s="3"/>
      <c r="H13" s="3"/>
    </row>
    <row r="14" spans="3:11">
      <c r="C14" s="3"/>
      <c r="D14" s="3" t="s">
        <v>2</v>
      </c>
      <c r="E14" s="3"/>
      <c r="F14" s="3"/>
      <c r="G14" s="11">
        <v>12209</v>
      </c>
      <c r="H14" s="11">
        <v>9317</v>
      </c>
      <c r="I14" s="12"/>
      <c r="J14" s="11">
        <f t="shared" ref="J14:J22" si="0">+G14-H14</f>
        <v>2892</v>
      </c>
      <c r="K14" s="13"/>
    </row>
    <row r="15" spans="3:11">
      <c r="C15" s="3"/>
      <c r="D15" s="3" t="s">
        <v>3</v>
      </c>
      <c r="E15" s="3"/>
      <c r="F15" s="3"/>
      <c r="G15" s="11">
        <v>2778</v>
      </c>
      <c r="H15" s="11">
        <v>2783</v>
      </c>
      <c r="I15" s="12"/>
      <c r="J15" s="11">
        <f t="shared" si="0"/>
        <v>-5</v>
      </c>
      <c r="K15" s="13"/>
    </row>
    <row r="16" spans="3:11">
      <c r="C16" s="3"/>
      <c r="D16" s="3" t="s">
        <v>4</v>
      </c>
      <c r="E16" s="3"/>
      <c r="F16" s="3"/>
      <c r="G16" s="11">
        <v>34526</v>
      </c>
      <c r="H16" s="11">
        <f>27338+5503</f>
        <v>32841</v>
      </c>
      <c r="I16" s="12"/>
      <c r="J16" s="11">
        <f t="shared" si="0"/>
        <v>1685</v>
      </c>
      <c r="K16" s="13"/>
    </row>
    <row r="17" spans="3:11">
      <c r="C17" s="3"/>
      <c r="D17" s="3" t="s">
        <v>5</v>
      </c>
      <c r="E17" s="3"/>
      <c r="F17" s="3"/>
      <c r="G17" s="11">
        <v>27709</v>
      </c>
      <c r="H17" s="11">
        <f>27709</f>
        <v>27709</v>
      </c>
      <c r="I17" s="12"/>
      <c r="J17" s="11">
        <f t="shared" si="0"/>
        <v>0</v>
      </c>
      <c r="K17" s="13"/>
    </row>
    <row r="18" spans="3:11">
      <c r="C18" s="3"/>
      <c r="D18" s="3" t="s">
        <v>6</v>
      </c>
      <c r="E18" s="3"/>
      <c r="F18" s="3"/>
      <c r="G18" s="11">
        <v>1533</v>
      </c>
      <c r="H18" s="11">
        <v>1533</v>
      </c>
      <c r="I18" s="12"/>
      <c r="J18" s="11">
        <f t="shared" si="0"/>
        <v>0</v>
      </c>
      <c r="K18" s="13"/>
    </row>
    <row r="19" spans="3:11">
      <c r="C19" s="3"/>
      <c r="D19" s="3" t="s">
        <v>7</v>
      </c>
      <c r="E19" s="3"/>
      <c r="F19" s="3"/>
      <c r="G19" s="11">
        <v>75768</v>
      </c>
      <c r="H19" s="11">
        <f>89739-H20</f>
        <v>73479</v>
      </c>
      <c r="I19" s="12"/>
      <c r="J19" s="11">
        <f t="shared" si="0"/>
        <v>2289</v>
      </c>
      <c r="K19" s="13"/>
    </row>
    <row r="20" spans="3:11">
      <c r="C20" s="3"/>
      <c r="D20" s="3" t="s">
        <v>8</v>
      </c>
      <c r="E20" s="3"/>
      <c r="F20" s="3"/>
      <c r="G20" s="11">
        <v>15947</v>
      </c>
      <c r="H20" s="11">
        <f>16108+152</f>
        <v>16260</v>
      </c>
      <c r="I20" s="12"/>
      <c r="J20" s="11">
        <f t="shared" si="0"/>
        <v>-313</v>
      </c>
      <c r="K20" s="13"/>
    </row>
    <row r="21" spans="3:11">
      <c r="C21" s="3"/>
      <c r="D21" s="3" t="s">
        <v>9</v>
      </c>
      <c r="E21" s="3"/>
      <c r="F21" s="3"/>
      <c r="G21" s="11">
        <v>4038</v>
      </c>
      <c r="H21" s="11">
        <f>23183-16929</f>
        <v>6254</v>
      </c>
      <c r="I21" s="12"/>
      <c r="J21" s="11">
        <f t="shared" si="0"/>
        <v>-2216</v>
      </c>
      <c r="K21" s="13"/>
    </row>
    <row r="22" spans="3:11" ht="16.5" customHeight="1">
      <c r="C22" s="3"/>
      <c r="D22" s="3"/>
      <c r="E22" s="3" t="s">
        <v>10</v>
      </c>
      <c r="F22" s="3"/>
      <c r="G22" s="14">
        <f>SUM(G13:G21)</f>
        <v>174508</v>
      </c>
      <c r="H22" s="14">
        <f>SUM(H14:H21)</f>
        <v>170176</v>
      </c>
      <c r="I22" s="12"/>
      <c r="J22" s="14">
        <f t="shared" si="0"/>
        <v>4332</v>
      </c>
      <c r="K22" s="13"/>
    </row>
    <row r="23" spans="3:11" ht="19.5" customHeight="1">
      <c r="C23" s="3" t="s">
        <v>11</v>
      </c>
      <c r="D23" s="3"/>
      <c r="E23" s="3"/>
      <c r="F23" s="3"/>
      <c r="G23" s="11"/>
      <c r="H23" s="11"/>
      <c r="I23" s="12"/>
      <c r="J23" s="11"/>
      <c r="K23" s="13"/>
    </row>
    <row r="24" spans="3:11">
      <c r="C24" s="3"/>
      <c r="D24" s="3" t="s">
        <v>6</v>
      </c>
      <c r="E24" s="3"/>
      <c r="F24" s="3"/>
      <c r="G24" s="11">
        <v>9298</v>
      </c>
      <c r="H24" s="11">
        <v>9297</v>
      </c>
      <c r="I24" s="12"/>
      <c r="J24" s="11">
        <f t="shared" ref="J24:J31" si="1">+G24-H24</f>
        <v>1</v>
      </c>
      <c r="K24" s="13"/>
    </row>
    <row r="25" spans="3:11">
      <c r="C25" s="3"/>
      <c r="D25" s="3" t="s">
        <v>12</v>
      </c>
      <c r="E25" s="3"/>
      <c r="F25" s="3"/>
      <c r="G25" s="11">
        <v>96483</v>
      </c>
      <c r="H25" s="11">
        <f>8928+22837+58882+10176+9825+1771+9469-15105-4334-1486-4500</f>
        <v>96463</v>
      </c>
      <c r="I25" s="12"/>
      <c r="J25" s="11">
        <f t="shared" si="1"/>
        <v>20</v>
      </c>
      <c r="K25" s="13"/>
    </row>
    <row r="26" spans="3:11">
      <c r="C26" s="3"/>
      <c r="D26" s="3" t="s">
        <v>13</v>
      </c>
      <c r="E26" s="3"/>
      <c r="F26" s="3"/>
      <c r="G26" s="11">
        <v>22528</v>
      </c>
      <c r="H26" s="11">
        <f>9469+168805-61660-H25</f>
        <v>20151</v>
      </c>
      <c r="I26" s="12"/>
      <c r="J26" s="11">
        <f t="shared" si="1"/>
        <v>2377</v>
      </c>
      <c r="K26" s="13"/>
    </row>
    <row r="27" spans="3:11">
      <c r="C27" s="3"/>
      <c r="D27" s="3" t="s">
        <v>14</v>
      </c>
      <c r="E27" s="3"/>
      <c r="F27" s="3"/>
      <c r="G27" s="11">
        <v>55624</v>
      </c>
      <c r="H27" s="11">
        <v>55547</v>
      </c>
      <c r="I27" s="12"/>
      <c r="J27" s="11">
        <f t="shared" si="1"/>
        <v>77</v>
      </c>
      <c r="K27" s="13"/>
    </row>
    <row r="28" spans="3:11">
      <c r="C28" s="3"/>
      <c r="D28" s="3" t="s">
        <v>15</v>
      </c>
      <c r="E28" s="3"/>
      <c r="F28" s="3"/>
      <c r="G28" s="11">
        <v>74878</v>
      </c>
      <c r="H28" s="11">
        <v>74883</v>
      </c>
      <c r="I28" s="12"/>
      <c r="J28" s="11">
        <f t="shared" si="1"/>
        <v>-5</v>
      </c>
      <c r="K28" s="13"/>
    </row>
    <row r="29" spans="3:11">
      <c r="C29" s="3"/>
      <c r="D29" s="3" t="s">
        <v>16</v>
      </c>
      <c r="E29" s="3"/>
      <c r="F29" s="3"/>
      <c r="G29" s="11">
        <v>5408</v>
      </c>
      <c r="H29" s="11">
        <v>5403</v>
      </c>
      <c r="I29" s="12"/>
      <c r="J29" s="11">
        <f t="shared" si="1"/>
        <v>5</v>
      </c>
      <c r="K29" s="13"/>
    </row>
    <row r="30" spans="3:11">
      <c r="C30" s="3"/>
      <c r="D30" s="3"/>
      <c r="E30" s="3" t="s">
        <v>17</v>
      </c>
      <c r="F30" s="3"/>
      <c r="G30" s="15">
        <f>SUM(G23:G29)</f>
        <v>264219</v>
      </c>
      <c r="H30" s="15">
        <f>SUM(H24:H29)</f>
        <v>261744</v>
      </c>
      <c r="I30" s="12"/>
      <c r="J30" s="15">
        <f t="shared" si="1"/>
        <v>2475</v>
      </c>
      <c r="K30" s="13"/>
    </row>
    <row r="31" spans="3:11" ht="19.5" customHeight="1" thickBot="1">
      <c r="C31" s="3"/>
      <c r="D31" s="3"/>
      <c r="E31" s="3"/>
      <c r="F31" s="3"/>
      <c r="G31" s="19">
        <f>G22+G30</f>
        <v>438727</v>
      </c>
      <c r="H31" s="19">
        <f>H22+H30</f>
        <v>431920</v>
      </c>
      <c r="I31" s="20"/>
      <c r="J31" s="19">
        <f t="shared" si="1"/>
        <v>6807</v>
      </c>
      <c r="K31" s="13"/>
    </row>
    <row r="32" spans="3:11" ht="21" customHeight="1" thickTop="1">
      <c r="C32" s="1" t="s">
        <v>18</v>
      </c>
      <c r="D32" s="1"/>
      <c r="E32" s="1"/>
      <c r="F32" s="1"/>
      <c r="G32" s="16"/>
      <c r="H32" s="16"/>
      <c r="I32" s="12"/>
      <c r="J32" s="13"/>
      <c r="K32" s="13"/>
    </row>
    <row r="33" spans="3:11" ht="17.25" customHeight="1">
      <c r="C33" s="3" t="s">
        <v>19</v>
      </c>
      <c r="D33" s="3"/>
      <c r="E33" s="3"/>
      <c r="F33" s="3"/>
      <c r="G33" s="11"/>
      <c r="H33" s="11"/>
      <c r="I33" s="12"/>
      <c r="J33" s="13"/>
      <c r="K33" s="13"/>
    </row>
    <row r="34" spans="3:11">
      <c r="C34" s="3"/>
      <c r="D34" s="3" t="s">
        <v>20</v>
      </c>
      <c r="E34" s="3"/>
      <c r="F34" s="3"/>
      <c r="G34" s="11">
        <v>3067</v>
      </c>
      <c r="H34" s="11">
        <v>3067</v>
      </c>
      <c r="I34" s="12"/>
      <c r="J34" s="11">
        <f t="shared" ref="J34:J46" si="2">+G34-H34</f>
        <v>0</v>
      </c>
      <c r="K34" s="13"/>
    </row>
    <row r="35" spans="3:11">
      <c r="C35" s="3"/>
      <c r="D35" s="3" t="s">
        <v>21</v>
      </c>
      <c r="E35" s="3"/>
      <c r="F35" s="3"/>
      <c r="G35" s="11">
        <v>22924</v>
      </c>
      <c r="H35" s="11">
        <f>8213+40228-1347-23255-9886</f>
        <v>13953</v>
      </c>
      <c r="I35" s="12"/>
      <c r="J35" s="11">
        <f t="shared" si="2"/>
        <v>8971</v>
      </c>
      <c r="K35" s="13"/>
    </row>
    <row r="36" spans="3:11">
      <c r="C36" s="3"/>
      <c r="D36" s="3" t="s">
        <v>22</v>
      </c>
      <c r="E36" s="3"/>
      <c r="F36" s="3"/>
      <c r="G36" s="11">
        <v>22682</v>
      </c>
      <c r="H36" s="11">
        <f>23255</f>
        <v>23255</v>
      </c>
      <c r="I36" s="12"/>
      <c r="J36" s="11">
        <f t="shared" si="2"/>
        <v>-573</v>
      </c>
      <c r="K36" s="13"/>
    </row>
    <row r="37" spans="3:11">
      <c r="C37" s="3"/>
      <c r="D37" s="3" t="s">
        <v>23</v>
      </c>
      <c r="E37" s="3"/>
      <c r="F37" s="3"/>
      <c r="G37" s="11">
        <v>10791</v>
      </c>
      <c r="H37" s="11">
        <f>9886+1347</f>
        <v>11233</v>
      </c>
      <c r="I37" s="12"/>
      <c r="J37" s="11">
        <f t="shared" si="2"/>
        <v>-442</v>
      </c>
      <c r="K37" s="13"/>
    </row>
    <row r="38" spans="3:11">
      <c r="C38" s="3"/>
      <c r="D38" s="3" t="s">
        <v>24</v>
      </c>
      <c r="E38" s="3"/>
      <c r="F38" s="3"/>
      <c r="G38" s="17">
        <v>0</v>
      </c>
      <c r="H38" s="17">
        <v>0</v>
      </c>
      <c r="I38" s="12"/>
      <c r="J38" s="17">
        <f t="shared" si="2"/>
        <v>0</v>
      </c>
      <c r="K38" s="13"/>
    </row>
    <row r="39" spans="3:11">
      <c r="C39" s="3"/>
      <c r="D39" s="3"/>
      <c r="E39" s="3" t="s">
        <v>25</v>
      </c>
      <c r="F39" s="3"/>
      <c r="G39" s="14">
        <f>SUM(G33:G38)</f>
        <v>59464</v>
      </c>
      <c r="H39" s="14">
        <f>SUM(H33:H38)</f>
        <v>51508</v>
      </c>
      <c r="I39" s="12"/>
      <c r="J39" s="14">
        <f t="shared" si="2"/>
        <v>7956</v>
      </c>
      <c r="K39" s="13"/>
    </row>
    <row r="40" spans="3:11" ht="18.75" customHeight="1">
      <c r="C40" s="3" t="s">
        <v>26</v>
      </c>
      <c r="D40" s="3"/>
      <c r="E40" s="3"/>
      <c r="F40" s="3"/>
      <c r="G40" s="11">
        <v>25938</v>
      </c>
      <c r="H40" s="11">
        <f>14+1988+23875+61</f>
        <v>25938</v>
      </c>
      <c r="I40" s="12"/>
      <c r="J40" s="11">
        <f t="shared" si="2"/>
        <v>0</v>
      </c>
      <c r="K40" s="13"/>
    </row>
    <row r="41" spans="3:11">
      <c r="C41" s="3" t="s">
        <v>27</v>
      </c>
      <c r="D41" s="3"/>
      <c r="E41" s="3"/>
      <c r="F41" s="3"/>
      <c r="G41" s="11">
        <v>174203</v>
      </c>
      <c r="H41" s="11">
        <f>196511-H40</f>
        <v>170573</v>
      </c>
      <c r="I41" s="12"/>
      <c r="J41" s="11">
        <f t="shared" si="2"/>
        <v>3630</v>
      </c>
      <c r="K41" s="13"/>
    </row>
    <row r="42" spans="3:11" ht="15">
      <c r="C42" s="3" t="s">
        <v>28</v>
      </c>
      <c r="D42" s="4"/>
      <c r="E42" s="3"/>
      <c r="F42" s="3"/>
      <c r="G42" s="11">
        <v>-1081</v>
      </c>
      <c r="H42" s="11">
        <v>0</v>
      </c>
      <c r="I42" s="12"/>
      <c r="J42" s="11">
        <f t="shared" si="2"/>
        <v>-1081</v>
      </c>
      <c r="K42" s="13"/>
    </row>
    <row r="43" spans="3:11">
      <c r="C43" s="3" t="s">
        <v>29</v>
      </c>
      <c r="D43" s="3"/>
      <c r="E43" s="3"/>
      <c r="F43" s="3"/>
      <c r="G43" s="11">
        <v>5920</v>
      </c>
      <c r="H43" s="11">
        <f>5389+531</f>
        <v>5920</v>
      </c>
      <c r="I43" s="12"/>
      <c r="J43" s="11">
        <f t="shared" si="2"/>
        <v>0</v>
      </c>
      <c r="K43" s="13"/>
    </row>
    <row r="44" spans="3:11">
      <c r="C44" s="3" t="s">
        <v>30</v>
      </c>
      <c r="D44" s="3"/>
      <c r="E44" s="3"/>
      <c r="F44" s="3"/>
      <c r="G44" s="11">
        <v>-6472</v>
      </c>
      <c r="H44" s="11">
        <v>-2865</v>
      </c>
      <c r="I44" s="12"/>
      <c r="J44" s="11">
        <f t="shared" si="2"/>
        <v>-3607</v>
      </c>
      <c r="K44" s="13"/>
    </row>
    <row r="45" spans="3:11">
      <c r="C45" s="3"/>
      <c r="E45" s="3" t="s">
        <v>31</v>
      </c>
      <c r="F45" s="3"/>
      <c r="G45" s="14">
        <f>SUM(G40:G44)</f>
        <v>198508</v>
      </c>
      <c r="H45" s="14">
        <f>SUM(H40:H44)</f>
        <v>199566</v>
      </c>
      <c r="I45" s="12"/>
      <c r="J45" s="14">
        <f t="shared" si="2"/>
        <v>-1058</v>
      </c>
      <c r="K45" s="13"/>
    </row>
    <row r="46" spans="3:11" ht="21" customHeight="1">
      <c r="C46" s="3"/>
      <c r="D46" s="3"/>
      <c r="F46" s="3" t="s">
        <v>32</v>
      </c>
      <c r="G46" s="14">
        <f>G39+G45</f>
        <v>257972</v>
      </c>
      <c r="H46" s="14">
        <f>H39+H45</f>
        <v>251074</v>
      </c>
      <c r="I46" s="12"/>
      <c r="J46" s="14">
        <f t="shared" si="2"/>
        <v>6898</v>
      </c>
      <c r="K46" s="13"/>
    </row>
    <row r="47" spans="3:11" ht="20.25" customHeight="1">
      <c r="C47" s="3" t="s">
        <v>33</v>
      </c>
      <c r="D47" s="3"/>
      <c r="E47" s="3"/>
      <c r="F47" s="3"/>
      <c r="G47" s="11"/>
      <c r="H47" s="11"/>
      <c r="I47" s="12"/>
      <c r="J47" s="11"/>
      <c r="K47" s="13"/>
    </row>
    <row r="48" spans="3:11">
      <c r="C48" s="3"/>
      <c r="D48" s="3" t="s">
        <v>34</v>
      </c>
      <c r="E48" s="3"/>
      <c r="F48" s="3"/>
      <c r="G48" s="11">
        <v>137825</v>
      </c>
      <c r="H48" s="11">
        <v>137825</v>
      </c>
      <c r="I48" s="12"/>
      <c r="J48" s="11">
        <f t="shared" ref="J48:J53" si="3">+G48-H48</f>
        <v>0</v>
      </c>
      <c r="K48" s="13"/>
    </row>
    <row r="49" spans="3:11">
      <c r="C49" s="3"/>
      <c r="D49" s="3" t="s">
        <v>35</v>
      </c>
      <c r="E49" s="3"/>
      <c r="F49" s="3"/>
      <c r="G49" s="11">
        <v>5251</v>
      </c>
      <c r="H49" s="11">
        <v>5251</v>
      </c>
      <c r="I49" s="12"/>
      <c r="J49" s="11">
        <f t="shared" si="3"/>
        <v>0</v>
      </c>
      <c r="K49" s="13"/>
    </row>
    <row r="50" spans="3:11">
      <c r="C50" s="3"/>
      <c r="D50" s="3" t="s">
        <v>36</v>
      </c>
      <c r="E50" s="3"/>
      <c r="F50" s="3"/>
      <c r="G50" s="11">
        <v>81</v>
      </c>
      <c r="H50" s="11">
        <v>81</v>
      </c>
      <c r="I50" s="12"/>
      <c r="J50" s="11">
        <f t="shared" si="3"/>
        <v>0</v>
      </c>
      <c r="K50" s="13"/>
    </row>
    <row r="51" spans="3:11">
      <c r="C51" s="3"/>
      <c r="D51" s="3" t="s">
        <v>37</v>
      </c>
      <c r="E51" s="3"/>
      <c r="F51" s="3"/>
      <c r="G51" s="11">
        <v>37598</v>
      </c>
      <c r="H51" s="11">
        <f>40490-2800-1</f>
        <v>37689</v>
      </c>
      <c r="I51" s="12"/>
      <c r="J51" s="11">
        <f t="shared" si="3"/>
        <v>-91</v>
      </c>
      <c r="K51" s="13"/>
    </row>
    <row r="52" spans="3:11" ht="17.25" customHeight="1">
      <c r="C52" s="3"/>
      <c r="D52" s="3"/>
      <c r="E52" s="3" t="s">
        <v>38</v>
      </c>
      <c r="F52" s="3"/>
      <c r="G52" s="15">
        <f>SUM(G47:G51)</f>
        <v>180755</v>
      </c>
      <c r="H52" s="15">
        <f>SUM(H47:H51)</f>
        <v>180846</v>
      </c>
      <c r="I52" s="12"/>
      <c r="J52" s="15">
        <f t="shared" si="3"/>
        <v>-91</v>
      </c>
      <c r="K52" s="13"/>
    </row>
    <row r="53" spans="3:11" ht="21" customHeight="1" thickBot="1">
      <c r="C53" s="4"/>
      <c r="D53" s="4"/>
      <c r="E53" s="4"/>
      <c r="F53" s="4"/>
      <c r="G53" s="19">
        <f>G52+G46</f>
        <v>438727</v>
      </c>
      <c r="H53" s="19">
        <f>H52+H46</f>
        <v>431920</v>
      </c>
      <c r="I53" s="20"/>
      <c r="J53" s="19">
        <f t="shared" si="3"/>
        <v>6807</v>
      </c>
      <c r="K53" s="13"/>
    </row>
    <row r="54" spans="3:11" ht="7.5" customHeight="1" thickTop="1">
      <c r="C54" s="4"/>
      <c r="D54" s="4"/>
      <c r="E54" s="4"/>
      <c r="F54" s="4"/>
      <c r="G54" s="11"/>
      <c r="H54" s="11"/>
      <c r="I54" s="12"/>
      <c r="J54" s="21"/>
      <c r="K54" s="13"/>
    </row>
    <row r="55" spans="3:11" ht="15">
      <c r="C55" s="4"/>
      <c r="D55" s="22"/>
      <c r="E55" s="4"/>
      <c r="F55" s="4"/>
      <c r="G55" s="11"/>
      <c r="H55" s="11"/>
      <c r="I55" s="12"/>
      <c r="J55" s="11"/>
      <c r="K55" s="13"/>
    </row>
    <row r="56" spans="3:11">
      <c r="G56" s="11"/>
      <c r="H56" s="12"/>
      <c r="I56" s="12"/>
      <c r="J56" s="13"/>
      <c r="K56" s="13"/>
    </row>
    <row r="57" spans="3:11">
      <c r="G57" s="11"/>
      <c r="H57" s="12"/>
      <c r="I57" s="12"/>
      <c r="J57" s="13"/>
      <c r="K57" s="13"/>
    </row>
    <row r="58" spans="3:11">
      <c r="G58" s="11"/>
      <c r="H58" s="12"/>
      <c r="I58" s="12"/>
      <c r="J58" s="13"/>
      <c r="K58" s="13"/>
    </row>
    <row r="59" spans="3:11">
      <c r="G59" s="11"/>
      <c r="H59" s="12"/>
      <c r="I59" s="12"/>
      <c r="J59" s="13"/>
      <c r="K59" s="13"/>
    </row>
    <row r="60" spans="3:11" ht="15">
      <c r="G60" s="18"/>
      <c r="H60" s="13"/>
      <c r="I60" s="13"/>
      <c r="J60" s="13"/>
      <c r="K60" s="13"/>
    </row>
    <row r="61" spans="3:11" ht="15">
      <c r="G61" s="18"/>
      <c r="H61" s="13"/>
      <c r="I61" s="13"/>
      <c r="J61" s="13"/>
      <c r="K61" s="13"/>
    </row>
    <row r="62" spans="3:11" ht="15">
      <c r="G62" s="18"/>
      <c r="H62" s="13"/>
      <c r="I62" s="13"/>
      <c r="J62" s="13"/>
      <c r="K62" s="13"/>
    </row>
    <row r="63" spans="3:11" ht="15">
      <c r="G63" s="18"/>
      <c r="H63" s="13"/>
      <c r="I63" s="13"/>
      <c r="J63" s="13"/>
      <c r="K63" s="13"/>
    </row>
    <row r="64" spans="3:11" ht="15">
      <c r="G64" s="18"/>
      <c r="H64" s="13"/>
      <c r="I64" s="13"/>
      <c r="J64" s="13"/>
      <c r="K64" s="13"/>
    </row>
    <row r="65" spans="7:11" ht="15">
      <c r="G65" s="18"/>
      <c r="H65" s="13"/>
      <c r="I65" s="13"/>
      <c r="J65" s="13"/>
      <c r="K65" s="13"/>
    </row>
    <row r="66" spans="7:11" ht="15">
      <c r="G66" s="18"/>
      <c r="H66" s="13"/>
      <c r="I66" s="13"/>
      <c r="J66" s="13"/>
      <c r="K66" s="13"/>
    </row>
    <row r="67" spans="7:11" ht="15">
      <c r="G67" s="18"/>
      <c r="H67" s="13"/>
      <c r="I67" s="13"/>
      <c r="J67" s="13"/>
      <c r="K67" s="13"/>
    </row>
    <row r="68" spans="7:11" ht="15">
      <c r="G68" s="18"/>
      <c r="H68" s="13"/>
      <c r="I68" s="13"/>
      <c r="J68" s="13"/>
      <c r="K68" s="13"/>
    </row>
    <row r="69" spans="7:11" ht="15">
      <c r="G69" s="18"/>
      <c r="H69" s="13"/>
      <c r="I69" s="13"/>
      <c r="J69" s="13"/>
      <c r="K69" s="13"/>
    </row>
    <row r="70" spans="7:11">
      <c r="G70" s="13"/>
      <c r="H70" s="13"/>
      <c r="I70" s="13"/>
      <c r="J70" s="13"/>
      <c r="K70" s="13"/>
    </row>
    <row r="71" spans="7:11">
      <c r="G71" s="13"/>
      <c r="H71" s="13"/>
      <c r="I71" s="13"/>
      <c r="J71" s="13"/>
      <c r="K71" s="13"/>
    </row>
    <row r="72" spans="7:11">
      <c r="G72" s="13"/>
      <c r="H72" s="13"/>
      <c r="I72" s="13"/>
      <c r="J72" s="13"/>
      <c r="K72" s="13"/>
    </row>
    <row r="73" spans="7:11">
      <c r="G73" s="13"/>
      <c r="H73" s="13"/>
      <c r="I73" s="13"/>
      <c r="J73" s="13"/>
      <c r="K73" s="13"/>
    </row>
    <row r="74" spans="7:11">
      <c r="G74" s="13"/>
      <c r="H74" s="13"/>
      <c r="I74" s="13"/>
      <c r="J74" s="13"/>
      <c r="K74" s="13"/>
    </row>
    <row r="75" spans="7:11">
      <c r="G75" s="13"/>
      <c r="H75" s="13"/>
      <c r="I75" s="13"/>
      <c r="J75" s="13"/>
      <c r="K75" s="13"/>
    </row>
    <row r="76" spans="7:11">
      <c r="G76" s="13"/>
      <c r="H76" s="13"/>
      <c r="I76" s="13"/>
      <c r="J76" s="13"/>
      <c r="K76" s="13"/>
    </row>
    <row r="77" spans="7:11">
      <c r="G77" s="13"/>
      <c r="H77" s="13"/>
      <c r="I77" s="13"/>
      <c r="J77" s="13"/>
      <c r="K77" s="13"/>
    </row>
  </sheetData>
  <pageMargins left="0.75" right="0.75" top="0.83" bottom="0.6" header="0.5" footer="0.2"/>
  <pageSetup scale="92" orientation="portrait" r:id="rId1"/>
  <headerFooter alignWithMargins="0">
    <oddFooter>&amp;L&amp;F - &amp;A&amp;C&amp;"Arial,Bold"CONFIDENTIAL&amp;R&amp;D - &amp;T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C2:H80"/>
  <sheetViews>
    <sheetView showGridLines="0" zoomScale="80" workbookViewId="0"/>
  </sheetViews>
  <sheetFormatPr defaultRowHeight="13.2"/>
  <cols>
    <col min="1" max="2" width="2.6640625" customWidth="1"/>
    <col min="3" max="3" width="3.44140625" customWidth="1"/>
    <col min="4" max="4" width="37.88671875" customWidth="1"/>
    <col min="5" max="5" width="12" customWidth="1"/>
    <col min="6" max="6" width="11" customWidth="1"/>
    <col min="7" max="7" width="2" customWidth="1"/>
    <col min="8" max="8" width="9.88671875" customWidth="1"/>
    <col min="9" max="9" width="2" customWidth="1"/>
  </cols>
  <sheetData>
    <row r="2" spans="3:8" ht="17.399999999999999">
      <c r="C2" s="5" t="s">
        <v>39</v>
      </c>
    </row>
    <row r="3" spans="3:8" ht="15.6">
      <c r="C3" s="6" t="s">
        <v>40</v>
      </c>
    </row>
    <row r="4" spans="3:8" ht="13.8">
      <c r="C4" s="7" t="s">
        <v>81</v>
      </c>
    </row>
    <row r="5" spans="3:8" ht="13.8">
      <c r="C5" s="39" t="s">
        <v>83</v>
      </c>
    </row>
    <row r="6" spans="3:8">
      <c r="C6" s="26" t="s">
        <v>80</v>
      </c>
    </row>
    <row r="10" spans="3:8">
      <c r="E10" s="27"/>
      <c r="F10" s="27"/>
      <c r="G10" s="27"/>
      <c r="H10" s="27"/>
    </row>
    <row r="11" spans="3:8">
      <c r="E11" s="38" t="s">
        <v>84</v>
      </c>
      <c r="F11" s="38" t="s">
        <v>85</v>
      </c>
      <c r="G11" s="27"/>
      <c r="H11" s="38" t="s">
        <v>42</v>
      </c>
    </row>
    <row r="12" spans="3:8">
      <c r="C12" s="23" t="s">
        <v>43</v>
      </c>
      <c r="D12" s="24"/>
      <c r="G12" s="27"/>
      <c r="H12" s="27"/>
    </row>
    <row r="13" spans="3:8">
      <c r="C13" s="23"/>
      <c r="D13" s="24" t="s">
        <v>44</v>
      </c>
      <c r="E13" s="17">
        <v>0</v>
      </c>
      <c r="F13" s="17">
        <v>-38</v>
      </c>
      <c r="G13" s="13"/>
      <c r="H13" s="17">
        <f>+F13-E13</f>
        <v>-38</v>
      </c>
    </row>
    <row r="14" spans="3:8">
      <c r="C14" s="24"/>
      <c r="D14" s="24" t="s">
        <v>45</v>
      </c>
      <c r="E14" s="17">
        <v>30236</v>
      </c>
      <c r="F14" s="17">
        <v>30476</v>
      </c>
      <c r="G14" s="13"/>
      <c r="H14" s="17">
        <f t="shared" ref="H14:H19" si="0">+F14-E14</f>
        <v>240</v>
      </c>
    </row>
    <row r="15" spans="3:8">
      <c r="C15" s="24"/>
      <c r="D15" s="24" t="s">
        <v>46</v>
      </c>
      <c r="E15" s="17">
        <v>3045</v>
      </c>
      <c r="F15" s="17">
        <v>2884</v>
      </c>
      <c r="G15" s="13"/>
      <c r="H15" s="17">
        <f t="shared" si="0"/>
        <v>-161</v>
      </c>
    </row>
    <row r="16" spans="3:8">
      <c r="C16" s="24"/>
      <c r="D16" s="24" t="s">
        <v>47</v>
      </c>
      <c r="E16" s="17">
        <v>345</v>
      </c>
      <c r="F16" s="17">
        <v>390</v>
      </c>
      <c r="G16" s="13"/>
      <c r="H16" s="17">
        <f t="shared" si="0"/>
        <v>45</v>
      </c>
    </row>
    <row r="17" spans="3:8">
      <c r="C17" s="24"/>
      <c r="D17" s="24" t="s">
        <v>48</v>
      </c>
      <c r="E17" s="17">
        <v>2714</v>
      </c>
      <c r="F17" s="17">
        <v>2245</v>
      </c>
      <c r="G17" s="13"/>
      <c r="H17" s="17">
        <f t="shared" si="0"/>
        <v>-469</v>
      </c>
    </row>
    <row r="18" spans="3:8">
      <c r="C18" s="24"/>
      <c r="D18" s="24" t="s">
        <v>49</v>
      </c>
      <c r="E18" s="17">
        <v>1</v>
      </c>
      <c r="F18" s="17">
        <v>1</v>
      </c>
      <c r="G18" s="13"/>
      <c r="H18" s="17">
        <f t="shared" si="0"/>
        <v>0</v>
      </c>
    </row>
    <row r="19" spans="3:8">
      <c r="C19" s="24"/>
      <c r="D19" s="24"/>
      <c r="E19" s="28">
        <v>36341</v>
      </c>
      <c r="F19" s="28">
        <f>SUM(F13:F18)</f>
        <v>35958</v>
      </c>
      <c r="G19" s="13"/>
      <c r="H19" s="28">
        <f t="shared" si="0"/>
        <v>-383</v>
      </c>
    </row>
    <row r="20" spans="3:8">
      <c r="C20" s="23" t="s">
        <v>50</v>
      </c>
      <c r="D20" s="24"/>
      <c r="E20" s="29"/>
      <c r="F20" s="29"/>
      <c r="G20" s="13"/>
      <c r="H20" s="29"/>
    </row>
    <row r="21" spans="3:8" ht="15" customHeight="1">
      <c r="C21" s="24"/>
      <c r="D21" s="24" t="s">
        <v>51</v>
      </c>
      <c r="E21" s="17">
        <v>0</v>
      </c>
      <c r="F21" s="17">
        <v>335</v>
      </c>
      <c r="G21" s="13"/>
      <c r="H21" s="17">
        <f>+E21-F21</f>
        <v>-335</v>
      </c>
    </row>
    <row r="22" spans="3:8">
      <c r="C22" s="24"/>
      <c r="D22" s="24" t="s">
        <v>52</v>
      </c>
      <c r="E22" s="17">
        <v>24773</v>
      </c>
      <c r="F22" s="17">
        <v>24001</v>
      </c>
      <c r="G22" s="13"/>
      <c r="H22" s="17"/>
    </row>
    <row r="23" spans="3:8">
      <c r="C23" s="24"/>
      <c r="D23" s="24" t="s">
        <v>53</v>
      </c>
      <c r="E23" s="17">
        <v>-361</v>
      </c>
      <c r="F23" s="17">
        <v>-331</v>
      </c>
      <c r="G23" s="13"/>
      <c r="H23" s="17">
        <f t="shared" ref="H23:H29" si="1">+E23-F23</f>
        <v>-30</v>
      </c>
    </row>
    <row r="24" spans="3:8">
      <c r="C24" s="24"/>
      <c r="D24" s="24" t="s">
        <v>54</v>
      </c>
      <c r="E24" s="17">
        <v>137</v>
      </c>
      <c r="F24" s="17">
        <v>0</v>
      </c>
      <c r="G24" s="13"/>
      <c r="H24" s="17">
        <f t="shared" si="1"/>
        <v>137</v>
      </c>
    </row>
    <row r="25" spans="3:8">
      <c r="C25" s="24"/>
      <c r="D25" s="24" t="s">
        <v>55</v>
      </c>
      <c r="E25" s="17">
        <v>0</v>
      </c>
      <c r="F25" s="17">
        <v>3</v>
      </c>
      <c r="G25" s="13"/>
      <c r="H25" s="17">
        <f t="shared" si="1"/>
        <v>-3</v>
      </c>
    </row>
    <row r="26" spans="3:8">
      <c r="C26" s="24"/>
      <c r="D26" s="24" t="s">
        <v>46</v>
      </c>
      <c r="E26" s="17">
        <v>3389</v>
      </c>
      <c r="F26" s="17">
        <v>3224</v>
      </c>
      <c r="G26" s="13"/>
      <c r="H26" s="17">
        <f t="shared" si="1"/>
        <v>165</v>
      </c>
    </row>
    <row r="27" spans="3:8">
      <c r="C27" s="24"/>
      <c r="D27" s="24" t="s">
        <v>56</v>
      </c>
      <c r="E27" s="17">
        <v>207</v>
      </c>
      <c r="F27" s="17">
        <v>339</v>
      </c>
      <c r="G27" s="13"/>
      <c r="H27" s="17">
        <f t="shared" si="1"/>
        <v>-132</v>
      </c>
    </row>
    <row r="28" spans="3:8">
      <c r="C28" s="24"/>
      <c r="D28" s="24" t="s">
        <v>48</v>
      </c>
      <c r="E28" s="17">
        <v>874</v>
      </c>
      <c r="F28" s="17">
        <v>1118</v>
      </c>
      <c r="G28" s="13"/>
      <c r="H28" s="17">
        <f t="shared" si="1"/>
        <v>-244</v>
      </c>
    </row>
    <row r="29" spans="3:8">
      <c r="C29" s="24"/>
      <c r="D29" s="24" t="s">
        <v>57</v>
      </c>
      <c r="E29" s="17">
        <v>447</v>
      </c>
      <c r="F29" s="17">
        <v>112</v>
      </c>
      <c r="G29" s="13"/>
      <c r="H29" s="17">
        <f t="shared" si="1"/>
        <v>335</v>
      </c>
    </row>
    <row r="30" spans="3:8">
      <c r="C30" s="24"/>
      <c r="D30" s="24"/>
      <c r="E30" s="28">
        <v>29466</v>
      </c>
      <c r="F30" s="28">
        <f>SUM(F21:F29)</f>
        <v>28801</v>
      </c>
      <c r="G30" s="13"/>
      <c r="H30" s="28">
        <f>+E30-F30</f>
        <v>665</v>
      </c>
    </row>
    <row r="31" spans="3:8" ht="20.25" customHeight="1">
      <c r="C31" s="24"/>
      <c r="D31" s="23" t="s">
        <v>58</v>
      </c>
      <c r="E31" s="30">
        <v>6875</v>
      </c>
      <c r="F31" s="30">
        <f>F19-F30</f>
        <v>7157</v>
      </c>
      <c r="G31" s="13"/>
      <c r="H31" s="30">
        <f>+F31-E31</f>
        <v>282</v>
      </c>
    </row>
    <row r="32" spans="3:8" ht="20.25" customHeight="1">
      <c r="C32" s="24" t="s">
        <v>59</v>
      </c>
      <c r="D32" s="24"/>
      <c r="E32" s="17">
        <v>3162</v>
      </c>
      <c r="F32" s="17">
        <v>2971</v>
      </c>
      <c r="G32" s="13"/>
      <c r="H32" s="17">
        <f t="shared" ref="H32:H37" si="2">+E32-F32</f>
        <v>191</v>
      </c>
    </row>
    <row r="33" spans="3:8">
      <c r="C33" s="24" t="s">
        <v>60</v>
      </c>
      <c r="D33" s="24"/>
      <c r="E33" s="17">
        <v>0</v>
      </c>
      <c r="F33" s="17">
        <v>0</v>
      </c>
      <c r="G33" s="13"/>
      <c r="H33" s="17">
        <f t="shared" si="2"/>
        <v>0</v>
      </c>
    </row>
    <row r="34" spans="3:8">
      <c r="C34" s="24" t="s">
        <v>61</v>
      </c>
      <c r="D34" s="24"/>
      <c r="E34" s="17">
        <v>2243</v>
      </c>
      <c r="F34" s="17">
        <v>2246</v>
      </c>
      <c r="G34" s="13"/>
      <c r="H34" s="17">
        <f t="shared" si="2"/>
        <v>-3</v>
      </c>
    </row>
    <row r="35" spans="3:8">
      <c r="C35" s="24" t="s">
        <v>62</v>
      </c>
      <c r="D35" s="24"/>
      <c r="E35" s="17">
        <v>1216</v>
      </c>
      <c r="F35" s="17">
        <v>1070</v>
      </c>
      <c r="G35" s="13"/>
      <c r="H35" s="17">
        <f t="shared" si="2"/>
        <v>146</v>
      </c>
    </row>
    <row r="36" spans="3:8">
      <c r="C36" s="24" t="s">
        <v>63</v>
      </c>
      <c r="D36" s="24"/>
      <c r="E36" s="17">
        <v>2121</v>
      </c>
      <c r="F36" s="17">
        <v>2083</v>
      </c>
      <c r="G36" s="13"/>
      <c r="H36" s="17">
        <f t="shared" si="2"/>
        <v>38</v>
      </c>
    </row>
    <row r="37" spans="3:8">
      <c r="C37" s="24" t="s">
        <v>64</v>
      </c>
      <c r="D37" s="24"/>
      <c r="E37" s="17">
        <v>730</v>
      </c>
      <c r="F37" s="17">
        <v>730</v>
      </c>
      <c r="G37" s="13"/>
      <c r="H37" s="17">
        <f t="shared" si="2"/>
        <v>0</v>
      </c>
    </row>
    <row r="38" spans="3:8">
      <c r="C38" s="24"/>
      <c r="D38" s="24"/>
      <c r="E38" s="31">
        <v>9472</v>
      </c>
      <c r="F38" s="31">
        <f>SUM(F32:F37)</f>
        <v>9100</v>
      </c>
      <c r="G38" s="13"/>
      <c r="H38" s="31">
        <f>+E38-F38</f>
        <v>372</v>
      </c>
    </row>
    <row r="39" spans="3:8" ht="17.25" customHeight="1">
      <c r="C39" s="23" t="s">
        <v>65</v>
      </c>
      <c r="D39" s="24"/>
      <c r="E39" s="32">
        <v>-2597</v>
      </c>
      <c r="F39" s="32">
        <f>F19-F30-F38</f>
        <v>-1943</v>
      </c>
      <c r="G39" s="13"/>
      <c r="H39" s="32">
        <f>+F39-E39</f>
        <v>654</v>
      </c>
    </row>
    <row r="40" spans="3:8" ht="17.25" customHeight="1">
      <c r="C40" s="24" t="s">
        <v>66</v>
      </c>
      <c r="D40" s="24"/>
      <c r="E40" s="33"/>
      <c r="F40" s="33"/>
      <c r="G40" s="13"/>
      <c r="H40" s="33"/>
    </row>
    <row r="41" spans="3:8">
      <c r="C41" s="24"/>
      <c r="D41" s="24" t="s">
        <v>67</v>
      </c>
      <c r="E41" s="17">
        <v>40</v>
      </c>
      <c r="F41" s="17">
        <v>-515</v>
      </c>
      <c r="G41" s="13"/>
      <c r="H41" s="17">
        <f t="shared" ref="H41:H46" si="3">+F41-E41</f>
        <v>-555</v>
      </c>
    </row>
    <row r="42" spans="3:8">
      <c r="C42" s="24"/>
      <c r="D42" s="24" t="s">
        <v>68</v>
      </c>
      <c r="E42" s="17">
        <v>42</v>
      </c>
      <c r="F42" s="17">
        <v>108</v>
      </c>
      <c r="G42" s="13"/>
      <c r="H42" s="17">
        <f t="shared" si="3"/>
        <v>66</v>
      </c>
    </row>
    <row r="43" spans="3:8">
      <c r="C43" s="24"/>
      <c r="D43" s="24" t="s">
        <v>69</v>
      </c>
      <c r="E43" s="17">
        <v>1</v>
      </c>
      <c r="F43" s="17">
        <v>1</v>
      </c>
      <c r="G43" s="13"/>
      <c r="H43" s="17">
        <f t="shared" si="3"/>
        <v>0</v>
      </c>
    </row>
    <row r="44" spans="3:8">
      <c r="C44" s="24"/>
      <c r="D44" s="24" t="s">
        <v>70</v>
      </c>
      <c r="E44" s="17">
        <v>-84</v>
      </c>
      <c r="F44" s="17">
        <v>-110</v>
      </c>
      <c r="G44" s="13"/>
      <c r="H44" s="17">
        <f t="shared" si="3"/>
        <v>-26</v>
      </c>
    </row>
    <row r="45" spans="3:8">
      <c r="C45" s="24"/>
      <c r="D45" s="24"/>
      <c r="E45" s="31">
        <v>-1</v>
      </c>
      <c r="F45" s="31">
        <f>SUM(F41:F44)</f>
        <v>-516</v>
      </c>
      <c r="G45" s="13"/>
      <c r="H45" s="31">
        <f t="shared" si="3"/>
        <v>-515</v>
      </c>
    </row>
    <row r="46" spans="3:8" ht="19.5" customHeight="1">
      <c r="C46" s="24"/>
      <c r="D46" s="23" t="s">
        <v>71</v>
      </c>
      <c r="E46" s="34">
        <v>-2598</v>
      </c>
      <c r="F46" s="34">
        <f>F39+F45</f>
        <v>-2459</v>
      </c>
      <c r="G46" s="13"/>
      <c r="H46" s="34">
        <f t="shared" si="3"/>
        <v>139</v>
      </c>
    </row>
    <row r="47" spans="3:8" ht="17.25" customHeight="1">
      <c r="C47" s="24" t="s">
        <v>72</v>
      </c>
      <c r="D47" s="23"/>
      <c r="E47" s="17">
        <v>618</v>
      </c>
      <c r="F47" s="17">
        <v>617</v>
      </c>
      <c r="G47" s="13"/>
      <c r="H47" s="17">
        <f>+E47-F47</f>
        <v>1</v>
      </c>
    </row>
    <row r="48" spans="3:8">
      <c r="C48" s="24" t="s">
        <v>73</v>
      </c>
      <c r="D48" s="23"/>
      <c r="E48" s="17">
        <v>1993</v>
      </c>
      <c r="F48" s="17">
        <v>2100</v>
      </c>
      <c r="G48" s="13"/>
      <c r="H48" s="17">
        <f>+E48-F48</f>
        <v>-107</v>
      </c>
    </row>
    <row r="49" spans="3:8">
      <c r="C49" s="24" t="s">
        <v>74</v>
      </c>
      <c r="D49" s="23"/>
      <c r="E49" s="17">
        <v>0</v>
      </c>
      <c r="F49" s="17">
        <v>0</v>
      </c>
      <c r="G49" s="13"/>
      <c r="H49" s="17">
        <f>+E49-F49</f>
        <v>0</v>
      </c>
    </row>
    <row r="50" spans="3:8">
      <c r="C50" s="24" t="s">
        <v>75</v>
      </c>
      <c r="D50" s="24"/>
      <c r="E50" s="35">
        <v>-15</v>
      </c>
      <c r="F50" s="35">
        <v>-69</v>
      </c>
      <c r="G50" s="13"/>
      <c r="H50" s="35">
        <f>+E50-F50</f>
        <v>54</v>
      </c>
    </row>
    <row r="51" spans="3:8" ht="18.75" customHeight="1">
      <c r="C51" s="24"/>
      <c r="D51" s="24" t="s">
        <v>76</v>
      </c>
      <c r="E51" s="29">
        <v>-5194</v>
      </c>
      <c r="F51" s="29">
        <f>F46-F47-F48-F50</f>
        <v>-5107</v>
      </c>
      <c r="G51" s="13"/>
      <c r="H51" s="29">
        <f>+F51-E51</f>
        <v>87</v>
      </c>
    </row>
    <row r="52" spans="3:8" ht="18.75" customHeight="1">
      <c r="C52" s="24" t="s">
        <v>77</v>
      </c>
      <c r="D52" s="23"/>
      <c r="E52" s="17">
        <v>0</v>
      </c>
      <c r="F52" s="17">
        <v>-2505</v>
      </c>
      <c r="G52" s="13"/>
      <c r="H52" s="17">
        <f>+E52-F52</f>
        <v>2505</v>
      </c>
    </row>
    <row r="53" spans="3:8">
      <c r="C53" s="24" t="s">
        <v>78</v>
      </c>
      <c r="D53" s="24"/>
      <c r="E53" s="35">
        <v>-2182</v>
      </c>
      <c r="F53" s="35">
        <v>198</v>
      </c>
      <c r="G53" s="13"/>
      <c r="H53" s="35">
        <f>+E53-F53</f>
        <v>-2380</v>
      </c>
    </row>
    <row r="54" spans="3:8" ht="19.5" customHeight="1" thickBot="1">
      <c r="C54" s="23"/>
      <c r="D54" s="23" t="s">
        <v>79</v>
      </c>
      <c r="E54" s="36">
        <v>-3012</v>
      </c>
      <c r="F54" s="36">
        <f>F51-F52-F53</f>
        <v>-2800</v>
      </c>
      <c r="G54" s="13"/>
      <c r="H54" s="36">
        <f>+F54-E54</f>
        <v>212</v>
      </c>
    </row>
    <row r="55" spans="3:8" ht="15.6" thickTop="1">
      <c r="C55" s="25"/>
      <c r="D55" s="25"/>
      <c r="E55" s="37"/>
      <c r="F55" s="37"/>
      <c r="G55" s="13"/>
      <c r="H55" s="37"/>
    </row>
    <row r="56" spans="3:8" ht="15">
      <c r="C56" s="22"/>
      <c r="E56" s="37"/>
      <c r="F56" s="13"/>
      <c r="G56" s="13"/>
      <c r="H56" s="13"/>
    </row>
    <row r="57" spans="3:8">
      <c r="E57" s="13"/>
      <c r="F57" s="13"/>
      <c r="G57" s="13"/>
      <c r="H57" s="13"/>
    </row>
    <row r="58" spans="3:8">
      <c r="E58" s="13"/>
      <c r="F58" s="13"/>
      <c r="G58" s="13"/>
      <c r="H58" s="13"/>
    </row>
    <row r="59" spans="3:8">
      <c r="E59" s="13"/>
      <c r="F59" s="13"/>
      <c r="G59" s="13"/>
      <c r="H59" s="13"/>
    </row>
    <row r="60" spans="3:8">
      <c r="E60" s="13"/>
      <c r="F60" s="13"/>
      <c r="G60" s="13"/>
      <c r="H60" s="13"/>
    </row>
    <row r="61" spans="3:8">
      <c r="E61" s="13"/>
      <c r="F61" s="13"/>
      <c r="G61" s="13"/>
      <c r="H61" s="13"/>
    </row>
    <row r="62" spans="3:8">
      <c r="E62" s="13"/>
      <c r="F62" s="13"/>
      <c r="G62" s="13"/>
      <c r="H62" s="13"/>
    </row>
    <row r="63" spans="3:8">
      <c r="E63" s="13"/>
      <c r="F63" s="13"/>
      <c r="G63" s="13"/>
    </row>
    <row r="64" spans="3:8">
      <c r="E64" s="13"/>
      <c r="F64" s="13"/>
      <c r="G64" s="13"/>
    </row>
    <row r="65" spans="5:7">
      <c r="E65" s="13"/>
      <c r="F65" s="13"/>
      <c r="G65" s="13"/>
    </row>
    <row r="66" spans="5:7">
      <c r="E66" s="13"/>
      <c r="F66" s="13"/>
      <c r="G66" s="13"/>
    </row>
    <row r="67" spans="5:7">
      <c r="E67" s="13"/>
      <c r="F67" s="13"/>
      <c r="G67" s="13"/>
    </row>
    <row r="68" spans="5:7">
      <c r="E68" s="13"/>
      <c r="F68" s="13"/>
      <c r="G68" s="13"/>
    </row>
    <row r="69" spans="5:7">
      <c r="E69" s="13"/>
      <c r="F69" s="13"/>
      <c r="G69" s="13"/>
    </row>
    <row r="70" spans="5:7">
      <c r="E70" s="13"/>
      <c r="F70" s="13"/>
      <c r="G70" s="13"/>
    </row>
    <row r="71" spans="5:7">
      <c r="E71" s="13"/>
      <c r="F71" s="13"/>
      <c r="G71" s="13"/>
    </row>
    <row r="72" spans="5:7">
      <c r="E72" s="13"/>
      <c r="F72" s="13"/>
      <c r="G72" s="13"/>
    </row>
    <row r="73" spans="5:7">
      <c r="E73" s="13"/>
      <c r="F73" s="13"/>
      <c r="G73" s="13"/>
    </row>
    <row r="74" spans="5:7">
      <c r="E74" s="13"/>
      <c r="F74" s="13"/>
      <c r="G74" s="13"/>
    </row>
    <row r="75" spans="5:7">
      <c r="E75" s="13"/>
      <c r="F75" s="13"/>
      <c r="G75" s="13"/>
    </row>
    <row r="76" spans="5:7">
      <c r="E76" s="13"/>
      <c r="F76" s="13"/>
      <c r="G76" s="13"/>
    </row>
    <row r="77" spans="5:7">
      <c r="E77" s="13"/>
      <c r="F77" s="13"/>
      <c r="G77" s="13"/>
    </row>
    <row r="78" spans="5:7">
      <c r="E78" s="13"/>
      <c r="F78" s="13"/>
      <c r="G78" s="13"/>
    </row>
    <row r="79" spans="5:7">
      <c r="E79" s="13"/>
      <c r="F79" s="13"/>
      <c r="G79" s="13"/>
    </row>
    <row r="80" spans="5:7">
      <c r="E80" s="13"/>
      <c r="F80" s="13"/>
      <c r="G80" s="13"/>
    </row>
  </sheetData>
  <printOptions horizontalCentered="1"/>
  <pageMargins left="0.75" right="0.75" top="0.57999999999999996" bottom="1" header="0.5" footer="0.5"/>
  <pageSetup scale="90" orientation="portrait" r:id="rId1"/>
  <headerFooter alignWithMargins="0">
    <oddFooter>&amp;L&amp;F - &amp;A&amp;C&amp;"Arial,Bold"CONFIDENTIAL&amp;R&amp;D - &amp;T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Balance Sheet</vt:lpstr>
      <vt:lpstr>Earnings</vt:lpstr>
      <vt:lpstr>'Balance Sheet'!Print_Area</vt:lpstr>
      <vt:lpstr>Earnings!Print_Area</vt:lpstr>
    </vt:vector>
  </TitlesOfParts>
  <Company>Enron Wind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Lambert</dc:creator>
  <cp:lastModifiedBy>Havlíček Jan</cp:lastModifiedBy>
  <cp:lastPrinted>2001-05-16T00:37:28Z</cp:lastPrinted>
  <dcterms:created xsi:type="dcterms:W3CDTF">2001-05-15T23:36:38Z</dcterms:created>
  <dcterms:modified xsi:type="dcterms:W3CDTF">2023-09-10T12:21:26Z</dcterms:modified>
</cp:coreProperties>
</file>