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4172" windowHeight="8580"/>
  </bookViews>
  <sheets>
    <sheet name="Report" sheetId="1" r:id="rId1"/>
  </sheets>
  <externalReferences>
    <externalReference r:id="rId2"/>
    <externalReference r:id="rId3"/>
    <externalReference r:id="rId4"/>
  </externalReferences>
  <definedNames>
    <definedName name="_xlnm.Print_Area" localSheetId="0">Report!$1:$1048576</definedName>
  </definedNames>
  <calcPr calcId="0" fullCalcOnLoad="1"/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K13" i="1"/>
  <c r="L13" i="1"/>
  <c r="M13" i="1"/>
  <c r="E14" i="1"/>
  <c r="F14" i="1"/>
  <c r="G14" i="1"/>
  <c r="H14" i="1"/>
  <c r="I14" i="1"/>
  <c r="K14" i="1"/>
  <c r="L14" i="1"/>
  <c r="M14" i="1"/>
  <c r="E15" i="1"/>
  <c r="F15" i="1"/>
  <c r="G15" i="1"/>
  <c r="I15" i="1"/>
  <c r="K15" i="1"/>
  <c r="M15" i="1"/>
  <c r="E16" i="1"/>
  <c r="F16" i="1"/>
  <c r="G16" i="1"/>
  <c r="H16" i="1"/>
  <c r="I16" i="1"/>
  <c r="K16" i="1"/>
  <c r="L16" i="1"/>
  <c r="M16" i="1"/>
  <c r="H19" i="1"/>
  <c r="L19" i="1"/>
  <c r="H20" i="1"/>
  <c r="L20" i="1"/>
  <c r="D21" i="1"/>
  <c r="H21" i="1"/>
  <c r="L21" i="1"/>
  <c r="D29" i="1"/>
  <c r="G33" i="1"/>
  <c r="L33" i="1"/>
  <c r="D34" i="1"/>
  <c r="G34" i="1"/>
  <c r="L34" i="1"/>
  <c r="E35" i="1"/>
  <c r="H35" i="1"/>
  <c r="M35" i="1"/>
  <c r="O41" i="1"/>
  <c r="O43" i="1"/>
  <c r="O45" i="1"/>
  <c r="O47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D61" i="1"/>
  <c r="E61" i="1"/>
  <c r="F61" i="1"/>
  <c r="G61" i="1"/>
  <c r="H61" i="1"/>
  <c r="I61" i="1"/>
  <c r="J61" i="1"/>
  <c r="K61" i="1"/>
  <c r="L61" i="1"/>
  <c r="M61" i="1"/>
  <c r="N61" i="1"/>
  <c r="O61" i="1"/>
  <c r="D62" i="1"/>
  <c r="E62" i="1"/>
  <c r="F62" i="1"/>
  <c r="G62" i="1"/>
  <c r="H62" i="1"/>
  <c r="I62" i="1"/>
  <c r="J62" i="1"/>
  <c r="K62" i="1"/>
  <c r="L62" i="1"/>
  <c r="M62" i="1"/>
  <c r="N62" i="1"/>
  <c r="O62" i="1"/>
  <c r="D63" i="1"/>
  <c r="E63" i="1"/>
  <c r="F63" i="1"/>
  <c r="G63" i="1"/>
  <c r="H63" i="1"/>
  <c r="I63" i="1"/>
  <c r="J63" i="1"/>
  <c r="K63" i="1"/>
  <c r="L63" i="1"/>
  <c r="M63" i="1"/>
  <c r="N63" i="1"/>
  <c r="O63" i="1"/>
  <c r="D65" i="1"/>
  <c r="E65" i="1"/>
  <c r="F65" i="1"/>
  <c r="G65" i="1"/>
  <c r="H65" i="1"/>
  <c r="I65" i="1"/>
  <c r="J65" i="1"/>
  <c r="K65" i="1"/>
  <c r="L65" i="1"/>
  <c r="M65" i="1"/>
  <c r="N65" i="1"/>
  <c r="O65" i="1"/>
  <c r="D66" i="1"/>
  <c r="E66" i="1"/>
  <c r="F66" i="1"/>
  <c r="G66" i="1"/>
  <c r="H66" i="1"/>
  <c r="I66" i="1"/>
  <c r="J66" i="1"/>
  <c r="K66" i="1"/>
  <c r="L66" i="1"/>
  <c r="M66" i="1"/>
  <c r="N66" i="1"/>
  <c r="O66" i="1"/>
  <c r="D67" i="1"/>
  <c r="E67" i="1"/>
  <c r="F67" i="1"/>
  <c r="G67" i="1"/>
  <c r="H67" i="1"/>
  <c r="I67" i="1"/>
  <c r="J67" i="1"/>
  <c r="K67" i="1"/>
  <c r="L67" i="1"/>
  <c r="M67" i="1"/>
  <c r="N67" i="1"/>
  <c r="O67" i="1"/>
  <c r="D71" i="1"/>
  <c r="E71" i="1"/>
  <c r="F71" i="1"/>
  <c r="G71" i="1"/>
  <c r="H71" i="1"/>
  <c r="I71" i="1"/>
  <c r="D72" i="1"/>
  <c r="E72" i="1"/>
  <c r="F72" i="1"/>
  <c r="G72" i="1"/>
  <c r="H72" i="1"/>
  <c r="I72" i="1"/>
  <c r="D73" i="1"/>
  <c r="E73" i="1"/>
  <c r="F73" i="1"/>
  <c r="G73" i="1"/>
  <c r="H73" i="1"/>
  <c r="I73" i="1"/>
  <c r="D75" i="1"/>
  <c r="E75" i="1"/>
  <c r="F75" i="1"/>
  <c r="G75" i="1"/>
  <c r="H75" i="1"/>
  <c r="I75" i="1"/>
  <c r="D76" i="1"/>
  <c r="E76" i="1"/>
  <c r="F76" i="1"/>
  <c r="G76" i="1"/>
  <c r="H76" i="1"/>
  <c r="I76" i="1"/>
  <c r="D77" i="1"/>
  <c r="E77" i="1"/>
  <c r="F77" i="1"/>
  <c r="G77" i="1"/>
  <c r="H77" i="1"/>
  <c r="I77" i="1"/>
  <c r="C79" i="1"/>
</calcChain>
</file>

<file path=xl/sharedStrings.xml><?xml version="1.0" encoding="utf-8"?>
<sst xmlns="http://schemas.openxmlformats.org/spreadsheetml/2006/main" count="130" uniqueCount="49">
  <si>
    <t>Portland General Electric Company</t>
  </si>
  <si>
    <t>Position Report</t>
  </si>
  <si>
    <t>Net Open Position</t>
  </si>
  <si>
    <t>ELECTRIC</t>
  </si>
  <si>
    <t>GAS</t>
  </si>
  <si>
    <t>On -Peak</t>
  </si>
  <si>
    <t>Off-Peak</t>
  </si>
  <si>
    <t>Total</t>
  </si>
  <si>
    <t>Prior</t>
  </si>
  <si>
    <t>Weekly</t>
  </si>
  <si>
    <t>NW Gas</t>
  </si>
  <si>
    <t>RMC Timeframe</t>
  </si>
  <si>
    <t>Mwh</t>
  </si>
  <si>
    <t>Week</t>
  </si>
  <si>
    <t>Change</t>
  </si>
  <si>
    <t>MMBtu</t>
  </si>
  <si>
    <t>Months 1 - 12</t>
  </si>
  <si>
    <t>Months 13-24</t>
  </si>
  <si>
    <t>Month 25</t>
  </si>
  <si>
    <t>RMC Limits &amp; Violations</t>
  </si>
  <si>
    <t>MWh Limit</t>
  </si>
  <si>
    <t>Violation</t>
  </si>
  <si>
    <t>MMBtu Limit</t>
  </si>
  <si>
    <t>3.0 Bcf</t>
  </si>
  <si>
    <t>5.0 Bcf</t>
  </si>
  <si>
    <t>2.0 Bcf</t>
  </si>
  <si>
    <t>**Value-at-Risk</t>
  </si>
  <si>
    <t>VAR*</t>
  </si>
  <si>
    <t>** Working with Enron to update PGE Value at Risk model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</si>
  <si>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</si>
  <si>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</si>
  <si>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</si>
  <si>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</si>
  <si>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</si>
  <si>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</si>
  <si>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</si>
  <si>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</si>
  <si>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</si>
  <si>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</si>
  <si>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</si>
  <si>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</si>
  <si>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Electric NOP</t>
  </si>
  <si>
    <t>PGE Limt</t>
  </si>
  <si>
    <t>Gas NOP</t>
  </si>
  <si>
    <t>PGE Lit</t>
  </si>
  <si>
    <t>(Power in average MW, Gas in MMBtu/day)</t>
  </si>
  <si>
    <t>PGE Limit</t>
  </si>
  <si>
    <r>
      <t xml:space="preserve">Net Open Position </t>
    </r>
    <r>
      <rPr>
        <b/>
        <sz val="12"/>
        <rFont val="Times New Roman"/>
        <family val="1"/>
      </rPr>
      <t>(Assumes PGE Serves all Commercial and Industrial Customers)</t>
    </r>
  </si>
  <si>
    <t>As of May 28, 2001 - 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</si>
</sst>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;[Red]\-&quot;$&quot;#,##0"/>
    <numFmt numFmtId="165" formatCode="&quot;$&quot;#,##0.00;[Red]\-&quot;$&quot;#,##0.00"/>
    <numFmt numFmtId="175" formatCode="_(* #,##0_);_(* \(#,##0\);_(* &quot;-&quot;??_);_(@_)"/>
    <numFmt numFmtId="186" formatCode="&quot;$&quot;#,##0"/>
    <numFmt numFmtId="190" formatCode="_(&quot;$&quot;* #,##0_);_(&quot;$&quot;* \(#,##0\);_(&quot;$&quot;* &quot;-&quot;??_);_(@_)"/>
    <numFmt numFmtId="194" formatCode="mmmm\ d\,\ yyyy"/>
    <numFmt numFmtId="195" formatCode="0.0"/>
  </numFmts>
  <fonts count="22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u/>
      <sz val="16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sz val="12"/>
      <name val="Times New Roman"/>
      <family val="1"/>
    </font>
    <font>
      <b/>
      <sz val="26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0"/>
      <color indexed="8"/>
      <name val="Times New Roman"/>
      <family val="1"/>
    </font>
    <font>
      <b/>
      <i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b/>
      <i/>
      <sz val="10"/>
      <name val="Times New Roman"/>
      <family val="1"/>
    </font>
    <font>
      <i/>
      <sz val="12"/>
      <name val="Times New Roman"/>
      <family val="1"/>
    </font>
    <font>
      <b/>
      <sz val="10"/>
      <name val="Times New Roman"/>
      <family val="1"/>
    </font>
    <font>
      <b/>
      <u val="singleAccounting"/>
      <sz val="10"/>
      <name val="Times New Roman"/>
      <family val="1"/>
    </font>
    <font>
      <i/>
      <sz val="12"/>
      <color indexed="10"/>
      <name val="Times New Roman"/>
      <family val="1"/>
    </font>
    <font>
      <sz val="12"/>
      <name val="Times New Roman"/>
      <family val="1"/>
    </font>
    <font>
      <sz val="10"/>
      <name val="Times New Roman"/>
    </font>
    <font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94" fontId="7" fillId="0" borderId="0" xfId="0" applyNumberFormat="1" applyFont="1" applyBorder="1" applyAlignment="1">
      <alignment horizontal="left"/>
    </xf>
    <xf numFmtId="0" fontId="8" fillId="0" borderId="0" xfId="0" applyFont="1"/>
    <xf numFmtId="0" fontId="7" fillId="0" borderId="1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3" xfId="0" applyFont="1" applyBorder="1" applyAlignment="1">
      <alignment horizontal="centerContinuous"/>
    </xf>
    <xf numFmtId="0" fontId="9" fillId="0" borderId="4" xfId="0" applyFont="1" applyBorder="1" applyAlignment="1">
      <alignment horizontal="centerContinuous"/>
    </xf>
    <xf numFmtId="0" fontId="9" fillId="0" borderId="5" xfId="0" applyFont="1" applyBorder="1" applyAlignment="1">
      <alignment horizontal="centerContinuous"/>
    </xf>
    <xf numFmtId="0" fontId="10" fillId="0" borderId="6" xfId="0" applyFont="1" applyBorder="1" applyAlignment="1">
      <alignment horizontal="right"/>
    </xf>
    <xf numFmtId="0" fontId="6" fillId="0" borderId="0" xfId="0" applyFont="1" applyFill="1" applyBorder="1"/>
    <xf numFmtId="0" fontId="13" fillId="0" borderId="0" xfId="0" applyFont="1" applyFill="1" applyBorder="1"/>
    <xf numFmtId="0" fontId="14" fillId="0" borderId="6" xfId="0" applyFont="1" applyBorder="1"/>
    <xf numFmtId="0" fontId="0" fillId="0" borderId="0" xfId="0" applyBorder="1"/>
    <xf numFmtId="0" fontId="4" fillId="0" borderId="6" xfId="0" applyFont="1" applyBorder="1"/>
    <xf numFmtId="0" fontId="15" fillId="0" borderId="0" xfId="0" applyFont="1" applyBorder="1" applyAlignment="1">
      <alignment horizontal="right"/>
    </xf>
    <xf numFmtId="175" fontId="4" fillId="0" borderId="0" xfId="1" applyNumberFormat="1" applyFont="1" applyBorder="1"/>
    <xf numFmtId="175" fontId="4" fillId="0" borderId="7" xfId="1" applyNumberFormat="1" applyFont="1" applyFill="1" applyBorder="1"/>
    <xf numFmtId="0" fontId="4" fillId="0" borderId="0" xfId="0" applyFont="1" applyBorder="1"/>
    <xf numFmtId="0" fontId="4" fillId="0" borderId="7" xfId="0" applyFont="1" applyBorder="1"/>
    <xf numFmtId="175" fontId="4" fillId="0" borderId="8" xfId="1" applyNumberFormat="1" applyFont="1" applyBorder="1"/>
    <xf numFmtId="175" fontId="4" fillId="0" borderId="9" xfId="1" applyNumberFormat="1" applyFont="1" applyFill="1" applyBorder="1"/>
    <xf numFmtId="175" fontId="16" fillId="0" borderId="0" xfId="1" applyNumberFormat="1" applyFont="1" applyBorder="1"/>
    <xf numFmtId="0" fontId="4" fillId="0" borderId="10" xfId="0" applyFont="1" applyBorder="1"/>
    <xf numFmtId="175" fontId="4" fillId="0" borderId="7" xfId="1" applyNumberFormat="1" applyFont="1" applyBorder="1"/>
    <xf numFmtId="175" fontId="17" fillId="0" borderId="0" xfId="1" applyNumberFormat="1" applyFont="1" applyBorder="1" applyAlignment="1">
      <alignment horizontal="center"/>
    </xf>
    <xf numFmtId="175" fontId="4" fillId="0" borderId="0" xfId="1" applyNumberFormat="1" applyFont="1" applyBorder="1" applyAlignment="1">
      <alignment horizontal="center"/>
    </xf>
    <xf numFmtId="175" fontId="4" fillId="0" borderId="7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5" fontId="4" fillId="0" borderId="0" xfId="1" applyNumberFormat="1" applyFont="1" applyBorder="1" applyAlignment="1">
      <alignment horizontal="right"/>
    </xf>
    <xf numFmtId="0" fontId="4" fillId="0" borderId="11" xfId="0" applyFont="1" applyBorder="1"/>
    <xf numFmtId="0" fontId="15" fillId="0" borderId="12" xfId="0" applyFont="1" applyBorder="1" applyAlignment="1">
      <alignment horizontal="right"/>
    </xf>
    <xf numFmtId="175" fontId="4" fillId="0" borderId="12" xfId="1" applyNumberFormat="1" applyFont="1" applyBorder="1"/>
    <xf numFmtId="175" fontId="4" fillId="0" borderId="12" xfId="1" applyNumberFormat="1" applyFont="1" applyBorder="1" applyAlignment="1">
      <alignment horizontal="center"/>
    </xf>
    <xf numFmtId="175" fontId="4" fillId="2" borderId="12" xfId="1" applyNumberFormat="1" applyFont="1" applyFill="1" applyBorder="1" applyAlignment="1">
      <alignment horizontal="center"/>
    </xf>
    <xf numFmtId="175" fontId="4" fillId="0" borderId="13" xfId="1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75" fontId="4" fillId="0" borderId="12" xfId="1" applyNumberFormat="1" applyFont="1" applyBorder="1" applyAlignment="1">
      <alignment horizontal="right"/>
    </xf>
    <xf numFmtId="0" fontId="4" fillId="0" borderId="14" xfId="0" applyFont="1" applyBorder="1"/>
    <xf numFmtId="175" fontId="4" fillId="0" borderId="13" xfId="1" applyNumberFormat="1" applyFont="1" applyFill="1" applyBorder="1" applyAlignment="1">
      <alignment horizontal="center"/>
    </xf>
    <xf numFmtId="175" fontId="4" fillId="0" borderId="12" xfId="1" applyNumberFormat="1" applyFont="1" applyFill="1" applyBorder="1" applyAlignment="1">
      <alignment horizontal="right"/>
    </xf>
    <xf numFmtId="0" fontId="18" fillId="3" borderId="0" xfId="0" applyFont="1" applyFill="1" applyBorder="1" applyAlignment="1">
      <alignment horizontal="center"/>
    </xf>
    <xf numFmtId="0" fontId="14" fillId="0" borderId="0" xfId="0" applyFont="1" applyBorder="1"/>
    <xf numFmtId="175" fontId="4" fillId="0" borderId="6" xfId="1" applyNumberFormat="1" applyFont="1" applyBorder="1"/>
    <xf numFmtId="190" fontId="16" fillId="0" borderId="0" xfId="2" applyNumberFormat="1" applyFont="1" applyBorder="1"/>
    <xf numFmtId="0" fontId="9" fillId="0" borderId="1" xfId="0" applyFont="1" applyBorder="1" applyAlignment="1">
      <alignment horizontal="centerContinuous"/>
    </xf>
    <xf numFmtId="0" fontId="9" fillId="0" borderId="2" xfId="0" applyFont="1" applyBorder="1" applyAlignment="1">
      <alignment horizontal="centerContinuous"/>
    </xf>
    <xf numFmtId="0" fontId="4" fillId="0" borderId="3" xfId="0" applyFont="1" applyBorder="1"/>
    <xf numFmtId="175" fontId="4" fillId="0" borderId="0" xfId="1" applyNumberFormat="1" applyFont="1" applyFill="1" applyBorder="1"/>
    <xf numFmtId="175" fontId="20" fillId="0" borderId="8" xfId="1" applyNumberFormat="1" applyFont="1" applyFill="1" applyBorder="1"/>
    <xf numFmtId="175" fontId="16" fillId="0" borderId="6" xfId="1" applyNumberFormat="1" applyFont="1" applyBorder="1"/>
    <xf numFmtId="190" fontId="4" fillId="0" borderId="0" xfId="2" applyNumberFormat="1" applyFont="1" applyBorder="1"/>
    <xf numFmtId="175" fontId="4" fillId="0" borderId="6" xfId="1" applyNumberFormat="1" applyFont="1" applyBorder="1" applyAlignment="1">
      <alignment horizontal="right"/>
    </xf>
    <xf numFmtId="190" fontId="4" fillId="0" borderId="0" xfId="2" applyNumberFormat="1" applyFont="1" applyBorder="1" applyAlignment="1">
      <alignment horizontal="right"/>
    </xf>
    <xf numFmtId="190" fontId="4" fillId="0" borderId="12" xfId="2" applyNumberFormat="1" applyFont="1" applyBorder="1"/>
    <xf numFmtId="175" fontId="4" fillId="0" borderId="11" xfId="1" applyNumberFormat="1" applyFont="1" applyBorder="1" applyAlignment="1">
      <alignment horizontal="right"/>
    </xf>
    <xf numFmtId="190" fontId="4" fillId="0" borderId="12" xfId="2" applyNumberFormat="1" applyFont="1" applyBorder="1" applyAlignment="1">
      <alignment horizontal="right"/>
    </xf>
    <xf numFmtId="175" fontId="4" fillId="0" borderId="12" xfId="1" applyNumberFormat="1" applyFont="1" applyFill="1" applyBorder="1"/>
    <xf numFmtId="175" fontId="4" fillId="0" borderId="11" xfId="1" applyNumberFormat="1" applyFont="1" applyFill="1" applyBorder="1" applyAlignment="1">
      <alignment horizontal="right"/>
    </xf>
    <xf numFmtId="175" fontId="21" fillId="0" borderId="0" xfId="1" applyNumberFormat="1" applyFont="1" applyFill="1" applyBorder="1"/>
    <xf numFmtId="175" fontId="4" fillId="0" borderId="0" xfId="1" applyNumberFormat="1" applyFont="1" applyFill="1" applyBorder="1" applyAlignment="1">
      <alignment horizontal="right"/>
    </xf>
    <xf numFmtId="0" fontId="9" fillId="0" borderId="0" xfId="0" applyFont="1" applyBorder="1"/>
    <xf numFmtId="0" fontId="19" fillId="0" borderId="0" xfId="0" applyFont="1" applyBorder="1"/>
    <xf numFmtId="0" fontId="7" fillId="0" borderId="0" xfId="0" applyFont="1" applyBorder="1" applyAlignment="1">
      <alignment horizontal="right"/>
    </xf>
    <xf numFmtId="186" fontId="19" fillId="0" borderId="0" xfId="0" applyNumberFormat="1" applyFont="1" applyBorder="1"/>
    <xf numFmtId="6" fontId="19" fillId="0" borderId="0" xfId="0" applyNumberFormat="1" applyFont="1" applyBorder="1"/>
    <xf numFmtId="0" fontId="19" fillId="0" borderId="0" xfId="0" applyFont="1" applyBorder="1" applyAlignment="1">
      <alignment horizontal="center"/>
    </xf>
    <xf numFmtId="6" fontId="19" fillId="0" borderId="0" xfId="1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7" fillId="0" borderId="6" xfId="0" applyFont="1" applyBorder="1"/>
    <xf numFmtId="175" fontId="19" fillId="0" borderId="0" xfId="1" applyNumberFormat="1" applyFont="1" applyBorder="1"/>
    <xf numFmtId="175" fontId="19" fillId="0" borderId="7" xfId="1" applyNumberFormat="1" applyFont="1" applyBorder="1"/>
    <xf numFmtId="0" fontId="19" fillId="0" borderId="6" xfId="0" applyFont="1" applyBorder="1"/>
    <xf numFmtId="175" fontId="19" fillId="2" borderId="0" xfId="1" applyNumberFormat="1" applyFont="1" applyFill="1" applyBorder="1"/>
    <xf numFmtId="175" fontId="7" fillId="2" borderId="0" xfId="1" applyNumberFormat="1" applyFont="1" applyFill="1" applyBorder="1"/>
    <xf numFmtId="175" fontId="7" fillId="2" borderId="7" xfId="1" applyNumberFormat="1" applyFont="1" applyFill="1" applyBorder="1"/>
    <xf numFmtId="0" fontId="19" fillId="0" borderId="7" xfId="0" applyFont="1" applyBorder="1"/>
    <xf numFmtId="0" fontId="19" fillId="0" borderId="11" xfId="0" applyFont="1" applyBorder="1"/>
    <xf numFmtId="175" fontId="19" fillId="2" borderId="12" xfId="1" applyNumberFormat="1" applyFont="1" applyFill="1" applyBorder="1"/>
    <xf numFmtId="175" fontId="7" fillId="2" borderId="12" xfId="1" applyNumberFormat="1" applyFont="1" applyFill="1" applyBorder="1"/>
    <xf numFmtId="175" fontId="7" fillId="2" borderId="13" xfId="1" applyNumberFormat="1" applyFont="1" applyFill="1" applyBorder="1"/>
    <xf numFmtId="0" fontId="7" fillId="0" borderId="0" xfId="0" applyFont="1" applyBorder="1"/>
    <xf numFmtId="175" fontId="19" fillId="3" borderId="0" xfId="1" applyNumberFormat="1" applyFont="1" applyFill="1" applyBorder="1"/>
    <xf numFmtId="0" fontId="7" fillId="4" borderId="15" xfId="0" applyFont="1" applyFill="1" applyBorder="1" applyAlignment="1">
      <alignment horizontal="center"/>
    </xf>
    <xf numFmtId="175" fontId="19" fillId="0" borderId="2" xfId="1" applyNumberFormat="1" applyFont="1" applyBorder="1"/>
    <xf numFmtId="0" fontId="0" fillId="0" borderId="2" xfId="0" applyBorder="1"/>
    <xf numFmtId="175" fontId="19" fillId="0" borderId="3" xfId="1" applyNumberFormat="1" applyFont="1" applyBorder="1"/>
    <xf numFmtId="0" fontId="11" fillId="5" borderId="1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2" fillId="5" borderId="16" xfId="0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175" fontId="11" fillId="5" borderId="6" xfId="1" applyNumberFormat="1" applyFont="1" applyFill="1" applyBorder="1" applyAlignment="1">
      <alignment horizontal="center"/>
    </xf>
    <xf numFmtId="175" fontId="11" fillId="5" borderId="18" xfId="1" applyNumberFormat="1" applyFont="1" applyFill="1" applyBorder="1" applyAlignment="1">
      <alignment horizontal="center"/>
    </xf>
    <xf numFmtId="175" fontId="11" fillId="5" borderId="19" xfId="1" applyNumberFormat="1" applyFont="1" applyFill="1" applyBorder="1" applyAlignment="1">
      <alignment horizontal="center"/>
    </xf>
    <xf numFmtId="0" fontId="4" fillId="5" borderId="0" xfId="0" applyFont="1" applyFill="1" applyBorder="1"/>
    <xf numFmtId="0" fontId="4" fillId="5" borderId="19" xfId="0" applyFont="1" applyFill="1" applyBorder="1"/>
    <xf numFmtId="175" fontId="11" fillId="5" borderId="11" xfId="1" applyNumberFormat="1" applyFont="1" applyFill="1" applyBorder="1" applyAlignment="1">
      <alignment horizontal="center"/>
    </xf>
    <xf numFmtId="175" fontId="11" fillId="5" borderId="20" xfId="1" applyNumberFormat="1" applyFont="1" applyFill="1" applyBorder="1" applyAlignment="1">
      <alignment horizontal="center"/>
    </xf>
    <xf numFmtId="175" fontId="11" fillId="5" borderId="21" xfId="1" applyNumberFormat="1" applyFont="1" applyFill="1" applyBorder="1" applyAlignment="1">
      <alignment horizontal="center"/>
    </xf>
    <xf numFmtId="0" fontId="4" fillId="5" borderId="12" xfId="0" applyFont="1" applyFill="1" applyBorder="1"/>
    <xf numFmtId="0" fontId="4" fillId="5" borderId="21" xfId="0" applyFont="1" applyFill="1" applyBorder="1"/>
    <xf numFmtId="175" fontId="4" fillId="5" borderId="0" xfId="1" applyNumberFormat="1" applyFont="1" applyFill="1" applyBorder="1" applyAlignment="1">
      <alignment horizontal="center"/>
    </xf>
    <xf numFmtId="175" fontId="4" fillId="5" borderId="12" xfId="1" applyNumberFormat="1" applyFont="1" applyFill="1" applyBorder="1" applyAlignment="1">
      <alignment horizontal="center"/>
    </xf>
    <xf numFmtId="195" fontId="4" fillId="5" borderId="0" xfId="1" applyNumberFormat="1" applyFont="1" applyFill="1" applyBorder="1" applyAlignment="1">
      <alignment horizontal="center"/>
    </xf>
    <xf numFmtId="195" fontId="4" fillId="5" borderId="12" xfId="1" applyNumberFormat="1" applyFont="1" applyFill="1" applyBorder="1" applyAlignment="1">
      <alignment horizontal="center"/>
    </xf>
    <xf numFmtId="0" fontId="7" fillId="5" borderId="6" xfId="0" applyFont="1" applyFill="1" applyBorder="1"/>
    <xf numFmtId="175" fontId="7" fillId="5" borderId="0" xfId="1" applyNumberFormat="1" applyFont="1" applyFill="1" applyBorder="1"/>
    <xf numFmtId="175" fontId="7" fillId="5" borderId="7" xfId="1" applyNumberFormat="1" applyFont="1" applyFill="1" applyBorder="1"/>
    <xf numFmtId="0" fontId="7" fillId="5" borderId="11" xfId="0" applyFont="1" applyFill="1" applyBorder="1"/>
    <xf numFmtId="175" fontId="7" fillId="5" borderId="12" xfId="1" applyNumberFormat="1" applyFont="1" applyFill="1" applyBorder="1"/>
    <xf numFmtId="175" fontId="7" fillId="5" borderId="13" xfId="1" applyNumberFormat="1" applyFont="1" applyFill="1" applyBorder="1"/>
    <xf numFmtId="0" fontId="4" fillId="5" borderId="17" xfId="0" applyFont="1" applyFill="1" applyBorder="1"/>
    <xf numFmtId="0" fontId="7" fillId="0" borderId="1" xfId="0" applyFont="1" applyFill="1" applyBorder="1"/>
    <xf numFmtId="175" fontId="19" fillId="5" borderId="0" xfId="1" applyNumberFormat="1" applyFont="1" applyFill="1" applyBorder="1"/>
    <xf numFmtId="0" fontId="7" fillId="0" borderId="22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21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175260</xdr:rowOff>
    </xdr:from>
    <xdr:to>
      <xdr:col>5</xdr:col>
      <xdr:colOff>0</xdr:colOff>
      <xdr:row>5</xdr:row>
      <xdr:rowOff>175260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"/>
          <a:ext cx="3550920" cy="1668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NEWBKS/DailyPOS/F-DP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NEWBKS/DailyPOS/PS-DPo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y%2028%20Position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pec vs Hedge"/>
      <sheetName val="Position Detail"/>
      <sheetName val="Fuel Adjustment"/>
    </sheetNames>
    <sheetDataSet>
      <sheetData sheetId="0">
        <row r="12">
          <cell r="M12" t="e">
            <v>#N/A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osition Detail"/>
      <sheetName val="Speculative Report"/>
      <sheetName val="Interbook Fix"/>
      <sheetName val="Interbook Summary - Garet"/>
      <sheetName val="Interbook - Detail"/>
      <sheetName val="Generation Fix"/>
    </sheetNames>
    <sheetDataSet>
      <sheetData sheetId="0">
        <row r="38">
          <cell r="M38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raftChartData"/>
    </sheetNames>
    <sheetDataSet>
      <sheetData sheetId="0">
        <row r="13">
          <cell r="H13">
            <v>914396</v>
          </cell>
          <cell r="L13">
            <v>-1292822</v>
          </cell>
        </row>
        <row r="14">
          <cell r="H14">
            <v>-1932255</v>
          </cell>
          <cell r="L14">
            <v>-13843526</v>
          </cell>
        </row>
        <row r="64">
          <cell r="J64">
            <v>238</v>
          </cell>
          <cell r="K64">
            <v>222</v>
          </cell>
          <cell r="L64">
            <v>182</v>
          </cell>
          <cell r="M64">
            <v>358</v>
          </cell>
          <cell r="N64">
            <v>333</v>
          </cell>
          <cell r="O64">
            <v>242</v>
          </cell>
        </row>
        <row r="65">
          <cell r="J65">
            <v>300</v>
          </cell>
          <cell r="K65">
            <v>300</v>
          </cell>
          <cell r="L65">
            <v>300</v>
          </cell>
          <cell r="M65">
            <v>300</v>
          </cell>
          <cell r="N65">
            <v>300</v>
          </cell>
          <cell r="O65">
            <v>300</v>
          </cell>
        </row>
        <row r="66">
          <cell r="J66">
            <v>0</v>
          </cell>
          <cell r="K66">
            <v>0</v>
          </cell>
          <cell r="L66">
            <v>0</v>
          </cell>
          <cell r="M66">
            <v>58</v>
          </cell>
          <cell r="N66">
            <v>33</v>
          </cell>
          <cell r="O66">
            <v>0</v>
          </cell>
        </row>
        <row r="71">
          <cell r="J71">
            <v>3025</v>
          </cell>
          <cell r="K71">
            <v>-2796</v>
          </cell>
          <cell r="L71">
            <v>-925</v>
          </cell>
          <cell r="M71">
            <v>-7192</v>
          </cell>
          <cell r="N71">
            <v>-4936</v>
          </cell>
          <cell r="O71">
            <v>-9631</v>
          </cell>
        </row>
        <row r="72">
          <cell r="J72">
            <v>20000</v>
          </cell>
          <cell r="K72">
            <v>20000</v>
          </cell>
          <cell r="L72">
            <v>20000</v>
          </cell>
          <cell r="M72">
            <v>20000</v>
          </cell>
          <cell r="N72">
            <v>20000</v>
          </cell>
          <cell r="O72">
            <v>20000</v>
          </cell>
        </row>
        <row r="73"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</row>
        <row r="80">
          <cell r="D80">
            <v>-95</v>
          </cell>
          <cell r="E80">
            <v>-135</v>
          </cell>
          <cell r="F80">
            <v>-24</v>
          </cell>
          <cell r="G80">
            <v>-172</v>
          </cell>
          <cell r="H80">
            <v>-141</v>
          </cell>
          <cell r="I80">
            <v>354</v>
          </cell>
          <cell r="J80">
            <v>84</v>
          </cell>
          <cell r="K80">
            <v>99</v>
          </cell>
          <cell r="L80">
            <v>121</v>
          </cell>
          <cell r="M80">
            <v>72</v>
          </cell>
          <cell r="N80">
            <v>-3</v>
          </cell>
          <cell r="O80">
            <v>-51</v>
          </cell>
        </row>
        <row r="81">
          <cell r="D81">
            <v>300</v>
          </cell>
          <cell r="E81">
            <v>300</v>
          </cell>
          <cell r="F81">
            <v>300</v>
          </cell>
          <cell r="G81">
            <v>500</v>
          </cell>
          <cell r="H81">
            <v>500</v>
          </cell>
          <cell r="I81">
            <v>500</v>
          </cell>
          <cell r="J81">
            <v>400</v>
          </cell>
          <cell r="K81">
            <v>400</v>
          </cell>
          <cell r="L81">
            <v>400</v>
          </cell>
          <cell r="M81">
            <v>400</v>
          </cell>
          <cell r="N81">
            <v>400</v>
          </cell>
          <cell r="O81">
            <v>400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7">
          <cell r="D87">
            <v>-8000</v>
          </cell>
          <cell r="E87">
            <v>4324</v>
          </cell>
          <cell r="F87">
            <v>12853</v>
          </cell>
          <cell r="G87">
            <v>11682</v>
          </cell>
          <cell r="H87">
            <v>-9588</v>
          </cell>
          <cell r="I87">
            <v>-10000</v>
          </cell>
          <cell r="J87">
            <v>3018</v>
          </cell>
          <cell r="K87">
            <v>-17032</v>
          </cell>
          <cell r="L87">
            <v>-18118</v>
          </cell>
          <cell r="M87">
            <v>-22822</v>
          </cell>
          <cell r="N87">
            <v>-71654</v>
          </cell>
          <cell r="O87">
            <v>-73179</v>
          </cell>
        </row>
        <row r="88">
          <cell r="D88">
            <v>20000</v>
          </cell>
          <cell r="E88">
            <v>20000</v>
          </cell>
          <cell r="F88">
            <v>20000</v>
          </cell>
          <cell r="G88">
            <v>20000</v>
          </cell>
          <cell r="H88">
            <v>20000</v>
          </cell>
          <cell r="I88">
            <v>20000</v>
          </cell>
          <cell r="J88">
            <v>20000</v>
          </cell>
          <cell r="K88">
            <v>20000</v>
          </cell>
          <cell r="L88">
            <v>20000</v>
          </cell>
          <cell r="M88">
            <v>20000</v>
          </cell>
          <cell r="N88">
            <v>20000</v>
          </cell>
          <cell r="O88">
            <v>20000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2822</v>
          </cell>
          <cell r="N89">
            <v>51654</v>
          </cell>
          <cell r="O89">
            <v>53179</v>
          </cell>
        </row>
        <row r="96">
          <cell r="D96">
            <v>-337</v>
          </cell>
          <cell r="E96">
            <v>-371</v>
          </cell>
          <cell r="F96">
            <v>-179</v>
          </cell>
          <cell r="G96">
            <v>-428</v>
          </cell>
          <cell r="H96">
            <v>-581</v>
          </cell>
          <cell r="I96">
            <v>-194</v>
          </cell>
        </row>
        <row r="97">
          <cell r="D97">
            <v>400</v>
          </cell>
          <cell r="E97">
            <v>400</v>
          </cell>
          <cell r="F97">
            <v>400</v>
          </cell>
          <cell r="G97">
            <v>600</v>
          </cell>
          <cell r="H97">
            <v>600</v>
          </cell>
          <cell r="I97">
            <v>600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103">
          <cell r="D103">
            <v>-69104</v>
          </cell>
          <cell r="E103">
            <v>-44869</v>
          </cell>
          <cell r="F103">
            <v>-50394</v>
          </cell>
          <cell r="G103">
            <v>-82639</v>
          </cell>
          <cell r="H103">
            <v>-66481</v>
          </cell>
          <cell r="I103">
            <v>-91040</v>
          </cell>
        </row>
        <row r="104">
          <cell r="D104">
            <v>20000</v>
          </cell>
          <cell r="E104">
            <v>20000</v>
          </cell>
          <cell r="F104">
            <v>20000</v>
          </cell>
          <cell r="G104">
            <v>20000</v>
          </cell>
          <cell r="H104">
            <v>20000</v>
          </cell>
          <cell r="I104">
            <v>20000</v>
          </cell>
        </row>
        <row r="105">
          <cell r="D105">
            <v>49104</v>
          </cell>
          <cell r="E105">
            <v>24869</v>
          </cell>
          <cell r="F105">
            <v>30394</v>
          </cell>
          <cell r="G105">
            <v>62639</v>
          </cell>
          <cell r="H105">
            <v>46481</v>
          </cell>
          <cell r="I105">
            <v>71040</v>
          </cell>
        </row>
      </sheetData>
      <sheetData sheetId="1">
        <row r="5">
          <cell r="C5">
            <v>87225</v>
          </cell>
          <cell r="D5">
            <v>89893</v>
          </cell>
          <cell r="J5">
            <v>93771</v>
          </cell>
        </row>
        <row r="6">
          <cell r="C6">
            <v>97086</v>
          </cell>
          <cell r="D6">
            <v>67728</v>
          </cell>
          <cell r="J6">
            <v>-86694</v>
          </cell>
        </row>
        <row r="7">
          <cell r="C7">
            <v>104668</v>
          </cell>
          <cell r="D7">
            <v>26286</v>
          </cell>
          <cell r="J7">
            <v>-27769</v>
          </cell>
        </row>
        <row r="8">
          <cell r="C8">
            <v>161677</v>
          </cell>
          <cell r="D8">
            <v>104904</v>
          </cell>
          <cell r="J8">
            <v>-222952</v>
          </cell>
        </row>
        <row r="9">
          <cell r="C9">
            <v>151905</v>
          </cell>
          <cell r="D9">
            <v>87789</v>
          </cell>
          <cell r="J9">
            <v>-148081</v>
          </cell>
        </row>
        <row r="10">
          <cell r="C10">
            <v>111768</v>
          </cell>
          <cell r="D10">
            <v>68207</v>
          </cell>
          <cell r="J10">
            <v>-298557</v>
          </cell>
        </row>
        <row r="11">
          <cell r="C11">
            <v>-28293</v>
          </cell>
          <cell r="D11">
            <v>-42999</v>
          </cell>
          <cell r="J11">
            <v>-247994</v>
          </cell>
        </row>
        <row r="12">
          <cell r="C12">
            <v>-49408</v>
          </cell>
          <cell r="D12">
            <v>-41200</v>
          </cell>
          <cell r="J12">
            <v>121072</v>
          </cell>
        </row>
        <row r="13">
          <cell r="C13">
            <v>13286</v>
          </cell>
          <cell r="D13">
            <v>-30812</v>
          </cell>
          <cell r="J13">
            <v>398463</v>
          </cell>
        </row>
        <row r="14">
          <cell r="C14">
            <v>-44285</v>
          </cell>
          <cell r="D14">
            <v>-79488</v>
          </cell>
          <cell r="J14">
            <v>350473</v>
          </cell>
        </row>
        <row r="15">
          <cell r="C15">
            <v>-32390</v>
          </cell>
          <cell r="D15">
            <v>-72787</v>
          </cell>
          <cell r="J15">
            <v>-297235</v>
          </cell>
        </row>
        <row r="16">
          <cell r="C16">
            <v>162917</v>
          </cell>
          <cell r="D16">
            <v>91650</v>
          </cell>
          <cell r="J16">
            <v>-299987</v>
          </cell>
        </row>
        <row r="17">
          <cell r="C17">
            <v>21407</v>
          </cell>
          <cell r="D17">
            <v>41221</v>
          </cell>
          <cell r="J17">
            <v>93561</v>
          </cell>
        </row>
        <row r="18">
          <cell r="C18">
            <v>19647</v>
          </cell>
          <cell r="D18">
            <v>43438</v>
          </cell>
          <cell r="J18">
            <v>-528009</v>
          </cell>
        </row>
        <row r="19">
          <cell r="C19">
            <v>39669</v>
          </cell>
          <cell r="D19">
            <v>46932</v>
          </cell>
          <cell r="J19">
            <v>-543559</v>
          </cell>
        </row>
        <row r="20">
          <cell r="C20">
            <v>42385</v>
          </cell>
          <cell r="D20">
            <v>11280</v>
          </cell>
          <cell r="J20">
            <v>-707480</v>
          </cell>
        </row>
        <row r="21">
          <cell r="C21">
            <v>10449</v>
          </cell>
          <cell r="D21">
            <v>-12412</v>
          </cell>
          <cell r="J21">
            <v>-2149620</v>
          </cell>
        </row>
        <row r="22">
          <cell r="C22">
            <v>-20165</v>
          </cell>
          <cell r="D22">
            <v>-17755</v>
          </cell>
          <cell r="J22">
            <v>-2268534</v>
          </cell>
        </row>
        <row r="23">
          <cell r="C23">
            <v>-118138</v>
          </cell>
          <cell r="D23">
            <v>-133116</v>
          </cell>
          <cell r="J23">
            <v>-2142203</v>
          </cell>
        </row>
        <row r="24">
          <cell r="C24">
            <v>-133456</v>
          </cell>
          <cell r="D24">
            <v>-115811</v>
          </cell>
          <cell r="J24">
            <v>-1256333</v>
          </cell>
        </row>
        <row r="25">
          <cell r="C25">
            <v>-54275</v>
          </cell>
          <cell r="D25">
            <v>-78538</v>
          </cell>
          <cell r="J25">
            <v>-1562203</v>
          </cell>
        </row>
        <row r="26">
          <cell r="C26">
            <v>-168113</v>
          </cell>
          <cell r="D26">
            <v>-139828</v>
          </cell>
          <cell r="J26">
            <v>-2479159</v>
          </cell>
        </row>
        <row r="27">
          <cell r="C27">
            <v>-198019</v>
          </cell>
          <cell r="D27">
            <v>-234188</v>
          </cell>
          <cell r="J27">
            <v>-2060918</v>
          </cell>
        </row>
        <row r="28">
          <cell r="C28">
            <v>-47230</v>
          </cell>
          <cell r="D28">
            <v>-92776</v>
          </cell>
          <cell r="J28">
            <v>-2731213</v>
          </cell>
        </row>
        <row r="29">
          <cell r="C29">
            <v>0</v>
          </cell>
          <cell r="D29">
            <v>0</v>
          </cell>
          <cell r="J29">
            <v>0</v>
          </cell>
        </row>
        <row r="30">
          <cell r="C30">
            <v>0</v>
          </cell>
          <cell r="D30">
            <v>0</v>
          </cell>
          <cell r="J30">
            <v>0</v>
          </cell>
        </row>
        <row r="31">
          <cell r="C31">
            <v>0</v>
          </cell>
          <cell r="D31">
            <v>0</v>
          </cell>
          <cell r="J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O79"/>
  <sheetViews>
    <sheetView tabSelected="1" workbookViewId="0"/>
  </sheetViews>
  <sheetFormatPr defaultRowHeight="13.2" x14ac:dyDescent="0.25"/>
  <cols>
    <col min="2" max="2" width="2.6640625" customWidth="1"/>
    <col min="3" max="3" width="15" customWidth="1"/>
    <col min="4" max="4" width="12.6640625" customWidth="1"/>
    <col min="5" max="5" width="12.5546875" customWidth="1"/>
    <col min="6" max="8" width="14.44140625" bestFit="1" customWidth="1"/>
    <col min="9" max="15" width="12.33203125" customWidth="1"/>
  </cols>
  <sheetData>
    <row r="1" spans="3:15" ht="20.399999999999999" x14ac:dyDescent="0.35">
      <c r="C1" s="1"/>
      <c r="D1" s="2"/>
      <c r="E1" s="3"/>
      <c r="F1" s="4"/>
      <c r="G1" s="2"/>
      <c r="H1" s="2"/>
      <c r="I1" s="2"/>
      <c r="J1" s="2"/>
      <c r="K1" s="2"/>
      <c r="L1" s="2"/>
      <c r="M1" s="2"/>
      <c r="N1" s="2"/>
      <c r="O1" s="2"/>
    </row>
    <row r="2" spans="3:15" ht="15.6" x14ac:dyDescent="0.3">
      <c r="C2" s="5"/>
      <c r="G2" s="2"/>
      <c r="H2" s="2"/>
      <c r="I2" s="2"/>
      <c r="J2" s="2"/>
      <c r="K2" s="2"/>
      <c r="L2" s="2"/>
      <c r="M2" s="2"/>
      <c r="N2" s="2"/>
      <c r="O2" s="2"/>
    </row>
    <row r="3" spans="3:15" ht="31.8" x14ac:dyDescent="0.5">
      <c r="C3" s="6"/>
      <c r="F3" s="7" t="s">
        <v>0</v>
      </c>
      <c r="G3" s="2"/>
      <c r="H3" s="2"/>
      <c r="I3" s="2"/>
      <c r="J3" s="2"/>
      <c r="K3" s="2"/>
      <c r="L3" s="2"/>
      <c r="M3" s="2"/>
      <c r="N3" s="2"/>
      <c r="O3" s="2"/>
    </row>
    <row r="4" spans="3:15" ht="31.8" x14ac:dyDescent="0.5">
      <c r="C4" s="1"/>
      <c r="F4" s="7" t="s">
        <v>1</v>
      </c>
      <c r="G4" s="2"/>
      <c r="H4" s="2"/>
      <c r="I4" s="2"/>
      <c r="J4" s="2"/>
      <c r="K4" s="2"/>
      <c r="L4" s="2"/>
      <c r="M4" s="2"/>
      <c r="N4" s="2"/>
      <c r="O4" s="2"/>
    </row>
    <row r="5" spans="3:15" ht="31.8" x14ac:dyDescent="0.5">
      <c r="C5" s="1"/>
      <c r="D5" s="2"/>
      <c r="F5" s="7" t="s">
        <v>48</v>
      </c>
      <c r="G5" s="2"/>
      <c r="H5" s="2"/>
      <c r="I5" s="2"/>
      <c r="J5" s="2"/>
      <c r="K5" s="2"/>
      <c r="L5" s="2"/>
      <c r="M5" s="2"/>
      <c r="N5" s="2"/>
      <c r="O5" s="2"/>
    </row>
    <row r="6" spans="3:15" ht="20.399999999999999" x14ac:dyDescent="0.35">
      <c r="C6" s="1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</row>
    <row r="7" spans="3:15" ht="20.399999999999999" x14ac:dyDescent="0.35">
      <c r="C7" s="1"/>
      <c r="D7" s="2"/>
      <c r="E7" s="2"/>
      <c r="F7" s="4"/>
      <c r="G7" s="2"/>
      <c r="H7" s="2"/>
      <c r="I7" s="2"/>
      <c r="J7" s="2"/>
      <c r="K7" s="2"/>
      <c r="L7" s="2"/>
      <c r="M7" s="2"/>
      <c r="N7" s="2"/>
      <c r="O7" s="2"/>
    </row>
    <row r="8" spans="3:15" ht="21" thickBot="1" x14ac:dyDescent="0.4">
      <c r="C8" s="1"/>
      <c r="D8" s="2"/>
      <c r="E8" s="2"/>
      <c r="F8" s="4"/>
      <c r="G8" s="2"/>
      <c r="H8" s="2"/>
      <c r="I8" s="2"/>
      <c r="J8" s="2"/>
      <c r="K8" s="2"/>
      <c r="L8" s="2"/>
      <c r="M8" s="2"/>
      <c r="N8" s="2"/>
      <c r="O8" s="2"/>
    </row>
    <row r="9" spans="3:15" ht="18" thickBot="1" x14ac:dyDescent="0.35">
      <c r="C9" s="121" t="s">
        <v>2</v>
      </c>
      <c r="D9" s="122"/>
      <c r="E9" s="8" t="s">
        <v>3</v>
      </c>
      <c r="F9" s="9"/>
      <c r="G9" s="9"/>
      <c r="H9" s="9"/>
      <c r="I9" s="10"/>
      <c r="J9" s="11" t="s">
        <v>4</v>
      </c>
      <c r="K9" s="11"/>
      <c r="L9" s="11"/>
      <c r="M9" s="11"/>
      <c r="N9" s="12"/>
    </row>
    <row r="10" spans="3:15" ht="18" x14ac:dyDescent="0.35">
      <c r="C10" s="13"/>
      <c r="D10" s="14"/>
      <c r="E10" s="93"/>
      <c r="F10" s="94"/>
      <c r="G10" s="95"/>
      <c r="H10" s="94"/>
      <c r="I10" s="96"/>
      <c r="J10" s="97"/>
      <c r="K10" s="94"/>
      <c r="L10" s="94"/>
      <c r="M10" s="94"/>
      <c r="N10" s="96"/>
    </row>
    <row r="11" spans="3:15" ht="18" x14ac:dyDescent="0.35">
      <c r="C11" s="13"/>
      <c r="D11" s="15"/>
      <c r="E11" s="98" t="s">
        <v>5</v>
      </c>
      <c r="F11" s="99" t="s">
        <v>6</v>
      </c>
      <c r="G11" s="99" t="s">
        <v>7</v>
      </c>
      <c r="H11" s="99" t="s">
        <v>8</v>
      </c>
      <c r="I11" s="100" t="s">
        <v>9</v>
      </c>
      <c r="J11" s="101"/>
      <c r="K11" s="99" t="s">
        <v>10</v>
      </c>
      <c r="L11" s="99" t="s">
        <v>8</v>
      </c>
      <c r="M11" s="99" t="s">
        <v>9</v>
      </c>
      <c r="N11" s="102"/>
    </row>
    <row r="12" spans="3:15" ht="14.4" thickBot="1" x14ac:dyDescent="0.35">
      <c r="C12" s="16" t="s">
        <v>11</v>
      </c>
      <c r="D12" s="17"/>
      <c r="E12" s="103" t="s">
        <v>12</v>
      </c>
      <c r="F12" s="104" t="s">
        <v>12</v>
      </c>
      <c r="G12" s="104" t="s">
        <v>12</v>
      </c>
      <c r="H12" s="104" t="s">
        <v>13</v>
      </c>
      <c r="I12" s="105" t="s">
        <v>14</v>
      </c>
      <c r="J12" s="106"/>
      <c r="K12" s="104" t="s">
        <v>15</v>
      </c>
      <c r="L12" s="104" t="s">
        <v>13</v>
      </c>
      <c r="M12" s="104" t="s">
        <v>14</v>
      </c>
      <c r="N12" s="107"/>
    </row>
    <row r="13" spans="3:15" ht="15.6" x14ac:dyDescent="0.3">
      <c r="C13" s="18"/>
      <c r="D13" s="19" t="s">
        <v>16</v>
      </c>
      <c r="E13" s="20">
        <f>SUM([3]DraftChartData!C5:C16)</f>
        <v>736156</v>
      </c>
      <c r="F13" s="20">
        <f>SUM([3]DraftChartData!D5:D16)</f>
        <v>269171</v>
      </c>
      <c r="G13" s="20">
        <f>E13+F13</f>
        <v>1005327</v>
      </c>
      <c r="H13" s="20">
        <f>[3]Report!$H$13</f>
        <v>914396</v>
      </c>
      <c r="I13" s="21">
        <f>G13-H13</f>
        <v>90931</v>
      </c>
      <c r="J13" s="22"/>
      <c r="K13" s="20">
        <f>SUM([3]DraftChartData!J5:J16)</f>
        <v>-665490</v>
      </c>
      <c r="L13" s="20">
        <f>[3]Report!$L$13</f>
        <v>-1292822</v>
      </c>
      <c r="M13" s="21">
        <f>K13-L13</f>
        <v>627332</v>
      </c>
      <c r="N13" s="23"/>
    </row>
    <row r="14" spans="3:15" ht="15.6" x14ac:dyDescent="0.3">
      <c r="C14" s="18"/>
      <c r="D14" s="19" t="s">
        <v>17</v>
      </c>
      <c r="E14" s="20">
        <f>SUM([3]DraftChartData!C17:C28)</f>
        <v>-605839</v>
      </c>
      <c r="F14" s="20">
        <f>SUM([3]DraftChartData!D17:D28)</f>
        <v>-681553</v>
      </c>
      <c r="G14" s="20">
        <f>E14+F14</f>
        <v>-1287392</v>
      </c>
      <c r="H14" s="20">
        <f>[3]Report!$H$14</f>
        <v>-1932255</v>
      </c>
      <c r="I14" s="21">
        <f>G14-H14</f>
        <v>644863</v>
      </c>
      <c r="J14" s="22"/>
      <c r="K14" s="20">
        <f>SUM([3]DraftChartData!J17:J27)</f>
        <v>-15604457</v>
      </c>
      <c r="L14" s="20">
        <f>[3]Report!$L$14</f>
        <v>-13843526</v>
      </c>
      <c r="M14" s="21">
        <f>K14-L14</f>
        <v>-1760931</v>
      </c>
      <c r="N14" s="23"/>
    </row>
    <row r="15" spans="3:15" ht="15.75" hidden="1" customHeight="1" x14ac:dyDescent="0.3">
      <c r="C15" s="18"/>
      <c r="D15" s="19" t="s">
        <v>18</v>
      </c>
      <c r="E15" s="24">
        <f>SUM([3]DraftChartData!C28:C31)</f>
        <v>-47230</v>
      </c>
      <c r="F15" s="24">
        <f>SUM([3]DraftChartData!D28:D31)</f>
        <v>-92776</v>
      </c>
      <c r="G15" s="24">
        <f>E15+F15</f>
        <v>-140006</v>
      </c>
      <c r="H15" s="24">
        <v>0</v>
      </c>
      <c r="I15" s="25">
        <f>G15-H15</f>
        <v>-140006</v>
      </c>
      <c r="J15" s="22"/>
      <c r="K15" s="24">
        <f>SUM([3]DraftChartData!J28:J31)</f>
        <v>-2731213</v>
      </c>
      <c r="L15" s="24">
        <v>0</v>
      </c>
      <c r="M15" s="25">
        <f>K15-L15</f>
        <v>-2731213</v>
      </c>
      <c r="N15" s="23"/>
    </row>
    <row r="16" spans="3:15" x14ac:dyDescent="0.25">
      <c r="C16" s="18"/>
      <c r="D16" s="22"/>
      <c r="E16" s="26">
        <f>SUM(E13:E14)</f>
        <v>130317</v>
      </c>
      <c r="F16" s="26">
        <f>SUM(F13:F14)</f>
        <v>-412382</v>
      </c>
      <c r="G16" s="26">
        <f>SUM(G13:G14)</f>
        <v>-282065</v>
      </c>
      <c r="H16" s="26">
        <f>SUM(H13:H15)</f>
        <v>-1017859</v>
      </c>
      <c r="I16" s="26">
        <f>SUM(I13:I14)</f>
        <v>735794</v>
      </c>
      <c r="J16" s="18"/>
      <c r="K16" s="26">
        <f>SUM(K13:K14)</f>
        <v>-16269947</v>
      </c>
      <c r="L16" s="26">
        <f>SUM(L13:L14)</f>
        <v>-15136348</v>
      </c>
      <c r="M16" s="26">
        <f>SUM(M13:M14)</f>
        <v>-1133599</v>
      </c>
      <c r="N16" s="27"/>
    </row>
    <row r="17" spans="3:14" x14ac:dyDescent="0.25">
      <c r="C17" s="18"/>
      <c r="D17" s="22"/>
      <c r="E17" s="20"/>
      <c r="F17" s="20"/>
      <c r="G17" s="20"/>
      <c r="H17" s="20"/>
      <c r="I17" s="28"/>
      <c r="J17" s="22"/>
      <c r="K17" s="20"/>
      <c r="L17" s="20"/>
      <c r="M17" s="20"/>
      <c r="N17" s="27"/>
    </row>
    <row r="18" spans="3:14" ht="16.8" x14ac:dyDescent="0.55000000000000004">
      <c r="C18" s="16" t="s">
        <v>19</v>
      </c>
      <c r="D18" s="17"/>
      <c r="E18" s="20"/>
      <c r="F18" s="20"/>
      <c r="G18" s="29" t="s">
        <v>20</v>
      </c>
      <c r="H18" s="29" t="s">
        <v>21</v>
      </c>
      <c r="I18" s="28"/>
      <c r="J18" s="22"/>
      <c r="K18" s="29" t="s">
        <v>22</v>
      </c>
      <c r="L18" s="29" t="s">
        <v>21</v>
      </c>
      <c r="M18" s="20"/>
      <c r="N18" s="27"/>
    </row>
    <row r="19" spans="3:14" ht="15.6" x14ac:dyDescent="0.3">
      <c r="C19" s="18"/>
      <c r="D19" s="19" t="s">
        <v>16</v>
      </c>
      <c r="E19" s="20"/>
      <c r="F19" s="20"/>
      <c r="G19" s="30">
        <v>2500000</v>
      </c>
      <c r="H19" s="108">
        <f>IF(ABS(G13)&gt;G19,ABS(G13)-G19,0)</f>
        <v>0</v>
      </c>
      <c r="I19" s="31"/>
      <c r="J19" s="32"/>
      <c r="K19" s="30" t="s">
        <v>23</v>
      </c>
      <c r="L19" s="110">
        <f>IF(ABS(K13)&gt;3000000,(ABS(K13)-3000000)/1000000,0)</f>
        <v>0</v>
      </c>
      <c r="M19" s="33"/>
      <c r="N19" s="27"/>
    </row>
    <row r="20" spans="3:14" ht="16.2" thickBot="1" x14ac:dyDescent="0.35">
      <c r="C20" s="34"/>
      <c r="D20" s="35" t="s">
        <v>17</v>
      </c>
      <c r="E20" s="36"/>
      <c r="F20" s="36"/>
      <c r="G20" s="37">
        <v>3500000</v>
      </c>
      <c r="H20" s="109">
        <f>IF(ABS(G14)&gt;G20,ABS(G14)-G20,0)</f>
        <v>0</v>
      </c>
      <c r="I20" s="39"/>
      <c r="J20" s="40"/>
      <c r="K20" s="37" t="s">
        <v>24</v>
      </c>
      <c r="L20" s="111">
        <f>IF(ABS(K14)&gt;5000000,(ABS(K14)-5000000)/1000000,0)</f>
        <v>10.604457</v>
      </c>
      <c r="M20" s="41"/>
      <c r="N20" s="42"/>
    </row>
    <row r="21" spans="3:14" ht="16.5" hidden="1" customHeight="1" thickBot="1" x14ac:dyDescent="0.35">
      <c r="C21" s="34"/>
      <c r="D21" s="35" t="str">
        <f>D15</f>
        <v>Month 25</v>
      </c>
      <c r="E21" s="36"/>
      <c r="F21" s="36"/>
      <c r="G21" s="37">
        <v>500000</v>
      </c>
      <c r="H21" s="38">
        <f>IF(ABS(G15)&gt;G21,ABS(G15)-G21,0)</f>
        <v>0</v>
      </c>
      <c r="I21" s="43"/>
      <c r="J21" s="40"/>
      <c r="K21" s="37" t="s">
        <v>25</v>
      </c>
      <c r="L21" s="38">
        <f>IF(ABS(K15)&gt;2000000,ABS(K15)-2000000,0)</f>
        <v>731213</v>
      </c>
      <c r="M21" s="44"/>
      <c r="N21" s="42"/>
    </row>
    <row r="22" spans="3:14" ht="19.5" customHeight="1" x14ac:dyDescent="0.3">
      <c r="C22" s="22"/>
      <c r="D22" s="22"/>
      <c r="E22" s="2"/>
      <c r="F22" s="2"/>
      <c r="G22" s="2"/>
      <c r="H22" s="2"/>
      <c r="I22" s="2"/>
      <c r="J22" s="45"/>
      <c r="K22" s="45"/>
      <c r="L22" s="45"/>
      <c r="M22" s="2"/>
      <c r="N22" s="2"/>
    </row>
    <row r="23" spans="3:14" ht="12.75" customHeight="1" thickBot="1" x14ac:dyDescent="0.3">
      <c r="C23" s="22"/>
      <c r="D23" s="2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3:14" ht="18" thickBot="1" x14ac:dyDescent="0.35">
      <c r="C24" s="123" t="s">
        <v>26</v>
      </c>
      <c r="D24" s="124"/>
      <c r="E24" s="9" t="s">
        <v>3</v>
      </c>
      <c r="F24" s="9"/>
      <c r="G24" s="9"/>
      <c r="H24" s="9"/>
      <c r="I24" s="10"/>
      <c r="J24" s="49" t="s">
        <v>4</v>
      </c>
      <c r="K24" s="50"/>
      <c r="L24" s="50"/>
      <c r="M24" s="50"/>
      <c r="N24" s="51"/>
    </row>
    <row r="25" spans="3:14" ht="15.6" x14ac:dyDescent="0.3">
      <c r="C25" s="18"/>
      <c r="D25" s="14"/>
      <c r="E25" s="93"/>
      <c r="F25" s="94"/>
      <c r="G25" s="94"/>
      <c r="H25" s="94"/>
      <c r="I25" s="118"/>
      <c r="J25" s="93"/>
      <c r="K25" s="94"/>
      <c r="L25" s="94"/>
      <c r="M25" s="94"/>
      <c r="N25" s="118"/>
    </row>
    <row r="26" spans="3:14" x14ac:dyDescent="0.25">
      <c r="C26" s="18"/>
      <c r="D26" s="15"/>
      <c r="E26" s="98"/>
      <c r="F26" s="99" t="s">
        <v>7</v>
      </c>
      <c r="G26" s="99" t="s">
        <v>8</v>
      </c>
      <c r="H26" s="99" t="s">
        <v>9</v>
      </c>
      <c r="I26" s="102"/>
      <c r="J26" s="98"/>
      <c r="K26" s="99" t="s">
        <v>7</v>
      </c>
      <c r="L26" s="99" t="s">
        <v>8</v>
      </c>
      <c r="M26" s="99" t="s">
        <v>9</v>
      </c>
      <c r="N26" s="102"/>
    </row>
    <row r="27" spans="3:14" ht="14.4" thickBot="1" x14ac:dyDescent="0.35">
      <c r="C27" s="16" t="s">
        <v>11</v>
      </c>
      <c r="D27" s="46"/>
      <c r="E27" s="103"/>
      <c r="F27" s="104" t="s">
        <v>27</v>
      </c>
      <c r="G27" s="104" t="s">
        <v>13</v>
      </c>
      <c r="H27" s="104" t="s">
        <v>14</v>
      </c>
      <c r="I27" s="107"/>
      <c r="J27" s="103"/>
      <c r="K27" s="104" t="s">
        <v>27</v>
      </c>
      <c r="L27" s="104" t="s">
        <v>13</v>
      </c>
      <c r="M27" s="104" t="s">
        <v>14</v>
      </c>
      <c r="N27" s="107"/>
    </row>
    <row r="28" spans="3:14" ht="15.6" x14ac:dyDescent="0.3">
      <c r="C28" s="18"/>
      <c r="D28" s="19" t="s">
        <v>16</v>
      </c>
      <c r="E28" s="20"/>
      <c r="F28" s="20"/>
      <c r="G28" s="20"/>
      <c r="H28" s="21"/>
      <c r="I28" s="23"/>
      <c r="J28" s="47"/>
      <c r="K28" s="52"/>
      <c r="L28" s="52"/>
      <c r="M28" s="21"/>
      <c r="N28" s="23"/>
    </row>
    <row r="29" spans="3:14" ht="15.6" x14ac:dyDescent="0.3">
      <c r="C29" s="18"/>
      <c r="D29" s="19" t="str">
        <f>D14</f>
        <v>Months 13-24</v>
      </c>
      <c r="E29" s="20"/>
      <c r="F29" s="20"/>
      <c r="G29" s="20"/>
      <c r="H29" s="21"/>
      <c r="I29" s="23"/>
      <c r="J29" s="47"/>
      <c r="K29" s="52"/>
      <c r="L29" s="52"/>
      <c r="M29" s="21"/>
      <c r="N29" s="23"/>
    </row>
    <row r="30" spans="3:14" ht="15.75" customHeight="1" x14ac:dyDescent="0.3">
      <c r="C30" s="18"/>
      <c r="D30" s="19"/>
      <c r="E30" s="20"/>
      <c r="F30" s="24"/>
      <c r="G30" s="24"/>
      <c r="H30" s="25"/>
      <c r="I30" s="23"/>
      <c r="J30" s="47"/>
      <c r="K30" s="53"/>
      <c r="L30" s="53"/>
      <c r="M30" s="25"/>
      <c r="N30" s="23"/>
    </row>
    <row r="31" spans="3:14" x14ac:dyDescent="0.25">
      <c r="C31" s="18"/>
      <c r="D31" s="22"/>
      <c r="E31" s="26"/>
      <c r="F31" s="48"/>
      <c r="G31" s="48"/>
      <c r="H31" s="21"/>
      <c r="I31" s="23"/>
      <c r="J31" s="54"/>
      <c r="K31" s="48"/>
      <c r="L31" s="48"/>
      <c r="M31" s="52"/>
      <c r="N31" s="27"/>
    </row>
    <row r="32" spans="3:14" ht="13.8" x14ac:dyDescent="0.3">
      <c r="C32" s="16" t="s">
        <v>19</v>
      </c>
      <c r="D32" s="46"/>
      <c r="E32" s="20"/>
      <c r="F32" s="20"/>
      <c r="G32" s="20"/>
      <c r="H32" s="20"/>
      <c r="I32" s="27"/>
      <c r="J32" s="47"/>
      <c r="K32" s="20"/>
      <c r="L32" s="20"/>
      <c r="M32" s="22"/>
      <c r="N32" s="27"/>
    </row>
    <row r="33" spans="3:15" ht="15.6" x14ac:dyDescent="0.3">
      <c r="C33" s="18"/>
      <c r="D33" s="19" t="s">
        <v>16</v>
      </c>
      <c r="E33" s="20"/>
      <c r="F33" s="55"/>
      <c r="G33" s="108">
        <f>IF(ABS(F28)&gt;F33,ABS(F28)-F33,0)</f>
        <v>0</v>
      </c>
      <c r="H33" s="20"/>
      <c r="I33" s="27"/>
      <c r="J33" s="56"/>
      <c r="K33" s="57"/>
      <c r="L33" s="108">
        <f>IF(ABS(K28)&gt;K33,ABS(K28)-K33,0)</f>
        <v>0</v>
      </c>
      <c r="M33" s="55"/>
      <c r="N33" s="27"/>
    </row>
    <row r="34" spans="3:15" ht="16.2" thickBot="1" x14ac:dyDescent="0.35">
      <c r="C34" s="34"/>
      <c r="D34" s="35" t="str">
        <f>D20</f>
        <v>Months 13-24</v>
      </c>
      <c r="E34" s="36"/>
      <c r="F34" s="58"/>
      <c r="G34" s="109">
        <f>IF(ABS(F29)&gt;F34,ABS(F29)-F34,0)</f>
        <v>0</v>
      </c>
      <c r="H34" s="36"/>
      <c r="I34" s="42"/>
      <c r="J34" s="59"/>
      <c r="K34" s="60"/>
      <c r="L34" s="109">
        <f>IF(ABS(K29)&gt;K34,ABS(K29)-K34,0)</f>
        <v>0</v>
      </c>
      <c r="M34" s="58"/>
      <c r="N34" s="42"/>
    </row>
    <row r="35" spans="3:15" ht="16.2" hidden="1" thickBot="1" x14ac:dyDescent="0.35">
      <c r="C35" s="2"/>
      <c r="D35" s="34"/>
      <c r="E35" s="35">
        <f>D30</f>
        <v>0</v>
      </c>
      <c r="F35" s="36"/>
      <c r="G35" s="58">
        <v>1000000</v>
      </c>
      <c r="H35" s="38">
        <f>IF(ABS(F30)&gt;G35,ABS(F30)-G35,0)</f>
        <v>0</v>
      </c>
      <c r="I35" s="61"/>
      <c r="J35" s="42"/>
      <c r="K35" s="62"/>
      <c r="L35" s="60">
        <v>100000</v>
      </c>
      <c r="M35" s="38">
        <f>IF(ABS(K30)&gt;L35,ABS(K30)-L35,0)</f>
        <v>0</v>
      </c>
      <c r="N35" s="36"/>
      <c r="O35" s="42"/>
    </row>
    <row r="36" spans="3:15" ht="15.6" x14ac:dyDescent="0.3">
      <c r="C36" s="2"/>
      <c r="D36" s="22"/>
      <c r="E36" s="19"/>
      <c r="F36" s="63"/>
      <c r="G36" s="55"/>
      <c r="I36" s="20"/>
      <c r="J36" s="20"/>
      <c r="K36" s="20"/>
      <c r="L36" s="22"/>
      <c r="M36" s="64"/>
      <c r="N36" s="64"/>
      <c r="O36" s="20"/>
    </row>
    <row r="37" spans="3:15" ht="15.6" x14ac:dyDescent="0.3">
      <c r="C37" s="5" t="s">
        <v>28</v>
      </c>
      <c r="D37" s="22"/>
      <c r="E37" s="19"/>
      <c r="F37" s="63"/>
      <c r="G37" s="55"/>
      <c r="I37" s="20"/>
      <c r="J37" s="20"/>
      <c r="K37" s="20"/>
      <c r="L37" s="22"/>
      <c r="M37" s="64"/>
      <c r="N37" s="64"/>
      <c r="O37" s="20"/>
    </row>
    <row r="38" spans="3:15" ht="15.6" x14ac:dyDescent="0.3">
      <c r="C38" s="2"/>
      <c r="D38" s="22"/>
      <c r="E38" s="19"/>
      <c r="F38" s="63"/>
      <c r="G38" s="55"/>
      <c r="I38" s="20"/>
      <c r="J38" s="20"/>
      <c r="K38" s="20"/>
      <c r="L38" s="22"/>
      <c r="M38" s="64"/>
      <c r="N38" s="64"/>
      <c r="O38" s="20"/>
    </row>
    <row r="39" spans="3:15" ht="17.399999999999999" x14ac:dyDescent="0.3">
      <c r="C39" s="65" t="s">
        <v>47</v>
      </c>
      <c r="D39" s="66"/>
      <c r="E39" s="67"/>
      <c r="F39" s="68"/>
      <c r="G39" s="69"/>
      <c r="H39" s="70"/>
      <c r="I39" s="70"/>
      <c r="J39" s="70"/>
      <c r="K39" s="71"/>
      <c r="L39" s="71"/>
      <c r="M39" s="71"/>
      <c r="N39" s="71"/>
      <c r="O39" s="66"/>
    </row>
    <row r="40" spans="3:15" ht="15.6" hidden="1" x14ac:dyDescent="0.3">
      <c r="C40" s="72">
        <v>2000</v>
      </c>
      <c r="D40" s="73" t="s">
        <v>29</v>
      </c>
      <c r="E40" s="73" t="s">
        <v>30</v>
      </c>
      <c r="F40" s="73" t="s">
        <v>31</v>
      </c>
      <c r="G40" s="73" t="s">
        <v>32</v>
      </c>
      <c r="H40" s="73" t="s">
        <v>33</v>
      </c>
      <c r="I40" s="73" t="s">
        <v>34</v>
      </c>
      <c r="J40" s="73" t="s">
        <v>35</v>
      </c>
      <c r="K40" s="73" t="s">
        <v>36</v>
      </c>
      <c r="L40" s="73" t="s">
        <v>37</v>
      </c>
      <c r="M40" s="73" t="s">
        <v>38</v>
      </c>
      <c r="N40" s="73" t="s">
        <v>39</v>
      </c>
      <c r="O40" s="74" t="s">
        <v>40</v>
      </c>
    </row>
    <row r="41" spans="3:15" ht="15.6" hidden="1" x14ac:dyDescent="0.3">
      <c r="C41" s="75" t="s">
        <v>41</v>
      </c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7">
        <f>[2]Summary!M$38</f>
        <v>0</v>
      </c>
    </row>
    <row r="42" spans="3:15" ht="15.6" hidden="1" x14ac:dyDescent="0.3">
      <c r="C42" s="78" t="s">
        <v>42</v>
      </c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7">
        <v>300</v>
      </c>
    </row>
    <row r="43" spans="3:15" ht="15.6" hidden="1" x14ac:dyDescent="0.3">
      <c r="C43" s="78" t="s">
        <v>21</v>
      </c>
      <c r="D43" s="79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1">
        <f>IF((ABS(O41))&gt;(ABS(O42)),(ABS(O42))-(ABS(O41)),0)</f>
        <v>0</v>
      </c>
    </row>
    <row r="44" spans="3:15" ht="15.6" hidden="1" x14ac:dyDescent="0.3">
      <c r="C44" s="78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82"/>
    </row>
    <row r="45" spans="3:15" ht="15.6" hidden="1" x14ac:dyDescent="0.3">
      <c r="C45" s="75" t="s">
        <v>43</v>
      </c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7" t="e">
        <f>[1]Summary!M$12</f>
        <v>#N/A</v>
      </c>
    </row>
    <row r="46" spans="3:15" ht="15.6" hidden="1" x14ac:dyDescent="0.3">
      <c r="C46" s="78" t="s">
        <v>44</v>
      </c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7">
        <v>20000</v>
      </c>
    </row>
    <row r="47" spans="3:15" ht="16.2" hidden="1" thickBot="1" x14ac:dyDescent="0.35">
      <c r="C47" s="83" t="s">
        <v>21</v>
      </c>
      <c r="D47" s="84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6" t="e">
        <f>IF((ABS(O45))&gt;(ABS(O46)),(ABS(O46))-(ABS(O45)),0)</f>
        <v>#N/A</v>
      </c>
    </row>
    <row r="48" spans="3:15" ht="15.6" x14ac:dyDescent="0.3">
      <c r="C48" s="87" t="s">
        <v>45</v>
      </c>
      <c r="D48" s="66"/>
      <c r="E48" s="66"/>
      <c r="F48" s="66"/>
      <c r="G48" s="66"/>
      <c r="H48" s="66"/>
      <c r="I48" s="66"/>
      <c r="J48" s="66"/>
      <c r="K48" s="88"/>
      <c r="L48" s="88"/>
      <c r="M48" s="88"/>
      <c r="N48" s="66"/>
      <c r="O48" s="66"/>
    </row>
    <row r="49" spans="3:15" ht="13.8" thickBot="1" x14ac:dyDescent="0.3"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</row>
    <row r="50" spans="3:15" ht="16.2" thickBot="1" x14ac:dyDescent="0.35">
      <c r="C50" s="89">
        <v>2001</v>
      </c>
      <c r="D50" s="73" t="s">
        <v>29</v>
      </c>
      <c r="E50" s="73" t="s">
        <v>30</v>
      </c>
      <c r="F50" s="73" t="s">
        <v>31</v>
      </c>
      <c r="G50" s="73" t="s">
        <v>32</v>
      </c>
      <c r="H50" s="73" t="s">
        <v>33</v>
      </c>
      <c r="I50" s="73" t="s">
        <v>34</v>
      </c>
      <c r="J50" s="73" t="s">
        <v>35</v>
      </c>
      <c r="K50" s="73" t="s">
        <v>36</v>
      </c>
      <c r="L50" s="73" t="s">
        <v>37</v>
      </c>
      <c r="M50" s="73" t="s">
        <v>38</v>
      </c>
      <c r="N50" s="73" t="s">
        <v>39</v>
      </c>
      <c r="O50" s="74" t="s">
        <v>40</v>
      </c>
    </row>
    <row r="51" spans="3:15" ht="15.6" x14ac:dyDescent="0.3">
      <c r="C51" s="119" t="s">
        <v>41</v>
      </c>
      <c r="D51" s="76"/>
      <c r="E51" s="76"/>
      <c r="F51" s="76"/>
      <c r="G51" s="76"/>
      <c r="I51" s="76"/>
      <c r="J51" s="76">
        <f>[3]Report!J64</f>
        <v>238</v>
      </c>
      <c r="K51" s="76">
        <f>[3]Report!K64</f>
        <v>222</v>
      </c>
      <c r="L51" s="76">
        <f>[3]Report!L64</f>
        <v>182</v>
      </c>
      <c r="M51" s="76">
        <f>[3]Report!M64</f>
        <v>358</v>
      </c>
      <c r="N51" s="76">
        <f>[3]Report!N64</f>
        <v>333</v>
      </c>
      <c r="O51" s="77">
        <f>[3]Report!O64</f>
        <v>242</v>
      </c>
    </row>
    <row r="52" spans="3:15" ht="15.6" x14ac:dyDescent="0.3">
      <c r="C52" s="78" t="s">
        <v>46</v>
      </c>
      <c r="D52" s="76"/>
      <c r="E52" s="76"/>
      <c r="F52" s="76"/>
      <c r="G52" s="76"/>
      <c r="H52" s="76"/>
      <c r="I52" s="76"/>
      <c r="J52" s="76">
        <f>[3]Report!J65</f>
        <v>300</v>
      </c>
      <c r="K52" s="76">
        <f>[3]Report!K65</f>
        <v>300</v>
      </c>
      <c r="L52" s="76">
        <f>[3]Report!L65</f>
        <v>300</v>
      </c>
      <c r="M52" s="76">
        <f>[3]Report!M65</f>
        <v>300</v>
      </c>
      <c r="N52" s="76">
        <f>[3]Report!N65</f>
        <v>300</v>
      </c>
      <c r="O52" s="77">
        <f>[3]Report!O65</f>
        <v>300</v>
      </c>
    </row>
    <row r="53" spans="3:15" ht="15.6" x14ac:dyDescent="0.3">
      <c r="C53" s="112" t="s">
        <v>21</v>
      </c>
      <c r="D53" s="113"/>
      <c r="E53" s="113"/>
      <c r="F53" s="113"/>
      <c r="G53" s="113"/>
      <c r="H53" s="113"/>
      <c r="I53" s="113"/>
      <c r="J53" s="113">
        <f>[3]Report!J66</f>
        <v>0</v>
      </c>
      <c r="K53" s="113">
        <f>[3]Report!K66</f>
        <v>0</v>
      </c>
      <c r="L53" s="113">
        <f>[3]Report!L66</f>
        <v>0</v>
      </c>
      <c r="M53" s="113">
        <f>[3]Report!M66</f>
        <v>58</v>
      </c>
      <c r="N53" s="113">
        <f>[3]Report!N66</f>
        <v>33</v>
      </c>
      <c r="O53" s="114">
        <f>[3]Report!O66</f>
        <v>0</v>
      </c>
    </row>
    <row r="54" spans="3:15" ht="16.2" thickBot="1" x14ac:dyDescent="0.35">
      <c r="C54" s="78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82"/>
    </row>
    <row r="55" spans="3:15" ht="15.6" x14ac:dyDescent="0.3">
      <c r="C55" s="119" t="s">
        <v>43</v>
      </c>
      <c r="D55" s="90"/>
      <c r="E55" s="90"/>
      <c r="F55" s="90"/>
      <c r="G55" s="90"/>
      <c r="H55" s="91"/>
      <c r="I55" s="90"/>
      <c r="J55" s="90">
        <f>[3]Report!J71</f>
        <v>3025</v>
      </c>
      <c r="K55" s="90">
        <f>[3]Report!K71</f>
        <v>-2796</v>
      </c>
      <c r="L55" s="90">
        <f>[3]Report!L71</f>
        <v>-925</v>
      </c>
      <c r="M55" s="90">
        <f>[3]Report!M71</f>
        <v>-7192</v>
      </c>
      <c r="N55" s="90">
        <f>[3]Report!N71</f>
        <v>-4936</v>
      </c>
      <c r="O55" s="92">
        <f>[3]Report!O71</f>
        <v>-9631</v>
      </c>
    </row>
    <row r="56" spans="3:15" ht="15.6" x14ac:dyDescent="0.3">
      <c r="C56" s="78" t="s">
        <v>46</v>
      </c>
      <c r="D56" s="76"/>
      <c r="E56" s="76"/>
      <c r="F56" s="76"/>
      <c r="G56" s="76"/>
      <c r="H56" s="76"/>
      <c r="I56" s="76"/>
      <c r="J56" s="76">
        <f>[3]Report!J72</f>
        <v>20000</v>
      </c>
      <c r="K56" s="76">
        <f>[3]Report!K72</f>
        <v>20000</v>
      </c>
      <c r="L56" s="76">
        <f>[3]Report!L72</f>
        <v>20000</v>
      </c>
      <c r="M56" s="76">
        <f>[3]Report!M72</f>
        <v>20000</v>
      </c>
      <c r="N56" s="76">
        <f>[3]Report!N72</f>
        <v>20000</v>
      </c>
      <c r="O56" s="77">
        <f>[3]Report!O72</f>
        <v>20000</v>
      </c>
    </row>
    <row r="57" spans="3:15" ht="16.2" thickBot="1" x14ac:dyDescent="0.35">
      <c r="C57" s="115" t="s">
        <v>21</v>
      </c>
      <c r="D57" s="116"/>
      <c r="E57" s="116"/>
      <c r="F57" s="116"/>
      <c r="G57" s="116"/>
      <c r="H57" s="116"/>
      <c r="I57" s="116"/>
      <c r="J57" s="116">
        <f>[3]Report!J73</f>
        <v>0</v>
      </c>
      <c r="K57" s="116">
        <f>[3]Report!K73</f>
        <v>0</v>
      </c>
      <c r="L57" s="116">
        <f>[3]Report!L73</f>
        <v>0</v>
      </c>
      <c r="M57" s="116">
        <f>[3]Report!M73</f>
        <v>0</v>
      </c>
      <c r="N57" s="116">
        <f>[3]Report!N73</f>
        <v>0</v>
      </c>
      <c r="O57" s="117">
        <f>[3]Report!O73</f>
        <v>0</v>
      </c>
    </row>
    <row r="59" spans="3:15" ht="13.8" thickBot="1" x14ac:dyDescent="0.3"/>
    <row r="60" spans="3:15" ht="16.2" thickBot="1" x14ac:dyDescent="0.35">
      <c r="C60" s="89">
        <v>2002</v>
      </c>
      <c r="D60" s="73" t="s">
        <v>29</v>
      </c>
      <c r="E60" s="73" t="s">
        <v>30</v>
      </c>
      <c r="F60" s="73" t="s">
        <v>31</v>
      </c>
      <c r="G60" s="73" t="s">
        <v>32</v>
      </c>
      <c r="H60" s="73" t="s">
        <v>33</v>
      </c>
      <c r="I60" s="73" t="s">
        <v>34</v>
      </c>
      <c r="J60" s="73" t="s">
        <v>35</v>
      </c>
      <c r="K60" s="73" t="s">
        <v>36</v>
      </c>
      <c r="L60" s="73" t="s">
        <v>37</v>
      </c>
      <c r="M60" s="73" t="s">
        <v>38</v>
      </c>
      <c r="N60" s="73" t="s">
        <v>39</v>
      </c>
      <c r="O60" s="74" t="s">
        <v>40</v>
      </c>
    </row>
    <row r="61" spans="3:15" ht="15.6" x14ac:dyDescent="0.3">
      <c r="C61" s="119" t="s">
        <v>41</v>
      </c>
      <c r="D61" s="76">
        <f>[3]Report!D80</f>
        <v>-95</v>
      </c>
      <c r="E61" s="76">
        <f>[3]Report!E80</f>
        <v>-135</v>
      </c>
      <c r="F61" s="76">
        <f>[3]Report!F80</f>
        <v>-24</v>
      </c>
      <c r="G61" s="76">
        <f>[3]Report!G80</f>
        <v>-172</v>
      </c>
      <c r="H61" s="76">
        <f>[3]Report!H80</f>
        <v>-141</v>
      </c>
      <c r="I61" s="76">
        <f>[3]Report!I80</f>
        <v>354</v>
      </c>
      <c r="J61" s="76">
        <f>[3]Report!J80</f>
        <v>84</v>
      </c>
      <c r="K61" s="76">
        <f>[3]Report!K80</f>
        <v>99</v>
      </c>
      <c r="L61" s="76">
        <f>[3]Report!L80</f>
        <v>121</v>
      </c>
      <c r="M61" s="76">
        <f>[3]Report!M80</f>
        <v>72</v>
      </c>
      <c r="N61" s="76">
        <f>[3]Report!N80</f>
        <v>-3</v>
      </c>
      <c r="O61" s="77">
        <f>[3]Report!O80</f>
        <v>-51</v>
      </c>
    </row>
    <row r="62" spans="3:15" ht="15.6" x14ac:dyDescent="0.3">
      <c r="C62" s="78" t="s">
        <v>46</v>
      </c>
      <c r="D62" s="76">
        <f>[3]Report!D81</f>
        <v>300</v>
      </c>
      <c r="E62" s="76">
        <f>[3]Report!E81</f>
        <v>300</v>
      </c>
      <c r="F62" s="76">
        <f>[3]Report!F81</f>
        <v>300</v>
      </c>
      <c r="G62" s="76">
        <f>[3]Report!G81</f>
        <v>500</v>
      </c>
      <c r="H62" s="76">
        <f>[3]Report!H81</f>
        <v>500</v>
      </c>
      <c r="I62" s="76">
        <f>[3]Report!I81</f>
        <v>500</v>
      </c>
      <c r="J62" s="76">
        <f>[3]Report!J81</f>
        <v>400</v>
      </c>
      <c r="K62" s="76">
        <f>[3]Report!K81</f>
        <v>400</v>
      </c>
      <c r="L62" s="76">
        <f>[3]Report!L81</f>
        <v>400</v>
      </c>
      <c r="M62" s="76">
        <f>[3]Report!M81</f>
        <v>400</v>
      </c>
      <c r="N62" s="76">
        <f>[3]Report!N81</f>
        <v>400</v>
      </c>
      <c r="O62" s="77">
        <f>[3]Report!O81</f>
        <v>400</v>
      </c>
    </row>
    <row r="63" spans="3:15" ht="15.6" x14ac:dyDescent="0.3">
      <c r="C63" s="112" t="s">
        <v>21</v>
      </c>
      <c r="D63" s="113">
        <f>[3]Report!D82</f>
        <v>0</v>
      </c>
      <c r="E63" s="113">
        <f>[3]Report!E82</f>
        <v>0</v>
      </c>
      <c r="F63" s="113">
        <f>[3]Report!F82</f>
        <v>0</v>
      </c>
      <c r="G63" s="113">
        <f>[3]Report!G82</f>
        <v>0</v>
      </c>
      <c r="H63" s="113">
        <f>[3]Report!H82</f>
        <v>0</v>
      </c>
      <c r="I63" s="113">
        <f>[3]Report!I82</f>
        <v>0</v>
      </c>
      <c r="J63" s="113">
        <f>[3]Report!J82</f>
        <v>0</v>
      </c>
      <c r="K63" s="113">
        <f>[3]Report!K82</f>
        <v>0</v>
      </c>
      <c r="L63" s="113">
        <f>[3]Report!L82</f>
        <v>0</v>
      </c>
      <c r="M63" s="113">
        <f>[3]Report!M82</f>
        <v>0</v>
      </c>
      <c r="N63" s="113">
        <f>[3]Report!N82</f>
        <v>0</v>
      </c>
      <c r="O63" s="114">
        <f>[3]Report!O82</f>
        <v>0</v>
      </c>
    </row>
    <row r="64" spans="3:15" ht="16.2" thickBot="1" x14ac:dyDescent="0.35">
      <c r="C64" s="78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82"/>
    </row>
    <row r="65" spans="3:15" ht="15.6" x14ac:dyDescent="0.3">
      <c r="C65" s="119" t="s">
        <v>43</v>
      </c>
      <c r="D65" s="90">
        <f>[3]Report!D87</f>
        <v>-8000</v>
      </c>
      <c r="E65" s="90">
        <f>[3]Report!E87</f>
        <v>4324</v>
      </c>
      <c r="F65" s="90">
        <f>[3]Report!F87</f>
        <v>12853</v>
      </c>
      <c r="G65" s="90">
        <f>[3]Report!G87</f>
        <v>11682</v>
      </c>
      <c r="H65" s="90">
        <f>[3]Report!H87</f>
        <v>-9588</v>
      </c>
      <c r="I65" s="90">
        <f>[3]Report!I87</f>
        <v>-10000</v>
      </c>
      <c r="J65" s="90">
        <f>[3]Report!J87</f>
        <v>3018</v>
      </c>
      <c r="K65" s="90">
        <f>[3]Report!K87</f>
        <v>-17032</v>
      </c>
      <c r="L65" s="90">
        <f>[3]Report!L87</f>
        <v>-18118</v>
      </c>
      <c r="M65" s="90">
        <f>[3]Report!M87</f>
        <v>-22822</v>
      </c>
      <c r="N65" s="90">
        <f>[3]Report!N87</f>
        <v>-71654</v>
      </c>
      <c r="O65" s="92">
        <f>[3]Report!O87</f>
        <v>-73179</v>
      </c>
    </row>
    <row r="66" spans="3:15" ht="15.6" x14ac:dyDescent="0.3">
      <c r="C66" s="78" t="s">
        <v>46</v>
      </c>
      <c r="D66" s="76">
        <f>[3]Report!D88</f>
        <v>20000</v>
      </c>
      <c r="E66" s="76">
        <f>[3]Report!E88</f>
        <v>20000</v>
      </c>
      <c r="F66" s="76">
        <f>[3]Report!F88</f>
        <v>20000</v>
      </c>
      <c r="G66" s="76">
        <f>[3]Report!G88</f>
        <v>20000</v>
      </c>
      <c r="H66" s="76">
        <f>[3]Report!H88</f>
        <v>20000</v>
      </c>
      <c r="I66" s="76">
        <f>[3]Report!I88</f>
        <v>20000</v>
      </c>
      <c r="J66" s="76">
        <f>[3]Report!J88</f>
        <v>20000</v>
      </c>
      <c r="K66" s="76">
        <f>[3]Report!K88</f>
        <v>20000</v>
      </c>
      <c r="L66" s="76">
        <f>[3]Report!L88</f>
        <v>20000</v>
      </c>
      <c r="M66" s="76">
        <f>[3]Report!M88</f>
        <v>20000</v>
      </c>
      <c r="N66" s="76">
        <f>[3]Report!N88</f>
        <v>20000</v>
      </c>
      <c r="O66" s="77">
        <f>[3]Report!O88</f>
        <v>20000</v>
      </c>
    </row>
    <row r="67" spans="3:15" ht="16.2" thickBot="1" x14ac:dyDescent="0.35">
      <c r="C67" s="115" t="s">
        <v>21</v>
      </c>
      <c r="D67" s="116">
        <f>[3]Report!D89</f>
        <v>0</v>
      </c>
      <c r="E67" s="116">
        <f>[3]Report!E89</f>
        <v>0</v>
      </c>
      <c r="F67" s="116">
        <f>[3]Report!F89</f>
        <v>0</v>
      </c>
      <c r="G67" s="116">
        <f>[3]Report!G89</f>
        <v>0</v>
      </c>
      <c r="H67" s="116">
        <f>[3]Report!H89</f>
        <v>0</v>
      </c>
      <c r="I67" s="116">
        <f>[3]Report!I89</f>
        <v>0</v>
      </c>
      <c r="J67" s="116">
        <f>[3]Report!J89</f>
        <v>0</v>
      </c>
      <c r="K67" s="116">
        <f>[3]Report!K89</f>
        <v>0</v>
      </c>
      <c r="L67" s="116">
        <f>[3]Report!L89</f>
        <v>0</v>
      </c>
      <c r="M67" s="116">
        <f>[3]Report!M89</f>
        <v>2822</v>
      </c>
      <c r="N67" s="116">
        <f>[3]Report!N89</f>
        <v>51654</v>
      </c>
      <c r="O67" s="117">
        <f>[3]Report!O89</f>
        <v>53179</v>
      </c>
    </row>
    <row r="69" spans="3:15" ht="13.8" thickBot="1" x14ac:dyDescent="0.3"/>
    <row r="70" spans="3:15" ht="16.2" thickBot="1" x14ac:dyDescent="0.35">
      <c r="C70" s="89">
        <v>2003</v>
      </c>
      <c r="D70" s="73" t="s">
        <v>29</v>
      </c>
      <c r="E70" s="73" t="s">
        <v>30</v>
      </c>
      <c r="F70" s="73" t="s">
        <v>31</v>
      </c>
      <c r="G70" s="73" t="s">
        <v>32</v>
      </c>
      <c r="H70" s="73" t="s">
        <v>33</v>
      </c>
      <c r="I70" s="73" t="s">
        <v>34</v>
      </c>
      <c r="J70" s="73" t="s">
        <v>35</v>
      </c>
      <c r="K70" s="73" t="s">
        <v>36</v>
      </c>
      <c r="L70" s="73" t="s">
        <v>37</v>
      </c>
      <c r="M70" s="73" t="s">
        <v>38</v>
      </c>
      <c r="N70" s="73" t="s">
        <v>39</v>
      </c>
      <c r="O70" s="74" t="s">
        <v>40</v>
      </c>
    </row>
    <row r="71" spans="3:15" ht="15.6" x14ac:dyDescent="0.3">
      <c r="C71" s="119" t="s">
        <v>41</v>
      </c>
      <c r="D71" s="76">
        <f>[3]Report!D96</f>
        <v>-337</v>
      </c>
      <c r="E71" s="76">
        <f>[3]Report!E96</f>
        <v>-371</v>
      </c>
      <c r="F71" s="76">
        <f>[3]Report!F96</f>
        <v>-179</v>
      </c>
      <c r="G71" s="76">
        <f>[3]Report!G96</f>
        <v>-428</v>
      </c>
      <c r="H71" s="76">
        <f>[3]Report!H96</f>
        <v>-581</v>
      </c>
      <c r="I71" s="76">
        <f>[3]Report!I96</f>
        <v>-194</v>
      </c>
      <c r="J71" s="76"/>
      <c r="K71" s="76"/>
      <c r="L71" s="76"/>
      <c r="M71" s="76"/>
      <c r="N71" s="76"/>
      <c r="O71" s="77"/>
    </row>
    <row r="72" spans="3:15" ht="15.6" x14ac:dyDescent="0.3">
      <c r="C72" s="78" t="s">
        <v>46</v>
      </c>
      <c r="D72" s="76">
        <f>[3]Report!D97</f>
        <v>400</v>
      </c>
      <c r="E72" s="76">
        <f>[3]Report!E97</f>
        <v>400</v>
      </c>
      <c r="F72" s="76">
        <f>[3]Report!F97</f>
        <v>400</v>
      </c>
      <c r="G72" s="76">
        <f>[3]Report!G97</f>
        <v>600</v>
      </c>
      <c r="H72" s="76">
        <f>[3]Report!H97</f>
        <v>600</v>
      </c>
      <c r="I72" s="76">
        <f>[3]Report!I97</f>
        <v>600</v>
      </c>
      <c r="J72" s="76"/>
      <c r="K72" s="76"/>
      <c r="L72" s="76"/>
      <c r="M72" s="76"/>
      <c r="N72" s="76"/>
      <c r="O72" s="77"/>
    </row>
    <row r="73" spans="3:15" ht="15.6" x14ac:dyDescent="0.3">
      <c r="C73" s="112" t="s">
        <v>21</v>
      </c>
      <c r="D73" s="120">
        <f>[3]Report!D98</f>
        <v>0</v>
      </c>
      <c r="E73" s="120">
        <f>[3]Report!E98</f>
        <v>0</v>
      </c>
      <c r="F73" s="120">
        <f>[3]Report!F98</f>
        <v>0</v>
      </c>
      <c r="G73" s="120">
        <f>[3]Report!G98</f>
        <v>0</v>
      </c>
      <c r="H73" s="120">
        <f>[3]Report!H98</f>
        <v>0</v>
      </c>
      <c r="I73" s="120">
        <f>[3]Report!I98</f>
        <v>0</v>
      </c>
      <c r="J73" s="120"/>
      <c r="K73" s="120"/>
      <c r="L73" s="120"/>
      <c r="M73" s="120"/>
      <c r="N73" s="120"/>
      <c r="O73" s="114"/>
    </row>
    <row r="74" spans="3:15" ht="16.2" thickBot="1" x14ac:dyDescent="0.35">
      <c r="C74" s="78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82"/>
    </row>
    <row r="75" spans="3:15" ht="15.6" x14ac:dyDescent="0.3">
      <c r="C75" s="119" t="s">
        <v>43</v>
      </c>
      <c r="D75" s="90">
        <f>[3]Report!D103</f>
        <v>-69104</v>
      </c>
      <c r="E75" s="90">
        <f>[3]Report!E103</f>
        <v>-44869</v>
      </c>
      <c r="F75" s="90">
        <f>[3]Report!F103</f>
        <v>-50394</v>
      </c>
      <c r="G75" s="90">
        <f>[3]Report!G103</f>
        <v>-82639</v>
      </c>
      <c r="H75" s="90">
        <f>[3]Report!H103</f>
        <v>-66481</v>
      </c>
      <c r="I75" s="90">
        <f>[3]Report!I103</f>
        <v>-91040</v>
      </c>
      <c r="J75" s="91"/>
      <c r="K75" s="91"/>
      <c r="L75" s="91"/>
      <c r="M75" s="91"/>
      <c r="N75" s="91"/>
      <c r="O75" s="92"/>
    </row>
    <row r="76" spans="3:15" ht="15.6" x14ac:dyDescent="0.3">
      <c r="C76" s="78" t="s">
        <v>46</v>
      </c>
      <c r="D76" s="76">
        <f>[3]Report!D104</f>
        <v>20000</v>
      </c>
      <c r="E76" s="76">
        <f>[3]Report!E104</f>
        <v>20000</v>
      </c>
      <c r="F76" s="76">
        <f>[3]Report!F104</f>
        <v>20000</v>
      </c>
      <c r="G76" s="76">
        <f>[3]Report!G104</f>
        <v>20000</v>
      </c>
      <c r="H76" s="76">
        <f>[3]Report!H104</f>
        <v>20000</v>
      </c>
      <c r="I76" s="76">
        <f>[3]Report!I104</f>
        <v>20000</v>
      </c>
      <c r="J76" s="76"/>
      <c r="K76" s="76"/>
      <c r="L76" s="76"/>
      <c r="M76" s="76"/>
      <c r="N76" s="76"/>
      <c r="O76" s="77"/>
    </row>
    <row r="77" spans="3:15" ht="16.2" thickBot="1" x14ac:dyDescent="0.35">
      <c r="C77" s="115" t="s">
        <v>21</v>
      </c>
      <c r="D77" s="116">
        <f>[3]Report!D105</f>
        <v>49104</v>
      </c>
      <c r="E77" s="116">
        <f>[3]Report!E105</f>
        <v>24869</v>
      </c>
      <c r="F77" s="116">
        <f>[3]Report!F105</f>
        <v>30394</v>
      </c>
      <c r="G77" s="116">
        <f>[3]Report!G105</f>
        <v>62639</v>
      </c>
      <c r="H77" s="116">
        <f>[3]Report!H105</f>
        <v>46481</v>
      </c>
      <c r="I77" s="116">
        <f>[3]Report!I105</f>
        <v>71040</v>
      </c>
      <c r="J77" s="116"/>
      <c r="K77" s="116"/>
      <c r="L77" s="116"/>
      <c r="M77" s="116"/>
      <c r="N77" s="116"/>
      <c r="O77" s="117"/>
    </row>
    <row r="79" spans="3:15" x14ac:dyDescent="0.25">
      <c r="C79" s="125" t="str">
        <f ca="1">CELL("filename")</f>
        <v>N:\RISKRPTG\ALLBOOKS\Y2001\Bk052801\[Hayslett Report - May 28.xls]Report</v>
      </c>
      <c r="D79" s="125"/>
      <c r="E79" s="125"/>
      <c r="F79" s="125"/>
      <c r="G79" s="125"/>
      <c r="H79" s="125"/>
      <c r="I79" s="125"/>
      <c r="J79" s="125"/>
      <c r="K79" s="125"/>
      <c r="L79" s="125"/>
      <c r="M79" s="125"/>
      <c r="N79" s="125"/>
      <c r="O79" s="125"/>
    </row>
  </sheetData>
  <mergeCells count="3">
    <mergeCell ref="C9:D9"/>
    <mergeCell ref="C24:D24"/>
    <mergeCell ref="C79:O79"/>
  </mergeCells>
  <printOptions horizontalCentered="1"/>
  <pageMargins left="0.25" right="0.25" top="1" bottom="1" header="0.5" footer="0.5"/>
  <pageSetup scale="5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2001-05-29T15:09:09Z</cp:lastPrinted>
  <dcterms:created xsi:type="dcterms:W3CDTF">2001-05-15T14:52:25Z</dcterms:created>
  <dcterms:modified xsi:type="dcterms:W3CDTF">2023-09-10T12:21:31Z</dcterms:modified>
</cp:coreProperties>
</file>