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SETTLEMENTS" sheetId="12" state="hidden" r:id="rId12"/>
    <sheet name="SPEC REPORT DETAILS" sheetId="13" r:id="rId13"/>
    <sheet name="PLR OPTIONS" sheetId="14" r:id="rId14"/>
    <sheet name="SPEC OPTIONS" sheetId="15" r:id="rId15"/>
    <sheet name="OPEN SPEC" sheetId="16" state="hidden" r:id="rId16"/>
    <sheet name="5-DAY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5" hidden="1">'OPEN SPEC'!$A$14:$AB$35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2">'SPEC REPORT DETAILS'!$A:$C</definedName>
    <definedName name="_xlnm.Print_Titles" localSheetId="7">'SPEC SUM'!#REF!</definedName>
  </definedNames>
  <calcPr calcId="0" fullCalcOnLoad="1" iterate="1" iterateCount="50"/>
  <pivotCaches>
    <pivotCache cacheId="0" r:id="rId22"/>
  </pivotCaches>
</workbook>
</file>

<file path=xl/calcChain.xml><?xml version="1.0" encoding="utf-8"?>
<calcChain xmlns="http://schemas.openxmlformats.org/spreadsheetml/2006/main">
  <c r="C1" i="17" l="1"/>
  <c r="C2" i="17"/>
  <c r="F2" i="17"/>
  <c r="C69" i="17"/>
  <c r="C80" i="17"/>
  <c r="C103" i="17"/>
  <c r="C104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G9" i="14"/>
  <c r="H9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F18" i="14"/>
  <c r="G18" i="14"/>
  <c r="H18" i="14"/>
  <c r="F20" i="14"/>
  <c r="G20" i="14"/>
  <c r="H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N105" i="3"/>
  <c r="N106" i="3"/>
  <c r="N107" i="3"/>
  <c r="N108" i="3"/>
  <c r="N109" i="3"/>
  <c r="N110" i="3"/>
  <c r="N111" i="3"/>
  <c r="A3" i="15"/>
  <c r="C7" i="15"/>
  <c r="D7" i="15"/>
  <c r="E7" i="15"/>
  <c r="F7" i="15"/>
  <c r="G7" i="15"/>
  <c r="H7" i="15"/>
  <c r="I7" i="15"/>
  <c r="J7" i="15"/>
  <c r="K7" i="15"/>
  <c r="L7" i="15"/>
  <c r="M7" i="15"/>
  <c r="N7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8" i="15"/>
  <c r="D18" i="15"/>
  <c r="E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36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F16" i="11"/>
  <c r="H16" i="11"/>
  <c r="I16" i="11"/>
  <c r="J16" i="11"/>
  <c r="L16" i="11"/>
  <c r="N16" i="11"/>
  <c r="O16" i="11"/>
  <c r="C20" i="11"/>
  <c r="C21" i="11"/>
  <c r="C22" i="11"/>
  <c r="C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A3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H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H23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H36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H49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C4" i="12"/>
  <c r="C9" i="12"/>
  <c r="C11" i="12"/>
  <c r="D20" i="12"/>
  <c r="E20" i="12"/>
  <c r="F20" i="12"/>
  <c r="D21" i="12"/>
  <c r="E21" i="12"/>
  <c r="F21" i="12"/>
  <c r="D22" i="12"/>
  <c r="E22" i="12"/>
  <c r="T35" i="12"/>
  <c r="V35" i="12"/>
  <c r="T38" i="12"/>
  <c r="V38" i="12"/>
  <c r="T39" i="12"/>
  <c r="V39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<sst xmlns="http://schemas.openxmlformats.org/spreadsheetml/2006/main" count="1847" uniqueCount="305">
  <si>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</si>
  <si>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</si>
  <si>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</si>
  <si>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</si>
  <si>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</si>
  <si>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</si>
  <si>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</si>
  <si>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</si>
  <si>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</si>
  <si>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</si>
  <si>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</si>
  <si>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</si>
  <si>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</si>
  <si>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</si>
  <si>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</si>
  <si>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</si>
  <si>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</si>
  <si>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</si>
  <si>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</si>
  <si>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</si>
  <si>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</si>
  <si>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</si>
  <si>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</si>
  <si>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</si>
  <si>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</si>
  <si>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</si>
  <si>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</si>
  <si>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</si>
  <si>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</si>
  <si>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</si>
  <si>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</si>
  <si>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</si>
  <si>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</si>
  <si>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</si>
  <si>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</si>
  <si>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</si>
  <si>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</si>
  <si>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</si>
  <si>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</si>
  <si>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</si>
  <si>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</si>
  <si>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</si>
  <si>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</si>
  <si>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</si>
  <si>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</si>
  <si>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</si>
  <si>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</si>
  <si>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</si>
  <si>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</si>
  <si>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</si>
  <si>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</si>
  <si>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</si>
  <si>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</si>
  <si>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</si>
  <si>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</si>
  <si>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</si>
  <si>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</si>
  <si>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</si>
  <si>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</si>
  <si>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</si>
  <si>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</si>
  <si>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</si>
  <si>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</si>
  <si>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</si>
  <si>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</si>
  <si>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</si>
  <si>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</si>
  <si>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</si>
  <si>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</si>
  <si>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</si>
  <si>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</si>
  <si>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</si>
  <si>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</si>
  <si>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</si>
  <si>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</si>
  <si>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</si>
  <si>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</si>
  <si>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</si>
  <si>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</si>
  <si>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</si>
  <si>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</si>
  <si>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</si>
  <si>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</si>
  <si>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</si>
  <si>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</si>
  <si>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</si>
  <si>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</si>
  <si>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</si>
  <si>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</si>
  <si>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</si>
  <si>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</si>
  <si>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</si>
  <si>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</si>
  <si>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</si>
  <si>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</si>
  <si>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</si>
  <si>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</si>
  <si>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</si>
  <si>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</si>
  <si>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</si>
  <si>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</si>
  <si>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</si>
  <si>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</si>
  <si>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</si>
  <si>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</si>
  <si>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</si>
  <si>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</si>
  <si>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</si>
  <si>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</si>
  <si>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</si>
  <si>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</si>
  <si>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</si>
  <si>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</si>
  <si>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</si>
  <si>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</si>
  <si>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</si>
  <si>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</si>
  <si>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</si>
  <si>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</si>
  <si>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</si>
  <si>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</si>
  <si>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</si>
  <si>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</si>
  <si>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</si>
  <si>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</si>
  <si>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</si>
  <si>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</si>
  <si>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</si>
  <si>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</si>
  <si>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</si>
  <si>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</si>
  <si>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</si>
  <si>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</si>
  <si>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</si>
  <si>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</si>
  <si>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</si>
  <si>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</si>
  <si>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</si>
  <si>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</si>
  <si>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</si>
  <si>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</si>
  <si>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</si>
  <si>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</si>
  <si>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</si>
  <si>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</si>
  <si>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</si>
  <si>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</si>
  <si>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</si>
  <si>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</si>
  <si>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</si>
  <si>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</si>
  <si>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</si>
  <si>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</si>
  <si>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</si>
  <si>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</si>
  <si>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</si>
  <si>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</si>
  <si>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</si>
  <si>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</si>
  <si>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</si>
  <si>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</si>
  <si>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</si>
  <si>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</si>
  <si>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</si>
  <si>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</si>
  <si>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</si>
  <si>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</si>
  <si>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</si>
  <si>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</si>
  <si>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</si>
  <si>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</si>
  <si>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</si>
  <si>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</si>
  <si>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</si>
  <si>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</si>
  <si>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</si>
  <si>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</si>
  <si>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</si>
  <si>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</si>
  <si>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</si>
  <si>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</si>
  <si>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</si>
  <si>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</si>
  <si>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</si>
  <si>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</si>
  <si>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2002/01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</si>
  <si>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</si>
  <si>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</si>
  <si>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</si>
  <si>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</si>
  <si>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</si>
  <si>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</si>
  <si>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</si>
  <si>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</si>
  <si>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</si>
  <si>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</si>
  <si>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</si>
  <si>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</si>
  <si>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</si>
  <si>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</si>
  <si>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</si>
  <si>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</si>
  <si>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</si>
  <si>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</si>
  <si>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</si>
  <si>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</si>
  <si>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</si>
  <si>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</si>
  <si>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</si>
  <si>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</si>
  <si>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</si>
  <si>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</si>
  <si>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</si>
  <si>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</si>
  <si>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</si>
  <si>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</si>
  <si>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</si>
  <si>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</si>
  <si>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</si>
  <si>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</si>
  <si>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</si>
  <si>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</si>
  <si>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</si>
  <si>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</si>
  <si>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</si>
  <si>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</si>
  <si>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</si>
  <si>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</si>
  <si>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</si>
  <si>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</si>
  <si>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</si>
  <si>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As of December 18, 2001</t>
  </si>
  <si>
    <t>ADD P7289 &amp; P7290</t>
  </si>
  <si>
    <t>Valuation Date:  12/18/2001</t>
  </si>
  <si>
    <t>As of:                12/18/2001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</si>
  <si>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</si>
  <si>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</si>
  <si>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</si>
  <si>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</si>
  <si>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</si>
  <si>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</si>
  <si>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</si>
  <si>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</si>
  <si>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</si>
  <si>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</si>
  <si>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</si>
  <si>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</si>
  <si>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</si>
  <si>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</si>
  <si>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</si>
  <si>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</si>
  <si>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</si>
  <si>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</si>
  <si>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</si>
  <si>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</si>
  <si>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</si>
  <si>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</si>
  <si>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</si>
  <si>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</si>
  <si>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</si>
  <si>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</si>
  <si>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</si>
  <si>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</si>
  <si>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</si>
  <si>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</si>
  <si>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12/17/2001</t>
  </si>
  <si>
    <t>As of:                  12/18/2001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</si>
  <si>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</si>
  <si>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</si>
  <si>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</si>
  <si>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</si>
  <si>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</si>
  <si>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</si>
  <si>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</si>
  <si>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</si>
  <si>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</si>
  <si>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</si>
  <si>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</si>
  <si>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</si>
  <si>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</si>
  <si>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</si>
  <si>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</si>
  <si>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</si>
  <si>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</si>
  <si>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</si>
  <si>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</si>
  <si>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</si>
  <si>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</si>
  <si>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</si>
  <si>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</si>
  <si>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</si>
  <si>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</si>
  <si>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</si>
  <si>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</si>
  <si>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</si>
  <si>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</si>
  <si>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</si>
  <si>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</si>
  <si>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</si>
  <si>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</si>
  <si>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</si>
  <si>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</si>
  <si>
    <t>IDACORP Energy L.P.</t>
  </si>
  <si>
    <t>P7289</t>
  </si>
  <si>
    <t>P7290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</si>
</sst>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37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2" borderId="5" xfId="0" applyNumberFormat="1" applyFont="1" applyFill="1" applyBorder="1" applyAlignment="1" applyProtection="1">
      <alignment horizontal="right" vertical="top"/>
      <protection locked="0"/>
    </xf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8" fillId="0" borderId="7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7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3" borderId="5" xfId="0" applyNumberFormat="1" applyFont="1" applyFill="1" applyBorder="1"/>
    <xf numFmtId="3" fontId="16" fillId="3" borderId="6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0" fontId="16" fillId="2" borderId="10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3" fontId="16" fillId="0" borderId="5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5" xfId="0" applyNumberFormat="1" applyFont="1" applyFill="1" applyBorder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8" fillId="0" borderId="7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0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0" xfId="0" applyNumberFormat="1" applyFont="1" applyFill="1" applyBorder="1" applyAlignment="1">
      <alignment horizontal="left"/>
    </xf>
    <xf numFmtId="3" fontId="26" fillId="2" borderId="5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7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5" xfId="0" applyNumberFormat="1" applyFont="1" applyBorder="1"/>
    <xf numFmtId="3" fontId="16" fillId="2" borderId="10" xfId="0" applyNumberFormat="1" applyFont="1" applyFill="1" applyBorder="1"/>
    <xf numFmtId="3" fontId="16" fillId="2" borderId="5" xfId="0" applyNumberFormat="1" applyFont="1" applyFill="1" applyBorder="1"/>
    <xf numFmtId="3" fontId="16" fillId="2" borderId="6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6" fillId="3" borderId="5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3" borderId="5" xfId="0" applyNumberFormat="1" applyFont="1" applyFill="1" applyBorder="1" applyAlignment="1">
      <alignment horizontal="right"/>
    </xf>
    <xf numFmtId="169" fontId="16" fillId="3" borderId="5" xfId="1" applyNumberFormat="1" applyFont="1" applyFill="1" applyBorder="1"/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69" fontId="0" fillId="0" borderId="0" xfId="0" applyNumberFormat="1" applyFont="1"/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7" xfId="0" applyFont="1" applyBorder="1"/>
    <xf numFmtId="37" fontId="32" fillId="0" borderId="7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7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31" fillId="7" borderId="0" xfId="0" applyFont="1" applyFill="1" applyBorder="1"/>
    <xf numFmtId="5" fontId="32" fillId="7" borderId="0" xfId="0" applyNumberFormat="1" applyFont="1" applyFill="1" applyBorder="1"/>
    <xf numFmtId="0" fontId="32" fillId="7" borderId="0" xfId="0" applyFont="1" applyFill="1"/>
    <xf numFmtId="0" fontId="32" fillId="7" borderId="0" xfId="0" applyFont="1" applyFill="1" applyBorder="1"/>
    <xf numFmtId="37" fontId="32" fillId="7" borderId="0" xfId="0" applyNumberFormat="1" applyFont="1" applyFill="1" applyBorder="1"/>
    <xf numFmtId="176" fontId="32" fillId="7" borderId="0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</font>
    </dxf>
    <dxf>
      <font>
        <name val="MS Sans Serif"/>
        <scheme val="none"/>
      </font>
    </dxf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REG!$N$7:$N$102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REG!$O$7:$O$102</c:f>
              <c:numCache>
                <c:formatCode>#,##0</c:formatCode>
                <c:ptCount val="96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7EC-92A5-6B70BD03F1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647128"/>
        <c:axId val="1"/>
      </c:barChart>
      <c:catAx>
        <c:axId val="1826471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64712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REG!$N$7:$N$102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REG!$P$7:$P$102</c:f>
              <c:numCache>
                <c:formatCode>#,##0</c:formatCode>
                <c:ptCount val="96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6-43AA-9AE6-E4DCE42ECD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180160"/>
        <c:axId val="1"/>
      </c:barChart>
      <c:catAx>
        <c:axId val="1511801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180160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REG!$N$8:$N$102</c:f>
              <c:numCache>
                <c:formatCode>0</c:formatCode>
                <c:ptCount val="9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</c:numCache>
            </c:numRef>
          </c:cat>
          <c:val>
            <c:numRef>
              <c:f>REG!$Q$8:$Q$102</c:f>
              <c:numCache>
                <c:formatCode>#,##0</c:formatCode>
                <c:ptCount val="95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0-428D-AFB1-D60FDBA2AB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788600"/>
        <c:axId val="1"/>
      </c:barChart>
      <c:catAx>
        <c:axId val="1827886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788600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SPEC!$N$8:$N$103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SPEC!$O$8:$O$103</c:f>
              <c:numCache>
                <c:formatCode>#,##0</c:formatCode>
                <c:ptCount val="96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E-417A-A8EC-0851AEC5C2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314448"/>
        <c:axId val="1"/>
      </c:barChart>
      <c:catAx>
        <c:axId val="1823144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31444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SPEC!$N$8:$N$103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SPEC!$P$8:$P$103</c:f>
              <c:numCache>
                <c:formatCode>#,##0</c:formatCode>
                <c:ptCount val="96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7-4F2E-BBA3-C4EE65BDAE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369504"/>
        <c:axId val="1"/>
      </c:barChart>
      <c:catAx>
        <c:axId val="1513695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36950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25299406340962E-2"/>
          <c:y val="0.22307817990260609"/>
          <c:w val="0.90563096938171284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7-4F45-B716-BC440049C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374424"/>
        <c:axId val="1"/>
      </c:barChart>
      <c:catAx>
        <c:axId val="1513744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37442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SPEC!$N$49:$N$103</c:f>
              <c:numCache>
                <c:formatCode>0</c:formatCode>
                <c:ptCount val="55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</c:numCache>
            </c:numRef>
          </c:cat>
          <c:val>
            <c:numRef>
              <c:f>SPEC!$R$49:$R$103</c:f>
              <c:numCache>
                <c:formatCode>#,##0</c:formatCode>
                <c:ptCount val="55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8-46B1-B56D-852B60F43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370488"/>
        <c:axId val="1"/>
      </c:barChart>
      <c:catAx>
        <c:axId val="1513704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37048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3140010657209888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SPEC!$N$8:$N$103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SPEC!$S$8:$S$103</c:f>
              <c:numCache>
                <c:formatCode>#,##0</c:formatCode>
                <c:ptCount val="96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8C6-8B74-C53F2765AF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376064"/>
        <c:axId val="1"/>
      </c:barChart>
      <c:catAx>
        <c:axId val="1513760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37606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SPEC!$N$9:$N$103</c:f>
              <c:numCache>
                <c:formatCode>0</c:formatCode>
                <c:ptCount val="9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</c:numCache>
            </c:numRef>
          </c:cat>
          <c:val>
            <c:numRef>
              <c:f>SPEC!$T$9:$T$103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A-40F3-87B2-D70B6499F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372128"/>
        <c:axId val="1"/>
      </c:barChart>
      <c:catAx>
        <c:axId val="1513721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37212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249.92813040555538</v>
          </cell>
          <cell r="H9">
            <v>119.40230257167912</v>
          </cell>
          <cell r="I9">
            <v>4.9716458506527417</v>
          </cell>
        </row>
        <row r="10">
          <cell r="G10">
            <v>5.6682763200254014</v>
          </cell>
          <cell r="H10">
            <v>8.7741436826301697</v>
          </cell>
          <cell r="I10">
            <v>0.42872754408122787</v>
          </cell>
        </row>
        <row r="12">
          <cell r="G12">
            <v>230.47240931432691</v>
          </cell>
          <cell r="H12">
            <v>166.11990177886244</v>
          </cell>
          <cell r="I12">
            <v>74.914896038036375</v>
          </cell>
        </row>
        <row r="13">
          <cell r="G13">
            <v>114.46009060055664</v>
          </cell>
          <cell r="H13">
            <v>51.654427271440568</v>
          </cell>
          <cell r="I13">
            <v>23.532848758452065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0.54808800527534074</v>
          </cell>
          <cell r="G59">
            <v>0.26533845015928692</v>
          </cell>
          <cell r="H59">
            <v>1.8144692885593949E-2</v>
          </cell>
          <cell r="I59">
            <v>1.6076864466615381E-2</v>
          </cell>
          <cell r="J59">
            <v>5.1006715117776102E-2</v>
          </cell>
          <cell r="K59">
            <v>0.25535812220697196</v>
          </cell>
          <cell r="L59">
            <v>0.77883939736820584</v>
          </cell>
          <cell r="M59">
            <v>0.92055339327956853</v>
          </cell>
          <cell r="N59">
            <v>0.81259195398693529</v>
          </cell>
          <cell r="O59">
            <v>0.5776631926484056</v>
          </cell>
          <cell r="P59">
            <v>0.43843412435685586</v>
          </cell>
          <cell r="Q59">
            <v>0.47449694284897442</v>
          </cell>
          <cell r="R59">
            <v>0.52315045730655729</v>
          </cell>
          <cell r="S59">
            <v>0.47235460833813264</v>
          </cell>
          <cell r="T59">
            <v>0.36900943974224965</v>
          </cell>
          <cell r="U59">
            <v>0.33296543588714267</v>
          </cell>
          <cell r="V59">
            <v>0.2489099092740765</v>
          </cell>
          <cell r="W59">
            <v>0.3122710500241187</v>
          </cell>
          <cell r="X59">
            <v>0.75727678433272316</v>
          </cell>
          <cell r="Y59">
            <v>0.84312966115901411</v>
          </cell>
          <cell r="Z59">
            <v>0.7582601212271679</v>
          </cell>
          <cell r="AA59">
            <v>0.51110540239330504</v>
          </cell>
          <cell r="AB59">
            <v>0.46759758196037093</v>
          </cell>
          <cell r="AC59">
            <v>0.53049465956703012</v>
          </cell>
        </row>
        <row r="60">
          <cell r="F60">
            <v>1.2430430526371494E-2</v>
          </cell>
          <cell r="G60">
            <v>1.9498097072511489E-2</v>
          </cell>
          <cell r="H60">
            <v>1.5646990659898827E-3</v>
          </cell>
          <cell r="I60">
            <v>1.3468745546836303E-3</v>
          </cell>
          <cell r="J60">
            <v>8.7667682506697986E-4</v>
          </cell>
          <cell r="K60">
            <v>2.0899499641375718E-2</v>
          </cell>
          <cell r="L60">
            <v>0.34782715255280072</v>
          </cell>
          <cell r="M60">
            <v>0.51185287353193121</v>
          </cell>
          <cell r="N60">
            <v>0.36989887084346151</v>
          </cell>
          <cell r="O60">
            <v>0.18314225762778902</v>
          </cell>
          <cell r="P60">
            <v>9.496613746501581E-2</v>
          </cell>
          <cell r="Q60">
            <v>0.11521758896516787</v>
          </cell>
          <cell r="R60">
            <v>0.11107433585694726</v>
          </cell>
          <cell r="S60">
            <v>6.896431246821122E-2</v>
          </cell>
          <cell r="T60">
            <v>0.31808191184477652</v>
          </cell>
          <cell r="U60">
            <v>0.16127763083537414</v>
          </cell>
          <cell r="V60">
            <v>0.1522508633471078</v>
          </cell>
          <cell r="W60">
            <v>8.8359570570357149E-2</v>
          </cell>
          <cell r="X60">
            <v>0.33137559587917786</v>
          </cell>
          <cell r="Y60">
            <v>0.41842935232626932</v>
          </cell>
          <cell r="Z60">
            <v>0.3812665023109344</v>
          </cell>
          <cell r="AA60">
            <v>0.31037057672897933</v>
          </cell>
          <cell r="AB60">
            <v>0.16132283029499991</v>
          </cell>
          <cell r="AC60">
            <v>0.19611245481183415</v>
          </cell>
        </row>
        <row r="62">
          <cell r="F62">
            <v>0.98915197130612409</v>
          </cell>
          <cell r="G62">
            <v>0.72859606043360714</v>
          </cell>
          <cell r="H62">
            <v>0.46821810023772736</v>
          </cell>
          <cell r="I62">
            <v>0.42677210334796944</v>
          </cell>
          <cell r="J62">
            <v>0.30090794959609934</v>
          </cell>
          <cell r="K62">
            <v>0.4734187045152301</v>
          </cell>
          <cell r="L62">
            <v>0.92148047265649213</v>
          </cell>
          <cell r="M62">
            <v>0.97737479879454181</v>
          </cell>
          <cell r="N62">
            <v>0.9224192066732404</v>
          </cell>
          <cell r="O62">
            <v>0.7606966515958733</v>
          </cell>
          <cell r="P62">
            <v>0.75618195277781552</v>
          </cell>
          <cell r="Q62">
            <v>0.79850489993607765</v>
          </cell>
          <cell r="R62">
            <v>0.82540510258350652</v>
          </cell>
          <cell r="S62">
            <v>0.76913698180953682</v>
          </cell>
          <cell r="T62">
            <v>0.67121685998559122</v>
          </cell>
          <cell r="U62">
            <v>0.54388327574437345</v>
          </cell>
          <cell r="V62">
            <v>0.42848137631241068</v>
          </cell>
          <cell r="W62">
            <v>0.50167073199803591</v>
          </cell>
          <cell r="X62">
            <v>0.87522658445672574</v>
          </cell>
          <cell r="Y62">
            <v>0.93789881139431297</v>
          </cell>
          <cell r="Z62">
            <v>0.88532577011395164</v>
          </cell>
          <cell r="AA62">
            <v>0.68533375227954219</v>
          </cell>
          <cell r="AB62">
            <v>0.72365189702422028</v>
          </cell>
          <cell r="AC62">
            <v>0.77207884465083643</v>
          </cell>
        </row>
        <row r="63">
          <cell r="F63">
            <v>0.49124502403672377</v>
          </cell>
          <cell r="G63">
            <v>0.22655450557649373</v>
          </cell>
          <cell r="H63">
            <v>0.14708030474032541</v>
          </cell>
          <cell r="I63">
            <v>5.3110380392991645E-2</v>
          </cell>
          <cell r="J63">
            <v>3.1578869228496953E-2</v>
          </cell>
          <cell r="K63">
            <v>6.3328880074195237E-2</v>
          </cell>
          <cell r="L63">
            <v>0.59630055888925282</v>
          </cell>
          <cell r="M63">
            <v>0.75407718971447391</v>
          </cell>
          <cell r="N63">
            <v>0.58601014491781822</v>
          </cell>
          <cell r="O63">
            <v>0.41618782953883787</v>
          </cell>
          <cell r="P63">
            <v>0.38311147716901739</v>
          </cell>
          <cell r="Q63">
            <v>0.41514054470741535</v>
          </cell>
          <cell r="R63">
            <v>0.38622657088490864</v>
          </cell>
          <cell r="S63">
            <v>0.27928983144032904</v>
          </cell>
          <cell r="T63">
            <v>0.47634006915142951</v>
          </cell>
          <cell r="U63">
            <v>0.3035328105689063</v>
          </cell>
          <cell r="V63">
            <v>0.27898671549827792</v>
          </cell>
          <cell r="W63">
            <v>0.17999316132010212</v>
          </cell>
          <cell r="X63">
            <v>0.61145308406868015</v>
          </cell>
          <cell r="Y63">
            <v>0.71525037834862981</v>
          </cell>
          <cell r="Z63">
            <v>0.63875180944993037</v>
          </cell>
          <cell r="AA63">
            <v>0.46135306079516558</v>
          </cell>
          <cell r="AB63">
            <v>0.40538201832376619</v>
          </cell>
          <cell r="AC63">
            <v>0.4731539529861129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43.715690393517" createdVersion="1" recordCount="169">
  <cacheSource type="worksheet">
    <worksheetSource ref="A14:AB183" sheet="OPEN SPEC"/>
  </cacheSource>
  <cacheFields count="28">
    <cacheField name="COUNTERPARTY" numFmtId="0">
      <sharedItems containsBlank="1" count="6">
        <s v="Sempra Energy Trading Corp."/>
        <s v="Allegheny Energy Supply Co., LLC"/>
        <s v="ConAgra Energy Services, Inc."/>
        <s v="TransAlta Energy Marketing (U.S.), Inc."/>
        <s v="IDACORP Energy L.P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7192"/>
        <s v="P7193"/>
        <s v="P7243"/>
        <s v="P7244"/>
        <s v="P7280"/>
        <s v="P7281"/>
        <s v="P7289"/>
        <s v="P7290"/>
        <m/>
      </sharedItems>
    </cacheField>
    <cacheField name="DEAL#" numFmtId="0">
      <sharedItems containsString="0" containsBlank="1" containsNumber="1" containsInteger="1" minValue="8180" maxValue="9270" count="9">
        <n v="8181"/>
        <n v="8180"/>
        <n v="8847"/>
        <n v="8848"/>
        <n v="9261"/>
        <n v="9262"/>
        <n v="9270"/>
        <n v="9269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18T00:00:00" count="4">
        <d v="2001-12-03T00:00:00"/>
        <d v="2001-12-11T00:00:00"/>
        <d v="2001-12-17T00:00:00"/>
        <m/>
      </sharedItems>
    </cacheField>
    <cacheField name="DELIVERY" numFmtId="0">
      <sharedItems containsBlank="1" count="7">
        <s v="2002/04"/>
        <s v="2002/05"/>
        <s v="2002/06"/>
        <s v="2002/01"/>
        <s v="2002/03"/>
        <s v="2002/02"/>
        <m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9600"/>
        <n v="-9600"/>
        <m/>
      </sharedItems>
    </cacheField>
    <cacheField name="DEALPRICE" numFmtId="0">
      <sharedItems containsString="0" containsBlank="1" containsNumber="1" minValue="18.7" maxValue="29.5" count="9">
        <n v="27.25"/>
        <n v="25"/>
        <n v="28"/>
        <n v="26.5"/>
        <n v="29.5"/>
        <n v="19"/>
        <n v="28.95"/>
        <n v="18.7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06800" maxValue="291200" count="17">
        <n v="283400"/>
        <n v="272500"/>
        <n v="-260000"/>
        <n v="-250000"/>
        <n v="291200"/>
        <n v="268800"/>
        <n v="-275600"/>
        <n v="-254400"/>
        <n v="-306800"/>
        <n v="-295000"/>
        <n v="197600"/>
        <n v="190000"/>
        <n v="-301080"/>
        <n v="-289500"/>
        <n v="194480"/>
        <n v="187000"/>
        <m/>
      </sharedItems>
    </cacheField>
    <cacheField name="MTMDATE" numFmtId="0">
      <sharedItems containsDate="1" containsString="0" containsBlank="1" minDate="2001-12-18T00:00:00" maxDate="2001-12-19T00:00:00" count="2">
        <d v="2001-12-18T00:00:00"/>
        <m/>
      </sharedItems>
    </cacheField>
    <cacheField name="MKT_PRICE" numFmtId="0">
      <sharedItems containsString="0" containsBlank="1" containsNumber="1" minValue="16.75" maxValue="34.25" count="14">
        <n v="20.5"/>
        <n v="19.25"/>
        <n v="23"/>
        <n v="18.5"/>
        <n v="16.75"/>
        <n v="27.9"/>
        <n v="22"/>
        <n v="25"/>
        <n v="26.25"/>
        <n v="20"/>
        <n v="25.5"/>
        <n v="26.75"/>
        <n v="34.25"/>
        <m/>
      </sharedItems>
    </cacheField>
    <cacheField name="NOMMTM" numFmtId="0">
      <sharedItems containsString="0" containsBlank="1" containsNumber="1" containsInteger="1" minValue="-83200" maxValue="85696" count="24">
        <n v="-70200"/>
        <n v="-83200"/>
        <n v="-42500"/>
        <n v="67496"/>
        <n v="85696"/>
        <n v="57400"/>
        <n v="-1040"/>
        <n v="-62400"/>
        <n v="-28800"/>
        <n v="2496"/>
        <n v="33504"/>
        <n v="41496"/>
        <n v="28496"/>
        <n v="-47600"/>
        <n v="-5304"/>
        <n v="-23504"/>
        <n v="2400"/>
        <n v="35776"/>
        <n v="22776"/>
        <n v="-53100"/>
        <n v="-2080"/>
        <n v="-20280"/>
        <n v="5500"/>
        <m/>
      </sharedItems>
    </cacheField>
    <cacheField name="PVMTM" numFmtId="0">
      <sharedItems containsString="0" containsBlank="1" containsNumber="1" containsInteger="1" minValue="-82398" maxValue="84869" count="25">
        <n v="-69539"/>
        <n v="-82398"/>
        <n v="-41994"/>
        <n v="66861"/>
        <n v="84869"/>
        <n v="56716"/>
        <n v="-1039"/>
        <n v="-61990"/>
        <n v="-28680"/>
        <n v="2493"/>
        <n v="33364"/>
        <n v="67052"/>
        <n v="41105"/>
        <n v="28221"/>
        <n v="-47033"/>
        <n v="-5254"/>
        <n v="-23277"/>
        <n v="2371"/>
        <n v="35439"/>
        <n v="22556"/>
        <n v="-52468"/>
        <n v="-2060"/>
        <n v="-20084"/>
        <n v="54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1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5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4"/>
    <x v="0"/>
    <x v="6"/>
    <x v="7"/>
    <x v="7"/>
  </r>
  <r>
    <x v="1"/>
    <x v="0"/>
    <x v="0"/>
    <x v="1"/>
    <x v="1"/>
    <x v="2"/>
    <x v="2"/>
    <x v="0"/>
    <x v="1"/>
    <x v="5"/>
    <x v="0"/>
    <x v="0"/>
    <x v="0"/>
    <x v="0"/>
    <x v="0"/>
    <x v="0"/>
    <x v="0"/>
    <x v="0"/>
    <x v="0"/>
    <x v="4"/>
    <x v="2"/>
    <x v="0"/>
    <x v="0"/>
    <x v="5"/>
    <x v="0"/>
    <x v="7"/>
    <x v="8"/>
    <x v="8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6"/>
    <x v="0"/>
    <x v="8"/>
    <x v="9"/>
    <x v="9"/>
  </r>
  <r>
    <x v="1"/>
    <x v="0"/>
    <x v="0"/>
    <x v="1"/>
    <x v="1"/>
    <x v="3"/>
    <x v="3"/>
    <x v="0"/>
    <x v="1"/>
    <x v="5"/>
    <x v="1"/>
    <x v="1"/>
    <x v="0"/>
    <x v="1"/>
    <x v="0"/>
    <x v="0"/>
    <x v="0"/>
    <x v="0"/>
    <x v="0"/>
    <x v="5"/>
    <x v="3"/>
    <x v="0"/>
    <x v="0"/>
    <x v="7"/>
    <x v="0"/>
    <x v="2"/>
    <x v="10"/>
    <x v="10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6"/>
    <x v="0"/>
    <x v="9"/>
    <x v="3"/>
    <x v="11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x v="11"/>
    <x v="12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x v="12"/>
    <x v="13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x v="13"/>
    <x v="14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4"/>
    <x v="15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5"/>
    <x v="16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1"/>
    <x v="16"/>
    <x v="17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x v="17"/>
    <x v="18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x v="18"/>
    <x v="19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x v="19"/>
    <x v="20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x v="20"/>
    <x v="21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4"/>
    <x v="21"/>
    <x v="22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1"/>
    <x v="22"/>
    <x v="23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A12" sqref="A12"/>
    </sheetView>
  </sheetViews>
  <sheetFormatPr defaultRowHeight="10.199999999999999" x14ac:dyDescent="0.2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6" x14ac:dyDescent="0.25">
      <c r="A1" s="71" t="s">
        <v>11</v>
      </c>
    </row>
    <row r="2" spans="1:5" ht="12.6" x14ac:dyDescent="0.25">
      <c r="A2" s="71" t="s">
        <v>76</v>
      </c>
    </row>
    <row r="3" spans="1:5" ht="12.6" x14ac:dyDescent="0.25">
      <c r="A3" s="71" t="s">
        <v>231</v>
      </c>
      <c r="E3" s="138"/>
    </row>
    <row r="4" spans="1:5" ht="12.6" x14ac:dyDescent="0.25">
      <c r="A4" s="71" t="s">
        <v>13</v>
      </c>
    </row>
    <row r="7" spans="1:5" x14ac:dyDescent="0.2">
      <c r="A7" s="80" t="s">
        <v>78</v>
      </c>
      <c r="C7" s="104" t="s">
        <v>67</v>
      </c>
    </row>
    <row r="8" spans="1:5" x14ac:dyDescent="0.2">
      <c r="A8" s="72" t="s">
        <v>66</v>
      </c>
      <c r="C8" s="112">
        <v>2502953</v>
      </c>
    </row>
    <row r="9" spans="1:5" x14ac:dyDescent="0.2">
      <c r="A9" s="72" t="s">
        <v>62</v>
      </c>
      <c r="C9" s="73">
        <f>C16+C26</f>
        <v>4105771</v>
      </c>
    </row>
    <row r="10" spans="1:5" x14ac:dyDescent="0.2">
      <c r="A10" s="72" t="s">
        <v>63</v>
      </c>
      <c r="C10" s="73">
        <f>C17+C27</f>
        <v>19239970</v>
      </c>
    </row>
    <row r="14" spans="1:5" x14ac:dyDescent="0.2">
      <c r="A14" s="80" t="s">
        <v>75</v>
      </c>
      <c r="C14" s="104" t="s">
        <v>67</v>
      </c>
      <c r="D14" s="104" t="s">
        <v>68</v>
      </c>
      <c r="E14" s="104" t="s">
        <v>69</v>
      </c>
    </row>
    <row r="15" spans="1:5" x14ac:dyDescent="0.2">
      <c r="A15" s="72" t="s">
        <v>66</v>
      </c>
      <c r="B15" s="86"/>
      <c r="C15" s="113">
        <v>2502953</v>
      </c>
      <c r="D15" s="48">
        <v>7500000</v>
      </c>
      <c r="E15" s="116">
        <f>IF(ABS(C15)&gt;D15,ABS(C15)-D15,0)</f>
        <v>0</v>
      </c>
    </row>
    <row r="16" spans="1:5" x14ac:dyDescent="0.2">
      <c r="A16" s="72" t="s">
        <v>87</v>
      </c>
      <c r="C16" s="73">
        <f>'PLR SUM'!AA48</f>
        <v>4099686</v>
      </c>
      <c r="D16" s="73">
        <v>-7500000</v>
      </c>
      <c r="E16" s="46">
        <f>IF(C16&lt;D16,C16-D16,0)</f>
        <v>0</v>
      </c>
    </row>
    <row r="17" spans="1:5" x14ac:dyDescent="0.2">
      <c r="A17" s="72" t="s">
        <v>88</v>
      </c>
      <c r="C17" s="73">
        <f>'5-DAY'!C1</f>
        <v>19063097</v>
      </c>
      <c r="D17" s="73">
        <v>-16875000</v>
      </c>
      <c r="E17" s="46">
        <f>IF(C17&lt;D17,C17-D17,0)</f>
        <v>0</v>
      </c>
    </row>
    <row r="18" spans="1:5" x14ac:dyDescent="0.2">
      <c r="A18" s="72" t="s">
        <v>77</v>
      </c>
      <c r="C18" s="83">
        <f>MWH!AA41</f>
        <v>-5348459.1472000033</v>
      </c>
      <c r="D18" s="83">
        <v>6500000</v>
      </c>
      <c r="E18" s="47">
        <f>IF(ABS(C18)&gt;D18,ABS(C18)-D18,0)</f>
        <v>0</v>
      </c>
    </row>
    <row r="19" spans="1:5" x14ac:dyDescent="0.2">
      <c r="A19" s="72" t="s">
        <v>107</v>
      </c>
      <c r="C19" s="83">
        <f>'Gap Risk'!B8</f>
        <v>-4626200.8382000001</v>
      </c>
      <c r="D19" s="83">
        <v>6500000</v>
      </c>
      <c r="E19" s="47">
        <f>IF(ABS(C19)&gt;D19,ABS(C19)-D19,0)</f>
        <v>0</v>
      </c>
    </row>
    <row r="22" spans="1:5" x14ac:dyDescent="0.2">
      <c r="A22" s="80" t="s">
        <v>14</v>
      </c>
      <c r="C22" s="104" t="s">
        <v>67</v>
      </c>
      <c r="D22" s="104" t="s">
        <v>68</v>
      </c>
      <c r="E22" s="104" t="s">
        <v>69</v>
      </c>
    </row>
    <row r="23" spans="1:5" x14ac:dyDescent="0.2">
      <c r="A23" s="72" t="s">
        <v>66</v>
      </c>
      <c r="B23" s="86"/>
      <c r="C23" s="113">
        <v>0</v>
      </c>
      <c r="D23" s="48">
        <v>3000000</v>
      </c>
      <c r="E23" s="49">
        <f>'SPEC REPORT'!K8</f>
        <v>0</v>
      </c>
    </row>
    <row r="24" spans="1:5" x14ac:dyDescent="0.2">
      <c r="A24" s="72" t="s">
        <v>77</v>
      </c>
      <c r="C24" s="83">
        <f>'SPEC REPORT'!I11</f>
        <v>0</v>
      </c>
      <c r="D24" s="83">
        <f>'SPEC REPORT'!J11</f>
        <v>1500000</v>
      </c>
      <c r="E24" s="47">
        <f>'SPEC REPORT'!K11</f>
        <v>0</v>
      </c>
    </row>
    <row r="25" spans="1:5" x14ac:dyDescent="0.2">
      <c r="A25" s="72" t="s">
        <v>107</v>
      </c>
      <c r="C25" s="83">
        <f>'SPEC REPORT'!I12</f>
        <v>0</v>
      </c>
      <c r="D25" s="83">
        <f>'SPEC REPORT'!J12</f>
        <v>1500000</v>
      </c>
      <c r="E25" s="47">
        <f>'SPEC REPORT'!K12</f>
        <v>0</v>
      </c>
    </row>
    <row r="26" spans="1:5" x14ac:dyDescent="0.2">
      <c r="A26" s="72" t="s">
        <v>87</v>
      </c>
      <c r="C26" s="73">
        <f>'SPEC REPORT'!I9</f>
        <v>6085</v>
      </c>
      <c r="D26" s="73">
        <v>-3000000</v>
      </c>
      <c r="E26" s="46">
        <f>'SPEC REPORT'!K9</f>
        <v>0</v>
      </c>
    </row>
    <row r="27" spans="1:5" x14ac:dyDescent="0.2">
      <c r="A27" s="72" t="s">
        <v>88</v>
      </c>
      <c r="C27" s="73">
        <f>'SPEC REPORT'!I10</f>
        <v>176873</v>
      </c>
      <c r="D27" s="73">
        <v>-6750000</v>
      </c>
      <c r="E27" s="46">
        <f>'SPEC REPORT'!K10</f>
        <v>0</v>
      </c>
    </row>
    <row r="28" spans="1:5" x14ac:dyDescent="0.2">
      <c r="A28" s="72" t="s">
        <v>86</v>
      </c>
      <c r="C28" s="174">
        <f>'5-DAY'!F2</f>
        <v>491810</v>
      </c>
    </row>
    <row r="29" spans="1:5" x14ac:dyDescent="0.2">
      <c r="A29" s="72" t="s">
        <v>85</v>
      </c>
      <c r="C29" s="174">
        <f>SUM('5-DAY'!C81:C143)</f>
        <v>1310450.0100000002</v>
      </c>
    </row>
    <row r="30" spans="1:5" x14ac:dyDescent="0.2">
      <c r="A30" s="72" t="s">
        <v>17</v>
      </c>
      <c r="C30" s="73">
        <f>'SPEC REPORT'!D12</f>
        <v>-12831827.558000006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A3" sqref="A3"/>
      <selection pane="topRight" activeCell="A3" sqref="A3"/>
    </sheetView>
  </sheetViews>
  <sheetFormatPr defaultColWidth="12" defaultRowHeight="13.5" customHeight="1" x14ac:dyDescent="0.2"/>
  <cols>
    <col min="1" max="1" width="31.83203125" style="19" customWidth="1"/>
    <col min="2" max="2" width="4" style="23" customWidth="1"/>
    <col min="3" max="26" width="13.33203125" style="23" customWidth="1"/>
    <col min="27" max="27" width="16" style="23" customWidth="1"/>
    <col min="28" max="16384" width="12" style="24"/>
  </cols>
  <sheetData>
    <row r="1" spans="1:27" ht="12" customHeight="1" x14ac:dyDescent="0.2">
      <c r="A1" s="18" t="s">
        <v>283</v>
      </c>
    </row>
    <row r="2" spans="1:27" ht="12" customHeight="1" x14ac:dyDescent="0.2">
      <c r="A2" s="18" t="s">
        <v>233</v>
      </c>
    </row>
    <row r="3" spans="1:27" ht="12" customHeight="1" x14ac:dyDescent="0.2">
      <c r="A3" s="18" t="s">
        <v>265</v>
      </c>
    </row>
    <row r="4" spans="1:27" ht="12" customHeight="1" x14ac:dyDescent="0.2">
      <c r="A4" s="18" t="s">
        <v>266</v>
      </c>
    </row>
    <row r="5" spans="1:27" ht="13.5" customHeight="1" thickBot="1" x14ac:dyDescent="0.25"/>
    <row r="6" spans="1:27" ht="12" customHeight="1" thickBot="1" x14ac:dyDescent="0.25">
      <c r="A6" s="22" t="s">
        <v>2</v>
      </c>
      <c r="C6" s="25" t="s">
        <v>235</v>
      </c>
      <c r="D6" s="25" t="s">
        <v>236</v>
      </c>
      <c r="E6" s="25" t="s">
        <v>237</v>
      </c>
      <c r="F6" s="25" t="s">
        <v>238</v>
      </c>
      <c r="G6" s="25" t="s">
        <v>239</v>
      </c>
      <c r="H6" s="25" t="s">
        <v>240</v>
      </c>
      <c r="I6" s="25" t="s">
        <v>241</v>
      </c>
      <c r="J6" s="25" t="s">
        <v>242</v>
      </c>
      <c r="K6" s="25" t="s">
        <v>243</v>
      </c>
      <c r="L6" s="25" t="s">
        <v>244</v>
      </c>
      <c r="M6" s="25" t="s">
        <v>245</v>
      </c>
      <c r="N6" s="25" t="s">
        <v>246</v>
      </c>
      <c r="O6" s="25" t="s">
        <v>247</v>
      </c>
      <c r="P6" s="25" t="s">
        <v>248</v>
      </c>
      <c r="Q6" s="25" t="s">
        <v>249</v>
      </c>
      <c r="R6" s="25" t="s">
        <v>250</v>
      </c>
      <c r="S6" s="25" t="s">
        <v>251</v>
      </c>
      <c r="T6" s="25" t="s">
        <v>252</v>
      </c>
      <c r="U6" s="25" t="s">
        <v>253</v>
      </c>
      <c r="V6" s="25" t="s">
        <v>254</v>
      </c>
      <c r="W6" s="25" t="s">
        <v>255</v>
      </c>
      <c r="X6" s="25" t="s">
        <v>256</v>
      </c>
      <c r="Y6" s="25" t="s">
        <v>257</v>
      </c>
      <c r="Z6" s="25" t="s">
        <v>258</v>
      </c>
      <c r="AA6" s="25" t="s">
        <v>72</v>
      </c>
    </row>
    <row r="7" spans="1:27" ht="11.25" customHeight="1" x14ac:dyDescent="0.2">
      <c r="A7" s="131" t="s">
        <v>284</v>
      </c>
      <c r="C7" s="26">
        <v>25</v>
      </c>
      <c r="D7" s="26">
        <v>25</v>
      </c>
      <c r="E7" s="26">
        <v>25</v>
      </c>
      <c r="F7" s="26">
        <v>25</v>
      </c>
      <c r="G7" s="26">
        <v>25</v>
      </c>
      <c r="H7" s="26">
        <v>25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6.2295999999999996</v>
      </c>
    </row>
    <row r="8" spans="1:27" ht="11.25" customHeight="1" thickBot="1" x14ac:dyDescent="0.25">
      <c r="A8" s="131" t="s">
        <v>285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thickBot="1" x14ac:dyDescent="0.25">
      <c r="A9" s="132" t="s">
        <v>272</v>
      </c>
      <c r="B9" s="12"/>
      <c r="C9" s="12">
        <v>13.9785</v>
      </c>
      <c r="D9" s="12">
        <v>14.2857</v>
      </c>
      <c r="E9" s="12">
        <v>13.9785</v>
      </c>
      <c r="F9" s="12">
        <v>14.4444</v>
      </c>
      <c r="G9" s="12">
        <v>13.9785</v>
      </c>
      <c r="H9" s="12">
        <v>13.8889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3.4931999999999999</v>
      </c>
    </row>
    <row r="11" spans="1:27" ht="11.25" customHeight="1" x14ac:dyDescent="0.2">
      <c r="A11" s="131" t="s">
        <v>286</v>
      </c>
      <c r="C11" s="26">
        <v>13.9785</v>
      </c>
      <c r="D11" s="26">
        <v>14.2857</v>
      </c>
      <c r="E11" s="26">
        <v>13.9785</v>
      </c>
      <c r="F11" s="26">
        <v>14.4444</v>
      </c>
      <c r="G11" s="26">
        <v>13.9785</v>
      </c>
      <c r="H11" s="26">
        <v>13.8889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3.4931999999999999</v>
      </c>
    </row>
    <row r="12" spans="1:27" ht="11.25" customHeight="1" x14ac:dyDescent="0.2">
      <c r="A12" s="131" t="s">
        <v>287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131" t="s">
        <v>288</v>
      </c>
      <c r="C14" s="26">
        <v>-61902</v>
      </c>
      <c r="D14" s="26">
        <v>-84700</v>
      </c>
      <c r="E14" s="26">
        <v>-122533</v>
      </c>
      <c r="F14" s="26">
        <v>-214592</v>
      </c>
      <c r="G14" s="26">
        <v>-227417</v>
      </c>
      <c r="H14" s="26">
        <v>-181117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-892261</v>
      </c>
    </row>
    <row r="15" spans="1:27" ht="11.25" customHeight="1" thickBot="1" x14ac:dyDescent="0.25">
      <c r="A15" s="131" t="s">
        <v>289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</row>
    <row r="16" spans="1:27" ht="11.25" customHeight="1" thickBot="1" x14ac:dyDescent="0.25">
      <c r="A16" s="132" t="s">
        <v>281</v>
      </c>
      <c r="B16" s="12"/>
      <c r="C16" s="12">
        <v>-61902</v>
      </c>
      <c r="D16" s="12">
        <v>-84700</v>
      </c>
      <c r="E16" s="12">
        <v>-122533</v>
      </c>
      <c r="F16" s="12">
        <v>-214592</v>
      </c>
      <c r="G16" s="12">
        <v>-227417</v>
      </c>
      <c r="H16" s="12">
        <v>-181117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3">
        <v>-892261</v>
      </c>
    </row>
    <row r="18" spans="1:27" ht="12" customHeight="1" x14ac:dyDescent="0.2">
      <c r="A18" s="133" t="s">
        <v>290</v>
      </c>
    </row>
    <row r="19" spans="1:27" ht="11.25" customHeight="1" x14ac:dyDescent="0.2">
      <c r="A19" s="131" t="s">
        <v>291</v>
      </c>
      <c r="C19" s="26">
        <v>27.9</v>
      </c>
      <c r="D19" s="26">
        <v>25</v>
      </c>
      <c r="E19" s="26">
        <v>22</v>
      </c>
      <c r="F19" s="26">
        <v>20.5</v>
      </c>
      <c r="G19" s="26">
        <v>19.25</v>
      </c>
      <c r="H19" s="26">
        <v>23</v>
      </c>
      <c r="I19" s="26">
        <v>36</v>
      </c>
      <c r="J19" s="26">
        <v>43</v>
      </c>
      <c r="K19" s="26">
        <v>35.75</v>
      </c>
      <c r="L19" s="26">
        <v>28</v>
      </c>
      <c r="M19" s="26">
        <v>29.75</v>
      </c>
      <c r="N19" s="26">
        <v>31.75</v>
      </c>
      <c r="O19" s="26">
        <v>34.25</v>
      </c>
      <c r="P19" s="26">
        <v>32.25</v>
      </c>
      <c r="Q19" s="26">
        <v>28.75</v>
      </c>
      <c r="R19" s="26">
        <v>24.1</v>
      </c>
      <c r="S19" s="26">
        <v>22</v>
      </c>
      <c r="T19" s="26">
        <v>25.75</v>
      </c>
      <c r="U19" s="26">
        <v>42.5</v>
      </c>
      <c r="V19" s="26">
        <v>47.5</v>
      </c>
      <c r="W19" s="26">
        <v>41.25</v>
      </c>
      <c r="X19" s="26">
        <v>28.5</v>
      </c>
      <c r="Y19" s="26">
        <v>31.5</v>
      </c>
      <c r="Z19" s="26">
        <v>35.25</v>
      </c>
      <c r="AA19" s="26"/>
    </row>
    <row r="20" spans="1:27" ht="11.25" customHeight="1" x14ac:dyDescent="0.2">
      <c r="A20" s="131" t="s">
        <v>292</v>
      </c>
      <c r="C20" s="26">
        <v>28.9</v>
      </c>
      <c r="D20" s="26">
        <v>25.1</v>
      </c>
      <c r="E20" s="26">
        <v>22.7</v>
      </c>
      <c r="F20" s="26">
        <v>21.25</v>
      </c>
      <c r="G20" s="26">
        <v>19.75</v>
      </c>
      <c r="H20" s="26">
        <v>23.5</v>
      </c>
      <c r="I20" s="26">
        <v>36.5</v>
      </c>
      <c r="J20" s="26">
        <v>43.5</v>
      </c>
      <c r="K20" s="26">
        <v>36.25</v>
      </c>
      <c r="L20" s="26">
        <v>28.5</v>
      </c>
      <c r="M20" s="26">
        <v>30.25</v>
      </c>
      <c r="N20" s="26">
        <v>32.25</v>
      </c>
      <c r="O20" s="26">
        <v>34.25</v>
      </c>
      <c r="P20" s="26">
        <v>32.25</v>
      </c>
      <c r="Q20" s="26">
        <v>28.75</v>
      </c>
      <c r="R20" s="26">
        <v>24.1</v>
      </c>
      <c r="S20" s="26">
        <v>22</v>
      </c>
      <c r="T20" s="26">
        <v>25.75</v>
      </c>
      <c r="U20" s="26">
        <v>42.5</v>
      </c>
      <c r="V20" s="26">
        <v>47.5</v>
      </c>
      <c r="W20" s="26">
        <v>41.25</v>
      </c>
      <c r="X20" s="26">
        <v>28.5</v>
      </c>
      <c r="Y20" s="26">
        <v>31.5</v>
      </c>
      <c r="Z20" s="26">
        <v>35.25</v>
      </c>
      <c r="AA20" s="26"/>
    </row>
    <row r="21" spans="1:27" ht="11.25" customHeight="1" x14ac:dyDescent="0.2">
      <c r="A21" s="131" t="s">
        <v>293</v>
      </c>
      <c r="C21" s="14">
        <v>-1</v>
      </c>
      <c r="D21" s="14">
        <v>-0.10000000000000142</v>
      </c>
      <c r="E21" s="14">
        <v>-0.69999999999999929</v>
      </c>
      <c r="F21" s="14">
        <v>-0.75</v>
      </c>
      <c r="G21" s="14">
        <v>-0.5</v>
      </c>
      <c r="H21" s="14">
        <v>-0.5</v>
      </c>
      <c r="I21" s="14">
        <v>-0.5</v>
      </c>
      <c r="J21" s="14">
        <v>-0.5</v>
      </c>
      <c r="K21" s="14">
        <v>-0.5</v>
      </c>
      <c r="L21" s="14">
        <v>-0.5</v>
      </c>
      <c r="M21" s="14">
        <v>-0.5</v>
      </c>
      <c r="N21" s="14">
        <v>-0.5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6"/>
    </row>
    <row r="23" spans="1:27" ht="11.25" customHeight="1" x14ac:dyDescent="0.2">
      <c r="A23" s="131" t="s">
        <v>294</v>
      </c>
      <c r="C23" s="26">
        <v>22.25</v>
      </c>
      <c r="D23" s="26">
        <v>19.25</v>
      </c>
      <c r="E23" s="26">
        <v>17.25</v>
      </c>
      <c r="F23" s="26">
        <v>13.5</v>
      </c>
      <c r="G23" s="26">
        <v>12</v>
      </c>
      <c r="H23" s="26">
        <v>12</v>
      </c>
      <c r="I23" s="26">
        <v>24</v>
      </c>
      <c r="J23" s="26">
        <v>28</v>
      </c>
      <c r="K23" s="26">
        <v>24</v>
      </c>
      <c r="L23" s="26">
        <v>21.5</v>
      </c>
      <c r="M23" s="26">
        <v>22.5</v>
      </c>
      <c r="N23" s="26">
        <v>24.25</v>
      </c>
      <c r="O23" s="26">
        <v>24.25</v>
      </c>
      <c r="P23" s="26">
        <v>21.25</v>
      </c>
      <c r="Q23" s="26">
        <v>19.25</v>
      </c>
      <c r="R23" s="26">
        <v>15.75</v>
      </c>
      <c r="S23" s="26">
        <v>13.75</v>
      </c>
      <c r="T23" s="26">
        <v>13.25</v>
      </c>
      <c r="U23" s="26">
        <v>27.25</v>
      </c>
      <c r="V23" s="26">
        <v>30.25</v>
      </c>
      <c r="W23" s="26">
        <v>28.25</v>
      </c>
      <c r="X23" s="26">
        <v>21.25</v>
      </c>
      <c r="Y23" s="26">
        <v>23.25</v>
      </c>
      <c r="Z23" s="26">
        <v>26.25</v>
      </c>
      <c r="AA23" s="26"/>
    </row>
    <row r="24" spans="1:27" ht="11.25" customHeight="1" x14ac:dyDescent="0.2">
      <c r="A24" s="131" t="s">
        <v>295</v>
      </c>
      <c r="C24" s="26">
        <v>22.5</v>
      </c>
      <c r="D24" s="26">
        <v>19.5</v>
      </c>
      <c r="E24" s="26">
        <v>17.5</v>
      </c>
      <c r="F24" s="26">
        <v>13.75</v>
      </c>
      <c r="G24" s="26">
        <v>12.5</v>
      </c>
      <c r="H24" s="26">
        <v>12</v>
      </c>
      <c r="I24" s="26">
        <v>24</v>
      </c>
      <c r="J24" s="26">
        <v>28</v>
      </c>
      <c r="K24" s="26">
        <v>24</v>
      </c>
      <c r="L24" s="26">
        <v>21.75</v>
      </c>
      <c r="M24" s="26">
        <v>22.75</v>
      </c>
      <c r="N24" s="26">
        <v>24.5</v>
      </c>
      <c r="O24" s="26">
        <v>24.25</v>
      </c>
      <c r="P24" s="26">
        <v>21.25</v>
      </c>
      <c r="Q24" s="26">
        <v>19.25</v>
      </c>
      <c r="R24" s="26">
        <v>15.75</v>
      </c>
      <c r="S24" s="26">
        <v>13.75</v>
      </c>
      <c r="T24" s="26">
        <v>13.25</v>
      </c>
      <c r="U24" s="26">
        <v>27.25</v>
      </c>
      <c r="V24" s="26">
        <v>30.25</v>
      </c>
      <c r="W24" s="26">
        <v>28.25</v>
      </c>
      <c r="X24" s="26">
        <v>21.25</v>
      </c>
      <c r="Y24" s="26">
        <v>23.25</v>
      </c>
      <c r="Z24" s="26">
        <v>26.25</v>
      </c>
      <c r="AA24" s="26"/>
    </row>
    <row r="25" spans="1:27" ht="11.25" customHeight="1" x14ac:dyDescent="0.2">
      <c r="A25" s="131" t="s">
        <v>296</v>
      </c>
      <c r="C25" s="14">
        <v>-0.25</v>
      </c>
      <c r="D25" s="14">
        <v>-0.25</v>
      </c>
      <c r="E25" s="14">
        <v>-0.25</v>
      </c>
      <c r="F25" s="14">
        <v>-0.25</v>
      </c>
      <c r="G25" s="14">
        <v>-0.5</v>
      </c>
      <c r="H25" s="14">
        <v>0</v>
      </c>
      <c r="I25" s="14">
        <v>0</v>
      </c>
      <c r="J25" s="14">
        <v>0</v>
      </c>
      <c r="K25" s="14">
        <v>0</v>
      </c>
      <c r="L25" s="14">
        <v>-0.25</v>
      </c>
      <c r="M25" s="14">
        <v>-0.25</v>
      </c>
      <c r="N25" s="14">
        <v>-0.25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26"/>
    </row>
    <row r="27" spans="1:27" ht="12" customHeight="1" x14ac:dyDescent="0.2">
      <c r="A27" s="133" t="s">
        <v>3</v>
      </c>
    </row>
    <row r="28" spans="1:27" ht="11.25" customHeight="1" x14ac:dyDescent="0.2">
      <c r="A28" s="131" t="s">
        <v>4</v>
      </c>
      <c r="C28" s="26">
        <v>30.283300000000001</v>
      </c>
      <c r="D28" s="26">
        <v>30.55</v>
      </c>
      <c r="E28" s="26">
        <v>30.55</v>
      </c>
      <c r="F28" s="26">
        <v>29.066700000000001</v>
      </c>
      <c r="G28" s="26">
        <v>29.066700000000001</v>
      </c>
      <c r="H28" s="26">
        <v>29.066700000000001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/>
    </row>
    <row r="29" spans="1:27" ht="11.25" customHeight="1" x14ac:dyDescent="0.2">
      <c r="A29" s="131" t="s">
        <v>5</v>
      </c>
      <c r="C29" s="26">
        <v>28.5</v>
      </c>
      <c r="D29" s="26">
        <v>27.25</v>
      </c>
      <c r="E29" s="26">
        <v>27.25</v>
      </c>
      <c r="F29" s="26">
        <v>22.95</v>
      </c>
      <c r="G29" s="26">
        <v>22.95</v>
      </c>
      <c r="H29" s="26">
        <v>22.95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</row>
    <row r="31" spans="1:27" ht="11.25" customHeight="1" x14ac:dyDescent="0.2">
      <c r="A31" s="131" t="s">
        <v>6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/>
    </row>
    <row r="32" spans="1:27" ht="11.25" customHeight="1" x14ac:dyDescent="0.2">
      <c r="A32" s="131" t="s">
        <v>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/>
    </row>
    <row r="33" spans="1:27" ht="13.5" customHeight="1" thickBot="1" x14ac:dyDescent="0.25"/>
    <row r="34" spans="1:27" ht="12" customHeight="1" thickBot="1" x14ac:dyDescent="0.25">
      <c r="A34" s="22" t="s">
        <v>297</v>
      </c>
      <c r="C34" s="25" t="s">
        <v>235</v>
      </c>
      <c r="D34" s="25" t="s">
        <v>236</v>
      </c>
      <c r="E34" s="25" t="s">
        <v>237</v>
      </c>
      <c r="F34" s="25" t="s">
        <v>238</v>
      </c>
      <c r="G34" s="25" t="s">
        <v>239</v>
      </c>
      <c r="H34" s="25" t="s">
        <v>240</v>
      </c>
      <c r="I34" s="25" t="s">
        <v>241</v>
      </c>
      <c r="J34" s="25" t="s">
        <v>242</v>
      </c>
      <c r="K34" s="25" t="s">
        <v>243</v>
      </c>
      <c r="L34" s="25" t="s">
        <v>244</v>
      </c>
      <c r="M34" s="25" t="s">
        <v>245</v>
      </c>
      <c r="N34" s="25" t="s">
        <v>246</v>
      </c>
      <c r="O34" s="25" t="s">
        <v>247</v>
      </c>
      <c r="P34" s="25" t="s">
        <v>248</v>
      </c>
      <c r="Q34" s="25" t="s">
        <v>249</v>
      </c>
      <c r="R34" s="25" t="s">
        <v>250</v>
      </c>
      <c r="S34" s="25" t="s">
        <v>251</v>
      </c>
      <c r="T34" s="25" t="s">
        <v>252</v>
      </c>
      <c r="U34" s="25" t="s">
        <v>253</v>
      </c>
      <c r="V34" s="25" t="s">
        <v>254</v>
      </c>
      <c r="W34" s="25" t="s">
        <v>255</v>
      </c>
      <c r="X34" s="25" t="s">
        <v>256</v>
      </c>
      <c r="Y34" s="25" t="s">
        <v>257</v>
      </c>
      <c r="Z34" s="25" t="s">
        <v>258</v>
      </c>
      <c r="AA34" s="25" t="s">
        <v>72</v>
      </c>
    </row>
    <row r="35" spans="1:27" ht="11.25" customHeight="1" x14ac:dyDescent="0.2">
      <c r="A35" s="131" t="s">
        <v>284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thickBot="1" x14ac:dyDescent="0.25">
      <c r="A36" s="131" t="s">
        <v>285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thickBot="1" x14ac:dyDescent="0.25">
      <c r="A37" s="132" t="s">
        <v>272</v>
      </c>
      <c r="B37" s="12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131" t="s">
        <v>286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131" t="s">
        <v>287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131" t="s">
        <v>288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thickBot="1" x14ac:dyDescent="0.25">
      <c r="A43" s="131" t="s">
        <v>289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thickBot="1" x14ac:dyDescent="0.25">
      <c r="A44" s="132" t="s">
        <v>281</v>
      </c>
      <c r="B44" s="12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33" t="s">
        <v>290</v>
      </c>
    </row>
    <row r="47" spans="1:27" ht="11.25" customHeight="1" x14ac:dyDescent="0.2">
      <c r="A47" s="131" t="s">
        <v>291</v>
      </c>
      <c r="C47" s="26">
        <v>27.9</v>
      </c>
      <c r="D47" s="26">
        <v>25</v>
      </c>
      <c r="E47" s="26">
        <v>22</v>
      </c>
      <c r="F47" s="26">
        <v>20.5</v>
      </c>
      <c r="G47" s="26">
        <v>19.25</v>
      </c>
      <c r="H47" s="26">
        <v>23</v>
      </c>
      <c r="I47" s="26">
        <v>36</v>
      </c>
      <c r="J47" s="26">
        <v>43</v>
      </c>
      <c r="K47" s="26">
        <v>35.75</v>
      </c>
      <c r="L47" s="26">
        <v>28</v>
      </c>
      <c r="M47" s="26">
        <v>29.75</v>
      </c>
      <c r="N47" s="26">
        <v>31.75</v>
      </c>
      <c r="O47" s="26">
        <v>34.25</v>
      </c>
      <c r="P47" s="26">
        <v>32.25</v>
      </c>
      <c r="Q47" s="26">
        <v>28.75</v>
      </c>
      <c r="R47" s="26">
        <v>24.1</v>
      </c>
      <c r="S47" s="26">
        <v>22</v>
      </c>
      <c r="T47" s="26">
        <v>25.75</v>
      </c>
      <c r="U47" s="26">
        <v>42.5</v>
      </c>
      <c r="V47" s="26">
        <v>47.5</v>
      </c>
      <c r="W47" s="26">
        <v>41.25</v>
      </c>
      <c r="X47" s="26">
        <v>28.5</v>
      </c>
      <c r="Y47" s="26">
        <v>31.5</v>
      </c>
      <c r="Z47" s="26">
        <v>35.25</v>
      </c>
      <c r="AA47" s="26"/>
    </row>
    <row r="48" spans="1:27" ht="11.25" customHeight="1" x14ac:dyDescent="0.2">
      <c r="A48" s="131" t="s">
        <v>292</v>
      </c>
      <c r="C48" s="26">
        <v>28.9</v>
      </c>
      <c r="D48" s="26">
        <v>25.1</v>
      </c>
      <c r="E48" s="26">
        <v>22.7</v>
      </c>
      <c r="F48" s="26">
        <v>21.25</v>
      </c>
      <c r="G48" s="26">
        <v>19.75</v>
      </c>
      <c r="H48" s="26">
        <v>23.5</v>
      </c>
      <c r="I48" s="26">
        <v>36.5</v>
      </c>
      <c r="J48" s="26">
        <v>43.5</v>
      </c>
      <c r="K48" s="26">
        <v>36.25</v>
      </c>
      <c r="L48" s="26">
        <v>28.5</v>
      </c>
      <c r="M48" s="26">
        <v>30.25</v>
      </c>
      <c r="N48" s="26">
        <v>32.25</v>
      </c>
      <c r="O48" s="26">
        <v>34.25</v>
      </c>
      <c r="P48" s="26">
        <v>32.25</v>
      </c>
      <c r="Q48" s="26">
        <v>28.75</v>
      </c>
      <c r="R48" s="26">
        <v>24.1</v>
      </c>
      <c r="S48" s="26">
        <v>22</v>
      </c>
      <c r="T48" s="26">
        <v>25.75</v>
      </c>
      <c r="U48" s="26">
        <v>42.5</v>
      </c>
      <c r="V48" s="26">
        <v>47.5</v>
      </c>
      <c r="W48" s="26">
        <v>41.25</v>
      </c>
      <c r="X48" s="26">
        <v>28.5</v>
      </c>
      <c r="Y48" s="26">
        <v>31.5</v>
      </c>
      <c r="Z48" s="26">
        <v>35.25</v>
      </c>
      <c r="AA48" s="26"/>
    </row>
    <row r="49" spans="1:27" ht="11.25" customHeight="1" x14ac:dyDescent="0.2">
      <c r="A49" s="131" t="s">
        <v>293</v>
      </c>
      <c r="C49" s="14">
        <v>-1</v>
      </c>
      <c r="D49" s="14">
        <v>-0.10000000000000142</v>
      </c>
      <c r="E49" s="14">
        <v>-0.69999999999999929</v>
      </c>
      <c r="F49" s="14">
        <v>-0.75</v>
      </c>
      <c r="G49" s="14">
        <v>-0.5</v>
      </c>
      <c r="H49" s="14">
        <v>-0.5</v>
      </c>
      <c r="I49" s="14">
        <v>-0.5</v>
      </c>
      <c r="J49" s="14">
        <v>-0.5</v>
      </c>
      <c r="K49" s="14">
        <v>-0.5</v>
      </c>
      <c r="L49" s="14">
        <v>-0.5</v>
      </c>
      <c r="M49" s="14">
        <v>-0.5</v>
      </c>
      <c r="N49" s="14">
        <v>-0.5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26"/>
    </row>
    <row r="51" spans="1:27" ht="11.25" customHeight="1" x14ac:dyDescent="0.2">
      <c r="A51" s="131" t="s">
        <v>294</v>
      </c>
      <c r="C51" s="26">
        <v>22.25</v>
      </c>
      <c r="D51" s="26">
        <v>19.25</v>
      </c>
      <c r="E51" s="26">
        <v>17.25</v>
      </c>
      <c r="F51" s="26">
        <v>13.5</v>
      </c>
      <c r="G51" s="26">
        <v>12</v>
      </c>
      <c r="H51" s="26">
        <v>12</v>
      </c>
      <c r="I51" s="26">
        <v>24</v>
      </c>
      <c r="J51" s="26">
        <v>28</v>
      </c>
      <c r="K51" s="26">
        <v>24</v>
      </c>
      <c r="L51" s="26">
        <v>21.5</v>
      </c>
      <c r="M51" s="26">
        <v>22.5</v>
      </c>
      <c r="N51" s="26">
        <v>24.25</v>
      </c>
      <c r="O51" s="26">
        <v>24.25</v>
      </c>
      <c r="P51" s="26">
        <v>21.25</v>
      </c>
      <c r="Q51" s="26">
        <v>19.25</v>
      </c>
      <c r="R51" s="26">
        <v>15.75</v>
      </c>
      <c r="S51" s="26">
        <v>13.75</v>
      </c>
      <c r="T51" s="26">
        <v>13.25</v>
      </c>
      <c r="U51" s="26">
        <v>27.25</v>
      </c>
      <c r="V51" s="26">
        <v>30.25</v>
      </c>
      <c r="W51" s="26">
        <v>28.25</v>
      </c>
      <c r="X51" s="26">
        <v>21.25</v>
      </c>
      <c r="Y51" s="26">
        <v>23.25</v>
      </c>
      <c r="Z51" s="26">
        <v>26.25</v>
      </c>
      <c r="AA51" s="26"/>
    </row>
    <row r="52" spans="1:27" ht="11.25" customHeight="1" x14ac:dyDescent="0.2">
      <c r="A52" s="131" t="s">
        <v>295</v>
      </c>
      <c r="C52" s="26">
        <v>22.5</v>
      </c>
      <c r="D52" s="26">
        <v>19.5</v>
      </c>
      <c r="E52" s="26">
        <v>17.5</v>
      </c>
      <c r="F52" s="26">
        <v>13.75</v>
      </c>
      <c r="G52" s="26">
        <v>12.5</v>
      </c>
      <c r="H52" s="26">
        <v>12</v>
      </c>
      <c r="I52" s="26">
        <v>24</v>
      </c>
      <c r="J52" s="26">
        <v>28</v>
      </c>
      <c r="K52" s="26">
        <v>24</v>
      </c>
      <c r="L52" s="26">
        <v>21.75</v>
      </c>
      <c r="M52" s="26">
        <v>22.75</v>
      </c>
      <c r="N52" s="26">
        <v>24.5</v>
      </c>
      <c r="O52" s="26">
        <v>24.25</v>
      </c>
      <c r="P52" s="26">
        <v>21.25</v>
      </c>
      <c r="Q52" s="26">
        <v>19.25</v>
      </c>
      <c r="R52" s="26">
        <v>15.75</v>
      </c>
      <c r="S52" s="26">
        <v>13.75</v>
      </c>
      <c r="T52" s="26">
        <v>13.25</v>
      </c>
      <c r="U52" s="26">
        <v>27.25</v>
      </c>
      <c r="V52" s="26">
        <v>30.25</v>
      </c>
      <c r="W52" s="26">
        <v>28.25</v>
      </c>
      <c r="X52" s="26">
        <v>21.25</v>
      </c>
      <c r="Y52" s="26">
        <v>23.25</v>
      </c>
      <c r="Z52" s="26">
        <v>26.25</v>
      </c>
      <c r="AA52" s="26"/>
    </row>
    <row r="53" spans="1:27" ht="11.25" customHeight="1" x14ac:dyDescent="0.2">
      <c r="A53" s="131" t="s">
        <v>296</v>
      </c>
      <c r="C53" s="14">
        <v>-0.25</v>
      </c>
      <c r="D53" s="14">
        <v>-0.25</v>
      </c>
      <c r="E53" s="14">
        <v>-0.25</v>
      </c>
      <c r="F53" s="14">
        <v>-0.25</v>
      </c>
      <c r="G53" s="14">
        <v>-0.5</v>
      </c>
      <c r="H53" s="14">
        <v>0</v>
      </c>
      <c r="I53" s="14">
        <v>0</v>
      </c>
      <c r="J53" s="14">
        <v>0</v>
      </c>
      <c r="K53" s="14">
        <v>0</v>
      </c>
      <c r="L53" s="14">
        <v>-0.25</v>
      </c>
      <c r="M53" s="14">
        <v>-0.25</v>
      </c>
      <c r="N53" s="14">
        <v>-0.25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26"/>
    </row>
    <row r="55" spans="1:27" ht="12" customHeight="1" x14ac:dyDescent="0.2">
      <c r="A55" s="133" t="s">
        <v>3</v>
      </c>
    </row>
    <row r="56" spans="1:27" ht="11.25" customHeight="1" x14ac:dyDescent="0.2">
      <c r="A56" s="131" t="s">
        <v>4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/>
    </row>
    <row r="57" spans="1:27" ht="11.25" customHeight="1" x14ac:dyDescent="0.2">
      <c r="A57" s="131" t="s">
        <v>5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/>
    </row>
    <row r="59" spans="1:27" ht="11.25" customHeight="1" x14ac:dyDescent="0.2">
      <c r="A59" s="131" t="s">
        <v>6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/>
    </row>
    <row r="60" spans="1:27" ht="11.25" customHeight="1" x14ac:dyDescent="0.2">
      <c r="A60" s="131" t="s">
        <v>7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/>
    </row>
    <row r="61" spans="1:27" ht="13.5" customHeight="1" thickBot="1" x14ac:dyDescent="0.25"/>
    <row r="62" spans="1:27" ht="12" customHeight="1" thickBot="1" x14ac:dyDescent="0.25">
      <c r="A62" s="22" t="s">
        <v>8</v>
      </c>
      <c r="C62" s="25" t="s">
        <v>235</v>
      </c>
      <c r="D62" s="25" t="s">
        <v>236</v>
      </c>
      <c r="E62" s="25" t="s">
        <v>237</v>
      </c>
      <c r="F62" s="25" t="s">
        <v>238</v>
      </c>
      <c r="G62" s="25" t="s">
        <v>239</v>
      </c>
      <c r="H62" s="25" t="s">
        <v>240</v>
      </c>
      <c r="I62" s="25" t="s">
        <v>241</v>
      </c>
      <c r="J62" s="25" t="s">
        <v>242</v>
      </c>
      <c r="K62" s="25" t="s">
        <v>243</v>
      </c>
      <c r="L62" s="25" t="s">
        <v>244</v>
      </c>
      <c r="M62" s="25" t="s">
        <v>245</v>
      </c>
      <c r="N62" s="25" t="s">
        <v>246</v>
      </c>
      <c r="O62" s="25" t="s">
        <v>247</v>
      </c>
      <c r="P62" s="25" t="s">
        <v>248</v>
      </c>
      <c r="Q62" s="25" t="s">
        <v>249</v>
      </c>
      <c r="R62" s="25" t="s">
        <v>250</v>
      </c>
      <c r="S62" s="25" t="s">
        <v>251</v>
      </c>
      <c r="T62" s="25" t="s">
        <v>252</v>
      </c>
      <c r="U62" s="25" t="s">
        <v>253</v>
      </c>
      <c r="V62" s="25" t="s">
        <v>254</v>
      </c>
      <c r="W62" s="25" t="s">
        <v>255</v>
      </c>
      <c r="X62" s="25" t="s">
        <v>256</v>
      </c>
      <c r="Y62" s="25" t="s">
        <v>257</v>
      </c>
      <c r="Z62" s="25" t="s">
        <v>258</v>
      </c>
      <c r="AA62" s="25" t="s">
        <v>72</v>
      </c>
    </row>
    <row r="63" spans="1:27" ht="11.25" customHeight="1" x14ac:dyDescent="0.2">
      <c r="A63" s="131" t="s">
        <v>284</v>
      </c>
      <c r="C63" s="26">
        <v>-25</v>
      </c>
      <c r="D63" s="26">
        <v>-25</v>
      </c>
      <c r="E63" s="26">
        <v>-25</v>
      </c>
      <c r="F63" s="26">
        <v>25</v>
      </c>
      <c r="G63" s="26">
        <v>25</v>
      </c>
      <c r="H63" s="26">
        <v>25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4.07E-2</v>
      </c>
    </row>
    <row r="64" spans="1:27" ht="11.25" customHeight="1" thickBot="1" x14ac:dyDescent="0.25">
      <c r="A64" s="131" t="s">
        <v>285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</row>
    <row r="65" spans="1:27" ht="11.25" customHeight="1" thickBot="1" x14ac:dyDescent="0.25">
      <c r="A65" s="132" t="s">
        <v>272</v>
      </c>
      <c r="B65" s="12"/>
      <c r="C65" s="12">
        <v>-13.9785</v>
      </c>
      <c r="D65" s="12">
        <v>-14.2857</v>
      </c>
      <c r="E65" s="12">
        <v>-13.9785</v>
      </c>
      <c r="F65" s="12">
        <v>14.4444</v>
      </c>
      <c r="G65" s="12">
        <v>13.9785</v>
      </c>
      <c r="H65" s="12">
        <v>13.8889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3">
        <v>2.2800000000000001E-2</v>
      </c>
    </row>
    <row r="67" spans="1:27" ht="11.25" customHeight="1" x14ac:dyDescent="0.2">
      <c r="A67" s="131" t="s">
        <v>286</v>
      </c>
      <c r="C67" s="26">
        <v>-13.9785</v>
      </c>
      <c r="D67" s="26">
        <v>-14.2857</v>
      </c>
      <c r="E67" s="26">
        <v>-13.9785</v>
      </c>
      <c r="F67" s="26">
        <v>14.4444</v>
      </c>
      <c r="G67" s="26">
        <v>13.9785</v>
      </c>
      <c r="H67" s="26">
        <v>13.8889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2.2800000000000001E-2</v>
      </c>
    </row>
    <row r="68" spans="1:27" ht="11.25" customHeight="1" x14ac:dyDescent="0.2">
      <c r="A68" s="131" t="s">
        <v>287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70" spans="1:27" ht="11.25" customHeight="1" x14ac:dyDescent="0.2">
      <c r="A70" s="131" t="s">
        <v>288</v>
      </c>
      <c r="C70" s="26">
        <v>206271</v>
      </c>
      <c r="D70" s="26">
        <v>434973</v>
      </c>
      <c r="E70" s="26">
        <v>542615</v>
      </c>
      <c r="F70" s="26">
        <v>178947</v>
      </c>
      <c r="G70" s="26">
        <v>176022</v>
      </c>
      <c r="H70" s="26">
        <v>198409</v>
      </c>
      <c r="I70" s="26">
        <v>527222</v>
      </c>
      <c r="J70" s="26">
        <v>546231</v>
      </c>
      <c r="K70" s="26">
        <v>484404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3295094</v>
      </c>
    </row>
    <row r="71" spans="1:27" ht="11.25" customHeight="1" thickBot="1" x14ac:dyDescent="0.25">
      <c r="A71" s="131" t="s">
        <v>289</v>
      </c>
      <c r="C71" s="26">
        <v>0</v>
      </c>
      <c r="D71" s="26">
        <v>0</v>
      </c>
      <c r="E71" s="26">
        <v>0</v>
      </c>
      <c r="F71" s="26">
        <v>-30315</v>
      </c>
      <c r="G71" s="26">
        <v>-32808</v>
      </c>
      <c r="H71" s="26">
        <v>-28062</v>
      </c>
      <c r="I71" s="26">
        <v>-81</v>
      </c>
      <c r="J71" s="26">
        <v>-77</v>
      </c>
      <c r="K71" s="26">
        <v>-82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-91425</v>
      </c>
    </row>
    <row r="72" spans="1:27" ht="11.25" customHeight="1" thickBot="1" x14ac:dyDescent="0.25">
      <c r="A72" s="132" t="s">
        <v>281</v>
      </c>
      <c r="B72" s="12"/>
      <c r="C72" s="12">
        <v>206271</v>
      </c>
      <c r="D72" s="12">
        <v>434973</v>
      </c>
      <c r="E72" s="12">
        <v>542615</v>
      </c>
      <c r="F72" s="12">
        <v>148632</v>
      </c>
      <c r="G72" s="12">
        <v>143214</v>
      </c>
      <c r="H72" s="12">
        <v>170347</v>
      </c>
      <c r="I72" s="12">
        <v>527141</v>
      </c>
      <c r="J72" s="12">
        <v>546154</v>
      </c>
      <c r="K72" s="12">
        <v>484322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3">
        <v>3203669</v>
      </c>
    </row>
    <row r="74" spans="1:27" ht="12" customHeight="1" x14ac:dyDescent="0.2">
      <c r="A74" s="133" t="s">
        <v>290</v>
      </c>
    </row>
    <row r="75" spans="1:27" ht="11.25" customHeight="1" x14ac:dyDescent="0.2">
      <c r="A75" s="131" t="s">
        <v>291</v>
      </c>
      <c r="C75" s="26">
        <v>26.25</v>
      </c>
      <c r="D75" s="26">
        <v>23</v>
      </c>
      <c r="E75" s="26">
        <v>20</v>
      </c>
      <c r="F75" s="26">
        <v>18.5</v>
      </c>
      <c r="G75" s="26">
        <v>16.75</v>
      </c>
      <c r="H75" s="26">
        <v>19.25</v>
      </c>
      <c r="I75" s="26">
        <v>31</v>
      </c>
      <c r="J75" s="26">
        <v>39.5</v>
      </c>
      <c r="K75" s="26">
        <v>34</v>
      </c>
      <c r="L75" s="26">
        <v>26.5</v>
      </c>
      <c r="M75" s="26">
        <v>28.5</v>
      </c>
      <c r="N75" s="26">
        <v>31.25</v>
      </c>
      <c r="O75" s="26">
        <v>33.25</v>
      </c>
      <c r="P75" s="26">
        <v>30.75</v>
      </c>
      <c r="Q75" s="26">
        <v>26.75</v>
      </c>
      <c r="R75" s="26">
        <v>22</v>
      </c>
      <c r="S75" s="26">
        <v>18.75</v>
      </c>
      <c r="T75" s="26">
        <v>20.75</v>
      </c>
      <c r="U75" s="26">
        <v>37.5</v>
      </c>
      <c r="V75" s="26">
        <v>43.5</v>
      </c>
      <c r="W75" s="26">
        <v>38.25</v>
      </c>
      <c r="X75" s="26">
        <v>27.25</v>
      </c>
      <c r="Y75" s="26">
        <v>30.25</v>
      </c>
      <c r="Z75" s="26">
        <v>34</v>
      </c>
      <c r="AA75" s="26"/>
    </row>
    <row r="76" spans="1:27" ht="11.25" customHeight="1" x14ac:dyDescent="0.2">
      <c r="A76" s="131" t="s">
        <v>292</v>
      </c>
      <c r="C76" s="26">
        <v>27.25</v>
      </c>
      <c r="D76" s="26">
        <v>23.25</v>
      </c>
      <c r="E76" s="26">
        <v>20.85</v>
      </c>
      <c r="F76" s="26">
        <v>19.25</v>
      </c>
      <c r="G76" s="26">
        <v>17.25</v>
      </c>
      <c r="H76" s="26">
        <v>19.75</v>
      </c>
      <c r="I76" s="26">
        <v>31.5</v>
      </c>
      <c r="J76" s="26">
        <v>40</v>
      </c>
      <c r="K76" s="26">
        <v>34.5</v>
      </c>
      <c r="L76" s="26">
        <v>27</v>
      </c>
      <c r="M76" s="26">
        <v>29</v>
      </c>
      <c r="N76" s="26">
        <v>31.75</v>
      </c>
      <c r="O76" s="26">
        <v>33.25</v>
      </c>
      <c r="P76" s="26">
        <v>30.75</v>
      </c>
      <c r="Q76" s="26">
        <v>26.75</v>
      </c>
      <c r="R76" s="26">
        <v>22</v>
      </c>
      <c r="S76" s="26">
        <v>18.75</v>
      </c>
      <c r="T76" s="26">
        <v>20.75</v>
      </c>
      <c r="U76" s="26">
        <v>37.5</v>
      </c>
      <c r="V76" s="26">
        <v>43.5</v>
      </c>
      <c r="W76" s="26">
        <v>38.25</v>
      </c>
      <c r="X76" s="26">
        <v>27.25</v>
      </c>
      <c r="Y76" s="26">
        <v>30.25</v>
      </c>
      <c r="Z76" s="26">
        <v>34</v>
      </c>
      <c r="AA76" s="26"/>
    </row>
    <row r="77" spans="1:27" ht="11.25" customHeight="1" x14ac:dyDescent="0.2">
      <c r="A77" s="131" t="s">
        <v>293</v>
      </c>
      <c r="C77" s="14">
        <v>-1</v>
      </c>
      <c r="D77" s="14">
        <v>-0.25</v>
      </c>
      <c r="E77" s="14">
        <v>-0.85000000000000142</v>
      </c>
      <c r="F77" s="14">
        <v>-0.75</v>
      </c>
      <c r="G77" s="14">
        <v>-0.5</v>
      </c>
      <c r="H77" s="14">
        <v>-0.5</v>
      </c>
      <c r="I77" s="14">
        <v>-0.5</v>
      </c>
      <c r="J77" s="14">
        <v>-0.5</v>
      </c>
      <c r="K77" s="14">
        <v>-0.5</v>
      </c>
      <c r="L77" s="14">
        <v>-0.5</v>
      </c>
      <c r="M77" s="14">
        <v>-0.5</v>
      </c>
      <c r="N77" s="14">
        <v>-0.5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26"/>
    </row>
    <row r="79" spans="1:27" ht="11.25" customHeight="1" x14ac:dyDescent="0.2">
      <c r="A79" s="131" t="s">
        <v>294</v>
      </c>
      <c r="C79" s="26">
        <v>22.25</v>
      </c>
      <c r="D79" s="26">
        <v>19.25</v>
      </c>
      <c r="E79" s="26">
        <v>17.25</v>
      </c>
      <c r="F79" s="26">
        <v>13.5</v>
      </c>
      <c r="G79" s="26">
        <v>12</v>
      </c>
      <c r="H79" s="26">
        <v>12</v>
      </c>
      <c r="I79" s="26">
        <v>24</v>
      </c>
      <c r="J79" s="26">
        <v>28</v>
      </c>
      <c r="K79" s="26">
        <v>24</v>
      </c>
      <c r="L79" s="26">
        <v>21.5</v>
      </c>
      <c r="M79" s="26">
        <v>22.5</v>
      </c>
      <c r="N79" s="26">
        <v>24.25</v>
      </c>
      <c r="O79" s="26">
        <v>24.25</v>
      </c>
      <c r="P79" s="26">
        <v>21.25</v>
      </c>
      <c r="Q79" s="26">
        <v>19.25</v>
      </c>
      <c r="R79" s="26">
        <v>15.75</v>
      </c>
      <c r="S79" s="26">
        <v>13.75</v>
      </c>
      <c r="T79" s="26">
        <v>13.25</v>
      </c>
      <c r="U79" s="26">
        <v>27.25</v>
      </c>
      <c r="V79" s="26">
        <v>30.25</v>
      </c>
      <c r="W79" s="26">
        <v>28.25</v>
      </c>
      <c r="X79" s="26">
        <v>21.25</v>
      </c>
      <c r="Y79" s="26">
        <v>23.25</v>
      </c>
      <c r="Z79" s="26">
        <v>26.25</v>
      </c>
      <c r="AA79" s="26"/>
    </row>
    <row r="80" spans="1:27" ht="11.25" customHeight="1" x14ac:dyDescent="0.2">
      <c r="A80" s="131" t="s">
        <v>295</v>
      </c>
      <c r="C80" s="26">
        <v>22.5</v>
      </c>
      <c r="D80" s="26">
        <v>19.5</v>
      </c>
      <c r="E80" s="26">
        <v>17.5</v>
      </c>
      <c r="F80" s="26">
        <v>13.75</v>
      </c>
      <c r="G80" s="26">
        <v>12.5</v>
      </c>
      <c r="H80" s="26">
        <v>12</v>
      </c>
      <c r="I80" s="26">
        <v>24</v>
      </c>
      <c r="J80" s="26">
        <v>28</v>
      </c>
      <c r="K80" s="26">
        <v>24</v>
      </c>
      <c r="L80" s="26">
        <v>21.75</v>
      </c>
      <c r="M80" s="26">
        <v>22.75</v>
      </c>
      <c r="N80" s="26">
        <v>24.5</v>
      </c>
      <c r="O80" s="26">
        <v>24.25</v>
      </c>
      <c r="P80" s="26">
        <v>21.25</v>
      </c>
      <c r="Q80" s="26">
        <v>19.25</v>
      </c>
      <c r="R80" s="26">
        <v>15.75</v>
      </c>
      <c r="S80" s="26">
        <v>13.75</v>
      </c>
      <c r="T80" s="26">
        <v>13.25</v>
      </c>
      <c r="U80" s="26">
        <v>27.25</v>
      </c>
      <c r="V80" s="26">
        <v>30.25</v>
      </c>
      <c r="W80" s="26">
        <v>28.25</v>
      </c>
      <c r="X80" s="26">
        <v>21.25</v>
      </c>
      <c r="Y80" s="26">
        <v>23.25</v>
      </c>
      <c r="Z80" s="26">
        <v>26.25</v>
      </c>
      <c r="AA80" s="26"/>
    </row>
    <row r="81" spans="1:27" ht="11.25" customHeight="1" x14ac:dyDescent="0.2">
      <c r="A81" s="131" t="s">
        <v>296</v>
      </c>
      <c r="C81" s="14">
        <v>-0.25</v>
      </c>
      <c r="D81" s="14">
        <v>-0.25</v>
      </c>
      <c r="E81" s="14">
        <v>-0.25</v>
      </c>
      <c r="F81" s="14">
        <v>-0.25</v>
      </c>
      <c r="G81" s="14">
        <v>-0.5</v>
      </c>
      <c r="H81" s="14">
        <v>0</v>
      </c>
      <c r="I81" s="14">
        <v>0</v>
      </c>
      <c r="J81" s="14">
        <v>0</v>
      </c>
      <c r="K81" s="14">
        <v>0</v>
      </c>
      <c r="L81" s="14">
        <v>-0.25</v>
      </c>
      <c r="M81" s="14">
        <v>-0.25</v>
      </c>
      <c r="N81" s="14">
        <v>-0.25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26"/>
    </row>
    <row r="83" spans="1:27" ht="12" customHeight="1" x14ac:dyDescent="0.2">
      <c r="A83" s="133" t="s">
        <v>3</v>
      </c>
    </row>
    <row r="84" spans="1:27" ht="11.25" customHeight="1" x14ac:dyDescent="0.2">
      <c r="A84" s="131" t="s">
        <v>4</v>
      </c>
      <c r="C84" s="26">
        <v>38.477600000000002</v>
      </c>
      <c r="D84" s="26">
        <v>35.729199999999999</v>
      </c>
      <c r="E84" s="26">
        <v>36.108699999999999</v>
      </c>
      <c r="F84" s="26">
        <v>39.475000000000001</v>
      </c>
      <c r="G84" s="26">
        <v>37.78</v>
      </c>
      <c r="H84" s="26">
        <v>39.217599999999997</v>
      </c>
      <c r="I84" s="26">
        <v>62.828600000000002</v>
      </c>
      <c r="J84" s="26">
        <v>67.16</v>
      </c>
      <c r="K84" s="26">
        <v>71.825000000000003</v>
      </c>
      <c r="L84" s="26">
        <v>95.75</v>
      </c>
      <c r="M84" s="26">
        <v>95.75</v>
      </c>
      <c r="N84" s="26">
        <v>95.75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/>
    </row>
    <row r="85" spans="1:27" ht="11.25" customHeight="1" x14ac:dyDescent="0.2">
      <c r="A85" s="131" t="s">
        <v>5</v>
      </c>
      <c r="C85" s="26">
        <v>38.746699999999997</v>
      </c>
      <c r="D85" s="26">
        <v>37.054000000000002</v>
      </c>
      <c r="E85" s="26">
        <v>37.639600000000002</v>
      </c>
      <c r="F85" s="26">
        <v>42.972700000000003</v>
      </c>
      <c r="G85" s="26">
        <v>40.514299999999999</v>
      </c>
      <c r="H85" s="26">
        <v>37.0944</v>
      </c>
      <c r="I85" s="26">
        <v>70.178600000000003</v>
      </c>
      <c r="J85" s="26">
        <v>77.45</v>
      </c>
      <c r="K85" s="26">
        <v>84.6875</v>
      </c>
      <c r="L85" s="26">
        <v>95.75</v>
      </c>
      <c r="M85" s="26">
        <v>95.75</v>
      </c>
      <c r="N85" s="26">
        <v>95.75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/>
    </row>
    <row r="87" spans="1:27" ht="11.25" customHeight="1" x14ac:dyDescent="0.2">
      <c r="A87" s="131" t="s">
        <v>6</v>
      </c>
      <c r="C87" s="26">
        <v>0</v>
      </c>
      <c r="D87" s="26">
        <v>0</v>
      </c>
      <c r="E87" s="26">
        <v>0</v>
      </c>
      <c r="F87" s="26">
        <v>18.7</v>
      </c>
      <c r="G87" s="26">
        <v>19.024999999999999</v>
      </c>
      <c r="H87" s="26">
        <v>20.02</v>
      </c>
      <c r="I87" s="26">
        <v>30.75</v>
      </c>
      <c r="J87" s="26">
        <v>30.75</v>
      </c>
      <c r="K87" s="26">
        <v>30.75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/>
    </row>
    <row r="88" spans="1:27" ht="11.25" customHeight="1" x14ac:dyDescent="0.2">
      <c r="A88" s="131" t="s">
        <v>7</v>
      </c>
      <c r="C88" s="26">
        <v>0</v>
      </c>
      <c r="D88" s="26">
        <v>0</v>
      </c>
      <c r="E88" s="26">
        <v>0</v>
      </c>
      <c r="F88" s="26">
        <v>17.366700000000002</v>
      </c>
      <c r="G88" s="26">
        <v>18.024999999999999</v>
      </c>
      <c r="H88" s="26">
        <v>19.32</v>
      </c>
      <c r="I88" s="26">
        <v>30.75</v>
      </c>
      <c r="J88" s="26">
        <v>30.75</v>
      </c>
      <c r="K88" s="26">
        <v>30.75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/>
    </row>
    <row r="89" spans="1:27" ht="13.5" customHeight="1" thickBot="1" x14ac:dyDescent="0.25"/>
    <row r="90" spans="1:27" ht="12" customHeight="1" thickBot="1" x14ac:dyDescent="0.25">
      <c r="A90" s="22" t="s">
        <v>298</v>
      </c>
      <c r="C90" s="25" t="s">
        <v>235</v>
      </c>
      <c r="D90" s="25" t="s">
        <v>236</v>
      </c>
      <c r="E90" s="25" t="s">
        <v>237</v>
      </c>
      <c r="F90" s="25" t="s">
        <v>238</v>
      </c>
      <c r="G90" s="25" t="s">
        <v>239</v>
      </c>
      <c r="H90" s="25" t="s">
        <v>240</v>
      </c>
      <c r="I90" s="25" t="s">
        <v>241</v>
      </c>
      <c r="J90" s="25" t="s">
        <v>242</v>
      </c>
      <c r="K90" s="25" t="s">
        <v>243</v>
      </c>
      <c r="L90" s="25" t="s">
        <v>244</v>
      </c>
      <c r="M90" s="25" t="s">
        <v>245</v>
      </c>
      <c r="N90" s="25" t="s">
        <v>246</v>
      </c>
      <c r="O90" s="25" t="s">
        <v>247</v>
      </c>
      <c r="P90" s="25" t="s">
        <v>248</v>
      </c>
      <c r="Q90" s="25" t="s">
        <v>249</v>
      </c>
      <c r="R90" s="25" t="s">
        <v>250</v>
      </c>
      <c r="S90" s="25" t="s">
        <v>251</v>
      </c>
      <c r="T90" s="25" t="s">
        <v>252</v>
      </c>
      <c r="U90" s="25" t="s">
        <v>253</v>
      </c>
      <c r="V90" s="25" t="s">
        <v>254</v>
      </c>
      <c r="W90" s="25" t="s">
        <v>255</v>
      </c>
      <c r="X90" s="25" t="s">
        <v>256</v>
      </c>
      <c r="Y90" s="25" t="s">
        <v>257</v>
      </c>
      <c r="Z90" s="25" t="s">
        <v>258</v>
      </c>
      <c r="AA90" s="25" t="s">
        <v>72</v>
      </c>
    </row>
    <row r="91" spans="1:27" ht="11.25" customHeight="1" x14ac:dyDescent="0.2">
      <c r="A91" s="131" t="s">
        <v>284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</row>
    <row r="92" spans="1:27" ht="11.25" customHeight="1" thickBot="1" x14ac:dyDescent="0.25">
      <c r="A92" s="131" t="s">
        <v>285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</row>
    <row r="93" spans="1:27" ht="11.25" customHeight="1" thickBot="1" x14ac:dyDescent="0.25">
      <c r="A93" s="132" t="s">
        <v>272</v>
      </c>
      <c r="B93" s="12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3">
        <v>0</v>
      </c>
    </row>
    <row r="95" spans="1:27" ht="11.25" customHeight="1" x14ac:dyDescent="0.2">
      <c r="A95" s="131" t="s">
        <v>286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</row>
    <row r="96" spans="1:27" ht="11.25" customHeight="1" x14ac:dyDescent="0.2">
      <c r="A96" s="131" t="s">
        <v>287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131" t="s">
        <v>288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</row>
    <row r="99" spans="1:27" ht="11.25" customHeight="1" thickBot="1" x14ac:dyDescent="0.25">
      <c r="A99" s="131" t="s">
        <v>289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</row>
    <row r="100" spans="1:27" ht="11.25" customHeight="1" thickBot="1" x14ac:dyDescent="0.25">
      <c r="A100" s="132" t="s">
        <v>281</v>
      </c>
      <c r="B100" s="12"/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3">
        <v>0</v>
      </c>
    </row>
    <row r="102" spans="1:27" ht="12" customHeight="1" x14ac:dyDescent="0.2">
      <c r="A102" s="133" t="s">
        <v>290</v>
      </c>
    </row>
    <row r="103" spans="1:27" ht="11.25" customHeight="1" x14ac:dyDescent="0.2">
      <c r="A103" s="131" t="s">
        <v>291</v>
      </c>
      <c r="C103" s="26">
        <v>27.9</v>
      </c>
      <c r="D103" s="26">
        <v>25</v>
      </c>
      <c r="E103" s="26">
        <v>22</v>
      </c>
      <c r="F103" s="26">
        <v>20.5</v>
      </c>
      <c r="G103" s="26">
        <v>19.25</v>
      </c>
      <c r="H103" s="26">
        <v>23</v>
      </c>
      <c r="I103" s="26">
        <v>36</v>
      </c>
      <c r="J103" s="26">
        <v>43</v>
      </c>
      <c r="K103" s="26">
        <v>35.75</v>
      </c>
      <c r="L103" s="26">
        <v>28</v>
      </c>
      <c r="M103" s="26">
        <v>29.75</v>
      </c>
      <c r="N103" s="26">
        <v>31.75</v>
      </c>
      <c r="O103" s="26">
        <v>34.25</v>
      </c>
      <c r="P103" s="26">
        <v>32.25</v>
      </c>
      <c r="Q103" s="26">
        <v>28.75</v>
      </c>
      <c r="R103" s="26">
        <v>24.1</v>
      </c>
      <c r="S103" s="26">
        <v>22</v>
      </c>
      <c r="T103" s="26">
        <v>25.75</v>
      </c>
      <c r="U103" s="26">
        <v>42.5</v>
      </c>
      <c r="V103" s="26">
        <v>47.5</v>
      </c>
      <c r="W103" s="26">
        <v>41.25</v>
      </c>
      <c r="X103" s="26">
        <v>28.5</v>
      </c>
      <c r="Y103" s="26">
        <v>31.5</v>
      </c>
      <c r="Z103" s="26">
        <v>35.25</v>
      </c>
      <c r="AA103" s="26"/>
    </row>
    <row r="104" spans="1:27" ht="11.25" customHeight="1" x14ac:dyDescent="0.2">
      <c r="A104" s="131" t="s">
        <v>292</v>
      </c>
      <c r="C104" s="26">
        <v>28.9</v>
      </c>
      <c r="D104" s="26">
        <v>25.1</v>
      </c>
      <c r="E104" s="26">
        <v>22.7</v>
      </c>
      <c r="F104" s="26">
        <v>21.25</v>
      </c>
      <c r="G104" s="26">
        <v>19.75</v>
      </c>
      <c r="H104" s="26">
        <v>23.5</v>
      </c>
      <c r="I104" s="26">
        <v>36.5</v>
      </c>
      <c r="J104" s="26">
        <v>43.5</v>
      </c>
      <c r="K104" s="26">
        <v>36.25</v>
      </c>
      <c r="L104" s="26">
        <v>28.5</v>
      </c>
      <c r="M104" s="26">
        <v>30.25</v>
      </c>
      <c r="N104" s="26">
        <v>32.25</v>
      </c>
      <c r="O104" s="26">
        <v>34.25</v>
      </c>
      <c r="P104" s="26">
        <v>32.25</v>
      </c>
      <c r="Q104" s="26">
        <v>28.75</v>
      </c>
      <c r="R104" s="26">
        <v>24.1</v>
      </c>
      <c r="S104" s="26">
        <v>22</v>
      </c>
      <c r="T104" s="26">
        <v>25.75</v>
      </c>
      <c r="U104" s="26">
        <v>42.5</v>
      </c>
      <c r="V104" s="26">
        <v>47.5</v>
      </c>
      <c r="W104" s="26">
        <v>41.25</v>
      </c>
      <c r="X104" s="26">
        <v>28.5</v>
      </c>
      <c r="Y104" s="26">
        <v>31.5</v>
      </c>
      <c r="Z104" s="26">
        <v>35.25</v>
      </c>
      <c r="AA104" s="26"/>
    </row>
    <row r="105" spans="1:27" ht="11.25" customHeight="1" x14ac:dyDescent="0.2">
      <c r="A105" s="131" t="s">
        <v>293</v>
      </c>
      <c r="C105" s="14">
        <v>-1</v>
      </c>
      <c r="D105" s="14">
        <v>-0.10000000000000142</v>
      </c>
      <c r="E105" s="14">
        <v>-0.69999999999999929</v>
      </c>
      <c r="F105" s="14">
        <v>-0.75</v>
      </c>
      <c r="G105" s="14">
        <v>-0.5</v>
      </c>
      <c r="H105" s="14">
        <v>-0.5</v>
      </c>
      <c r="I105" s="14">
        <v>-0.5</v>
      </c>
      <c r="J105" s="14">
        <v>-0.5</v>
      </c>
      <c r="K105" s="14">
        <v>-0.5</v>
      </c>
      <c r="L105" s="14">
        <v>-0.5</v>
      </c>
      <c r="M105" s="14">
        <v>-0.5</v>
      </c>
      <c r="N105" s="14">
        <v>-0.5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26"/>
    </row>
    <row r="107" spans="1:27" ht="11.25" customHeight="1" x14ac:dyDescent="0.2">
      <c r="A107" s="131" t="s">
        <v>294</v>
      </c>
      <c r="C107" s="26">
        <v>22.25</v>
      </c>
      <c r="D107" s="26">
        <v>19.25</v>
      </c>
      <c r="E107" s="26">
        <v>17.25</v>
      </c>
      <c r="F107" s="26">
        <v>13.5</v>
      </c>
      <c r="G107" s="26">
        <v>12</v>
      </c>
      <c r="H107" s="26">
        <v>12</v>
      </c>
      <c r="I107" s="26">
        <v>24</v>
      </c>
      <c r="J107" s="26">
        <v>28</v>
      </c>
      <c r="K107" s="26">
        <v>24</v>
      </c>
      <c r="L107" s="26">
        <v>21.5</v>
      </c>
      <c r="M107" s="26">
        <v>22.5</v>
      </c>
      <c r="N107" s="26">
        <v>24.25</v>
      </c>
      <c r="O107" s="26">
        <v>24.25</v>
      </c>
      <c r="P107" s="26">
        <v>21.25</v>
      </c>
      <c r="Q107" s="26">
        <v>19.25</v>
      </c>
      <c r="R107" s="26">
        <v>15.75</v>
      </c>
      <c r="S107" s="26">
        <v>13.75</v>
      </c>
      <c r="T107" s="26">
        <v>13.25</v>
      </c>
      <c r="U107" s="26">
        <v>27.25</v>
      </c>
      <c r="V107" s="26">
        <v>30.25</v>
      </c>
      <c r="W107" s="26">
        <v>28.25</v>
      </c>
      <c r="X107" s="26">
        <v>21.25</v>
      </c>
      <c r="Y107" s="26">
        <v>23.25</v>
      </c>
      <c r="Z107" s="26">
        <v>26.25</v>
      </c>
      <c r="AA107" s="26"/>
    </row>
    <row r="108" spans="1:27" ht="11.25" customHeight="1" x14ac:dyDescent="0.2">
      <c r="A108" s="131" t="s">
        <v>295</v>
      </c>
      <c r="C108" s="26">
        <v>22.5</v>
      </c>
      <c r="D108" s="26">
        <v>19.5</v>
      </c>
      <c r="E108" s="26">
        <v>17.5</v>
      </c>
      <c r="F108" s="26">
        <v>13.75</v>
      </c>
      <c r="G108" s="26">
        <v>12.5</v>
      </c>
      <c r="H108" s="26">
        <v>12</v>
      </c>
      <c r="I108" s="26">
        <v>24</v>
      </c>
      <c r="J108" s="26">
        <v>28</v>
      </c>
      <c r="K108" s="26">
        <v>24</v>
      </c>
      <c r="L108" s="26">
        <v>21.75</v>
      </c>
      <c r="M108" s="26">
        <v>22.75</v>
      </c>
      <c r="N108" s="26">
        <v>24.5</v>
      </c>
      <c r="O108" s="26">
        <v>24.25</v>
      </c>
      <c r="P108" s="26">
        <v>21.25</v>
      </c>
      <c r="Q108" s="26">
        <v>19.25</v>
      </c>
      <c r="R108" s="26">
        <v>15.75</v>
      </c>
      <c r="S108" s="26">
        <v>13.75</v>
      </c>
      <c r="T108" s="26">
        <v>13.25</v>
      </c>
      <c r="U108" s="26">
        <v>27.25</v>
      </c>
      <c r="V108" s="26">
        <v>30.25</v>
      </c>
      <c r="W108" s="26">
        <v>28.25</v>
      </c>
      <c r="X108" s="26">
        <v>21.25</v>
      </c>
      <c r="Y108" s="26">
        <v>23.25</v>
      </c>
      <c r="Z108" s="26">
        <v>26.25</v>
      </c>
      <c r="AA108" s="26"/>
    </row>
    <row r="109" spans="1:27" ht="11.25" customHeight="1" x14ac:dyDescent="0.2">
      <c r="A109" s="131" t="s">
        <v>296</v>
      </c>
      <c r="C109" s="14">
        <v>-0.25</v>
      </c>
      <c r="D109" s="14">
        <v>-0.25</v>
      </c>
      <c r="E109" s="14">
        <v>-0.25</v>
      </c>
      <c r="F109" s="14">
        <v>-0.25</v>
      </c>
      <c r="G109" s="14">
        <v>-0.5</v>
      </c>
      <c r="H109" s="14">
        <v>0</v>
      </c>
      <c r="I109" s="14">
        <v>0</v>
      </c>
      <c r="J109" s="14">
        <v>0</v>
      </c>
      <c r="K109" s="14">
        <v>0</v>
      </c>
      <c r="L109" s="14">
        <v>-0.25</v>
      </c>
      <c r="M109" s="14">
        <v>-0.25</v>
      </c>
      <c r="N109" s="14">
        <v>-0.25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26"/>
    </row>
    <row r="111" spans="1:27" ht="12" customHeight="1" x14ac:dyDescent="0.2">
      <c r="A111" s="133" t="s">
        <v>3</v>
      </c>
    </row>
    <row r="112" spans="1:27" ht="11.25" customHeight="1" x14ac:dyDescent="0.2">
      <c r="A112" s="131" t="s">
        <v>4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/>
    </row>
    <row r="113" spans="1:27" ht="11.25" customHeight="1" x14ac:dyDescent="0.2">
      <c r="A113" s="131" t="s">
        <v>5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/>
    </row>
    <row r="115" spans="1:27" ht="11.25" customHeight="1" x14ac:dyDescent="0.2">
      <c r="A115" s="131" t="s">
        <v>6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/>
    </row>
    <row r="116" spans="1:27" ht="11.25" customHeight="1" x14ac:dyDescent="0.2">
      <c r="A116" s="131" t="s">
        <v>7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/>
    </row>
    <row r="117" spans="1:27" ht="13.5" customHeight="1" thickBot="1" x14ac:dyDescent="0.25"/>
    <row r="118" spans="1:27" ht="12" customHeight="1" thickBot="1" x14ac:dyDescent="0.25">
      <c r="A118" s="22" t="s">
        <v>9</v>
      </c>
      <c r="C118" s="25" t="s">
        <v>235</v>
      </c>
      <c r="D118" s="25" t="s">
        <v>236</v>
      </c>
      <c r="E118" s="25" t="s">
        <v>237</v>
      </c>
      <c r="F118" s="25" t="s">
        <v>238</v>
      </c>
      <c r="G118" s="25" t="s">
        <v>239</v>
      </c>
      <c r="H118" s="25" t="s">
        <v>240</v>
      </c>
      <c r="I118" s="25" t="s">
        <v>241</v>
      </c>
      <c r="J118" s="25" t="s">
        <v>242</v>
      </c>
      <c r="K118" s="25" t="s">
        <v>243</v>
      </c>
      <c r="L118" s="25" t="s">
        <v>244</v>
      </c>
      <c r="M118" s="25" t="s">
        <v>245</v>
      </c>
      <c r="N118" s="25" t="s">
        <v>246</v>
      </c>
      <c r="O118" s="25" t="s">
        <v>247</v>
      </c>
      <c r="P118" s="25" t="s">
        <v>248</v>
      </c>
      <c r="Q118" s="25" t="s">
        <v>249</v>
      </c>
      <c r="R118" s="25" t="s">
        <v>250</v>
      </c>
      <c r="S118" s="25" t="s">
        <v>251</v>
      </c>
      <c r="T118" s="25" t="s">
        <v>252</v>
      </c>
      <c r="U118" s="25" t="s">
        <v>253</v>
      </c>
      <c r="V118" s="25" t="s">
        <v>254</v>
      </c>
      <c r="W118" s="25" t="s">
        <v>255</v>
      </c>
      <c r="X118" s="25" t="s">
        <v>256</v>
      </c>
      <c r="Y118" s="25" t="s">
        <v>257</v>
      </c>
      <c r="Z118" s="25" t="s">
        <v>258</v>
      </c>
      <c r="AA118" s="25" t="s">
        <v>72</v>
      </c>
    </row>
    <row r="119" spans="1:27" ht="11.25" customHeight="1" x14ac:dyDescent="0.2">
      <c r="A119" s="131" t="s">
        <v>284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customHeight="1" thickBot="1" x14ac:dyDescent="0.25">
      <c r="A120" s="131" t="s">
        <v>285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customHeight="1" thickBot="1" x14ac:dyDescent="0.25">
      <c r="A121" s="132" t="s">
        <v>272</v>
      </c>
      <c r="B121" s="12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3" spans="1:27" ht="11.25" customHeight="1" x14ac:dyDescent="0.2">
      <c r="A123" s="131" t="s">
        <v>286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customHeight="1" x14ac:dyDescent="0.2">
      <c r="A124" s="131" t="s">
        <v>287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6" spans="1:27" ht="11.25" customHeight="1" x14ac:dyDescent="0.2">
      <c r="A126" s="131" t="s">
        <v>288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customHeight="1" thickBot="1" x14ac:dyDescent="0.25">
      <c r="A127" s="131" t="s">
        <v>289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customHeight="1" thickBot="1" x14ac:dyDescent="0.25">
      <c r="A128" s="132" t="s">
        <v>281</v>
      </c>
      <c r="B128" s="12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30" spans="1:27" ht="12" customHeight="1" x14ac:dyDescent="0.2">
      <c r="A130" s="133" t="s">
        <v>290</v>
      </c>
    </row>
    <row r="131" spans="1:27" ht="11.25" customHeight="1" x14ac:dyDescent="0.2">
      <c r="A131" s="131" t="s">
        <v>291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/>
    </row>
    <row r="132" spans="1:27" ht="11.25" customHeight="1" x14ac:dyDescent="0.2">
      <c r="A132" s="131" t="s">
        <v>292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/>
    </row>
    <row r="133" spans="1:27" ht="11.25" customHeight="1" x14ac:dyDescent="0.2">
      <c r="A133" s="131" t="s">
        <v>293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26"/>
    </row>
    <row r="135" spans="1:27" ht="11.25" customHeight="1" x14ac:dyDescent="0.2">
      <c r="A135" s="131" t="s">
        <v>294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/>
    </row>
    <row r="136" spans="1:27" ht="11.25" customHeight="1" x14ac:dyDescent="0.2">
      <c r="A136" s="131" t="s">
        <v>295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/>
    </row>
    <row r="137" spans="1:27" ht="11.25" customHeight="1" x14ac:dyDescent="0.2">
      <c r="A137" s="131" t="s">
        <v>296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26"/>
    </row>
    <row r="139" spans="1:27" ht="12" customHeight="1" x14ac:dyDescent="0.2">
      <c r="A139" s="133" t="s">
        <v>3</v>
      </c>
    </row>
    <row r="140" spans="1:27" ht="11.25" customHeight="1" x14ac:dyDescent="0.2">
      <c r="A140" s="131" t="s">
        <v>4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/>
    </row>
    <row r="141" spans="1:27" ht="11.25" customHeight="1" x14ac:dyDescent="0.2">
      <c r="A141" s="131" t="s">
        <v>5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/>
    </row>
    <row r="143" spans="1:27" ht="11.25" customHeight="1" x14ac:dyDescent="0.2">
      <c r="A143" s="131" t="s">
        <v>6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/>
    </row>
    <row r="144" spans="1:27" ht="11.25" customHeight="1" x14ac:dyDescent="0.2">
      <c r="A144" s="131" t="s">
        <v>7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/>
    </row>
    <row r="145" spans="1:27" ht="13.5" customHeight="1" thickBot="1" x14ac:dyDescent="0.25"/>
    <row r="146" spans="1:27" ht="12" customHeight="1" thickBot="1" x14ac:dyDescent="0.25">
      <c r="A146" s="22" t="s">
        <v>299</v>
      </c>
      <c r="C146" s="25" t="s">
        <v>235</v>
      </c>
      <c r="D146" s="25" t="s">
        <v>236</v>
      </c>
      <c r="E146" s="25" t="s">
        <v>237</v>
      </c>
      <c r="F146" s="25" t="s">
        <v>238</v>
      </c>
      <c r="G146" s="25" t="s">
        <v>239</v>
      </c>
      <c r="H146" s="25" t="s">
        <v>240</v>
      </c>
      <c r="I146" s="25" t="s">
        <v>241</v>
      </c>
      <c r="J146" s="25" t="s">
        <v>242</v>
      </c>
      <c r="K146" s="25" t="s">
        <v>243</v>
      </c>
      <c r="L146" s="25" t="s">
        <v>244</v>
      </c>
      <c r="M146" s="25" t="s">
        <v>245</v>
      </c>
      <c r="N146" s="25" t="s">
        <v>246</v>
      </c>
      <c r="O146" s="25" t="s">
        <v>247</v>
      </c>
      <c r="P146" s="25" t="s">
        <v>248</v>
      </c>
      <c r="Q146" s="25" t="s">
        <v>249</v>
      </c>
      <c r="R146" s="25" t="s">
        <v>250</v>
      </c>
      <c r="S146" s="25" t="s">
        <v>251</v>
      </c>
      <c r="T146" s="25" t="s">
        <v>252</v>
      </c>
      <c r="U146" s="25" t="s">
        <v>253</v>
      </c>
      <c r="V146" s="25" t="s">
        <v>254</v>
      </c>
      <c r="W146" s="25" t="s">
        <v>255</v>
      </c>
      <c r="X146" s="25" t="s">
        <v>256</v>
      </c>
      <c r="Y146" s="25" t="s">
        <v>257</v>
      </c>
      <c r="Z146" s="25" t="s">
        <v>258</v>
      </c>
      <c r="AA146" s="25" t="s">
        <v>72</v>
      </c>
    </row>
    <row r="147" spans="1:27" ht="11.25" customHeight="1" x14ac:dyDescent="0.2">
      <c r="A147" s="131" t="s">
        <v>284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</row>
    <row r="148" spans="1:27" ht="11.25" customHeight="1" thickBot="1" x14ac:dyDescent="0.25">
      <c r="A148" s="131" t="s">
        <v>285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</row>
    <row r="149" spans="1:27" ht="11.25" customHeight="1" thickBot="1" x14ac:dyDescent="0.25">
      <c r="A149" s="132" t="s">
        <v>272</v>
      </c>
      <c r="B149" s="12"/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3">
        <v>0</v>
      </c>
    </row>
    <row r="151" spans="1:27" ht="11.25" customHeight="1" x14ac:dyDescent="0.2">
      <c r="A151" s="131" t="s">
        <v>286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</row>
    <row r="152" spans="1:27" ht="11.25" customHeight="1" x14ac:dyDescent="0.2">
      <c r="A152" s="131" t="s">
        <v>287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</row>
    <row r="154" spans="1:27" ht="11.25" customHeight="1" x14ac:dyDescent="0.2">
      <c r="A154" s="131" t="s">
        <v>288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</row>
    <row r="155" spans="1:27" ht="11.25" customHeight="1" thickBot="1" x14ac:dyDescent="0.25">
      <c r="A155" s="131" t="s">
        <v>289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</row>
    <row r="156" spans="1:27" ht="11.25" customHeight="1" thickBot="1" x14ac:dyDescent="0.25">
      <c r="A156" s="132" t="s">
        <v>281</v>
      </c>
      <c r="B156" s="12"/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3">
        <v>0</v>
      </c>
    </row>
    <row r="158" spans="1:27" ht="12" customHeight="1" x14ac:dyDescent="0.2">
      <c r="A158" s="133" t="s">
        <v>290</v>
      </c>
    </row>
    <row r="159" spans="1:27" ht="11.25" customHeight="1" x14ac:dyDescent="0.2">
      <c r="A159" s="131" t="s">
        <v>291</v>
      </c>
      <c r="C159" s="26">
        <v>26.75</v>
      </c>
      <c r="D159" s="26">
        <v>23.44</v>
      </c>
      <c r="E159" s="26">
        <v>20.38</v>
      </c>
      <c r="F159" s="26">
        <v>18.850000000000001</v>
      </c>
      <c r="G159" s="26">
        <v>17.07</v>
      </c>
      <c r="H159" s="26">
        <v>19.62</v>
      </c>
      <c r="I159" s="26">
        <v>31.59</v>
      </c>
      <c r="J159" s="26">
        <v>40.25</v>
      </c>
      <c r="K159" s="26">
        <v>34.65</v>
      </c>
      <c r="L159" s="26">
        <v>27</v>
      </c>
      <c r="M159" s="26">
        <v>29.04</v>
      </c>
      <c r="N159" s="26">
        <v>31.84</v>
      </c>
      <c r="O159" s="26">
        <v>33.880000000000003</v>
      </c>
      <c r="P159" s="26">
        <v>31.33</v>
      </c>
      <c r="Q159" s="26">
        <v>27.26</v>
      </c>
      <c r="R159" s="26">
        <v>22.42</v>
      </c>
      <c r="S159" s="26">
        <v>19.11</v>
      </c>
      <c r="T159" s="26">
        <v>21.14</v>
      </c>
      <c r="U159" s="26">
        <v>38.21</v>
      </c>
      <c r="V159" s="26">
        <v>44.33</v>
      </c>
      <c r="W159" s="26">
        <v>38.979999999999997</v>
      </c>
      <c r="X159" s="26">
        <v>27.77</v>
      </c>
      <c r="Y159" s="26">
        <v>30.82</v>
      </c>
      <c r="Z159" s="26">
        <v>34.65</v>
      </c>
      <c r="AA159" s="26"/>
    </row>
    <row r="160" spans="1:27" ht="11.25" customHeight="1" x14ac:dyDescent="0.2">
      <c r="A160" s="131" t="s">
        <v>292</v>
      </c>
      <c r="C160" s="26">
        <v>27.77</v>
      </c>
      <c r="D160" s="26">
        <v>23.69</v>
      </c>
      <c r="E160" s="26">
        <v>21.25</v>
      </c>
      <c r="F160" s="26">
        <v>19.62</v>
      </c>
      <c r="G160" s="26">
        <v>17.579999999999998</v>
      </c>
      <c r="H160" s="26">
        <v>20.13</v>
      </c>
      <c r="I160" s="26">
        <v>32.1</v>
      </c>
      <c r="J160" s="26">
        <v>40.76</v>
      </c>
      <c r="K160" s="26">
        <v>35.159999999999997</v>
      </c>
      <c r="L160" s="26">
        <v>27.51</v>
      </c>
      <c r="M160" s="26">
        <v>29.55</v>
      </c>
      <c r="N160" s="26">
        <v>32.35</v>
      </c>
      <c r="O160" s="26">
        <v>33.880000000000003</v>
      </c>
      <c r="P160" s="26">
        <v>31.33</v>
      </c>
      <c r="Q160" s="26">
        <v>27.26</v>
      </c>
      <c r="R160" s="26">
        <v>22.42</v>
      </c>
      <c r="S160" s="26">
        <v>19.11</v>
      </c>
      <c r="T160" s="26">
        <v>21.14</v>
      </c>
      <c r="U160" s="26">
        <v>38.21</v>
      </c>
      <c r="V160" s="26">
        <v>44.33</v>
      </c>
      <c r="W160" s="26">
        <v>38.979999999999997</v>
      </c>
      <c r="X160" s="26">
        <v>27.77</v>
      </c>
      <c r="Y160" s="26">
        <v>30.82</v>
      </c>
      <c r="Z160" s="26">
        <v>34.65</v>
      </c>
      <c r="AA160" s="26"/>
    </row>
    <row r="161" spans="1:27" ht="11.25" customHeight="1" x14ac:dyDescent="0.2">
      <c r="A161" s="131" t="s">
        <v>293</v>
      </c>
      <c r="C161" s="14">
        <v>-1.02</v>
      </c>
      <c r="D161" s="14">
        <v>-0.25</v>
      </c>
      <c r="E161" s="14">
        <v>-0.87000000000000099</v>
      </c>
      <c r="F161" s="14">
        <v>-0.77</v>
      </c>
      <c r="G161" s="14">
        <v>-0.50999999999999801</v>
      </c>
      <c r="H161" s="14">
        <v>-0.50999999999999801</v>
      </c>
      <c r="I161" s="14">
        <v>-0.51000000000000156</v>
      </c>
      <c r="J161" s="14">
        <v>-0.50999999999999801</v>
      </c>
      <c r="K161" s="14">
        <v>-0.50999999999999801</v>
      </c>
      <c r="L161" s="14">
        <v>-0.51000000000000156</v>
      </c>
      <c r="M161" s="14">
        <v>-0.51000000000000156</v>
      </c>
      <c r="N161" s="14">
        <v>-0.51000000000000156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26"/>
    </row>
    <row r="163" spans="1:27" ht="11.25" customHeight="1" x14ac:dyDescent="0.2">
      <c r="A163" s="131" t="s">
        <v>294</v>
      </c>
      <c r="C163" s="26">
        <v>22.67</v>
      </c>
      <c r="D163" s="26">
        <v>19.62</v>
      </c>
      <c r="E163" s="26">
        <v>17.579999999999998</v>
      </c>
      <c r="F163" s="26">
        <v>13.76</v>
      </c>
      <c r="G163" s="26">
        <v>12.23</v>
      </c>
      <c r="H163" s="26">
        <v>12.23</v>
      </c>
      <c r="I163" s="26">
        <v>24.46</v>
      </c>
      <c r="J163" s="26">
        <v>28.53</v>
      </c>
      <c r="K163" s="26">
        <v>24.46</v>
      </c>
      <c r="L163" s="26">
        <v>21.91</v>
      </c>
      <c r="M163" s="26">
        <v>22.93</v>
      </c>
      <c r="N163" s="26">
        <v>24.71</v>
      </c>
      <c r="O163" s="26">
        <v>24.71</v>
      </c>
      <c r="P163" s="26">
        <v>21.65</v>
      </c>
      <c r="Q163" s="26">
        <v>19.62</v>
      </c>
      <c r="R163" s="26">
        <v>16.05</v>
      </c>
      <c r="S163" s="26">
        <v>14.01</v>
      </c>
      <c r="T163" s="26">
        <v>13.5</v>
      </c>
      <c r="U163" s="26">
        <v>27.77</v>
      </c>
      <c r="V163" s="26">
        <v>30.82</v>
      </c>
      <c r="W163" s="26">
        <v>28.79</v>
      </c>
      <c r="X163" s="26">
        <v>21.65</v>
      </c>
      <c r="Y163" s="26">
        <v>23.69</v>
      </c>
      <c r="Z163" s="26">
        <v>26.75</v>
      </c>
      <c r="AA163" s="26"/>
    </row>
    <row r="164" spans="1:27" ht="11.25" customHeight="1" x14ac:dyDescent="0.2">
      <c r="A164" s="131" t="s">
        <v>295</v>
      </c>
      <c r="C164" s="26">
        <v>22.93</v>
      </c>
      <c r="D164" s="26">
        <v>19.87</v>
      </c>
      <c r="E164" s="26">
        <v>17.829999999999998</v>
      </c>
      <c r="F164" s="26">
        <v>14.01</v>
      </c>
      <c r="G164" s="26">
        <v>12.74</v>
      </c>
      <c r="H164" s="26">
        <v>12.23</v>
      </c>
      <c r="I164" s="26">
        <v>24.46</v>
      </c>
      <c r="J164" s="26">
        <v>28.53</v>
      </c>
      <c r="K164" s="26">
        <v>24.46</v>
      </c>
      <c r="L164" s="26">
        <v>22.16</v>
      </c>
      <c r="M164" s="26">
        <v>23.18</v>
      </c>
      <c r="N164" s="26">
        <v>24.97</v>
      </c>
      <c r="O164" s="26">
        <v>24.71</v>
      </c>
      <c r="P164" s="26">
        <v>21.65</v>
      </c>
      <c r="Q164" s="26">
        <v>19.62</v>
      </c>
      <c r="R164" s="26">
        <v>16.05</v>
      </c>
      <c r="S164" s="26">
        <v>14.01</v>
      </c>
      <c r="T164" s="26">
        <v>13.5</v>
      </c>
      <c r="U164" s="26">
        <v>27.77</v>
      </c>
      <c r="V164" s="26">
        <v>30.82</v>
      </c>
      <c r="W164" s="26">
        <v>28.79</v>
      </c>
      <c r="X164" s="26">
        <v>21.65</v>
      </c>
      <c r="Y164" s="26">
        <v>23.69</v>
      </c>
      <c r="Z164" s="26">
        <v>26.75</v>
      </c>
      <c r="AA164" s="26"/>
    </row>
    <row r="165" spans="1:27" ht="11.25" customHeight="1" x14ac:dyDescent="0.2">
      <c r="A165" s="131" t="s">
        <v>296</v>
      </c>
      <c r="C165" s="14">
        <v>-0.25999999999999801</v>
      </c>
      <c r="D165" s="14">
        <v>-0.25</v>
      </c>
      <c r="E165" s="14">
        <v>-0.25</v>
      </c>
      <c r="F165" s="14">
        <v>-0.25</v>
      </c>
      <c r="G165" s="14">
        <v>-0.51</v>
      </c>
      <c r="H165" s="14">
        <v>0</v>
      </c>
      <c r="I165" s="14">
        <v>0</v>
      </c>
      <c r="J165" s="14">
        <v>0</v>
      </c>
      <c r="K165" s="14">
        <v>0</v>
      </c>
      <c r="L165" s="14">
        <v>-0.25</v>
      </c>
      <c r="M165" s="14">
        <v>-0.25</v>
      </c>
      <c r="N165" s="14">
        <v>-0.25999999999999801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26"/>
    </row>
    <row r="167" spans="1:27" ht="12" customHeight="1" x14ac:dyDescent="0.2">
      <c r="A167" s="133" t="s">
        <v>3</v>
      </c>
    </row>
    <row r="168" spans="1:27" ht="11.25" customHeight="1" x14ac:dyDescent="0.2">
      <c r="A168" s="131" t="s">
        <v>4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/>
    </row>
    <row r="169" spans="1:27" ht="11.25" customHeight="1" x14ac:dyDescent="0.2">
      <c r="A169" s="131" t="s">
        <v>5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/>
    </row>
    <row r="171" spans="1:27" ht="11.25" customHeight="1" x14ac:dyDescent="0.2">
      <c r="A171" s="131" t="s">
        <v>6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/>
    </row>
    <row r="172" spans="1:27" ht="11.25" customHeight="1" x14ac:dyDescent="0.2">
      <c r="A172" s="131" t="s">
        <v>7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/>
    </row>
    <row r="173" spans="1:27" ht="13.5" customHeight="1" thickBot="1" x14ac:dyDescent="0.25"/>
    <row r="174" spans="1:27" ht="12" customHeight="1" thickBot="1" x14ac:dyDescent="0.25">
      <c r="A174" s="22" t="s">
        <v>10</v>
      </c>
      <c r="C174" s="25" t="s">
        <v>235</v>
      </c>
      <c r="D174" s="25" t="s">
        <v>236</v>
      </c>
      <c r="E174" s="25" t="s">
        <v>237</v>
      </c>
      <c r="F174" s="25" t="s">
        <v>238</v>
      </c>
      <c r="G174" s="25" t="s">
        <v>239</v>
      </c>
      <c r="H174" s="25" t="s">
        <v>240</v>
      </c>
      <c r="I174" s="25" t="s">
        <v>241</v>
      </c>
      <c r="J174" s="25" t="s">
        <v>242</v>
      </c>
      <c r="K174" s="25" t="s">
        <v>243</v>
      </c>
      <c r="L174" s="25" t="s">
        <v>244</v>
      </c>
      <c r="M174" s="25" t="s">
        <v>245</v>
      </c>
      <c r="N174" s="25" t="s">
        <v>246</v>
      </c>
      <c r="O174" s="25" t="s">
        <v>247</v>
      </c>
      <c r="P174" s="25" t="s">
        <v>248</v>
      </c>
      <c r="Q174" s="25" t="s">
        <v>249</v>
      </c>
      <c r="R174" s="25" t="s">
        <v>250</v>
      </c>
      <c r="S174" s="25" t="s">
        <v>251</v>
      </c>
      <c r="T174" s="25" t="s">
        <v>252</v>
      </c>
      <c r="U174" s="25" t="s">
        <v>253</v>
      </c>
      <c r="V174" s="25" t="s">
        <v>254</v>
      </c>
      <c r="W174" s="25" t="s">
        <v>255</v>
      </c>
      <c r="X174" s="25" t="s">
        <v>256</v>
      </c>
      <c r="Y174" s="25" t="s">
        <v>257</v>
      </c>
      <c r="Z174" s="25" t="s">
        <v>258</v>
      </c>
      <c r="AA174" s="25" t="s">
        <v>72</v>
      </c>
    </row>
    <row r="175" spans="1:27" ht="11.25" customHeight="1" x14ac:dyDescent="0.2">
      <c r="A175" s="131" t="s">
        <v>284</v>
      </c>
      <c r="C175" s="26">
        <v>0</v>
      </c>
      <c r="D175" s="26">
        <v>0</v>
      </c>
      <c r="E175" s="26">
        <v>0</v>
      </c>
      <c r="F175" s="26">
        <v>-50</v>
      </c>
      <c r="G175" s="26">
        <v>-50</v>
      </c>
      <c r="H175" s="26">
        <v>-50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-6.2704000000000004</v>
      </c>
    </row>
    <row r="176" spans="1:27" ht="11.25" customHeight="1" thickBot="1" x14ac:dyDescent="0.25">
      <c r="A176" s="131" t="s">
        <v>285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thickBot="1" x14ac:dyDescent="0.25">
      <c r="A177" s="132" t="s">
        <v>272</v>
      </c>
      <c r="B177" s="12"/>
      <c r="C177" s="12">
        <v>0</v>
      </c>
      <c r="D177" s="12">
        <v>0</v>
      </c>
      <c r="E177" s="12">
        <v>0</v>
      </c>
      <c r="F177" s="12">
        <v>-28.8889</v>
      </c>
      <c r="G177" s="12">
        <v>-27.957000000000001</v>
      </c>
      <c r="H177" s="12">
        <v>-27.777799999999999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-3.516</v>
      </c>
    </row>
    <row r="179" spans="1:27" ht="11.25" customHeight="1" x14ac:dyDescent="0.2">
      <c r="A179" s="131" t="s">
        <v>286</v>
      </c>
      <c r="C179" s="26">
        <v>0</v>
      </c>
      <c r="D179" s="26">
        <v>0</v>
      </c>
      <c r="E179" s="26">
        <v>0</v>
      </c>
      <c r="F179" s="26">
        <v>-28.8889</v>
      </c>
      <c r="G179" s="26">
        <v>-27.957000000000001</v>
      </c>
      <c r="H179" s="26">
        <v>-27.777799999999999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-3.516</v>
      </c>
    </row>
    <row r="180" spans="1:27" ht="11.25" customHeight="1" x14ac:dyDescent="0.2">
      <c r="A180" s="131" t="s">
        <v>287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</row>
    <row r="182" spans="1:27" ht="11.25" customHeight="1" x14ac:dyDescent="0.2">
      <c r="A182" s="131" t="s">
        <v>288</v>
      </c>
      <c r="C182" s="26">
        <v>121311</v>
      </c>
      <c r="D182" s="26">
        <v>120932</v>
      </c>
      <c r="E182" s="26">
        <v>127079</v>
      </c>
      <c r="F182" s="26">
        <v>266309</v>
      </c>
      <c r="G182" s="26">
        <v>240498</v>
      </c>
      <c r="H182" s="26">
        <v>82506</v>
      </c>
      <c r="I182" s="26">
        <v>-187840</v>
      </c>
      <c r="J182" s="26">
        <v>-194612</v>
      </c>
      <c r="K182" s="26">
        <v>-172584</v>
      </c>
      <c r="L182" s="26">
        <v>194757</v>
      </c>
      <c r="M182" s="26">
        <v>179886</v>
      </c>
      <c r="N182" s="26">
        <v>177307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955549</v>
      </c>
    </row>
    <row r="183" spans="1:27" ht="11.25" customHeight="1" thickBot="1" x14ac:dyDescent="0.25">
      <c r="A183" s="131" t="s">
        <v>289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thickBot="1" x14ac:dyDescent="0.25">
      <c r="A184" s="132" t="s">
        <v>281</v>
      </c>
      <c r="B184" s="12"/>
      <c r="C184" s="12">
        <v>121311</v>
      </c>
      <c r="D184" s="12">
        <v>120932</v>
      </c>
      <c r="E184" s="12">
        <v>127079</v>
      </c>
      <c r="F184" s="12">
        <v>266309</v>
      </c>
      <c r="G184" s="12">
        <v>240498</v>
      </c>
      <c r="H184" s="12">
        <v>82506</v>
      </c>
      <c r="I184" s="12">
        <v>-187840</v>
      </c>
      <c r="J184" s="12">
        <v>-194612</v>
      </c>
      <c r="K184" s="12">
        <v>-172584</v>
      </c>
      <c r="L184" s="12">
        <v>194757</v>
      </c>
      <c r="M184" s="12">
        <v>179886</v>
      </c>
      <c r="N184" s="12">
        <v>177307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955549</v>
      </c>
    </row>
    <row r="186" spans="1:27" ht="12" customHeight="1" x14ac:dyDescent="0.2">
      <c r="A186" s="133" t="s">
        <v>290</v>
      </c>
    </row>
    <row r="187" spans="1:27" ht="11.25" customHeight="1" x14ac:dyDescent="0.2">
      <c r="A187" s="131" t="s">
        <v>291</v>
      </c>
      <c r="C187" s="26">
        <v>27.6</v>
      </c>
      <c r="D187" s="26">
        <v>26.5</v>
      </c>
      <c r="E187" s="26">
        <v>25.75</v>
      </c>
      <c r="F187" s="26">
        <v>25.5</v>
      </c>
      <c r="G187" s="26">
        <v>26.75</v>
      </c>
      <c r="H187" s="26">
        <v>34.25</v>
      </c>
      <c r="I187" s="26">
        <v>47</v>
      </c>
      <c r="J187" s="26">
        <v>51.5</v>
      </c>
      <c r="K187" s="26">
        <v>41</v>
      </c>
      <c r="L187" s="26">
        <v>30</v>
      </c>
      <c r="M187" s="26">
        <v>28</v>
      </c>
      <c r="N187" s="26">
        <v>30.5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/>
    </row>
    <row r="188" spans="1:27" ht="11.25" customHeight="1" x14ac:dyDescent="0.2">
      <c r="A188" s="131" t="s">
        <v>292</v>
      </c>
      <c r="C188" s="26">
        <v>28.5</v>
      </c>
      <c r="D188" s="26">
        <v>27</v>
      </c>
      <c r="E188" s="26">
        <v>26.25</v>
      </c>
      <c r="F188" s="26">
        <v>26.75</v>
      </c>
      <c r="G188" s="26">
        <v>27.5</v>
      </c>
      <c r="H188" s="26">
        <v>34</v>
      </c>
      <c r="I188" s="26">
        <v>47.5</v>
      </c>
      <c r="J188" s="26">
        <v>51.5</v>
      </c>
      <c r="K188" s="26">
        <v>42.5</v>
      </c>
      <c r="L188" s="26">
        <v>31</v>
      </c>
      <c r="M188" s="26">
        <v>29</v>
      </c>
      <c r="N188" s="26">
        <v>31.5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/>
    </row>
    <row r="189" spans="1:27" ht="11.25" customHeight="1" x14ac:dyDescent="0.2">
      <c r="A189" s="131" t="s">
        <v>293</v>
      </c>
      <c r="C189" s="14">
        <v>-0.89999999999999858</v>
      </c>
      <c r="D189" s="14">
        <v>-0.5</v>
      </c>
      <c r="E189" s="14">
        <v>-0.5</v>
      </c>
      <c r="F189" s="14">
        <v>-1.25</v>
      </c>
      <c r="G189" s="14">
        <v>-0.75</v>
      </c>
      <c r="H189" s="14">
        <v>0.25</v>
      </c>
      <c r="I189" s="14">
        <v>-0.5</v>
      </c>
      <c r="J189" s="14">
        <v>0</v>
      </c>
      <c r="K189" s="14">
        <v>-1.5</v>
      </c>
      <c r="L189" s="14">
        <v>-1</v>
      </c>
      <c r="M189" s="14">
        <v>-1</v>
      </c>
      <c r="N189" s="14">
        <v>-1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26"/>
    </row>
    <row r="191" spans="1:27" ht="11.25" customHeight="1" x14ac:dyDescent="0.2">
      <c r="A191" s="131" t="s">
        <v>294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/>
    </row>
    <row r="192" spans="1:27" ht="11.25" customHeight="1" x14ac:dyDescent="0.2">
      <c r="A192" s="131" t="s">
        <v>295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/>
    </row>
    <row r="193" spans="1:27" ht="11.25" customHeight="1" x14ac:dyDescent="0.2">
      <c r="A193" s="131" t="s">
        <v>296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26"/>
    </row>
    <row r="195" spans="1:27" ht="12" customHeight="1" x14ac:dyDescent="0.2">
      <c r="A195" s="133" t="s">
        <v>3</v>
      </c>
    </row>
    <row r="196" spans="1:27" ht="11.25" customHeight="1" x14ac:dyDescent="0.2">
      <c r="A196" s="131" t="s">
        <v>4</v>
      </c>
      <c r="C196" s="26">
        <v>71.954999999999998</v>
      </c>
      <c r="D196" s="26">
        <v>61.465400000000002</v>
      </c>
      <c r="E196" s="26">
        <v>61.465400000000002</v>
      </c>
      <c r="F196" s="26">
        <v>134.625</v>
      </c>
      <c r="G196" s="26">
        <v>134.625</v>
      </c>
      <c r="H196" s="26">
        <v>134.625</v>
      </c>
      <c r="I196" s="26">
        <v>106.28570000000001</v>
      </c>
      <c r="J196" s="26">
        <v>106.28570000000001</v>
      </c>
      <c r="K196" s="26">
        <v>106.28570000000001</v>
      </c>
      <c r="L196" s="26">
        <v>134.625</v>
      </c>
      <c r="M196" s="26">
        <v>134.625</v>
      </c>
      <c r="N196" s="26">
        <v>134.625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/>
    </row>
    <row r="197" spans="1:27" ht="11.25" customHeight="1" x14ac:dyDescent="0.2">
      <c r="A197" s="131" t="s">
        <v>5</v>
      </c>
      <c r="C197" s="26">
        <v>73.14</v>
      </c>
      <c r="D197" s="26">
        <v>62.453800000000001</v>
      </c>
      <c r="E197" s="26">
        <v>62.426900000000003</v>
      </c>
      <c r="F197" s="26">
        <v>102.575</v>
      </c>
      <c r="G197" s="26">
        <v>102.575</v>
      </c>
      <c r="H197" s="26">
        <v>102.575</v>
      </c>
      <c r="I197" s="26">
        <v>103.6857</v>
      </c>
      <c r="J197" s="26">
        <v>103.6857</v>
      </c>
      <c r="K197" s="26">
        <v>103.6857</v>
      </c>
      <c r="L197" s="26">
        <v>139.25</v>
      </c>
      <c r="M197" s="26">
        <v>139.25</v>
      </c>
      <c r="N197" s="26">
        <v>139.25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/>
    </row>
    <row r="199" spans="1:27" ht="11.25" customHeight="1" x14ac:dyDescent="0.2">
      <c r="A199" s="131" t="s">
        <v>6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/>
    </row>
    <row r="200" spans="1:27" ht="11.25" customHeight="1" x14ac:dyDescent="0.2">
      <c r="A200" s="131" t="s">
        <v>7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/>
    </row>
    <row r="201" spans="1:27" ht="13.5" customHeight="1" thickBot="1" x14ac:dyDescent="0.25"/>
    <row r="202" spans="1:27" ht="12" customHeight="1" thickBot="1" x14ac:dyDescent="0.25">
      <c r="A202" s="22" t="s">
        <v>300</v>
      </c>
      <c r="C202" s="25" t="s">
        <v>235</v>
      </c>
      <c r="D202" s="25" t="s">
        <v>236</v>
      </c>
      <c r="E202" s="25" t="s">
        <v>237</v>
      </c>
      <c r="F202" s="25" t="s">
        <v>238</v>
      </c>
      <c r="G202" s="25" t="s">
        <v>239</v>
      </c>
      <c r="H202" s="25" t="s">
        <v>240</v>
      </c>
      <c r="I202" s="25" t="s">
        <v>241</v>
      </c>
      <c r="J202" s="25" t="s">
        <v>242</v>
      </c>
      <c r="K202" s="25" t="s">
        <v>243</v>
      </c>
      <c r="L202" s="25" t="s">
        <v>244</v>
      </c>
      <c r="M202" s="25" t="s">
        <v>245</v>
      </c>
      <c r="N202" s="25" t="s">
        <v>246</v>
      </c>
      <c r="O202" s="25" t="s">
        <v>247</v>
      </c>
      <c r="P202" s="25" t="s">
        <v>248</v>
      </c>
      <c r="Q202" s="25" t="s">
        <v>249</v>
      </c>
      <c r="R202" s="25" t="s">
        <v>250</v>
      </c>
      <c r="S202" s="25" t="s">
        <v>251</v>
      </c>
      <c r="T202" s="25" t="s">
        <v>252</v>
      </c>
      <c r="U202" s="25" t="s">
        <v>253</v>
      </c>
      <c r="V202" s="25" t="s">
        <v>254</v>
      </c>
      <c r="W202" s="25" t="s">
        <v>255</v>
      </c>
      <c r="X202" s="25" t="s">
        <v>256</v>
      </c>
      <c r="Y202" s="25" t="s">
        <v>257</v>
      </c>
      <c r="Z202" s="25" t="s">
        <v>258</v>
      </c>
      <c r="AA202" s="25" t="s">
        <v>72</v>
      </c>
    </row>
    <row r="203" spans="1:27" ht="11.25" customHeight="1" x14ac:dyDescent="0.2">
      <c r="A203" s="131" t="s">
        <v>284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customHeight="1" thickBot="1" x14ac:dyDescent="0.25">
      <c r="A204" s="131" t="s">
        <v>285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customHeight="1" thickBot="1" x14ac:dyDescent="0.25">
      <c r="A205" s="132" t="s">
        <v>272</v>
      </c>
      <c r="B205" s="12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7" spans="1:27" ht="11.25" customHeight="1" x14ac:dyDescent="0.2">
      <c r="A207" s="131" t="s">
        <v>286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customHeight="1" x14ac:dyDescent="0.2">
      <c r="A208" s="131" t="s">
        <v>287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10" spans="1:27" ht="11.25" customHeight="1" x14ac:dyDescent="0.2">
      <c r="A210" s="131" t="s">
        <v>288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customHeight="1" thickBot="1" x14ac:dyDescent="0.25">
      <c r="A211" s="131" t="s">
        <v>289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customHeight="1" thickBot="1" x14ac:dyDescent="0.25">
      <c r="A212" s="132" t="s">
        <v>281</v>
      </c>
      <c r="B212" s="12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4" spans="1:27" ht="12" customHeight="1" x14ac:dyDescent="0.2">
      <c r="A214" s="133" t="s">
        <v>290</v>
      </c>
    </row>
    <row r="215" spans="1:27" ht="11.25" customHeight="1" x14ac:dyDescent="0.2">
      <c r="A215" s="131" t="s">
        <v>291</v>
      </c>
      <c r="C215" s="26">
        <v>28.12</v>
      </c>
      <c r="D215" s="26">
        <v>24.81</v>
      </c>
      <c r="E215" s="26">
        <v>21.75</v>
      </c>
      <c r="F215" s="26">
        <v>20.22</v>
      </c>
      <c r="G215" s="26">
        <v>18.440000000000001</v>
      </c>
      <c r="H215" s="26">
        <v>20.99</v>
      </c>
      <c r="I215" s="26">
        <v>32.96</v>
      </c>
      <c r="J215" s="26">
        <v>41.62</v>
      </c>
      <c r="K215" s="26">
        <v>36.020000000000003</v>
      </c>
      <c r="L215" s="26">
        <v>28.37</v>
      </c>
      <c r="M215" s="26">
        <v>30.41</v>
      </c>
      <c r="N215" s="26">
        <v>33.21</v>
      </c>
      <c r="O215" s="26">
        <v>35.25</v>
      </c>
      <c r="P215" s="26">
        <v>33.700000000000003</v>
      </c>
      <c r="Q215" s="26">
        <v>29.63</v>
      </c>
      <c r="R215" s="26">
        <v>24.79</v>
      </c>
      <c r="S215" s="26">
        <v>22.48</v>
      </c>
      <c r="T215" s="26">
        <v>24.51</v>
      </c>
      <c r="U215" s="26">
        <v>41.58</v>
      </c>
      <c r="V215" s="26">
        <v>47.7</v>
      </c>
      <c r="W215" s="26">
        <v>42.35</v>
      </c>
      <c r="X215" s="26">
        <v>31.14</v>
      </c>
      <c r="Y215" s="26">
        <v>34.19</v>
      </c>
      <c r="Z215" s="26">
        <v>38.020000000000003</v>
      </c>
      <c r="AA215" s="26"/>
    </row>
    <row r="216" spans="1:27" ht="11.25" customHeight="1" x14ac:dyDescent="0.2">
      <c r="A216" s="131" t="s">
        <v>292</v>
      </c>
      <c r="C216" s="26">
        <v>29.14</v>
      </c>
      <c r="D216" s="26">
        <v>25.06</v>
      </c>
      <c r="E216" s="26">
        <v>22.62</v>
      </c>
      <c r="F216" s="26">
        <v>20.99</v>
      </c>
      <c r="G216" s="26">
        <v>18.95</v>
      </c>
      <c r="H216" s="26">
        <v>21.5</v>
      </c>
      <c r="I216" s="26">
        <v>33.47</v>
      </c>
      <c r="J216" s="26">
        <v>42.13</v>
      </c>
      <c r="K216" s="26">
        <v>36.53</v>
      </c>
      <c r="L216" s="26">
        <v>28.88</v>
      </c>
      <c r="M216" s="26">
        <v>30.92</v>
      </c>
      <c r="N216" s="26">
        <v>33.72</v>
      </c>
      <c r="O216" s="26">
        <v>35.25</v>
      </c>
      <c r="P216" s="26">
        <v>33.700000000000003</v>
      </c>
      <c r="Q216" s="26">
        <v>29.63</v>
      </c>
      <c r="R216" s="26">
        <v>24.79</v>
      </c>
      <c r="S216" s="26">
        <v>22.48</v>
      </c>
      <c r="T216" s="26">
        <v>24.51</v>
      </c>
      <c r="U216" s="26">
        <v>41.58</v>
      </c>
      <c r="V216" s="26">
        <v>47.7</v>
      </c>
      <c r="W216" s="26">
        <v>42.35</v>
      </c>
      <c r="X216" s="26">
        <v>31.14</v>
      </c>
      <c r="Y216" s="26">
        <v>34.19</v>
      </c>
      <c r="Z216" s="26">
        <v>38.020000000000003</v>
      </c>
      <c r="AA216" s="26"/>
    </row>
    <row r="217" spans="1:27" ht="11.25" customHeight="1" x14ac:dyDescent="0.2">
      <c r="A217" s="131" t="s">
        <v>293</v>
      </c>
      <c r="C217" s="14">
        <v>-1.02</v>
      </c>
      <c r="D217" s="14">
        <v>-0.25</v>
      </c>
      <c r="E217" s="14">
        <v>-0.87000000000000099</v>
      </c>
      <c r="F217" s="14">
        <v>-0.77</v>
      </c>
      <c r="G217" s="14">
        <v>-0.50999999999999801</v>
      </c>
      <c r="H217" s="14">
        <v>-0.51000000000000156</v>
      </c>
      <c r="I217" s="14">
        <v>-0.50999999999999801</v>
      </c>
      <c r="J217" s="14">
        <v>-0.51000000000000512</v>
      </c>
      <c r="K217" s="14">
        <v>-0.50999999999999801</v>
      </c>
      <c r="L217" s="14">
        <v>-0.50999999999999801</v>
      </c>
      <c r="M217" s="14">
        <v>-0.51000000000000156</v>
      </c>
      <c r="N217" s="14">
        <v>-0.50999999999999801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26"/>
    </row>
    <row r="219" spans="1:27" ht="11.25" customHeight="1" x14ac:dyDescent="0.2">
      <c r="A219" s="131" t="s">
        <v>294</v>
      </c>
      <c r="C219" s="26">
        <v>24.04</v>
      </c>
      <c r="D219" s="26">
        <v>20.99</v>
      </c>
      <c r="E219" s="26">
        <v>18.95</v>
      </c>
      <c r="F219" s="26">
        <v>15.13</v>
      </c>
      <c r="G219" s="26">
        <v>13.6</v>
      </c>
      <c r="H219" s="26">
        <v>13.6</v>
      </c>
      <c r="I219" s="26">
        <v>25.83</v>
      </c>
      <c r="J219" s="26">
        <v>29.9</v>
      </c>
      <c r="K219" s="26">
        <v>25.83</v>
      </c>
      <c r="L219" s="26">
        <v>23.28</v>
      </c>
      <c r="M219" s="26">
        <v>24.3</v>
      </c>
      <c r="N219" s="26">
        <v>26.08</v>
      </c>
      <c r="O219" s="26">
        <v>26.08</v>
      </c>
      <c r="P219" s="26">
        <v>24.02</v>
      </c>
      <c r="Q219" s="26">
        <v>21.99</v>
      </c>
      <c r="R219" s="26">
        <v>18.420000000000002</v>
      </c>
      <c r="S219" s="26">
        <v>17.38</v>
      </c>
      <c r="T219" s="26">
        <v>16.87</v>
      </c>
      <c r="U219" s="26">
        <v>31.14</v>
      </c>
      <c r="V219" s="26">
        <v>34.19</v>
      </c>
      <c r="W219" s="26">
        <v>32.159999999999997</v>
      </c>
      <c r="X219" s="26">
        <v>25.02</v>
      </c>
      <c r="Y219" s="26">
        <v>27.06</v>
      </c>
      <c r="Z219" s="26">
        <v>30.12</v>
      </c>
      <c r="AA219" s="26"/>
    </row>
    <row r="220" spans="1:27" ht="11.25" customHeight="1" x14ac:dyDescent="0.2">
      <c r="A220" s="131" t="s">
        <v>295</v>
      </c>
      <c r="C220" s="26">
        <v>24.3</v>
      </c>
      <c r="D220" s="26">
        <v>21.24</v>
      </c>
      <c r="E220" s="26">
        <v>19.2</v>
      </c>
      <c r="F220" s="26">
        <v>15.38</v>
      </c>
      <c r="G220" s="26">
        <v>14.11</v>
      </c>
      <c r="H220" s="26">
        <v>13.6</v>
      </c>
      <c r="I220" s="26">
        <v>25.83</v>
      </c>
      <c r="J220" s="26">
        <v>29.9</v>
      </c>
      <c r="K220" s="26">
        <v>25.83</v>
      </c>
      <c r="L220" s="26">
        <v>23.53</v>
      </c>
      <c r="M220" s="26">
        <v>24.55</v>
      </c>
      <c r="N220" s="26">
        <v>26.34</v>
      </c>
      <c r="O220" s="26">
        <v>26.08</v>
      </c>
      <c r="P220" s="26">
        <v>24.02</v>
      </c>
      <c r="Q220" s="26">
        <v>21.99</v>
      </c>
      <c r="R220" s="26">
        <v>18.420000000000002</v>
      </c>
      <c r="S220" s="26">
        <v>17.38</v>
      </c>
      <c r="T220" s="26">
        <v>16.87</v>
      </c>
      <c r="U220" s="26">
        <v>31.14</v>
      </c>
      <c r="V220" s="26">
        <v>34.19</v>
      </c>
      <c r="W220" s="26">
        <v>32.159999999999997</v>
      </c>
      <c r="X220" s="26">
        <v>25.02</v>
      </c>
      <c r="Y220" s="26">
        <v>27.06</v>
      </c>
      <c r="Z220" s="26">
        <v>30.12</v>
      </c>
      <c r="AA220" s="26"/>
    </row>
    <row r="221" spans="1:27" ht="11.25" customHeight="1" x14ac:dyDescent="0.2">
      <c r="A221" s="131" t="s">
        <v>296</v>
      </c>
      <c r="C221" s="14">
        <v>-0.26000000000000156</v>
      </c>
      <c r="D221" s="14">
        <v>-0.25</v>
      </c>
      <c r="E221" s="14">
        <v>-0.25</v>
      </c>
      <c r="F221" s="14">
        <v>-0.25</v>
      </c>
      <c r="G221" s="14">
        <v>-0.51</v>
      </c>
      <c r="H221" s="14">
        <v>0</v>
      </c>
      <c r="I221" s="14">
        <v>0</v>
      </c>
      <c r="J221" s="14">
        <v>0</v>
      </c>
      <c r="K221" s="14">
        <v>0</v>
      </c>
      <c r="L221" s="14">
        <v>-0.25</v>
      </c>
      <c r="M221" s="14">
        <v>-0.25</v>
      </c>
      <c r="N221" s="14">
        <v>-0.26000000000000156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26"/>
    </row>
    <row r="223" spans="1:27" ht="12" customHeight="1" x14ac:dyDescent="0.2">
      <c r="A223" s="133" t="s">
        <v>3</v>
      </c>
    </row>
    <row r="224" spans="1:27" ht="11.25" customHeight="1" x14ac:dyDescent="0.2">
      <c r="A224" s="131" t="s">
        <v>4</v>
      </c>
      <c r="C224" s="26">
        <v>0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/>
    </row>
    <row r="225" spans="1:27" ht="11.25" customHeight="1" x14ac:dyDescent="0.2">
      <c r="A225" s="131" t="s">
        <v>5</v>
      </c>
      <c r="C225" s="26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/>
    </row>
    <row r="227" spans="1:27" ht="11.25" customHeight="1" x14ac:dyDescent="0.2">
      <c r="A227" s="131" t="s">
        <v>6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/>
    </row>
    <row r="228" spans="1:27" ht="11.25" customHeight="1" x14ac:dyDescent="0.2">
      <c r="A228" s="131" t="s">
        <v>7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workbookViewId="0"/>
  </sheetViews>
  <sheetFormatPr defaultRowHeight="10.199999999999999" x14ac:dyDescent="0.2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37" ht="12.6" x14ac:dyDescent="0.25">
      <c r="A1" s="71" t="s">
        <v>11</v>
      </c>
    </row>
    <row r="2" spans="1:37" ht="12.6" x14ac:dyDescent="0.25">
      <c r="A2" s="71" t="s">
        <v>12</v>
      </c>
      <c r="F2" s="84"/>
    </row>
    <row r="3" spans="1:37" ht="12.6" x14ac:dyDescent="0.25">
      <c r="A3" s="71" t="str">
        <f>'POWER SUM'!A3</f>
        <v>As of December 18, 2001</v>
      </c>
    </row>
    <row r="4" spans="1:37" ht="12.6" x14ac:dyDescent="0.25">
      <c r="A4" s="71" t="s">
        <v>13</v>
      </c>
      <c r="F4" s="84"/>
      <c r="I4" s="84"/>
    </row>
    <row r="5" spans="1:37" x14ac:dyDescent="0.2">
      <c r="I5" s="84"/>
    </row>
    <row r="6" spans="1:37" ht="12.6" x14ac:dyDescent="0.25">
      <c r="A6" s="71" t="s">
        <v>14</v>
      </c>
    </row>
    <row r="7" spans="1:37" x14ac:dyDescent="0.2">
      <c r="A7" s="72" t="s">
        <v>165</v>
      </c>
      <c r="D7" s="73">
        <f>SUM(C16:M16)</f>
        <v>3595885.4419999942</v>
      </c>
      <c r="F7" s="89" t="s">
        <v>71</v>
      </c>
      <c r="I7" s="104" t="s">
        <v>67</v>
      </c>
      <c r="J7" s="104" t="s">
        <v>68</v>
      </c>
      <c r="K7" s="104" t="s">
        <v>69</v>
      </c>
    </row>
    <row r="8" spans="1:37" x14ac:dyDescent="0.2">
      <c r="A8" s="72" t="s">
        <v>166</v>
      </c>
      <c r="D8" s="73">
        <f>N16</f>
        <v>-3637928</v>
      </c>
      <c r="F8" s="72" t="s">
        <v>66</v>
      </c>
      <c r="G8" s="86"/>
      <c r="I8" s="114">
        <f>'POWER SUM'!C23</f>
        <v>0</v>
      </c>
      <c r="J8" s="48">
        <v>3000000</v>
      </c>
      <c r="K8" s="49">
        <f>IF(I8&gt;J8,I8-J8,0)</f>
        <v>0</v>
      </c>
    </row>
    <row r="9" spans="1:37" x14ac:dyDescent="0.2">
      <c r="A9" s="72" t="s">
        <v>15</v>
      </c>
      <c r="B9" s="74"/>
      <c r="C9" s="73">
        <f>C23</f>
        <v>3266957</v>
      </c>
      <c r="F9" s="72" t="s">
        <v>62</v>
      </c>
      <c r="I9" s="174">
        <f>O59</f>
        <v>6085</v>
      </c>
      <c r="J9" s="73">
        <v>-3000000</v>
      </c>
      <c r="K9" s="46">
        <f>IF(I9&lt;J9,I9-J9,0)</f>
        <v>0</v>
      </c>
    </row>
    <row r="10" spans="1:37" x14ac:dyDescent="0.2">
      <c r="A10" s="72" t="s">
        <v>16</v>
      </c>
      <c r="B10" s="75"/>
      <c r="C10" s="103">
        <v>-16056742</v>
      </c>
      <c r="F10" s="72" t="s">
        <v>63</v>
      </c>
      <c r="I10" s="73">
        <f>'5-DAY'!C2</f>
        <v>176873</v>
      </c>
      <c r="J10" s="73">
        <v>-6750000</v>
      </c>
      <c r="K10" s="46">
        <f>IF(I10&lt;J10,I10-J10,0)</f>
        <v>0</v>
      </c>
    </row>
    <row r="11" spans="1:37" x14ac:dyDescent="0.2">
      <c r="A11" s="72" t="s">
        <v>65</v>
      </c>
      <c r="B11" s="75"/>
      <c r="C11" s="76"/>
      <c r="D11" s="73">
        <f>SUM(C9:C10)</f>
        <v>-12789785</v>
      </c>
      <c r="F11" s="72" t="s">
        <v>70</v>
      </c>
      <c r="I11" s="83">
        <f>MWH!AA21+MWH!AA23</f>
        <v>0</v>
      </c>
      <c r="J11" s="105">
        <v>1500000</v>
      </c>
      <c r="K11" s="47">
        <f>IF(ABS(I11)&gt;J11,ABS(I11)-J11,0)</f>
        <v>0</v>
      </c>
    </row>
    <row r="12" spans="1:37" x14ac:dyDescent="0.2">
      <c r="A12" s="53" t="s">
        <v>17</v>
      </c>
      <c r="B12" s="54"/>
      <c r="C12" s="54"/>
      <c r="D12" s="55">
        <f>SUM(D7:D11)</f>
        <v>-12831827.558000006</v>
      </c>
      <c r="F12" s="72" t="s">
        <v>106</v>
      </c>
      <c r="I12" s="83">
        <f>'Gap Risk'!B15</f>
        <v>0</v>
      </c>
      <c r="J12" s="105">
        <v>1500000</v>
      </c>
      <c r="K12" s="47">
        <f>IF(ABS(I12)&gt;J12,ABS(I12)-J12,0)</f>
        <v>0</v>
      </c>
    </row>
    <row r="13" spans="1:37" x14ac:dyDescent="0.2">
      <c r="D13" s="73"/>
      <c r="E13" s="207"/>
    </row>
    <row r="14" spans="1:37" x14ac:dyDescent="0.2">
      <c r="D14" s="73"/>
      <c r="E14" s="73"/>
      <c r="F14" s="73"/>
    </row>
    <row r="15" spans="1:37" s="80" customFormat="1" ht="12.6" x14ac:dyDescent="0.25">
      <c r="A15" s="71" t="s">
        <v>169</v>
      </c>
      <c r="C15" s="81">
        <v>36892</v>
      </c>
      <c r="D15" s="81">
        <v>36923</v>
      </c>
      <c r="E15" s="81">
        <v>36951</v>
      </c>
      <c r="F15" s="81">
        <v>36982</v>
      </c>
      <c r="G15" s="81">
        <v>37012</v>
      </c>
      <c r="H15" s="82">
        <v>37043</v>
      </c>
      <c r="I15" s="82">
        <v>37073</v>
      </c>
      <c r="J15" s="82">
        <v>37104</v>
      </c>
      <c r="K15" s="81">
        <v>37135</v>
      </c>
      <c r="L15" s="81">
        <v>37165</v>
      </c>
      <c r="M15" s="81">
        <v>37196</v>
      </c>
      <c r="N15" s="81">
        <v>37226</v>
      </c>
      <c r="O15" s="82" t="s">
        <v>18</v>
      </c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</row>
    <row r="16" spans="1:37" x14ac:dyDescent="0.2">
      <c r="A16" s="77" t="s">
        <v>19</v>
      </c>
      <c r="B16" s="77"/>
      <c r="C16" s="79">
        <v>-2006993.6</v>
      </c>
      <c r="D16" s="79">
        <v>-2577103</v>
      </c>
      <c r="E16" s="79">
        <v>-8415889.4399999995</v>
      </c>
      <c r="F16" s="79">
        <f>-7882012</f>
        <v>-7882012</v>
      </c>
      <c r="G16" s="79">
        <v>-7846421.4400000004</v>
      </c>
      <c r="H16" s="79">
        <f>85348950-85964952-8937294+4232+1</f>
        <v>-9549063</v>
      </c>
      <c r="I16" s="79">
        <f>15659526</f>
        <v>15659526</v>
      </c>
      <c r="J16" s="79">
        <f>17156100+81600+121811</f>
        <v>17359511</v>
      </c>
      <c r="K16" s="79">
        <v>16881881.921999998</v>
      </c>
      <c r="L16" s="79">
        <f>-4103775-35000-34840-50000+104420-74443</f>
        <v>-4193638</v>
      </c>
      <c r="M16" s="235">
        <v>-3833913</v>
      </c>
      <c r="N16" s="235">
        <f>'SPEC SETTLEMENTS'!C4</f>
        <v>-3637928</v>
      </c>
      <c r="O16" s="79">
        <f>SUM(C16:N16)</f>
        <v>-42042.558000005782</v>
      </c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</row>
    <row r="17" spans="1:37" x14ac:dyDescent="0.2">
      <c r="J17" s="129"/>
      <c r="M17" s="83"/>
      <c r="AF17" s="83"/>
      <c r="AG17" s="83"/>
      <c r="AH17" s="83"/>
      <c r="AI17" s="83"/>
      <c r="AJ17" s="83"/>
      <c r="AK17" s="83"/>
    </row>
    <row r="18" spans="1:37" x14ac:dyDescent="0.2">
      <c r="J18" s="129"/>
      <c r="M18" s="83"/>
      <c r="AF18" s="83"/>
      <c r="AG18" s="83"/>
      <c r="AH18" s="83"/>
      <c r="AI18" s="83"/>
      <c r="AJ18" s="83"/>
      <c r="AK18" s="83"/>
    </row>
    <row r="19" spans="1:37" ht="12.6" x14ac:dyDescent="0.25">
      <c r="A19" s="71" t="s">
        <v>15</v>
      </c>
      <c r="E19" s="71" t="s">
        <v>73</v>
      </c>
      <c r="G19" s="81"/>
      <c r="H19" s="81"/>
      <c r="AF19" s="83"/>
      <c r="AG19" s="83"/>
      <c r="AH19" s="83"/>
      <c r="AI19" s="83"/>
      <c r="AJ19" s="83"/>
      <c r="AK19" s="83"/>
    </row>
    <row r="20" spans="1:37" x14ac:dyDescent="0.2">
      <c r="A20" s="72" t="s">
        <v>20</v>
      </c>
      <c r="C20" s="73">
        <f>(O36+O54)</f>
        <v>3256291</v>
      </c>
      <c r="E20" s="84" t="s">
        <v>164</v>
      </c>
      <c r="AF20" s="83"/>
      <c r="AG20" s="83"/>
      <c r="AH20" s="83"/>
      <c r="AI20" s="83"/>
      <c r="AJ20" s="83"/>
      <c r="AK20" s="83"/>
    </row>
    <row r="21" spans="1:37" ht="10.8" thickBot="1" x14ac:dyDescent="0.25">
      <c r="A21" s="72" t="s">
        <v>21</v>
      </c>
      <c r="C21" s="73">
        <f>O37+O55</f>
        <v>10666</v>
      </c>
      <c r="E21" s="72" t="s">
        <v>100</v>
      </c>
      <c r="G21" s="130">
        <v>0</v>
      </c>
      <c r="AF21" s="83"/>
      <c r="AG21" s="83"/>
      <c r="AH21" s="83"/>
      <c r="AI21" s="83"/>
      <c r="AJ21" s="83"/>
      <c r="AK21" s="83"/>
    </row>
    <row r="22" spans="1:37" ht="10.8" thickTop="1" x14ac:dyDescent="0.2">
      <c r="A22" s="72" t="s">
        <v>73</v>
      </c>
      <c r="C22" s="73">
        <f>O56</f>
        <v>0</v>
      </c>
      <c r="G22" s="34"/>
      <c r="AF22" s="83"/>
      <c r="AG22" s="83"/>
      <c r="AH22" s="83"/>
      <c r="AI22" s="83"/>
      <c r="AJ22" s="83"/>
      <c r="AK22" s="83"/>
    </row>
    <row r="23" spans="1:37" x14ac:dyDescent="0.2">
      <c r="A23" s="77" t="s">
        <v>15</v>
      </c>
      <c r="B23" s="78"/>
      <c r="C23" s="79">
        <f>SUM(C20:C22)</f>
        <v>3266957</v>
      </c>
      <c r="AF23" s="83"/>
      <c r="AG23" s="83"/>
      <c r="AH23" s="83"/>
      <c r="AI23" s="83"/>
      <c r="AJ23" s="83"/>
      <c r="AK23" s="83"/>
    </row>
    <row r="24" spans="1:37" x14ac:dyDescent="0.2">
      <c r="AF24" s="83"/>
      <c r="AG24" s="83"/>
      <c r="AH24" s="83"/>
      <c r="AI24" s="83"/>
      <c r="AJ24" s="83"/>
      <c r="AK24" s="83"/>
    </row>
    <row r="25" spans="1:37" x14ac:dyDescent="0.2">
      <c r="AF25" s="83"/>
      <c r="AG25" s="83"/>
      <c r="AH25" s="83"/>
      <c r="AI25" s="83"/>
      <c r="AJ25" s="83"/>
      <c r="AK25" s="83"/>
    </row>
    <row r="26" spans="1:37" ht="12.6" x14ac:dyDescent="0.25">
      <c r="A26" s="71" t="s">
        <v>22</v>
      </c>
      <c r="C26" s="82">
        <v>37257</v>
      </c>
      <c r="D26" s="82">
        <v>37288</v>
      </c>
      <c r="E26" s="82">
        <v>37316</v>
      </c>
      <c r="F26" s="82">
        <v>37347</v>
      </c>
      <c r="G26" s="82">
        <v>37377</v>
      </c>
      <c r="H26" s="82">
        <v>37408</v>
      </c>
      <c r="I26" s="82">
        <v>37438</v>
      </c>
      <c r="J26" s="82">
        <v>37469</v>
      </c>
      <c r="K26" s="82">
        <v>37500</v>
      </c>
      <c r="L26" s="82">
        <v>37530</v>
      </c>
      <c r="M26" s="82">
        <v>37561</v>
      </c>
      <c r="N26" s="82">
        <v>37591</v>
      </c>
      <c r="O26" s="85"/>
      <c r="AF26" s="83"/>
      <c r="AG26" s="83"/>
      <c r="AH26" s="83"/>
      <c r="AI26" s="83"/>
      <c r="AJ26" s="83"/>
      <c r="AK26" s="83"/>
    </row>
    <row r="27" spans="1:37" x14ac:dyDescent="0.2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6"/>
      <c r="AF27" s="83"/>
      <c r="AG27" s="83"/>
      <c r="AH27" s="83"/>
      <c r="AI27" s="83"/>
      <c r="AJ27" s="83"/>
      <c r="AK27" s="83"/>
    </row>
    <row r="28" spans="1:37" s="88" customFormat="1" x14ac:dyDescent="0.2">
      <c r="A28" s="77" t="s">
        <v>23</v>
      </c>
      <c r="B28" s="87"/>
      <c r="C28" s="87">
        <f>ROUND(('SPEC DETAILS'!C9+'SPEC DETAILS'!C37+'SPEC DETAILS'!C65+'SPEC DETAILS'!C93+'SPEC DETAILS'!C121+'SPEC DETAILS'!C149+'SPEC DETAILS'!C177),0)</f>
        <v>0</v>
      </c>
      <c r="D28" s="87">
        <f>ROUND(('SPEC DETAILS'!D9+'SPEC DETAILS'!D37+'SPEC DETAILS'!D65+'SPEC DETAILS'!D93+'SPEC DETAILS'!D121+'SPEC DETAILS'!D149+'SPEC DETAILS'!D177),0)</f>
        <v>0</v>
      </c>
      <c r="E28" s="87">
        <f>ROUND(('SPEC DETAILS'!E9+'SPEC DETAILS'!E37+'SPEC DETAILS'!E65+'SPEC DETAILS'!E93+'SPEC DETAILS'!E121+'SPEC DETAILS'!E149+'SPEC DETAILS'!E177),0)</f>
        <v>0</v>
      </c>
      <c r="F28" s="87">
        <f>ROUND(('SPEC DETAILS'!F9+'SPEC DETAILS'!F37+'SPEC DETAILS'!F65+'SPEC DETAILS'!F93+'SPEC DETAILS'!F121+'SPEC DETAILS'!F149+'SPEC DETAILS'!F177),0)</f>
        <v>0</v>
      </c>
      <c r="G28" s="87">
        <f>ROUND(('SPEC DETAILS'!G9+'SPEC DETAILS'!G37+'SPEC DETAILS'!G65+'SPEC DETAILS'!G93+'SPEC DETAILS'!G121+'SPEC DETAILS'!G149+'SPEC DETAILS'!G177),0)</f>
        <v>0</v>
      </c>
      <c r="H28" s="87">
        <f>ROUND(('SPEC DETAILS'!H9+'SPEC DETAILS'!H37+'SPEC DETAILS'!H65+'SPEC DETAILS'!H93+'SPEC DETAILS'!H121+'SPEC DETAILS'!H149+'SPEC DETAILS'!H177),0)</f>
        <v>0</v>
      </c>
      <c r="I28" s="87">
        <f>ROUND(('SPEC DETAILS'!I9+'SPEC DETAILS'!I37+'SPEC DETAILS'!I65+'SPEC DETAILS'!I93+'SPEC DETAILS'!I121+'SPEC DETAILS'!I149+'SPEC DETAILS'!I177),0)</f>
        <v>0</v>
      </c>
      <c r="J28" s="87">
        <f>ROUND(('SPEC DETAILS'!J9+'SPEC DETAILS'!J37+'SPEC DETAILS'!J65+'SPEC DETAILS'!J93+'SPEC DETAILS'!J121+'SPEC DETAILS'!J149+'SPEC DETAILS'!J177),0)</f>
        <v>0</v>
      </c>
      <c r="K28" s="87">
        <f>ROUND(('SPEC DETAILS'!K9+'SPEC DETAILS'!K37+'SPEC DETAILS'!K65+'SPEC DETAILS'!K93+'SPEC DETAILS'!K121+'SPEC DETAILS'!K149+'SPEC DETAILS'!K177),0)</f>
        <v>0</v>
      </c>
      <c r="L28" s="87">
        <f>ROUND(('SPEC DETAILS'!L9+'SPEC DETAILS'!L37+'SPEC DETAILS'!L65+'SPEC DETAILS'!L93+'SPEC DETAILS'!L121+'SPEC DETAILS'!L149+'SPEC DETAILS'!L177),0)</f>
        <v>0</v>
      </c>
      <c r="M28" s="87">
        <f>ROUND(('SPEC DETAILS'!M9+'SPEC DETAILS'!M37+'SPEC DETAILS'!M65+'SPEC DETAILS'!M93+'SPEC DETAILS'!M121+'SPEC DETAILS'!M149+'SPEC DETAILS'!M177),0)</f>
        <v>0</v>
      </c>
      <c r="N28" s="87">
        <f>ROUND(('SPEC DETAILS'!N9+'SPEC DETAILS'!N37+'SPEC DETAILS'!N65+'SPEC DETAILS'!N93+'SPEC DETAILS'!N121+'SPEC DETAILS'!N149+'SPEC DETAILS'!N177),0)</f>
        <v>0</v>
      </c>
    </row>
    <row r="29" spans="1:37" s="88" customFormat="1" x14ac:dyDescent="0.2">
      <c r="A29" s="56" t="s">
        <v>64</v>
      </c>
      <c r="C29" s="51">
        <f>ROUND(('SPEC DETAILS'!C11+'SPEC DETAILS'!C39+'SPEC DETAILS'!C67+'SPEC DETAILS'!C95+'SPEC DETAILS'!C123+'SPEC DETAILS'!C151+'SPEC DETAILS'!C179),0)</f>
        <v>0</v>
      </c>
      <c r="D29" s="51">
        <f>ROUND(('SPEC DETAILS'!D11+'SPEC DETAILS'!D39+'SPEC DETAILS'!D67+'SPEC DETAILS'!D95+'SPEC DETAILS'!D123+'SPEC DETAILS'!D151+'SPEC DETAILS'!D179),0)</f>
        <v>0</v>
      </c>
      <c r="E29" s="51">
        <f>ROUND(('SPEC DETAILS'!E11+'SPEC DETAILS'!E39+'SPEC DETAILS'!E67+'SPEC DETAILS'!E95+'SPEC DETAILS'!E123+'SPEC DETAILS'!E151+'SPEC DETAILS'!E179),0)</f>
        <v>0</v>
      </c>
      <c r="F29" s="51">
        <f>ROUND(('SPEC DETAILS'!F11+'SPEC DETAILS'!F39+'SPEC DETAILS'!F67+'SPEC DETAILS'!F95+'SPEC DETAILS'!F123+'SPEC DETAILS'!F151+'SPEC DETAILS'!F179),0)</f>
        <v>0</v>
      </c>
      <c r="G29" s="51">
        <f>ROUND(('SPEC DETAILS'!G11+'SPEC DETAILS'!G39+'SPEC DETAILS'!G67+'SPEC DETAILS'!G95+'SPEC DETAILS'!G123+'SPEC DETAILS'!G151+'SPEC DETAILS'!G179),0)</f>
        <v>0</v>
      </c>
      <c r="H29" s="51">
        <f>ROUND(('SPEC DETAILS'!H11+'SPEC DETAILS'!H39+'SPEC DETAILS'!H67+'SPEC DETAILS'!H95+'SPEC DETAILS'!H123+'SPEC DETAILS'!H151+'SPEC DETAILS'!H179),0)</f>
        <v>0</v>
      </c>
      <c r="I29" s="51">
        <f>ROUND(('SPEC DETAILS'!I11+'SPEC DETAILS'!I39+'SPEC DETAILS'!I67+'SPEC DETAILS'!I95+'SPEC DETAILS'!I123+'SPEC DETAILS'!I151+'SPEC DETAILS'!I179),0)</f>
        <v>0</v>
      </c>
      <c r="J29" s="51">
        <f>ROUND(('SPEC DETAILS'!J11+'SPEC DETAILS'!J39+'SPEC DETAILS'!J67+'SPEC DETAILS'!J95+'SPEC DETAILS'!J123+'SPEC DETAILS'!J151+'SPEC DETAILS'!J179),0)</f>
        <v>0</v>
      </c>
      <c r="K29" s="51">
        <f>ROUND(('SPEC DETAILS'!K11+'SPEC DETAILS'!K39+'SPEC DETAILS'!K67+'SPEC DETAILS'!K95+'SPEC DETAILS'!K123+'SPEC DETAILS'!K151+'SPEC DETAILS'!K179),0)</f>
        <v>0</v>
      </c>
      <c r="L29" s="51">
        <f>ROUND(('SPEC DETAILS'!L11+'SPEC DETAILS'!L39+'SPEC DETAILS'!L67+'SPEC DETAILS'!L95+'SPEC DETAILS'!L123+'SPEC DETAILS'!L151+'SPEC DETAILS'!L179),0)</f>
        <v>0</v>
      </c>
      <c r="M29" s="51">
        <f>ROUND(('SPEC DETAILS'!M11+'SPEC DETAILS'!M39+'SPEC DETAILS'!M67+'SPEC DETAILS'!M95+'SPEC DETAILS'!M123+'SPEC DETAILS'!M151+'SPEC DETAILS'!M179),0)</f>
        <v>0</v>
      </c>
      <c r="N29" s="51">
        <f>ROUND(('SPEC DETAILS'!N11+'SPEC DETAILS'!N39+'SPEC DETAILS'!N67+'SPEC DETAILS'!N95+'SPEC DETAILS'!N123+'SPEC DETAILS'!N151+'SPEC DETAILS'!N179),0)</f>
        <v>0</v>
      </c>
    </row>
    <row r="30" spans="1:37" s="88" customFormat="1" x14ac:dyDescent="0.2">
      <c r="A30" s="72" t="s">
        <v>1</v>
      </c>
      <c r="C30" s="50">
        <f t="shared" ref="C30:N30" si="0">C28-C29</f>
        <v>0</v>
      </c>
      <c r="D30" s="50">
        <f t="shared" si="0"/>
        <v>0</v>
      </c>
      <c r="E30" s="50">
        <f t="shared" si="0"/>
        <v>0</v>
      </c>
      <c r="F30" s="50">
        <f t="shared" si="0"/>
        <v>0</v>
      </c>
      <c r="G30" s="50">
        <f t="shared" si="0"/>
        <v>0</v>
      </c>
      <c r="H30" s="50">
        <f t="shared" si="0"/>
        <v>0</v>
      </c>
      <c r="I30" s="50">
        <f t="shared" si="0"/>
        <v>0</v>
      </c>
      <c r="J30" s="50">
        <f t="shared" si="0"/>
        <v>0</v>
      </c>
      <c r="K30" s="50">
        <f t="shared" si="0"/>
        <v>0</v>
      </c>
      <c r="L30" s="50">
        <f t="shared" si="0"/>
        <v>0</v>
      </c>
      <c r="M30" s="50">
        <f t="shared" si="0"/>
        <v>0</v>
      </c>
      <c r="N30" s="50">
        <f t="shared" si="0"/>
        <v>0</v>
      </c>
    </row>
    <row r="31" spans="1:37" s="88" customFormat="1" x14ac:dyDescent="0.2">
      <c r="N31" s="83"/>
    </row>
    <row r="32" spans="1:37" s="88" customFormat="1" x14ac:dyDescent="0.2">
      <c r="A32" s="84" t="s">
        <v>73</v>
      </c>
      <c r="N32" s="83"/>
    </row>
    <row r="33" spans="1:37" s="88" customFormat="1" x14ac:dyDescent="0.2">
      <c r="A33" s="72" t="s">
        <v>135</v>
      </c>
      <c r="C33" s="50">
        <f>'SPEC OPTIONS'!C9</f>
        <v>0</v>
      </c>
      <c r="D33" s="50">
        <f>'SPEC OPTIONS'!D9</f>
        <v>0</v>
      </c>
      <c r="E33" s="50">
        <f>'SPEC OPTIONS'!E9</f>
        <v>0</v>
      </c>
      <c r="F33" s="50">
        <f>'SPEC OPTIONS'!F9</f>
        <v>0</v>
      </c>
      <c r="G33" s="50">
        <f>'SPEC OPTIONS'!G9</f>
        <v>0</v>
      </c>
      <c r="H33" s="50">
        <f>'SPEC OPTIONS'!H9</f>
        <v>-27</v>
      </c>
      <c r="I33" s="50">
        <f>'SPEC OPTIONS'!I9</f>
        <v>0</v>
      </c>
      <c r="J33" s="50">
        <f>'SPEC OPTIONS'!J9</f>
        <v>0</v>
      </c>
      <c r="K33" s="50">
        <f>'SPEC OPTIONS'!K9</f>
        <v>0</v>
      </c>
      <c r="L33" s="50">
        <f>'SPEC OPTIONS'!L9</f>
        <v>0</v>
      </c>
      <c r="M33" s="50">
        <f>'SPEC OPTIONS'!M9</f>
        <v>0</v>
      </c>
      <c r="N33" s="50">
        <f>'SPEC OPTIONS'!N9</f>
        <v>0</v>
      </c>
    </row>
    <row r="34" spans="1:37" s="88" customFormat="1" x14ac:dyDescent="0.2">
      <c r="N34" s="83"/>
    </row>
    <row r="35" spans="1:37" x14ac:dyDescent="0.2">
      <c r="A35" s="89" t="s">
        <v>24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6"/>
      <c r="AF35" s="83"/>
      <c r="AG35" s="83"/>
      <c r="AH35" s="83"/>
      <c r="AI35" s="83"/>
      <c r="AJ35" s="83"/>
      <c r="AK35" s="83"/>
    </row>
    <row r="36" spans="1:37" x14ac:dyDescent="0.2">
      <c r="A36" s="73" t="s">
        <v>25</v>
      </c>
      <c r="C36" s="73">
        <f>'SPEC REPORT DETAILS'!J9+'SPEC REPORT DETAILS'!J22+'SPEC REPORT DETAILS'!J35+'SPEC REPORT DETAILS'!J48+'SPEC REPORT DETAILS'!J56</f>
        <v>264226</v>
      </c>
      <c r="D36" s="73">
        <f>'SPEC REPORT DETAILS'!K9+'SPEC REPORT DETAILS'!K22+'SPEC REPORT DETAILS'!K35+'SPEC REPORT DETAILS'!K48+'SPEC REPORT DETAILS'!K56</f>
        <v>466521</v>
      </c>
      <c r="E36" s="73">
        <f>'SPEC REPORT DETAILS'!L9+'SPEC REPORT DETAILS'!L22+'SPEC REPORT DETAILS'!L35+'SPEC REPORT DETAILS'!L48+'SPEC REPORT DETAILS'!L56</f>
        <v>542099</v>
      </c>
      <c r="F36" s="73">
        <f>'SPEC REPORT DETAILS'!M9+'SPEC REPORT DETAILS'!M22+'SPEC REPORT DETAILS'!M35+'SPEC REPORT DETAILS'!M48+'SPEC REPORT DETAILS'!M56</f>
        <v>133797</v>
      </c>
      <c r="G36" s="73">
        <f>'SPEC REPORT DETAILS'!N9+'SPEC REPORT DETAILS'!N22+'SPEC REPORT DETAILS'!N35+'SPEC REPORT DETAILS'!N48+'SPEC REPORT DETAILS'!N56</f>
        <v>146408</v>
      </c>
      <c r="H36" s="73">
        <f>'SPEC REPORT DETAILS'!O9+'SPEC REPORT DETAILS'!O22+'SPEC REPORT DETAILS'!O35+'SPEC REPORT DETAILS'!O48+'SPEC REPORT DETAILS'!O56</f>
        <v>148709</v>
      </c>
      <c r="I36" s="73">
        <f>'SPEC REPORT DETAILS'!P9+'SPEC REPORT DETAILS'!P22+'SPEC REPORT DETAILS'!P35+'SPEC REPORT DETAILS'!P48+'SPEC REPORT DETAILS'!P56</f>
        <v>339301</v>
      </c>
      <c r="J36" s="73">
        <f>'SPEC REPORT DETAILS'!Q9+'SPEC REPORT DETAILS'!Q22+'SPEC REPORT DETAILS'!Q35+'SPEC REPORT DETAILS'!Q48+'SPEC REPORT DETAILS'!Q56</f>
        <v>351542</v>
      </c>
      <c r="K36" s="73">
        <f>'SPEC REPORT DETAILS'!R9+'SPEC REPORT DETAILS'!R22+'SPEC REPORT DETAILS'!R35+'SPEC REPORT DETAILS'!R48+'SPEC REPORT DETAILS'!R56</f>
        <v>311738</v>
      </c>
      <c r="L36" s="73">
        <f>'SPEC REPORT DETAILS'!S9+'SPEC REPORT DETAILS'!S22+'SPEC REPORT DETAILS'!S35+'SPEC REPORT DETAILS'!S48+'SPEC REPORT DETAILS'!S56</f>
        <v>194757</v>
      </c>
      <c r="M36" s="73">
        <f>'SPEC REPORT DETAILS'!T9+'SPEC REPORT DETAILS'!T22+'SPEC REPORT DETAILS'!T35+'SPEC REPORT DETAILS'!T48+'SPEC REPORT DETAILS'!T56</f>
        <v>179886</v>
      </c>
      <c r="N36" s="73">
        <f>'SPEC REPORT DETAILS'!U9+'SPEC REPORT DETAILS'!U22+'SPEC REPORT DETAILS'!U35+'SPEC REPORT DETAILS'!U48+'SPEC REPORT DETAILS'!U56</f>
        <v>177307</v>
      </c>
      <c r="O36" s="90"/>
      <c r="AF36" s="83"/>
      <c r="AG36" s="83"/>
      <c r="AH36" s="83"/>
      <c r="AI36" s="83"/>
      <c r="AJ36" s="83"/>
      <c r="AK36" s="83"/>
    </row>
    <row r="37" spans="1:37" x14ac:dyDescent="0.2">
      <c r="A37" s="73" t="s">
        <v>26</v>
      </c>
      <c r="C37" s="73">
        <f>'SPEC REPORT DETAILS'!J10+'SPEC REPORT DETAILS'!J23+'SPEC REPORT DETAILS'!J36+'SPEC REPORT DETAILS'!J49+'SPEC REPORT DETAILS'!J57</f>
        <v>1454</v>
      </c>
      <c r="D37" s="73">
        <f>'SPEC REPORT DETAILS'!K10+'SPEC REPORT DETAILS'!K23+'SPEC REPORT DETAILS'!K36+'SPEC REPORT DETAILS'!K49+'SPEC REPORT DETAILS'!K57</f>
        <v>4684</v>
      </c>
      <c r="E37" s="73">
        <f>'SPEC REPORT DETAILS'!L10+'SPEC REPORT DETAILS'!L23+'SPEC REPORT DETAILS'!L36+'SPEC REPORT DETAILS'!L49+'SPEC REPORT DETAILS'!L57</f>
        <v>5062</v>
      </c>
      <c r="F37" s="73">
        <f>'SPEC REPORT DETAILS'!M10+'SPEC REPORT DETAILS'!M23+'SPEC REPORT DETAILS'!M36+'SPEC REPORT DETAILS'!M49+'SPEC REPORT DETAILS'!M57</f>
        <v>66552</v>
      </c>
      <c r="G37" s="73">
        <f>'SPEC REPORT DETAILS'!N10+'SPEC REPORT DETAILS'!N23+'SPEC REPORT DETAILS'!N36+'SPEC REPORT DETAILS'!N49+'SPEC REPORT DETAILS'!N57</f>
        <v>9887</v>
      </c>
      <c r="H37" s="73">
        <f>'SPEC REPORT DETAILS'!O10+'SPEC REPORT DETAILS'!O23+'SPEC REPORT DETAILS'!O36+'SPEC REPORT DETAILS'!O49+'SPEC REPORT DETAILS'!O57</f>
        <v>-76973</v>
      </c>
      <c r="I37" s="73">
        <f>'SPEC REPORT DETAILS'!P10+'SPEC REPORT DETAILS'!P23+'SPEC REPORT DETAILS'!P36+'SPEC REPORT DETAILS'!P49+'SPEC REPORT DETAILS'!P57</f>
        <v>0</v>
      </c>
      <c r="J37" s="73">
        <f>'SPEC REPORT DETAILS'!Q10+'SPEC REPORT DETAILS'!Q23+'SPEC REPORT DETAILS'!Q36+'SPEC REPORT DETAILS'!Q49+'SPEC REPORT DETAILS'!Q57</f>
        <v>0</v>
      </c>
      <c r="K37" s="73">
        <f>'SPEC REPORT DETAILS'!R10+'SPEC REPORT DETAILS'!R23+'SPEC REPORT DETAILS'!R36+'SPEC REPORT DETAILS'!R49+'SPEC REPORT DETAILS'!R57</f>
        <v>0</v>
      </c>
      <c r="L37" s="73">
        <f>'SPEC REPORT DETAILS'!S10+'SPEC REPORT DETAILS'!S23+'SPEC REPORT DETAILS'!S36+'SPEC REPORT DETAILS'!S49+'SPEC REPORT DETAILS'!S57</f>
        <v>0</v>
      </c>
      <c r="M37" s="73">
        <f>'SPEC REPORT DETAILS'!T10+'SPEC REPORT DETAILS'!T23+'SPEC REPORT DETAILS'!T36+'SPEC REPORT DETAILS'!T49+'SPEC REPORT DETAILS'!T57</f>
        <v>0</v>
      </c>
      <c r="N37" s="73">
        <f>'SPEC REPORT DETAILS'!U10+'SPEC REPORT DETAILS'!U23+'SPEC REPORT DETAILS'!U36+'SPEC REPORT DETAILS'!U49+'SPEC REPORT DETAILS'!U57</f>
        <v>0</v>
      </c>
      <c r="O37" s="90"/>
    </row>
    <row r="38" spans="1:37" x14ac:dyDescent="0.2">
      <c r="A38" s="73" t="s">
        <v>134</v>
      </c>
      <c r="C38" s="73">
        <f>'SPEC OPTIONS'!C19</f>
        <v>0</v>
      </c>
      <c r="D38" s="73">
        <f>'SPEC OPTIONS'!D19</f>
        <v>0</v>
      </c>
      <c r="E38" s="73">
        <f>'SPEC OPTIONS'!E19</f>
        <v>0</v>
      </c>
      <c r="F38" s="73">
        <f>'SPEC OPTIONS'!F19</f>
        <v>0</v>
      </c>
      <c r="G38" s="73">
        <f>'SPEC OPTIONS'!G19</f>
        <v>0</v>
      </c>
      <c r="H38" s="73">
        <f>'SPEC OPTIONS'!H19</f>
        <v>0</v>
      </c>
      <c r="I38" s="73">
        <f>'SPEC OPTIONS'!I19</f>
        <v>0</v>
      </c>
      <c r="J38" s="73">
        <f>'SPEC OPTIONS'!J19</f>
        <v>0</v>
      </c>
      <c r="K38" s="73">
        <f>'SPEC OPTIONS'!K19</f>
        <v>0</v>
      </c>
      <c r="L38" s="73">
        <f>'SPEC OPTIONS'!L19</f>
        <v>0</v>
      </c>
      <c r="M38" s="73">
        <f>'SPEC OPTIONS'!M19</f>
        <v>0</v>
      </c>
      <c r="N38" s="73">
        <f>'SPEC OPTIONS'!N19</f>
        <v>0</v>
      </c>
      <c r="O38" s="90"/>
    </row>
    <row r="39" spans="1:37" s="91" customFormat="1" x14ac:dyDescent="0.2">
      <c r="A39" s="77" t="s">
        <v>27</v>
      </c>
      <c r="B39" s="79"/>
      <c r="C39" s="79">
        <f>SUM(C36:C38)</f>
        <v>265680</v>
      </c>
      <c r="D39" s="79">
        <f t="shared" ref="D39:N39" si="1">SUM(D36:D38)</f>
        <v>471205</v>
      </c>
      <c r="E39" s="79">
        <f t="shared" si="1"/>
        <v>547161</v>
      </c>
      <c r="F39" s="79">
        <f t="shared" si="1"/>
        <v>200349</v>
      </c>
      <c r="G39" s="79">
        <f t="shared" si="1"/>
        <v>156295</v>
      </c>
      <c r="H39" s="79">
        <f t="shared" si="1"/>
        <v>71736</v>
      </c>
      <c r="I39" s="79">
        <f t="shared" si="1"/>
        <v>339301</v>
      </c>
      <c r="J39" s="79">
        <f t="shared" si="1"/>
        <v>351542</v>
      </c>
      <c r="K39" s="79">
        <f t="shared" si="1"/>
        <v>311738</v>
      </c>
      <c r="L39" s="79">
        <f t="shared" si="1"/>
        <v>194757</v>
      </c>
      <c r="M39" s="79">
        <f t="shared" si="1"/>
        <v>179886</v>
      </c>
      <c r="N39" s="79">
        <f t="shared" si="1"/>
        <v>177307</v>
      </c>
    </row>
    <row r="40" spans="1:37" s="91" customFormat="1" x14ac:dyDescent="0.2">
      <c r="A40" s="56" t="s">
        <v>0</v>
      </c>
      <c r="C40" s="51">
        <v>265655</v>
      </c>
      <c r="D40" s="51">
        <v>467529</v>
      </c>
      <c r="E40" s="51">
        <v>545562</v>
      </c>
      <c r="F40" s="51">
        <v>190030</v>
      </c>
      <c r="G40" s="51">
        <v>151133</v>
      </c>
      <c r="H40" s="51">
        <v>86551</v>
      </c>
      <c r="I40" s="51">
        <v>339277</v>
      </c>
      <c r="J40" s="51">
        <v>351516</v>
      </c>
      <c r="K40" s="51">
        <v>311715</v>
      </c>
      <c r="L40" s="51">
        <v>194743</v>
      </c>
      <c r="M40" s="51">
        <v>179873</v>
      </c>
      <c r="N40" s="57">
        <v>177288</v>
      </c>
    </row>
    <row r="41" spans="1:37" x14ac:dyDescent="0.2">
      <c r="A41" s="72" t="s">
        <v>1</v>
      </c>
      <c r="C41" s="73">
        <f>C39-C40</f>
        <v>25</v>
      </c>
      <c r="D41" s="73">
        <f>D39-D40</f>
        <v>3676</v>
      </c>
      <c r="E41" s="73">
        <f t="shared" ref="E41:N41" si="2">E39-E40</f>
        <v>1599</v>
      </c>
      <c r="F41" s="73">
        <f t="shared" si="2"/>
        <v>10319</v>
      </c>
      <c r="G41" s="73">
        <f t="shared" si="2"/>
        <v>5162</v>
      </c>
      <c r="H41" s="73">
        <f t="shared" si="2"/>
        <v>-14815</v>
      </c>
      <c r="I41" s="73">
        <f t="shared" si="2"/>
        <v>24</v>
      </c>
      <c r="J41" s="73">
        <f t="shared" si="2"/>
        <v>26</v>
      </c>
      <c r="K41" s="73">
        <f t="shared" si="2"/>
        <v>23</v>
      </c>
      <c r="L41" s="73">
        <f t="shared" si="2"/>
        <v>14</v>
      </c>
      <c r="M41" s="73">
        <f t="shared" si="2"/>
        <v>13</v>
      </c>
      <c r="N41" s="73">
        <f t="shared" si="2"/>
        <v>19</v>
      </c>
    </row>
    <row r="42" spans="1:37" x14ac:dyDescent="0.2">
      <c r="E42" s="173"/>
    </row>
    <row r="43" spans="1:37" x14ac:dyDescent="0.2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</row>
    <row r="44" spans="1:37" x14ac:dyDescent="0.2">
      <c r="A44" s="84" t="s">
        <v>22</v>
      </c>
      <c r="C44" s="82">
        <v>37622</v>
      </c>
      <c r="D44" s="82">
        <v>37653</v>
      </c>
      <c r="E44" s="82">
        <v>37681</v>
      </c>
      <c r="F44" s="82">
        <v>37712</v>
      </c>
      <c r="G44" s="82">
        <v>37742</v>
      </c>
      <c r="H44" s="82">
        <v>37773</v>
      </c>
      <c r="I44" s="82">
        <v>37803</v>
      </c>
      <c r="J44" s="82">
        <v>37834</v>
      </c>
      <c r="K44" s="82">
        <v>37865</v>
      </c>
      <c r="L44" s="82">
        <v>37895</v>
      </c>
      <c r="M44" s="82">
        <v>37926</v>
      </c>
      <c r="N44" s="82">
        <v>37956</v>
      </c>
      <c r="O44" s="82" t="s">
        <v>18</v>
      </c>
    </row>
    <row r="45" spans="1:37" x14ac:dyDescent="0.2"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O45" s="92"/>
    </row>
    <row r="46" spans="1:37" x14ac:dyDescent="0.2">
      <c r="A46" s="77" t="s">
        <v>23</v>
      </c>
      <c r="B46" s="87"/>
      <c r="C46" s="87">
        <f>ROUND(('SPEC DETAILS'!O9+'SPEC DETAILS'!O37+'SPEC DETAILS'!O65+'SPEC DETAILS'!O93+'SPEC DETAILS'!O121+'SPEC DETAILS'!O149+'SPEC DETAILS'!O177),0)</f>
        <v>0</v>
      </c>
      <c r="D46" s="87">
        <f>ROUND(('SPEC DETAILS'!P9+'SPEC DETAILS'!P37+'SPEC DETAILS'!P65+'SPEC DETAILS'!P93+'SPEC DETAILS'!P121+'SPEC DETAILS'!P149+'SPEC DETAILS'!P177),0)</f>
        <v>0</v>
      </c>
      <c r="E46" s="87">
        <f>ROUND(('SPEC DETAILS'!Q9+'SPEC DETAILS'!Q37+'SPEC DETAILS'!Q65+'SPEC DETAILS'!Q93+'SPEC DETAILS'!Q121+'SPEC DETAILS'!Q149+'SPEC DETAILS'!Q177),0)</f>
        <v>0</v>
      </c>
      <c r="F46" s="87">
        <f>ROUND(('SPEC DETAILS'!R9+'SPEC DETAILS'!R37+'SPEC DETAILS'!R65+'SPEC DETAILS'!R93+'SPEC DETAILS'!R121+'SPEC DETAILS'!R149+'SPEC DETAILS'!R177),0)</f>
        <v>0</v>
      </c>
      <c r="G46" s="87">
        <f>ROUND(('SPEC DETAILS'!S9+'SPEC DETAILS'!S37+'SPEC DETAILS'!S65+'SPEC DETAILS'!S93+'SPEC DETAILS'!S121+'SPEC DETAILS'!S149+'SPEC DETAILS'!S177),0)</f>
        <v>0</v>
      </c>
      <c r="H46" s="87">
        <f>ROUND(('SPEC DETAILS'!T9+'SPEC DETAILS'!T37+'SPEC DETAILS'!T65+'SPEC DETAILS'!T93+'SPEC DETAILS'!T121+'SPEC DETAILS'!T149+'SPEC DETAILS'!T177),0)</f>
        <v>0</v>
      </c>
      <c r="I46" s="87">
        <f>ROUND(('SPEC DETAILS'!U9+'SPEC DETAILS'!U37+'SPEC DETAILS'!U65+'SPEC DETAILS'!U93+'SPEC DETAILS'!U121+'SPEC DETAILS'!U149+'SPEC DETAILS'!U177),0)</f>
        <v>0</v>
      </c>
      <c r="J46" s="87">
        <f>ROUND(('SPEC DETAILS'!V9+'SPEC DETAILS'!V37+'SPEC DETAILS'!V65+'SPEC DETAILS'!V93+'SPEC DETAILS'!V121+'SPEC DETAILS'!V149+'SPEC DETAILS'!V177),0)</f>
        <v>0</v>
      </c>
      <c r="K46" s="87">
        <f>ROUND(('SPEC DETAILS'!W9+'SPEC DETAILS'!W37+'SPEC DETAILS'!W65+'SPEC DETAILS'!W93+'SPEC DETAILS'!W121+'SPEC DETAILS'!W149+'SPEC DETAILS'!W177),0)</f>
        <v>0</v>
      </c>
      <c r="L46" s="87">
        <f>ROUND(('SPEC DETAILS'!X9+'SPEC DETAILS'!X37+'SPEC DETAILS'!X65+'SPEC DETAILS'!X93+'SPEC DETAILS'!X121+'SPEC DETAILS'!X149+'SPEC DETAILS'!X177),0)</f>
        <v>0</v>
      </c>
      <c r="M46" s="87">
        <f>ROUND(('SPEC DETAILS'!Y9+'SPEC DETAILS'!Y37+'SPEC DETAILS'!Y65+'SPEC DETAILS'!Y93+'SPEC DETAILS'!Y121+'SPEC DETAILS'!Y149+'SPEC DETAILS'!Y177),0)</f>
        <v>0</v>
      </c>
      <c r="N46" s="87">
        <f>ROUND(('SPEC DETAILS'!Z9+'SPEC DETAILS'!Z37+'SPEC DETAILS'!Z65+'SPEC DETAILS'!Z93+'SPEC DETAILS'!Z121+'SPEC DETAILS'!Z149+'SPEC DETAILS'!Z177),0)</f>
        <v>0</v>
      </c>
      <c r="O46" s="88"/>
    </row>
    <row r="47" spans="1:37" s="88" customFormat="1" x14ac:dyDescent="0.2">
      <c r="A47" s="56" t="s">
        <v>64</v>
      </c>
      <c r="C47" s="51">
        <f>ROUND(('SPEC DETAILS'!O11+'SPEC DETAILS'!O39+'SPEC DETAILS'!O67+'SPEC DETAILS'!O95+'SPEC DETAILS'!O123+'SPEC DETAILS'!O151+'SPEC DETAILS'!O179),0)</f>
        <v>0</v>
      </c>
      <c r="D47" s="51">
        <f>ROUND(('SPEC DETAILS'!P11+'SPEC DETAILS'!P39+'SPEC DETAILS'!P67+'SPEC DETAILS'!P95+'SPEC DETAILS'!P123+'SPEC DETAILS'!P151+'SPEC DETAILS'!P179),0)</f>
        <v>0</v>
      </c>
      <c r="E47" s="51">
        <f>ROUND(('SPEC DETAILS'!Q11+'SPEC DETAILS'!Q39+'SPEC DETAILS'!Q67+'SPEC DETAILS'!Q95+'SPEC DETAILS'!Q123+'SPEC DETAILS'!Q151+'SPEC DETAILS'!Q179),0)</f>
        <v>0</v>
      </c>
      <c r="F47" s="51">
        <f>ROUND(('SPEC DETAILS'!R11+'SPEC DETAILS'!R39+'SPEC DETAILS'!R67+'SPEC DETAILS'!R95+'SPEC DETAILS'!R123+'SPEC DETAILS'!R151+'SPEC DETAILS'!R179),0)</f>
        <v>0</v>
      </c>
      <c r="G47" s="51">
        <f>ROUND(('SPEC DETAILS'!S11+'SPEC DETAILS'!S39+'SPEC DETAILS'!S67+'SPEC DETAILS'!S95+'SPEC DETAILS'!S123+'SPEC DETAILS'!S151+'SPEC DETAILS'!S179),0)</f>
        <v>0</v>
      </c>
      <c r="H47" s="51">
        <f>ROUND(('SPEC DETAILS'!T11+'SPEC DETAILS'!T39+'SPEC DETAILS'!T67+'SPEC DETAILS'!T95+'SPEC DETAILS'!T123+'SPEC DETAILS'!T151+'SPEC DETAILS'!T179),0)</f>
        <v>0</v>
      </c>
      <c r="I47" s="51">
        <f>ROUND(('SPEC DETAILS'!U11+'SPEC DETAILS'!U39+'SPEC DETAILS'!U67+'SPEC DETAILS'!U95+'SPEC DETAILS'!U123+'SPEC DETAILS'!U151+'SPEC DETAILS'!U179),0)</f>
        <v>0</v>
      </c>
      <c r="J47" s="51">
        <f>ROUND(('SPEC DETAILS'!V11+'SPEC DETAILS'!V39+'SPEC DETAILS'!V67+'SPEC DETAILS'!V95+'SPEC DETAILS'!V123+'SPEC DETAILS'!V151+'SPEC DETAILS'!V179),0)</f>
        <v>0</v>
      </c>
      <c r="K47" s="51">
        <f>ROUND(('SPEC DETAILS'!W11+'SPEC DETAILS'!W39+'SPEC DETAILS'!W67+'SPEC DETAILS'!W95+'SPEC DETAILS'!W123+'SPEC DETAILS'!W151+'SPEC DETAILS'!W179),0)</f>
        <v>0</v>
      </c>
      <c r="L47" s="51">
        <f>ROUND(('SPEC DETAILS'!X11+'SPEC DETAILS'!X39+'SPEC DETAILS'!X67+'SPEC DETAILS'!X95+'SPEC DETAILS'!X123+'SPEC DETAILS'!X151+'SPEC DETAILS'!X179),0)</f>
        <v>0</v>
      </c>
      <c r="M47" s="51">
        <f>ROUND(('SPEC DETAILS'!Y11+'SPEC DETAILS'!Y39+'SPEC DETAILS'!Y67+'SPEC DETAILS'!Y95+'SPEC DETAILS'!Y123+'SPEC DETAILS'!Y151+'SPEC DETAILS'!Y179),0)</f>
        <v>0</v>
      </c>
      <c r="N47" s="51">
        <f>ROUND(('SPEC DETAILS'!Z11+'SPEC DETAILS'!Z39+'SPEC DETAILS'!Z67+'SPEC DETAILS'!Z95+'SPEC DETAILS'!Z123+'SPEC DETAILS'!Z151+'SPEC DETAILS'!Z179),0)</f>
        <v>0</v>
      </c>
      <c r="O47" s="92"/>
    </row>
    <row r="48" spans="1:37" s="88" customFormat="1" x14ac:dyDescent="0.2">
      <c r="A48" s="72" t="s">
        <v>1</v>
      </c>
      <c r="C48" s="50">
        <f t="shared" ref="C48:N48" si="3">C46-C47</f>
        <v>0</v>
      </c>
      <c r="D48" s="50">
        <f t="shared" si="3"/>
        <v>0</v>
      </c>
      <c r="E48" s="50">
        <f t="shared" si="3"/>
        <v>0</v>
      </c>
      <c r="F48" s="50">
        <f t="shared" si="3"/>
        <v>0</v>
      </c>
      <c r="G48" s="50">
        <f t="shared" si="3"/>
        <v>0</v>
      </c>
      <c r="H48" s="50">
        <f t="shared" si="3"/>
        <v>0</v>
      </c>
      <c r="I48" s="50">
        <f t="shared" si="3"/>
        <v>0</v>
      </c>
      <c r="J48" s="50">
        <f t="shared" si="3"/>
        <v>0</v>
      </c>
      <c r="K48" s="50">
        <f t="shared" si="3"/>
        <v>0</v>
      </c>
      <c r="L48" s="50">
        <f t="shared" si="3"/>
        <v>0</v>
      </c>
      <c r="M48" s="50">
        <f t="shared" si="3"/>
        <v>0</v>
      </c>
      <c r="N48" s="50">
        <f t="shared" si="3"/>
        <v>0</v>
      </c>
      <c r="O48" s="50"/>
    </row>
    <row r="49" spans="1:15" x14ac:dyDescent="0.2"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O49" s="92"/>
    </row>
    <row r="50" spans="1:15" x14ac:dyDescent="0.2">
      <c r="A50" s="84" t="s">
        <v>73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O50" s="92"/>
    </row>
    <row r="51" spans="1:15" x14ac:dyDescent="0.2">
      <c r="A51" s="72" t="s">
        <v>135</v>
      </c>
      <c r="C51" s="83">
        <f>'SPEC OPTIONS'!C27</f>
        <v>0</v>
      </c>
      <c r="D51" s="83">
        <f>'SPEC OPTIONS'!D27</f>
        <v>0</v>
      </c>
      <c r="E51" s="83">
        <f>'SPEC OPTIONS'!E27</f>
        <v>0</v>
      </c>
      <c r="F51" s="83">
        <f>'SPEC OPTIONS'!F27</f>
        <v>0</v>
      </c>
      <c r="G51" s="83">
        <f>'SPEC OPTIONS'!G27</f>
        <v>0</v>
      </c>
      <c r="H51" s="83">
        <f>'SPEC OPTIONS'!H27</f>
        <v>0</v>
      </c>
      <c r="I51" s="83">
        <f>'SPEC OPTIONS'!I27</f>
        <v>0</v>
      </c>
      <c r="J51" s="83">
        <f>'SPEC OPTIONS'!J27</f>
        <v>0</v>
      </c>
      <c r="K51" s="83">
        <f>'SPEC OPTIONS'!K27</f>
        <v>0</v>
      </c>
      <c r="L51" s="83">
        <f>'SPEC OPTIONS'!L27</f>
        <v>0</v>
      </c>
      <c r="M51" s="83">
        <f>'SPEC OPTIONS'!M27</f>
        <v>0</v>
      </c>
      <c r="N51" s="83">
        <f>'SPEC OPTIONS'!N27</f>
        <v>0</v>
      </c>
      <c r="O51" s="92"/>
    </row>
    <row r="52" spans="1:15" x14ac:dyDescent="0.2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2">
      <c r="A53" s="89" t="s">
        <v>24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2">
      <c r="A54" s="73" t="s">
        <v>25</v>
      </c>
      <c r="C54" s="73">
        <f>'SPEC REPORT DETAILS'!V9+'SPEC REPORT DETAILS'!V22+'SPEC REPORT DETAILS'!V35+'SPEC REPORT DETAILS'!V48+'SPEC REPORT DETAILS'!V56</f>
        <v>0</v>
      </c>
      <c r="D54" s="73">
        <f>'SPEC REPORT DETAILS'!W9+'SPEC REPORT DETAILS'!W22+'SPEC REPORT DETAILS'!W35+'SPEC REPORT DETAILS'!W48+'SPEC REPORT DETAILS'!W56</f>
        <v>0</v>
      </c>
      <c r="E54" s="73">
        <f>'SPEC REPORT DETAILS'!X9+'SPEC REPORT DETAILS'!X22+'SPEC REPORT DETAILS'!X35+'SPEC REPORT DETAILS'!X48+'SPEC REPORT DETAILS'!X56</f>
        <v>0</v>
      </c>
      <c r="F54" s="73">
        <f>'SPEC REPORT DETAILS'!Y9+'SPEC REPORT DETAILS'!Y22+'SPEC REPORT DETAILS'!Y35+'SPEC REPORT DETAILS'!Y48+'SPEC REPORT DETAILS'!Y56</f>
        <v>0</v>
      </c>
      <c r="G54" s="73">
        <f>'SPEC REPORT DETAILS'!Z9+'SPEC REPORT DETAILS'!Z22+'SPEC REPORT DETAILS'!Z35+'SPEC REPORT DETAILS'!Z48+'SPEC REPORT DETAILS'!Z56</f>
        <v>0</v>
      </c>
      <c r="H54" s="73">
        <f>'SPEC REPORT DETAILS'!AA9+'SPEC REPORT DETAILS'!AA22+'SPEC REPORT DETAILS'!AA35+'SPEC REPORT DETAILS'!AA48+'SPEC REPORT DETAILS'!AA56</f>
        <v>0</v>
      </c>
      <c r="I54" s="73">
        <f>'SPEC REPORT DETAILS'!AB9+'SPEC REPORT DETAILS'!AB22+'SPEC REPORT DETAILS'!AB35+'SPEC REPORT DETAILS'!AB48+'SPEC REPORT DETAILS'!AB56</f>
        <v>0</v>
      </c>
      <c r="J54" s="73">
        <f>'SPEC REPORT DETAILS'!AC9+'SPEC REPORT DETAILS'!AC22+'SPEC REPORT DETAILS'!AC35+'SPEC REPORT DETAILS'!AC48+'SPEC REPORT DETAILS'!AC56</f>
        <v>0</v>
      </c>
      <c r="K54" s="73">
        <f>'SPEC REPORT DETAILS'!AD9+'SPEC REPORT DETAILS'!AD22+'SPEC REPORT DETAILS'!AD35+'SPEC REPORT DETAILS'!AD48+'SPEC REPORT DETAILS'!AD56</f>
        <v>0</v>
      </c>
      <c r="L54" s="73">
        <f>'SPEC REPORT DETAILS'!AE9+'SPEC REPORT DETAILS'!AE22+'SPEC REPORT DETAILS'!AE35+'SPEC REPORT DETAILS'!AE48+'SPEC REPORT DETAILS'!AE56</f>
        <v>0</v>
      </c>
      <c r="M54" s="73">
        <f>'SPEC REPORT DETAILS'!AF9+'SPEC REPORT DETAILS'!AF22+'SPEC REPORT DETAILS'!AF35+'SPEC REPORT DETAILS'!AF48+'SPEC REPORT DETAILS'!AF56</f>
        <v>0</v>
      </c>
      <c r="N54" s="73">
        <f>'SPEC REPORT DETAILS'!AG9+'SPEC REPORT DETAILS'!AG22+'SPEC REPORT DETAILS'!AG35+'SPEC REPORT DETAILS'!AG48+'SPEC REPORT DETAILS'!AG56</f>
        <v>0</v>
      </c>
      <c r="O54" s="76">
        <f>SUM(C36:N36)+SUM(C54:M54)</f>
        <v>3256291</v>
      </c>
    </row>
    <row r="55" spans="1:15" x14ac:dyDescent="0.2">
      <c r="A55" s="73" t="s">
        <v>26</v>
      </c>
      <c r="C55" s="73">
        <f>'SPEC REPORT DETAILS'!V10+'SPEC REPORT DETAILS'!V23+'SPEC REPORT DETAILS'!V36+'SPEC REPORT DETAILS'!V49+'SPEC REPORT DETAILS'!V57</f>
        <v>0</v>
      </c>
      <c r="D55" s="73">
        <f>'SPEC REPORT DETAILS'!W10+'SPEC REPORT DETAILS'!W23+'SPEC REPORT DETAILS'!W36+'SPEC REPORT DETAILS'!W49+'SPEC REPORT DETAILS'!W57</f>
        <v>0</v>
      </c>
      <c r="E55" s="73">
        <f>'SPEC REPORT DETAILS'!X10+'SPEC REPORT DETAILS'!X23+'SPEC REPORT DETAILS'!X36+'SPEC REPORT DETAILS'!X49+'SPEC REPORT DETAILS'!X57</f>
        <v>0</v>
      </c>
      <c r="F55" s="73">
        <f>'SPEC REPORT DETAILS'!Y10+'SPEC REPORT DETAILS'!Y23+'SPEC REPORT DETAILS'!Y36+'SPEC REPORT DETAILS'!Y49+'SPEC REPORT DETAILS'!Y57</f>
        <v>0</v>
      </c>
      <c r="G55" s="73">
        <f>'SPEC REPORT DETAILS'!Z10+'SPEC REPORT DETAILS'!Z23+'SPEC REPORT DETAILS'!Z36+'SPEC REPORT DETAILS'!Z49+'SPEC REPORT DETAILS'!Z57</f>
        <v>0</v>
      </c>
      <c r="H55" s="73">
        <f>'SPEC REPORT DETAILS'!AA10+'SPEC REPORT DETAILS'!AA23+'SPEC REPORT DETAILS'!AA36+'SPEC REPORT DETAILS'!AA49+'SPEC REPORT DETAILS'!AA57</f>
        <v>0</v>
      </c>
      <c r="I55" s="73">
        <f>'SPEC REPORT DETAILS'!AB10+'SPEC REPORT DETAILS'!AB23+'SPEC REPORT DETAILS'!AB36+'SPEC REPORT DETAILS'!AB49+'SPEC REPORT DETAILS'!AB57</f>
        <v>0</v>
      </c>
      <c r="J55" s="73">
        <f>'SPEC REPORT DETAILS'!AC10+'SPEC REPORT DETAILS'!AC23+'SPEC REPORT DETAILS'!AC36+'SPEC REPORT DETAILS'!AC49+'SPEC REPORT DETAILS'!AC57</f>
        <v>0</v>
      </c>
      <c r="K55" s="73">
        <f>'SPEC REPORT DETAILS'!AD10+'SPEC REPORT DETAILS'!AD23+'SPEC REPORT DETAILS'!AD36+'SPEC REPORT DETAILS'!AD49+'SPEC REPORT DETAILS'!AD57</f>
        <v>0</v>
      </c>
      <c r="L55" s="73">
        <f>'SPEC REPORT DETAILS'!AE10+'SPEC REPORT DETAILS'!AE23+'SPEC REPORT DETAILS'!AE36+'SPEC REPORT DETAILS'!AE49+'SPEC REPORT DETAILS'!AE57</f>
        <v>0</v>
      </c>
      <c r="M55" s="73">
        <f>'SPEC REPORT DETAILS'!AF10+'SPEC REPORT DETAILS'!AF23+'SPEC REPORT DETAILS'!AF36+'SPEC REPORT DETAILS'!AF49+'SPEC REPORT DETAILS'!AF57</f>
        <v>0</v>
      </c>
      <c r="N55" s="73">
        <f>'SPEC REPORT DETAILS'!AG10+'SPEC REPORT DETAILS'!AG23+'SPEC REPORT DETAILS'!AG36+'SPEC REPORT DETAILS'!AG49+'SPEC REPORT DETAILS'!AG57</f>
        <v>0</v>
      </c>
      <c r="O55" s="76">
        <f>SUM(C37:N37)+SUM(C55:M55)</f>
        <v>10666</v>
      </c>
    </row>
    <row r="56" spans="1:15" x14ac:dyDescent="0.2">
      <c r="A56" s="73" t="s">
        <v>133</v>
      </c>
      <c r="C56" s="73">
        <f>'SPEC OPTIONS'!C37</f>
        <v>0</v>
      </c>
      <c r="D56" s="73">
        <f>'SPEC OPTIONS'!D37</f>
        <v>0</v>
      </c>
      <c r="E56" s="73">
        <f>'SPEC OPTIONS'!E37</f>
        <v>0</v>
      </c>
      <c r="F56" s="73">
        <f>'SPEC OPTIONS'!F37</f>
        <v>0</v>
      </c>
      <c r="G56" s="73">
        <f>'SPEC OPTIONS'!G37</f>
        <v>0</v>
      </c>
      <c r="H56" s="73">
        <f>'SPEC OPTIONS'!H37</f>
        <v>0</v>
      </c>
      <c r="I56" s="73">
        <f>'SPEC OPTIONS'!I37</f>
        <v>0</v>
      </c>
      <c r="J56" s="73">
        <f>'SPEC OPTIONS'!J37</f>
        <v>0</v>
      </c>
      <c r="K56" s="73">
        <f>'SPEC OPTIONS'!K37</f>
        <v>0</v>
      </c>
      <c r="L56" s="73">
        <f>'SPEC OPTIONS'!L37</f>
        <v>0</v>
      </c>
      <c r="M56" s="73">
        <f>'SPEC OPTIONS'!M37</f>
        <v>0</v>
      </c>
      <c r="N56" s="73">
        <f>'SPEC OPTIONS'!N37</f>
        <v>0</v>
      </c>
      <c r="O56" s="76">
        <f>SUM(C38:N38)+SUM(C56:M56)</f>
        <v>0</v>
      </c>
    </row>
    <row r="57" spans="1:15" x14ac:dyDescent="0.2">
      <c r="A57" s="77" t="s">
        <v>27</v>
      </c>
      <c r="B57" s="79"/>
      <c r="C57" s="79">
        <f>SUM(C54:C56)</f>
        <v>0</v>
      </c>
      <c r="D57" s="79">
        <f t="shared" ref="D57:N57" si="4">SUM(D54:D56)</f>
        <v>0</v>
      </c>
      <c r="E57" s="79">
        <f t="shared" si="4"/>
        <v>0</v>
      </c>
      <c r="F57" s="79">
        <f t="shared" si="4"/>
        <v>0</v>
      </c>
      <c r="G57" s="79">
        <f t="shared" si="4"/>
        <v>0</v>
      </c>
      <c r="H57" s="79">
        <f t="shared" si="4"/>
        <v>0</v>
      </c>
      <c r="I57" s="79">
        <f t="shared" si="4"/>
        <v>0</v>
      </c>
      <c r="J57" s="79">
        <f t="shared" si="4"/>
        <v>0</v>
      </c>
      <c r="K57" s="79">
        <f t="shared" si="4"/>
        <v>0</v>
      </c>
      <c r="L57" s="79">
        <f t="shared" si="4"/>
        <v>0</v>
      </c>
      <c r="M57" s="79">
        <f t="shared" si="4"/>
        <v>0</v>
      </c>
      <c r="N57" s="79">
        <f t="shared" si="4"/>
        <v>0</v>
      </c>
      <c r="O57" s="79">
        <f>SUM(O54:O56)</f>
        <v>3266957</v>
      </c>
    </row>
    <row r="58" spans="1:15" x14ac:dyDescent="0.2">
      <c r="A58" s="56" t="s">
        <v>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f>SUM(C58:N58)+SUM(C40:N40)</f>
        <v>3260872</v>
      </c>
    </row>
    <row r="59" spans="1:15" x14ac:dyDescent="0.2">
      <c r="A59" s="72" t="s">
        <v>1</v>
      </c>
      <c r="C59" s="73">
        <f>C57-C58</f>
        <v>0</v>
      </c>
      <c r="D59" s="73">
        <f t="shared" ref="D59:N59" si="5">D57-D58</f>
        <v>0</v>
      </c>
      <c r="E59" s="73">
        <f t="shared" si="5"/>
        <v>0</v>
      </c>
      <c r="F59" s="73">
        <f t="shared" si="5"/>
        <v>0</v>
      </c>
      <c r="G59" s="73">
        <f t="shared" si="5"/>
        <v>0</v>
      </c>
      <c r="H59" s="73">
        <f t="shared" si="5"/>
        <v>0</v>
      </c>
      <c r="I59" s="73">
        <f t="shared" si="5"/>
        <v>0</v>
      </c>
      <c r="J59" s="73">
        <f t="shared" si="5"/>
        <v>0</v>
      </c>
      <c r="K59" s="73">
        <f t="shared" si="5"/>
        <v>0</v>
      </c>
      <c r="L59" s="73">
        <f t="shared" si="5"/>
        <v>0</v>
      </c>
      <c r="M59" s="73">
        <f t="shared" si="5"/>
        <v>0</v>
      </c>
      <c r="N59" s="73">
        <f t="shared" si="5"/>
        <v>0</v>
      </c>
      <c r="O59" s="73">
        <f>O57-O58</f>
        <v>6085</v>
      </c>
    </row>
    <row r="76" spans="3:37" x14ac:dyDescent="0.2"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</row>
    <row r="77" spans="3:37" x14ac:dyDescent="0.2"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</row>
    <row r="78" spans="3:37" x14ac:dyDescent="0.2"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</row>
    <row r="79" spans="3:37" x14ac:dyDescent="0.2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2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2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2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2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2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2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2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2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2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2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2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2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2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2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2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2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2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2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2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2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2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2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2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2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2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2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2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2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2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2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2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2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2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2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2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2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2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2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2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2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2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2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2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2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2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2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2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2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2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2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2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2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2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2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2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2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2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2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2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2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2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2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2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2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2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2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2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2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2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2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2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2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2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2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2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2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2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2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2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2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2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2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2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2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2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2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2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2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2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2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2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2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2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2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2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2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2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2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2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2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2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2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2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2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2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2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2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2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2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2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2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2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2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2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2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2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2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2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2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2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2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2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2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2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2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2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2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2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2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2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2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2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2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2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2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2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2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2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2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2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2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2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2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2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2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2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2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2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2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2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2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2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2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2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2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2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2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2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2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2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2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2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2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2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2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2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2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2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2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2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2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2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2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2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2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2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2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2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2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2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2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2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2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2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2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2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2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2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2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2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2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2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2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2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2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2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2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2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2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2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2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2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2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2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2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2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2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2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2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2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2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2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2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2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2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2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2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2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2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2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2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2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2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2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2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2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2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2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2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2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2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2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2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2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2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2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2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2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2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2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2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2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2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2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2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2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2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2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2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2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2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2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2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2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2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2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2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2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2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2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2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2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2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2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2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2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2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2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2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2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2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2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2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2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2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2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2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2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2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2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2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2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2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2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2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2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2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2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2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2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2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2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2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2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2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2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2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2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2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2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2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2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2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2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2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2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2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2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2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2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2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2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2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2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2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2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2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2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2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2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2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2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2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2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2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2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2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2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2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2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2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2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2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2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2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2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2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2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2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2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2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2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2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2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2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2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2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2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2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2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2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2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2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2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2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2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2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2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2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2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2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2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2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2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2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2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2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2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2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2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2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2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2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2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2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2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2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2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2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2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2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2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2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2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2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2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2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2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2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2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2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2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>
      <selection activeCell="A3" sqref="A3"/>
    </sheetView>
  </sheetViews>
  <sheetFormatPr defaultRowHeight="7.8" outlineLevelRow="2" x14ac:dyDescent="0.15"/>
  <cols>
    <col min="1" max="1" width="29.33203125" style="192" bestFit="1" customWidth="1"/>
    <col min="2" max="2" width="1.33203125" style="192" customWidth="1"/>
    <col min="3" max="3" width="13" style="192" bestFit="1" customWidth="1"/>
    <col min="4" max="4" width="19" style="192" customWidth="1"/>
    <col min="5" max="16384" width="9.33203125" style="192"/>
  </cols>
  <sheetData>
    <row r="2" spans="1:3" x14ac:dyDescent="0.15">
      <c r="A2" s="6" t="s">
        <v>156</v>
      </c>
      <c r="C2" s="274" t="s">
        <v>167</v>
      </c>
    </row>
    <row r="4" spans="1:3" ht="8.4" thickBot="1" x14ac:dyDescent="0.2">
      <c r="A4" s="192" t="s">
        <v>159</v>
      </c>
      <c r="C4" s="275">
        <f>SUM(C7:C14)</f>
        <v>-3637928</v>
      </c>
    </row>
    <row r="5" spans="1:3" ht="8.4" thickTop="1" x14ac:dyDescent="0.15"/>
    <row r="7" spans="1:3" x14ac:dyDescent="0.15">
      <c r="A7" s="192" t="s">
        <v>157</v>
      </c>
      <c r="C7" s="200">
        <v>-3679000</v>
      </c>
    </row>
    <row r="9" spans="1:3" x14ac:dyDescent="0.15">
      <c r="A9" s="192" t="s">
        <v>158</v>
      </c>
      <c r="C9" s="200">
        <f>E22</f>
        <v>-6500</v>
      </c>
    </row>
    <row r="11" spans="1:3" x14ac:dyDescent="0.15">
      <c r="A11" s="192" t="s">
        <v>160</v>
      </c>
      <c r="C11" s="200">
        <f>C42</f>
        <v>47572</v>
      </c>
    </row>
    <row r="13" spans="1:3" x14ac:dyDescent="0.15">
      <c r="A13" s="192" t="s">
        <v>161</v>
      </c>
    </row>
    <row r="18" spans="1:26" x14ac:dyDescent="0.15">
      <c r="A18" s="6" t="s">
        <v>220</v>
      </c>
      <c r="Z18" s="276"/>
    </row>
    <row r="19" spans="1:26" x14ac:dyDescent="0.15">
      <c r="D19" s="192" t="s">
        <v>190</v>
      </c>
      <c r="E19" s="192" t="s">
        <v>191</v>
      </c>
      <c r="F19" s="192" t="s">
        <v>192</v>
      </c>
      <c r="Z19" s="276"/>
    </row>
    <row r="20" spans="1:26" x14ac:dyDescent="0.15">
      <c r="A20" s="6"/>
      <c r="C20" s="192" t="s">
        <v>176</v>
      </c>
      <c r="D20" s="199">
        <f>-T35</f>
        <v>-7600</v>
      </c>
      <c r="E20" s="200">
        <f>-V35</f>
        <v>-219100</v>
      </c>
      <c r="F20" s="276">
        <f>E20/D20</f>
        <v>28.828947368421051</v>
      </c>
      <c r="I20" s="199"/>
      <c r="J20" s="276"/>
      <c r="K20" s="200"/>
      <c r="Z20" s="276"/>
    </row>
    <row r="21" spans="1:26" x14ac:dyDescent="0.15">
      <c r="C21" s="192" t="s">
        <v>183</v>
      </c>
      <c r="D21" s="199">
        <f>-T38</f>
        <v>7600</v>
      </c>
      <c r="E21" s="200">
        <f>-V38</f>
        <v>212600</v>
      </c>
      <c r="F21" s="276">
        <f>E21/D21</f>
        <v>27.973684210526315</v>
      </c>
      <c r="J21" s="276"/>
      <c r="K21" s="200"/>
      <c r="Z21" s="276"/>
    </row>
    <row r="22" spans="1:26" x14ac:dyDescent="0.15">
      <c r="D22" s="279">
        <f>SUM(D20:D21)</f>
        <v>0</v>
      </c>
      <c r="E22" s="277">
        <f>SUM(E20:E21)</f>
        <v>-6500</v>
      </c>
      <c r="F22" s="276"/>
      <c r="J22" s="276"/>
      <c r="K22" s="200"/>
      <c r="Z22" s="276"/>
    </row>
    <row r="23" spans="1:26" x14ac:dyDescent="0.15">
      <c r="D23" s="199"/>
      <c r="E23" s="200"/>
      <c r="F23" s="276"/>
      <c r="J23" s="276"/>
      <c r="K23" s="200"/>
      <c r="Z23" s="276"/>
    </row>
    <row r="24" spans="1:26" x14ac:dyDescent="0.15">
      <c r="Z24" s="276"/>
    </row>
    <row r="25" spans="1:26" x14ac:dyDescent="0.15">
      <c r="A25" s="192" t="s">
        <v>36</v>
      </c>
      <c r="B25" s="192" t="s">
        <v>37</v>
      </c>
      <c r="C25" s="192" t="s">
        <v>38</v>
      </c>
      <c r="D25" s="192" t="s">
        <v>39</v>
      </c>
      <c r="E25" s="192" t="s">
        <v>40</v>
      </c>
      <c r="F25" s="192" t="s">
        <v>145</v>
      </c>
      <c r="G25" s="192" t="s">
        <v>41</v>
      </c>
      <c r="H25" s="192" t="s">
        <v>193</v>
      </c>
      <c r="I25" s="192" t="s">
        <v>42</v>
      </c>
      <c r="J25" s="192" t="s">
        <v>43</v>
      </c>
      <c r="K25" s="192" t="s">
        <v>44</v>
      </c>
      <c r="L25" s="192" t="s">
        <v>45</v>
      </c>
      <c r="M25" s="192" t="s">
        <v>46</v>
      </c>
      <c r="N25" s="192" t="s">
        <v>47</v>
      </c>
      <c r="O25" s="192" t="s">
        <v>48</v>
      </c>
      <c r="P25" s="192" t="s">
        <v>194</v>
      </c>
      <c r="Q25" s="192" t="s">
        <v>49</v>
      </c>
      <c r="R25" s="192" t="s">
        <v>50</v>
      </c>
      <c r="S25" s="192" t="s">
        <v>51</v>
      </c>
      <c r="T25" s="192" t="s">
        <v>52</v>
      </c>
      <c r="U25" s="192" t="s">
        <v>53</v>
      </c>
      <c r="V25" s="192" t="s">
        <v>56</v>
      </c>
      <c r="W25" s="192" t="s">
        <v>195</v>
      </c>
      <c r="X25" s="192" t="s">
        <v>196</v>
      </c>
      <c r="Z25" s="276"/>
    </row>
    <row r="26" spans="1:26" outlineLevel="2" x14ac:dyDescent="0.15">
      <c r="A26" s="192" t="s">
        <v>197</v>
      </c>
      <c r="B26" s="192" t="s">
        <v>173</v>
      </c>
      <c r="C26" s="192" t="s">
        <v>198</v>
      </c>
      <c r="D26" s="193">
        <v>37235</v>
      </c>
      <c r="E26" s="193">
        <v>37235</v>
      </c>
      <c r="F26" s="192" t="s">
        <v>199</v>
      </c>
      <c r="G26" s="192">
        <v>8641</v>
      </c>
      <c r="H26" s="192" t="s">
        <v>174</v>
      </c>
      <c r="I26" s="193">
        <v>37232</v>
      </c>
      <c r="J26" s="192" t="s">
        <v>200</v>
      </c>
      <c r="K26" s="192" t="s">
        <v>176</v>
      </c>
      <c r="L26" s="192" t="s">
        <v>8</v>
      </c>
      <c r="M26" s="192" t="b">
        <v>0</v>
      </c>
      <c r="N26" s="192">
        <v>25</v>
      </c>
      <c r="O26" s="192" t="s">
        <v>177</v>
      </c>
      <c r="P26" s="192" t="s">
        <v>178</v>
      </c>
      <c r="Q26" s="192" t="s">
        <v>74</v>
      </c>
      <c r="R26" s="192" t="s">
        <v>179</v>
      </c>
      <c r="S26" s="192" t="b">
        <v>0</v>
      </c>
      <c r="T26" s="192">
        <v>400</v>
      </c>
      <c r="U26" s="192">
        <v>27</v>
      </c>
      <c r="V26" s="192">
        <v>10800</v>
      </c>
      <c r="W26" s="192" t="s">
        <v>180</v>
      </c>
      <c r="X26" s="192">
        <v>0</v>
      </c>
      <c r="Z26" s="276"/>
    </row>
    <row r="27" spans="1:26" outlineLevel="2" x14ac:dyDescent="0.15">
      <c r="A27" s="192" t="s">
        <v>201</v>
      </c>
      <c r="B27" s="192" t="s">
        <v>173</v>
      </c>
      <c r="C27" s="192" t="s">
        <v>198</v>
      </c>
      <c r="D27" s="193">
        <v>37236</v>
      </c>
      <c r="E27" s="193">
        <v>37236</v>
      </c>
      <c r="F27" s="192" t="s">
        <v>202</v>
      </c>
      <c r="G27" s="192">
        <v>8754</v>
      </c>
      <c r="H27" s="192" t="s">
        <v>174</v>
      </c>
      <c r="I27" s="193">
        <v>37235</v>
      </c>
      <c r="J27" s="192" t="s">
        <v>200</v>
      </c>
      <c r="K27" s="192" t="s">
        <v>176</v>
      </c>
      <c r="L27" s="192" t="s">
        <v>8</v>
      </c>
      <c r="M27" s="192" t="b">
        <v>0</v>
      </c>
      <c r="N27" s="192">
        <v>25</v>
      </c>
      <c r="O27" s="192" t="s">
        <v>177</v>
      </c>
      <c r="P27" s="192" t="s">
        <v>178</v>
      </c>
      <c r="Q27" s="192" t="s">
        <v>74</v>
      </c>
      <c r="R27" s="192" t="s">
        <v>203</v>
      </c>
      <c r="S27" s="192" t="b">
        <v>0</v>
      </c>
      <c r="T27" s="192">
        <v>400</v>
      </c>
      <c r="U27" s="192">
        <v>26.5</v>
      </c>
      <c r="V27" s="192">
        <v>10600</v>
      </c>
      <c r="W27" s="192" t="s">
        <v>180</v>
      </c>
      <c r="X27" s="192">
        <v>0</v>
      </c>
      <c r="Z27" s="276"/>
    </row>
    <row r="28" spans="1:26" outlineLevel="2" x14ac:dyDescent="0.15">
      <c r="A28" s="192" t="s">
        <v>201</v>
      </c>
      <c r="B28" s="192" t="s">
        <v>173</v>
      </c>
      <c r="C28" s="192" t="s">
        <v>198</v>
      </c>
      <c r="D28" s="193">
        <v>37237</v>
      </c>
      <c r="E28" s="193">
        <v>37237</v>
      </c>
      <c r="F28" s="192" t="s">
        <v>204</v>
      </c>
      <c r="G28" s="192">
        <v>8831</v>
      </c>
      <c r="H28" s="192" t="s">
        <v>174</v>
      </c>
      <c r="I28" s="193">
        <v>37236</v>
      </c>
      <c r="J28" s="192" t="s">
        <v>200</v>
      </c>
      <c r="K28" s="192" t="s">
        <v>176</v>
      </c>
      <c r="L28" s="192" t="s">
        <v>8</v>
      </c>
      <c r="M28" s="192" t="b">
        <v>0</v>
      </c>
      <c r="N28" s="192">
        <v>25</v>
      </c>
      <c r="O28" s="192" t="s">
        <v>177</v>
      </c>
      <c r="P28" s="192" t="s">
        <v>178</v>
      </c>
      <c r="Q28" s="192" t="s">
        <v>74</v>
      </c>
      <c r="R28" s="192" t="s">
        <v>179</v>
      </c>
      <c r="S28" s="192" t="b">
        <v>0</v>
      </c>
      <c r="T28" s="192">
        <v>400</v>
      </c>
      <c r="U28" s="192">
        <v>35</v>
      </c>
      <c r="V28" s="192">
        <v>14000</v>
      </c>
      <c r="W28" s="192" t="s">
        <v>180</v>
      </c>
      <c r="X28" s="192">
        <v>0</v>
      </c>
      <c r="Z28" s="276"/>
    </row>
    <row r="29" spans="1:26" outlineLevel="2" x14ac:dyDescent="0.15">
      <c r="A29" s="192" t="s">
        <v>205</v>
      </c>
      <c r="B29" s="192" t="s">
        <v>173</v>
      </c>
      <c r="C29" s="192" t="s">
        <v>198</v>
      </c>
      <c r="D29" s="193">
        <v>37237</v>
      </c>
      <c r="E29" s="193">
        <v>37237</v>
      </c>
      <c r="F29" s="192" t="s">
        <v>206</v>
      </c>
      <c r="G29" s="192">
        <v>8832</v>
      </c>
      <c r="H29" s="192" t="s">
        <v>174</v>
      </c>
      <c r="I29" s="193">
        <v>37236</v>
      </c>
      <c r="J29" s="192" t="s">
        <v>200</v>
      </c>
      <c r="K29" s="192" t="s">
        <v>176</v>
      </c>
      <c r="L29" s="192" t="s">
        <v>8</v>
      </c>
      <c r="M29" s="192" t="b">
        <v>0</v>
      </c>
      <c r="N29" s="192">
        <v>25</v>
      </c>
      <c r="O29" s="192" t="s">
        <v>177</v>
      </c>
      <c r="P29" s="192" t="s">
        <v>178</v>
      </c>
      <c r="Q29" s="192" t="s">
        <v>74</v>
      </c>
      <c r="R29" s="192" t="s">
        <v>179</v>
      </c>
      <c r="S29" s="192" t="b">
        <v>0</v>
      </c>
      <c r="T29" s="192">
        <v>400</v>
      </c>
      <c r="U29" s="192">
        <v>33</v>
      </c>
      <c r="V29" s="192">
        <v>13200</v>
      </c>
      <c r="W29" s="192" t="s">
        <v>180</v>
      </c>
      <c r="X29" s="192">
        <v>0</v>
      </c>
      <c r="Z29" s="276"/>
    </row>
    <row r="30" spans="1:26" outlineLevel="2" x14ac:dyDescent="0.15">
      <c r="A30" s="192" t="s">
        <v>207</v>
      </c>
      <c r="B30" s="192" t="s">
        <v>173</v>
      </c>
      <c r="C30" s="192" t="s">
        <v>208</v>
      </c>
      <c r="D30" s="193">
        <v>37238</v>
      </c>
      <c r="E30" s="193">
        <v>37238</v>
      </c>
      <c r="F30" s="192" t="s">
        <v>209</v>
      </c>
      <c r="G30" s="192">
        <v>8887</v>
      </c>
      <c r="H30" s="192" t="s">
        <v>174</v>
      </c>
      <c r="I30" s="193">
        <v>37237</v>
      </c>
      <c r="J30" s="192" t="s">
        <v>200</v>
      </c>
      <c r="K30" s="192" t="s">
        <v>176</v>
      </c>
      <c r="L30" s="192" t="s">
        <v>8</v>
      </c>
      <c r="M30" s="192" t="b">
        <v>0</v>
      </c>
      <c r="N30" s="192">
        <v>25</v>
      </c>
      <c r="O30" s="192" t="s">
        <v>177</v>
      </c>
      <c r="P30" s="192" t="s">
        <v>178</v>
      </c>
      <c r="Q30" s="192" t="s">
        <v>74</v>
      </c>
      <c r="R30" s="192" t="s">
        <v>179</v>
      </c>
      <c r="S30" s="192" t="b">
        <v>0</v>
      </c>
      <c r="T30" s="192">
        <v>400</v>
      </c>
      <c r="U30" s="192">
        <v>34</v>
      </c>
      <c r="V30" s="192">
        <v>13600</v>
      </c>
      <c r="W30" s="192" t="s">
        <v>180</v>
      </c>
      <c r="X30" s="192">
        <v>0</v>
      </c>
      <c r="Z30" s="276"/>
    </row>
    <row r="31" spans="1:26" outlineLevel="2" x14ac:dyDescent="0.15">
      <c r="A31" s="192" t="s">
        <v>210</v>
      </c>
      <c r="B31" s="192" t="s">
        <v>173</v>
      </c>
      <c r="C31" s="192" t="s">
        <v>198</v>
      </c>
      <c r="D31" s="193">
        <v>37239</v>
      </c>
      <c r="E31" s="193">
        <v>37240</v>
      </c>
      <c r="F31" s="192" t="s">
        <v>211</v>
      </c>
      <c r="G31" s="192">
        <v>8984</v>
      </c>
      <c r="H31" s="192" t="s">
        <v>174</v>
      </c>
      <c r="I31" s="193">
        <v>37238</v>
      </c>
      <c r="J31" s="192" t="s">
        <v>200</v>
      </c>
      <c r="K31" s="192" t="s">
        <v>176</v>
      </c>
      <c r="L31" s="192" t="s">
        <v>8</v>
      </c>
      <c r="M31" s="192" t="b">
        <v>0</v>
      </c>
      <c r="N31" s="192">
        <v>25</v>
      </c>
      <c r="O31" s="192" t="s">
        <v>177</v>
      </c>
      <c r="P31" s="192" t="s">
        <v>178</v>
      </c>
      <c r="Q31" s="192" t="s">
        <v>74</v>
      </c>
      <c r="R31" s="192" t="s">
        <v>179</v>
      </c>
      <c r="S31" s="192" t="b">
        <v>0</v>
      </c>
      <c r="T31" s="192">
        <v>800</v>
      </c>
      <c r="U31" s="192">
        <v>31.5</v>
      </c>
      <c r="V31" s="192">
        <v>25200</v>
      </c>
      <c r="W31" s="192" t="s">
        <v>180</v>
      </c>
      <c r="X31" s="192">
        <v>0</v>
      </c>
      <c r="Z31" s="276"/>
    </row>
    <row r="32" spans="1:26" outlineLevel="2" x14ac:dyDescent="0.15">
      <c r="A32" s="192" t="s">
        <v>197</v>
      </c>
      <c r="B32" s="192" t="s">
        <v>173</v>
      </c>
      <c r="C32" s="192" t="s">
        <v>208</v>
      </c>
      <c r="D32" s="193">
        <v>37242</v>
      </c>
      <c r="E32" s="193">
        <v>37242</v>
      </c>
      <c r="F32" s="192" t="s">
        <v>212</v>
      </c>
      <c r="G32" s="192">
        <v>9069</v>
      </c>
      <c r="H32" s="192" t="s">
        <v>174</v>
      </c>
      <c r="I32" s="193">
        <v>37239</v>
      </c>
      <c r="J32" s="192" t="s">
        <v>200</v>
      </c>
      <c r="K32" s="192" t="s">
        <v>176</v>
      </c>
      <c r="L32" s="192" t="s">
        <v>8</v>
      </c>
      <c r="M32" s="192" t="b">
        <v>0</v>
      </c>
      <c r="N32" s="192">
        <v>25</v>
      </c>
      <c r="O32" s="192" t="s">
        <v>177</v>
      </c>
      <c r="P32" s="192" t="s">
        <v>178</v>
      </c>
      <c r="Q32" s="192" t="s">
        <v>74</v>
      </c>
      <c r="R32" s="192" t="s">
        <v>179</v>
      </c>
      <c r="S32" s="192" t="b">
        <v>0</v>
      </c>
      <c r="T32" s="192">
        <v>400</v>
      </c>
      <c r="U32" s="192">
        <v>27.75</v>
      </c>
      <c r="V32" s="192">
        <v>11100</v>
      </c>
      <c r="W32" s="192" t="s">
        <v>180</v>
      </c>
      <c r="X32" s="192">
        <v>0</v>
      </c>
      <c r="Z32" s="276"/>
    </row>
    <row r="33" spans="1:26" outlineLevel="2" x14ac:dyDescent="0.15">
      <c r="A33" s="192" t="s">
        <v>188</v>
      </c>
      <c r="B33" s="192" t="s">
        <v>173</v>
      </c>
      <c r="C33" s="192" t="s">
        <v>221</v>
      </c>
      <c r="D33" s="193">
        <v>37243</v>
      </c>
      <c r="E33" s="193">
        <v>37243</v>
      </c>
      <c r="F33" s="192" t="s">
        <v>222</v>
      </c>
      <c r="G33" s="192">
        <v>9253</v>
      </c>
      <c r="H33" s="192" t="s">
        <v>174</v>
      </c>
      <c r="I33" s="193">
        <v>37242</v>
      </c>
      <c r="J33" s="192" t="s">
        <v>200</v>
      </c>
      <c r="K33" s="192" t="s">
        <v>176</v>
      </c>
      <c r="L33" s="192" t="s">
        <v>8</v>
      </c>
      <c r="M33" s="192" t="b">
        <v>0</v>
      </c>
      <c r="N33" s="192">
        <v>25</v>
      </c>
      <c r="O33" s="192" t="s">
        <v>177</v>
      </c>
      <c r="P33" s="192" t="s">
        <v>178</v>
      </c>
      <c r="Q33" s="192" t="s">
        <v>74</v>
      </c>
      <c r="R33" s="192" t="s">
        <v>179</v>
      </c>
      <c r="S33" s="192" t="b">
        <v>0</v>
      </c>
      <c r="T33" s="192">
        <v>400</v>
      </c>
      <c r="U33" s="192">
        <v>29</v>
      </c>
      <c r="V33" s="192">
        <v>11600</v>
      </c>
      <c r="W33" s="192" t="s">
        <v>180</v>
      </c>
      <c r="X33" s="192">
        <v>0</v>
      </c>
      <c r="Z33" s="276"/>
    </row>
    <row r="34" spans="1:26" outlineLevel="2" x14ac:dyDescent="0.15">
      <c r="A34" s="192" t="s">
        <v>223</v>
      </c>
      <c r="B34" s="192" t="s">
        <v>173</v>
      </c>
      <c r="C34" s="192" t="s">
        <v>198</v>
      </c>
      <c r="D34" s="193">
        <v>37244</v>
      </c>
      <c r="E34" s="193">
        <v>37256</v>
      </c>
      <c r="F34" s="192" t="s">
        <v>224</v>
      </c>
      <c r="G34" s="192">
        <v>9255</v>
      </c>
      <c r="H34" s="192" t="s">
        <v>174</v>
      </c>
      <c r="I34" s="193">
        <v>37242</v>
      </c>
      <c r="J34" s="192" t="s">
        <v>200</v>
      </c>
      <c r="K34" s="192" t="s">
        <v>176</v>
      </c>
      <c r="L34" s="192" t="s">
        <v>8</v>
      </c>
      <c r="M34" s="192" t="b">
        <v>0</v>
      </c>
      <c r="N34" s="192">
        <v>25</v>
      </c>
      <c r="O34" s="192" t="s">
        <v>177</v>
      </c>
      <c r="P34" s="192" t="s">
        <v>178</v>
      </c>
      <c r="Q34" s="192" t="s">
        <v>74</v>
      </c>
      <c r="R34" s="192" t="s">
        <v>179</v>
      </c>
      <c r="S34" s="192" t="b">
        <v>0</v>
      </c>
      <c r="T34" s="192">
        <v>4000</v>
      </c>
      <c r="U34" s="192">
        <v>27.25</v>
      </c>
      <c r="V34" s="192">
        <v>109000</v>
      </c>
      <c r="W34" s="192" t="s">
        <v>180</v>
      </c>
      <c r="X34" s="192">
        <v>0</v>
      </c>
      <c r="Z34" s="276"/>
    </row>
    <row r="35" spans="1:26" outlineLevel="1" x14ac:dyDescent="0.15">
      <c r="D35" s="193"/>
      <c r="E35" s="193"/>
      <c r="I35" s="193"/>
      <c r="K35" s="278" t="s">
        <v>213</v>
      </c>
      <c r="T35" s="192">
        <f>SUBTOTAL(9,T26:T34)</f>
        <v>7600</v>
      </c>
      <c r="V35" s="192">
        <f>SUBTOTAL(9,V26:V34)</f>
        <v>219100</v>
      </c>
      <c r="Z35" s="276"/>
    </row>
    <row r="36" spans="1:26" outlineLevel="2" x14ac:dyDescent="0.15">
      <c r="A36" s="192" t="s">
        <v>188</v>
      </c>
      <c r="B36" s="192" t="s">
        <v>173</v>
      </c>
      <c r="C36" s="192" t="s">
        <v>198</v>
      </c>
      <c r="D36" s="193">
        <v>37235</v>
      </c>
      <c r="E36" s="193">
        <v>37256</v>
      </c>
      <c r="F36" s="192" t="s">
        <v>214</v>
      </c>
      <c r="G36" s="192">
        <v>8566</v>
      </c>
      <c r="H36" s="192" t="s">
        <v>174</v>
      </c>
      <c r="I36" s="193">
        <v>37231</v>
      </c>
      <c r="J36" s="192" t="s">
        <v>200</v>
      </c>
      <c r="K36" s="192" t="s">
        <v>183</v>
      </c>
      <c r="L36" s="192" t="s">
        <v>8</v>
      </c>
      <c r="M36" s="192" t="b">
        <v>0</v>
      </c>
      <c r="N36" s="192">
        <v>-25</v>
      </c>
      <c r="O36" s="192" t="s">
        <v>177</v>
      </c>
      <c r="P36" s="192" t="s">
        <v>178</v>
      </c>
      <c r="Q36" s="192" t="s">
        <v>74</v>
      </c>
      <c r="R36" s="192" t="s">
        <v>203</v>
      </c>
      <c r="S36" s="192" t="b">
        <v>0</v>
      </c>
      <c r="T36" s="192">
        <v>-7200</v>
      </c>
      <c r="U36" s="192">
        <v>27.5</v>
      </c>
      <c r="V36" s="192">
        <v>-198000</v>
      </c>
      <c r="W36" s="192" t="s">
        <v>180</v>
      </c>
      <c r="X36" s="192">
        <v>0</v>
      </c>
      <c r="Z36" s="276"/>
    </row>
    <row r="37" spans="1:26" outlineLevel="2" x14ac:dyDescent="0.15">
      <c r="A37" s="192" t="s">
        <v>215</v>
      </c>
      <c r="B37" s="192" t="s">
        <v>173</v>
      </c>
      <c r="C37" s="192" t="s">
        <v>216</v>
      </c>
      <c r="D37" s="193">
        <v>37237</v>
      </c>
      <c r="E37" s="193">
        <v>37237</v>
      </c>
      <c r="F37" s="192" t="s">
        <v>217</v>
      </c>
      <c r="G37" s="192">
        <v>8839</v>
      </c>
      <c r="H37" s="192" t="s">
        <v>174</v>
      </c>
      <c r="I37" s="193">
        <v>37236</v>
      </c>
      <c r="J37" s="192" t="s">
        <v>200</v>
      </c>
      <c r="K37" s="192" t="s">
        <v>183</v>
      </c>
      <c r="L37" s="192" t="s">
        <v>8</v>
      </c>
      <c r="M37" s="192" t="b">
        <v>0</v>
      </c>
      <c r="N37" s="192">
        <v>-25</v>
      </c>
      <c r="O37" s="192" t="s">
        <v>177</v>
      </c>
      <c r="P37" s="192" t="s">
        <v>178</v>
      </c>
      <c r="Q37" s="192" t="s">
        <v>74</v>
      </c>
      <c r="R37" s="192" t="s">
        <v>179</v>
      </c>
      <c r="S37" s="192" t="b">
        <v>0</v>
      </c>
      <c r="T37" s="192">
        <v>-400</v>
      </c>
      <c r="U37" s="192">
        <v>36.5</v>
      </c>
      <c r="V37" s="192">
        <v>-14600</v>
      </c>
      <c r="W37" s="192" t="s">
        <v>180</v>
      </c>
      <c r="X37" s="192">
        <v>0</v>
      </c>
      <c r="Z37" s="276"/>
    </row>
    <row r="38" spans="1:26" outlineLevel="1" x14ac:dyDescent="0.15">
      <c r="D38" s="193"/>
      <c r="E38" s="193"/>
      <c r="I38" s="193"/>
      <c r="K38" s="6" t="s">
        <v>218</v>
      </c>
      <c r="T38" s="192">
        <f>SUBTOTAL(9,T36:T37)</f>
        <v>-7600</v>
      </c>
      <c r="V38" s="192">
        <f>SUBTOTAL(9,V36:V37)</f>
        <v>-212600</v>
      </c>
      <c r="Z38" s="276"/>
    </row>
    <row r="39" spans="1:26" x14ac:dyDescent="0.15">
      <c r="D39" s="193"/>
      <c r="E39" s="193"/>
      <c r="I39" s="193"/>
      <c r="K39" s="6" t="s">
        <v>83</v>
      </c>
      <c r="T39" s="192">
        <f>SUBTOTAL(9,T26:T37)</f>
        <v>0</v>
      </c>
      <c r="V39" s="192">
        <f>SUBTOTAL(9,V26:V37)</f>
        <v>6500</v>
      </c>
      <c r="Z39" s="276"/>
    </row>
    <row r="40" spans="1:26" x14ac:dyDescent="0.15">
      <c r="D40" s="193"/>
      <c r="E40" s="193"/>
      <c r="I40" s="193"/>
      <c r="Z40" s="276"/>
    </row>
    <row r="41" spans="1:26" x14ac:dyDescent="0.15">
      <c r="Z41" s="276"/>
    </row>
    <row r="42" spans="1:26" ht="8.4" thickBot="1" x14ac:dyDescent="0.2">
      <c r="A42" s="6" t="s">
        <v>219</v>
      </c>
      <c r="C42" s="275">
        <v>47572</v>
      </c>
      <c r="Z42" s="276"/>
    </row>
    <row r="43" spans="1:26" ht="8.4" thickTop="1" x14ac:dyDescent="0.15">
      <c r="Z43" s="276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8" sqref="B18"/>
    </sheetView>
  </sheetViews>
  <sheetFormatPr defaultRowHeight="8.4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199999999999999" x14ac:dyDescent="0.2">
      <c r="A1" s="84" t="s">
        <v>11</v>
      </c>
      <c r="B1" s="93"/>
    </row>
    <row r="2" spans="1:39" ht="10.199999999999999" x14ac:dyDescent="0.2">
      <c r="A2" s="84" t="s">
        <v>28</v>
      </c>
      <c r="B2" s="93"/>
    </row>
    <row r="3" spans="1:39" ht="10.199999999999999" x14ac:dyDescent="0.2">
      <c r="A3" s="84" t="str">
        <f>'SPEC REPORT'!A3</f>
        <v>As of December 18, 2001</v>
      </c>
      <c r="B3" s="93"/>
    </row>
    <row r="4" spans="1:39" ht="10.199999999999999" x14ac:dyDescent="0.2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2" t="s">
        <v>2</v>
      </c>
      <c r="B6" s="98"/>
      <c r="D6" s="99"/>
      <c r="E6" s="99"/>
      <c r="F6" s="99"/>
      <c r="G6" s="99"/>
      <c r="H6" s="99"/>
      <c r="I6" s="97"/>
      <c r="J6" s="97">
        <v>37257</v>
      </c>
      <c r="K6" s="97">
        <v>37288</v>
      </c>
      <c r="L6" s="97">
        <v>37316</v>
      </c>
      <c r="M6" s="97">
        <v>37347</v>
      </c>
      <c r="N6" s="97">
        <v>37377</v>
      </c>
      <c r="O6" s="97">
        <v>37408</v>
      </c>
      <c r="P6" s="97">
        <v>37438</v>
      </c>
      <c r="Q6" s="97">
        <v>37469</v>
      </c>
      <c r="R6" s="97">
        <v>37500</v>
      </c>
      <c r="S6" s="97">
        <v>37530</v>
      </c>
      <c r="T6" s="97">
        <v>37561</v>
      </c>
      <c r="U6" s="97">
        <v>37591</v>
      </c>
      <c r="V6" s="97">
        <v>37622</v>
      </c>
      <c r="W6" s="97">
        <v>37653</v>
      </c>
      <c r="X6" s="97">
        <v>37681</v>
      </c>
      <c r="Y6" s="97">
        <v>37712</v>
      </c>
      <c r="Z6" s="97">
        <v>37742</v>
      </c>
      <c r="AA6" s="97">
        <v>37773</v>
      </c>
      <c r="AB6" s="97">
        <v>37803</v>
      </c>
      <c r="AC6" s="97">
        <v>37834</v>
      </c>
      <c r="AD6" s="97">
        <v>37865</v>
      </c>
      <c r="AE6" s="97">
        <v>37895</v>
      </c>
      <c r="AF6" s="97">
        <v>37926</v>
      </c>
      <c r="AG6" s="97">
        <v>37956</v>
      </c>
      <c r="AH6" s="59" t="s">
        <v>18</v>
      </c>
      <c r="AI6" s="60"/>
      <c r="AJ6" s="60"/>
      <c r="AK6" s="60"/>
      <c r="AL6" s="60"/>
      <c r="AM6" s="60"/>
    </row>
    <row r="7" spans="1:39" s="98" customFormat="1" x14ac:dyDescent="0.15">
      <c r="A7" s="61" t="s">
        <v>23</v>
      </c>
      <c r="B7" s="61"/>
      <c r="C7" s="61"/>
      <c r="D7" s="62"/>
      <c r="E7" s="62"/>
      <c r="F7" s="62"/>
      <c r="G7" s="62"/>
      <c r="H7" s="62"/>
      <c r="I7" s="62"/>
      <c r="J7" s="62">
        <f>'SPEC DETAILS'!C9</f>
        <v>13.9785</v>
      </c>
      <c r="K7" s="62">
        <f>'SPEC DETAILS'!D9</f>
        <v>14.2857</v>
      </c>
      <c r="L7" s="62">
        <f>'SPEC DETAILS'!E9</f>
        <v>13.9785</v>
      </c>
      <c r="M7" s="62">
        <f>'SPEC DETAILS'!F9</f>
        <v>14.4444</v>
      </c>
      <c r="N7" s="62">
        <f>'SPEC DETAILS'!G9</f>
        <v>13.9785</v>
      </c>
      <c r="O7" s="62">
        <f>'SPEC DETAILS'!H9</f>
        <v>13.8889</v>
      </c>
      <c r="P7" s="62">
        <f>'SPEC DETAILS'!I9</f>
        <v>0</v>
      </c>
      <c r="Q7" s="62">
        <f>'SPEC DETAILS'!J9</f>
        <v>0</v>
      </c>
      <c r="R7" s="62">
        <f>'SPEC DETAILS'!K9</f>
        <v>0</v>
      </c>
      <c r="S7" s="62">
        <f>'SPEC DETAILS'!L9</f>
        <v>0</v>
      </c>
      <c r="T7" s="62">
        <f>'SPEC DETAILS'!M9</f>
        <v>0</v>
      </c>
      <c r="U7" s="62">
        <f>'SPEC DETAILS'!N9</f>
        <v>0</v>
      </c>
      <c r="V7" s="62">
        <f>'SPEC DETAILS'!O9</f>
        <v>0</v>
      </c>
      <c r="W7" s="62">
        <f>'SPEC DETAILS'!P9</f>
        <v>0</v>
      </c>
      <c r="X7" s="62">
        <f>'SPEC DETAILS'!Q9</f>
        <v>0</v>
      </c>
      <c r="Y7" s="62">
        <f>'SPEC DETAILS'!R9</f>
        <v>0</v>
      </c>
      <c r="Z7" s="62">
        <f>'SPEC DETAILS'!S9</f>
        <v>0</v>
      </c>
      <c r="AA7" s="62">
        <f>'SPEC DETAILS'!T9</f>
        <v>0</v>
      </c>
      <c r="AB7" s="62">
        <f>'SPEC DETAILS'!U9</f>
        <v>0</v>
      </c>
      <c r="AC7" s="62">
        <f>'SPEC DETAILS'!V9</f>
        <v>0</v>
      </c>
      <c r="AD7" s="62">
        <f>'SPEC DETAILS'!W9</f>
        <v>0</v>
      </c>
      <c r="AE7" s="62">
        <f>'SPEC DETAILS'!X9</f>
        <v>0</v>
      </c>
      <c r="AF7" s="62">
        <f>'SPEC DETAILS'!Y9</f>
        <v>0</v>
      </c>
      <c r="AG7" s="62">
        <f>'SPEC DETAILS'!Z9</f>
        <v>0</v>
      </c>
      <c r="AH7" s="63"/>
      <c r="AI7" s="63"/>
      <c r="AJ7" s="63"/>
      <c r="AK7" s="63"/>
      <c r="AL7" s="63"/>
      <c r="AM7" s="63"/>
    </row>
    <row r="8" spans="1:39" x14ac:dyDescent="0.15">
      <c r="A8" s="94" t="s">
        <v>29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60"/>
      <c r="AJ8" s="60"/>
      <c r="AK8" s="60"/>
      <c r="AL8" s="60"/>
      <c r="AM8" s="60"/>
    </row>
    <row r="9" spans="1:39" s="65" customFormat="1" x14ac:dyDescent="0.15">
      <c r="A9" s="64" t="s">
        <v>30</v>
      </c>
      <c r="B9" s="64"/>
      <c r="C9" s="64"/>
      <c r="D9" s="64"/>
      <c r="E9" s="64"/>
      <c r="F9" s="64"/>
      <c r="G9" s="64"/>
      <c r="H9" s="64"/>
      <c r="I9" s="64"/>
      <c r="J9" s="64">
        <f t="shared" ref="J9:AF9" si="0">J11-J10</f>
        <v>-60863</v>
      </c>
      <c r="K9" s="64">
        <f t="shared" si="0"/>
        <v>-56020</v>
      </c>
      <c r="L9" s="64">
        <f t="shared" si="0"/>
        <v>-60543</v>
      </c>
      <c r="M9" s="64">
        <f t="shared" si="0"/>
        <v>-145053</v>
      </c>
      <c r="N9" s="64">
        <f t="shared" si="0"/>
        <v>-145019</v>
      </c>
      <c r="O9" s="64">
        <f t="shared" si="0"/>
        <v>-139123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0</v>
      </c>
      <c r="AE9" s="64">
        <f t="shared" si="0"/>
        <v>0</v>
      </c>
      <c r="AF9" s="64">
        <f t="shared" si="0"/>
        <v>0</v>
      </c>
      <c r="AG9" s="64">
        <f>AG11-AG10</f>
        <v>0</v>
      </c>
      <c r="AH9" s="64">
        <f>SUM(J9:AF9)</f>
        <v>-606621</v>
      </c>
    </row>
    <row r="10" spans="1:39" s="65" customFormat="1" x14ac:dyDescent="0.15">
      <c r="A10" s="64" t="s">
        <v>31</v>
      </c>
      <c r="B10" s="64"/>
      <c r="C10" s="64"/>
      <c r="D10" s="66"/>
      <c r="E10" s="66"/>
      <c r="F10" s="66"/>
      <c r="G10" s="66"/>
      <c r="H10" s="66"/>
      <c r="I10" s="66"/>
      <c r="J10" s="66">
        <v>-1039</v>
      </c>
      <c r="K10" s="66">
        <v>-28680</v>
      </c>
      <c r="L10" s="66">
        <v>-61990</v>
      </c>
      <c r="M10" s="66">
        <v>-69539</v>
      </c>
      <c r="N10" s="66">
        <v>-82398</v>
      </c>
      <c r="O10" s="66">
        <v>-41994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>
        <f>SUM(J10:AF10)</f>
        <v>-285640</v>
      </c>
    </row>
    <row r="11" spans="1:39" s="68" customFormat="1" x14ac:dyDescent="0.15">
      <c r="A11" s="67" t="s">
        <v>32</v>
      </c>
      <c r="B11" s="67"/>
      <c r="C11" s="67"/>
      <c r="D11" s="67"/>
      <c r="E11" s="67"/>
      <c r="F11" s="67"/>
      <c r="G11" s="67"/>
      <c r="H11" s="67"/>
      <c r="I11" s="67"/>
      <c r="J11" s="67">
        <f>'SPEC DETAILS'!C16</f>
        <v>-61902</v>
      </c>
      <c r="K11" s="67">
        <f>'SPEC DETAILS'!D16</f>
        <v>-84700</v>
      </c>
      <c r="L11" s="67">
        <f>'SPEC DETAILS'!E16</f>
        <v>-122533</v>
      </c>
      <c r="M11" s="67">
        <f>'SPEC DETAILS'!F16</f>
        <v>-214592</v>
      </c>
      <c r="N11" s="67">
        <f>'SPEC DETAILS'!G16</f>
        <v>-227417</v>
      </c>
      <c r="O11" s="67">
        <f>'SPEC DETAILS'!H16</f>
        <v>-181117</v>
      </c>
      <c r="P11" s="67">
        <f>'SPEC DETAILS'!I16</f>
        <v>0</v>
      </c>
      <c r="Q11" s="67">
        <f>'SPEC DETAILS'!J16</f>
        <v>0</v>
      </c>
      <c r="R11" s="67">
        <f>'SPEC DETAILS'!K16</f>
        <v>0</v>
      </c>
      <c r="S11" s="67">
        <f>'SPEC DETAILS'!L16</f>
        <v>0</v>
      </c>
      <c r="T11" s="67">
        <f>'SPEC DETAILS'!M16</f>
        <v>0</v>
      </c>
      <c r="U11" s="67">
        <f>'SPEC DETAILS'!N16</f>
        <v>0</v>
      </c>
      <c r="V11" s="67">
        <f>'SPEC DETAILS'!O16</f>
        <v>0</v>
      </c>
      <c r="W11" s="67">
        <f>'SPEC DETAILS'!P16</f>
        <v>0</v>
      </c>
      <c r="X11" s="67">
        <f>'SPEC DETAILS'!Q16</f>
        <v>0</v>
      </c>
      <c r="Y11" s="67">
        <f>'SPEC DETAILS'!R16</f>
        <v>0</v>
      </c>
      <c r="Z11" s="67">
        <f>'SPEC DETAILS'!S16</f>
        <v>0</v>
      </c>
      <c r="AA11" s="67">
        <f>'SPEC DETAILS'!T16</f>
        <v>0</v>
      </c>
      <c r="AB11" s="67">
        <f>'SPEC DETAILS'!U16</f>
        <v>0</v>
      </c>
      <c r="AC11" s="67">
        <f>'SPEC DETAILS'!V16</f>
        <v>0</v>
      </c>
      <c r="AD11" s="67">
        <f>'SPEC DETAILS'!W16</f>
        <v>0</v>
      </c>
      <c r="AE11" s="67">
        <f>'SPEC DETAILS'!X16</f>
        <v>0</v>
      </c>
      <c r="AF11" s="67">
        <f>'SPEC DETAILS'!Y16</f>
        <v>0</v>
      </c>
      <c r="AG11" s="67">
        <f>'SPEC DETAILS'!Z16</f>
        <v>0</v>
      </c>
      <c r="AH11" s="67">
        <f>SUM(AH9:AH10)</f>
        <v>-892261</v>
      </c>
    </row>
    <row r="12" spans="1:39" s="68" customFormat="1" ht="4.5" customHeight="1" x14ac:dyDescent="0.15"/>
    <row r="13" spans="1:39" s="68" customFormat="1" x14ac:dyDescent="0.15">
      <c r="A13" s="100" t="s">
        <v>3</v>
      </c>
    </row>
    <row r="14" spans="1:39" s="68" customFormat="1" x14ac:dyDescent="0.15">
      <c r="A14" s="101" t="s">
        <v>4</v>
      </c>
      <c r="J14" s="102">
        <f>'SPEC DETAILS'!C28</f>
        <v>30.283300000000001</v>
      </c>
      <c r="K14" s="102">
        <f>'SPEC DETAILS'!D28</f>
        <v>30.55</v>
      </c>
      <c r="L14" s="102">
        <f>'SPEC DETAILS'!E28</f>
        <v>30.55</v>
      </c>
      <c r="M14" s="102">
        <f>'SPEC DETAILS'!F28</f>
        <v>29.066700000000001</v>
      </c>
      <c r="N14" s="102">
        <f>'SPEC DETAILS'!G28</f>
        <v>29.066700000000001</v>
      </c>
      <c r="O14" s="102">
        <f>'SPEC DETAILS'!H28</f>
        <v>29.066700000000001</v>
      </c>
      <c r="P14" s="102">
        <f>'SPEC DETAILS'!I28</f>
        <v>0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8" customFormat="1" x14ac:dyDescent="0.15">
      <c r="A15" s="101" t="s">
        <v>5</v>
      </c>
      <c r="J15" s="102">
        <f>'SPEC DETAILS'!C29</f>
        <v>28.5</v>
      </c>
      <c r="K15" s="102">
        <f>'SPEC DETAILS'!D29</f>
        <v>27.25</v>
      </c>
      <c r="L15" s="102">
        <f>'SPEC DETAILS'!E29</f>
        <v>27.25</v>
      </c>
      <c r="M15" s="102">
        <f>'SPEC DETAILS'!F29</f>
        <v>22.95</v>
      </c>
      <c r="N15" s="102">
        <f>'SPEC DETAILS'!G29</f>
        <v>22.95</v>
      </c>
      <c r="O15" s="102">
        <f>'SPEC DETAILS'!H29</f>
        <v>22.95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8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8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8" customFormat="1" x14ac:dyDescent="0.15"/>
    <row r="19" spans="1:39" x14ac:dyDescent="0.15">
      <c r="A19" s="52" t="s">
        <v>8</v>
      </c>
      <c r="B19" s="98"/>
      <c r="D19" s="99"/>
      <c r="E19" s="99"/>
      <c r="F19" s="99"/>
      <c r="G19" s="99"/>
      <c r="H19" s="99"/>
      <c r="I19" s="97"/>
      <c r="J19" s="97">
        <f>J6</f>
        <v>37257</v>
      </c>
      <c r="K19" s="97">
        <f t="shared" ref="K19:AG19" si="1">K6</f>
        <v>37288</v>
      </c>
      <c r="L19" s="97">
        <f t="shared" si="1"/>
        <v>37316</v>
      </c>
      <c r="M19" s="97">
        <f t="shared" si="1"/>
        <v>37347</v>
      </c>
      <c r="N19" s="97">
        <f t="shared" si="1"/>
        <v>37377</v>
      </c>
      <c r="O19" s="97">
        <f t="shared" si="1"/>
        <v>37408</v>
      </c>
      <c r="P19" s="97">
        <f t="shared" si="1"/>
        <v>37438</v>
      </c>
      <c r="Q19" s="97">
        <f t="shared" si="1"/>
        <v>37469</v>
      </c>
      <c r="R19" s="97">
        <f t="shared" si="1"/>
        <v>37500</v>
      </c>
      <c r="S19" s="97">
        <f t="shared" si="1"/>
        <v>37530</v>
      </c>
      <c r="T19" s="97">
        <f t="shared" si="1"/>
        <v>37561</v>
      </c>
      <c r="U19" s="97">
        <f t="shared" si="1"/>
        <v>37591</v>
      </c>
      <c r="V19" s="97">
        <f t="shared" si="1"/>
        <v>37622</v>
      </c>
      <c r="W19" s="97">
        <f t="shared" si="1"/>
        <v>37653</v>
      </c>
      <c r="X19" s="97">
        <f t="shared" si="1"/>
        <v>37681</v>
      </c>
      <c r="Y19" s="97">
        <f t="shared" si="1"/>
        <v>37712</v>
      </c>
      <c r="Z19" s="97">
        <f t="shared" si="1"/>
        <v>37742</v>
      </c>
      <c r="AA19" s="97">
        <f t="shared" si="1"/>
        <v>37773</v>
      </c>
      <c r="AB19" s="97">
        <f t="shared" si="1"/>
        <v>37803</v>
      </c>
      <c r="AC19" s="97">
        <f t="shared" si="1"/>
        <v>37834</v>
      </c>
      <c r="AD19" s="97">
        <f t="shared" si="1"/>
        <v>37865</v>
      </c>
      <c r="AE19" s="97">
        <f t="shared" si="1"/>
        <v>37895</v>
      </c>
      <c r="AF19" s="97">
        <f t="shared" si="1"/>
        <v>37926</v>
      </c>
      <c r="AG19" s="97">
        <f t="shared" si="1"/>
        <v>37956</v>
      </c>
      <c r="AH19" s="59" t="s">
        <v>18</v>
      </c>
      <c r="AI19" s="60"/>
      <c r="AJ19" s="60"/>
      <c r="AK19" s="60"/>
      <c r="AL19" s="60"/>
      <c r="AM19" s="60"/>
    </row>
    <row r="20" spans="1:39" s="98" customFormat="1" x14ac:dyDescent="0.15">
      <c r="A20" s="61" t="s">
        <v>23</v>
      </c>
      <c r="B20" s="61"/>
      <c r="C20" s="61"/>
      <c r="D20" s="62"/>
      <c r="E20" s="62"/>
      <c r="F20" s="62"/>
      <c r="G20" s="62"/>
      <c r="H20" s="62"/>
      <c r="I20" s="62"/>
      <c r="J20" s="62">
        <f>'SPEC DETAILS'!C65</f>
        <v>-13.9785</v>
      </c>
      <c r="K20" s="62">
        <f>'SPEC DETAILS'!D65</f>
        <v>-14.2857</v>
      </c>
      <c r="L20" s="62">
        <f>'SPEC DETAILS'!E65</f>
        <v>-13.9785</v>
      </c>
      <c r="M20" s="62">
        <f>'SPEC DETAILS'!F65</f>
        <v>14.4444</v>
      </c>
      <c r="N20" s="62">
        <f>'SPEC DETAILS'!G65</f>
        <v>13.9785</v>
      </c>
      <c r="O20" s="62">
        <f>'SPEC DETAILS'!H65</f>
        <v>13.8889</v>
      </c>
      <c r="P20" s="62">
        <f>'SPEC DETAILS'!I65</f>
        <v>0</v>
      </c>
      <c r="Q20" s="62">
        <f>'SPEC DETAILS'!J65</f>
        <v>0</v>
      </c>
      <c r="R20" s="62">
        <f>'SPEC DETAILS'!K65</f>
        <v>0</v>
      </c>
      <c r="S20" s="62">
        <f>'SPEC DETAILS'!L65</f>
        <v>0</v>
      </c>
      <c r="T20" s="62">
        <f>'SPEC DETAILS'!M65</f>
        <v>0</v>
      </c>
      <c r="U20" s="62">
        <f>'SPEC DETAILS'!N65</f>
        <v>0</v>
      </c>
      <c r="V20" s="62">
        <f>'SPEC DETAILS'!O65</f>
        <v>0</v>
      </c>
      <c r="W20" s="62">
        <f>'SPEC DETAILS'!P65</f>
        <v>0</v>
      </c>
      <c r="X20" s="62">
        <f>'SPEC DETAILS'!Q65</f>
        <v>0</v>
      </c>
      <c r="Y20" s="62">
        <f>'SPEC DETAILS'!R65</f>
        <v>0</v>
      </c>
      <c r="Z20" s="62">
        <f>'SPEC DETAILS'!S65</f>
        <v>0</v>
      </c>
      <c r="AA20" s="62">
        <f>'SPEC DETAILS'!T65</f>
        <v>0</v>
      </c>
      <c r="AB20" s="62">
        <f>'SPEC DETAILS'!U65</f>
        <v>0</v>
      </c>
      <c r="AC20" s="62">
        <f>'SPEC DETAILS'!V65</f>
        <v>0</v>
      </c>
      <c r="AD20" s="62">
        <f>'SPEC DETAILS'!W65</f>
        <v>0</v>
      </c>
      <c r="AE20" s="62">
        <f>'SPEC DETAILS'!X65</f>
        <v>0</v>
      </c>
      <c r="AF20" s="62">
        <f>'SPEC DETAILS'!Y65</f>
        <v>0</v>
      </c>
      <c r="AG20" s="62">
        <f>'SPEC DETAILS'!Z65</f>
        <v>0</v>
      </c>
      <c r="AH20" s="63"/>
      <c r="AI20" s="63"/>
      <c r="AJ20" s="63"/>
      <c r="AK20" s="63"/>
      <c r="AL20" s="63"/>
      <c r="AM20" s="63"/>
    </row>
    <row r="21" spans="1:39" x14ac:dyDescent="0.15">
      <c r="A21" s="94" t="s">
        <v>29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60"/>
      <c r="AJ21" s="60"/>
      <c r="AK21" s="60"/>
      <c r="AL21" s="60"/>
      <c r="AM21" s="60"/>
    </row>
    <row r="22" spans="1:39" s="65" customFormat="1" x14ac:dyDescent="0.15">
      <c r="A22" s="64" t="s">
        <v>30</v>
      </c>
      <c r="B22" s="64"/>
      <c r="C22" s="64"/>
      <c r="D22" s="64"/>
      <c r="E22" s="64"/>
      <c r="F22" s="64"/>
      <c r="G22" s="64"/>
      <c r="H22" s="64"/>
      <c r="I22" s="64"/>
      <c r="J22" s="64">
        <f t="shared" ref="J22:AF22" si="2">J24-J23</f>
        <v>203778</v>
      </c>
      <c r="K22" s="64">
        <f t="shared" si="2"/>
        <v>401609</v>
      </c>
      <c r="L22" s="64">
        <f t="shared" si="2"/>
        <v>475563</v>
      </c>
      <c r="M22" s="64">
        <f t="shared" si="2"/>
        <v>89085</v>
      </c>
      <c r="N22" s="64">
        <f t="shared" si="2"/>
        <v>101706</v>
      </c>
      <c r="O22" s="64">
        <f t="shared" si="2"/>
        <v>105825</v>
      </c>
      <c r="P22" s="64">
        <f t="shared" si="2"/>
        <v>527141</v>
      </c>
      <c r="Q22" s="64">
        <f t="shared" si="2"/>
        <v>546154</v>
      </c>
      <c r="R22" s="64">
        <f>R24-R23</f>
        <v>484322</v>
      </c>
      <c r="S22" s="64">
        <f t="shared" si="2"/>
        <v>0</v>
      </c>
      <c r="T22" s="64">
        <f t="shared" si="2"/>
        <v>0</v>
      </c>
      <c r="U22" s="64">
        <f t="shared" si="2"/>
        <v>0</v>
      </c>
      <c r="V22" s="64">
        <f t="shared" si="2"/>
        <v>0</v>
      </c>
      <c r="W22" s="64">
        <f t="shared" si="2"/>
        <v>0</v>
      </c>
      <c r="X22" s="64">
        <f t="shared" si="2"/>
        <v>0</v>
      </c>
      <c r="Y22" s="64">
        <f t="shared" si="2"/>
        <v>0</v>
      </c>
      <c r="Z22" s="64">
        <f t="shared" si="2"/>
        <v>0</v>
      </c>
      <c r="AA22" s="64">
        <f t="shared" si="2"/>
        <v>0</v>
      </c>
      <c r="AB22" s="64">
        <f t="shared" si="2"/>
        <v>0</v>
      </c>
      <c r="AC22" s="64">
        <f t="shared" si="2"/>
        <v>0</v>
      </c>
      <c r="AD22" s="64">
        <f t="shared" si="2"/>
        <v>0</v>
      </c>
      <c r="AE22" s="64">
        <f t="shared" si="2"/>
        <v>0</v>
      </c>
      <c r="AF22" s="64">
        <f t="shared" si="2"/>
        <v>0</v>
      </c>
      <c r="AG22" s="64">
        <f>AG24-AG23</f>
        <v>0</v>
      </c>
      <c r="AH22" s="64">
        <f>SUM(J22:AF22)</f>
        <v>2935183</v>
      </c>
    </row>
    <row r="23" spans="1:39" s="65" customFormat="1" x14ac:dyDescent="0.15">
      <c r="A23" s="64" t="s">
        <v>31</v>
      </c>
      <c r="B23" s="64"/>
      <c r="C23" s="64"/>
      <c r="D23" s="66"/>
      <c r="E23" s="66"/>
      <c r="F23" s="66"/>
      <c r="G23" s="66"/>
      <c r="H23" s="66"/>
      <c r="I23" s="66"/>
      <c r="J23" s="65">
        <v>2493</v>
      </c>
      <c r="K23" s="66">
        <v>33364</v>
      </c>
      <c r="L23" s="66">
        <v>67052</v>
      </c>
      <c r="M23" s="66">
        <v>59547</v>
      </c>
      <c r="N23" s="66">
        <v>41508</v>
      </c>
      <c r="O23" s="66">
        <v>64522</v>
      </c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>
        <f>SUM(J23:AF23)</f>
        <v>268486</v>
      </c>
    </row>
    <row r="24" spans="1:39" s="68" customFormat="1" x14ac:dyDescent="0.15">
      <c r="A24" s="67" t="s">
        <v>33</v>
      </c>
      <c r="B24" s="67"/>
      <c r="C24" s="67"/>
      <c r="D24" s="67"/>
      <c r="E24" s="67"/>
      <c r="F24" s="67"/>
      <c r="G24" s="67"/>
      <c r="H24" s="67"/>
      <c r="I24" s="67"/>
      <c r="J24" s="67">
        <f>'SPEC DETAILS'!C72</f>
        <v>206271</v>
      </c>
      <c r="K24" s="67">
        <f>'SPEC DETAILS'!D72</f>
        <v>434973</v>
      </c>
      <c r="L24" s="67">
        <f>'SPEC DETAILS'!E72</f>
        <v>542615</v>
      </c>
      <c r="M24" s="67">
        <f>'SPEC DETAILS'!F72</f>
        <v>148632</v>
      </c>
      <c r="N24" s="67">
        <f>'SPEC DETAILS'!G72</f>
        <v>143214</v>
      </c>
      <c r="O24" s="67">
        <f>'SPEC DETAILS'!H72</f>
        <v>170347</v>
      </c>
      <c r="P24" s="67">
        <f>'SPEC DETAILS'!I72</f>
        <v>527141</v>
      </c>
      <c r="Q24" s="67">
        <f>'SPEC DETAILS'!J72</f>
        <v>546154</v>
      </c>
      <c r="R24" s="67">
        <f>'SPEC DETAILS'!K72</f>
        <v>484322</v>
      </c>
      <c r="S24" s="67">
        <f>'SPEC DETAILS'!L72</f>
        <v>0</v>
      </c>
      <c r="T24" s="67">
        <f>'SPEC DETAILS'!M72</f>
        <v>0</v>
      </c>
      <c r="U24" s="67">
        <f>'SPEC DETAILS'!N72</f>
        <v>0</v>
      </c>
      <c r="V24" s="67">
        <f>'SPEC DETAILS'!O72</f>
        <v>0</v>
      </c>
      <c r="W24" s="67">
        <f>'SPEC DETAILS'!P72</f>
        <v>0</v>
      </c>
      <c r="X24" s="67">
        <f>'SPEC DETAILS'!Q72</f>
        <v>0</v>
      </c>
      <c r="Y24" s="67">
        <f>'SPEC DETAILS'!R72</f>
        <v>0</v>
      </c>
      <c r="Z24" s="67">
        <f>'SPEC DETAILS'!S72</f>
        <v>0</v>
      </c>
      <c r="AA24" s="67">
        <f>'SPEC DETAILS'!T72</f>
        <v>0</v>
      </c>
      <c r="AB24" s="67">
        <f>'SPEC DETAILS'!U72</f>
        <v>0</v>
      </c>
      <c r="AC24" s="67">
        <f>'SPEC DETAILS'!V72</f>
        <v>0</v>
      </c>
      <c r="AD24" s="67">
        <f>'SPEC DETAILS'!W72</f>
        <v>0</v>
      </c>
      <c r="AE24" s="67">
        <f>'SPEC DETAILS'!X72</f>
        <v>0</v>
      </c>
      <c r="AF24" s="67">
        <f>'SPEC DETAILS'!Y72</f>
        <v>0</v>
      </c>
      <c r="AG24" s="67">
        <f>'SPEC DETAILS'!Z72</f>
        <v>0</v>
      </c>
      <c r="AH24" s="67">
        <f>SUM(AH22:AH23)</f>
        <v>3203669</v>
      </c>
    </row>
    <row r="25" spans="1:39" s="68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60"/>
      <c r="AJ26" s="60"/>
      <c r="AK26" s="60"/>
      <c r="AL26" s="60"/>
      <c r="AM26" s="60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38.477600000000002</v>
      </c>
      <c r="K27" s="102">
        <f>'SPEC DETAILS'!D84</f>
        <v>35.729199999999999</v>
      </c>
      <c r="L27" s="102">
        <f>'SPEC DETAILS'!E84</f>
        <v>36.108699999999999</v>
      </c>
      <c r="M27" s="102">
        <f>'SPEC DETAILS'!F84</f>
        <v>39.475000000000001</v>
      </c>
      <c r="N27" s="102">
        <f>'SPEC DETAILS'!G84</f>
        <v>37.78</v>
      </c>
      <c r="O27" s="102">
        <f>'SPEC DETAILS'!H84</f>
        <v>39.217599999999997</v>
      </c>
      <c r="P27" s="102">
        <f>'SPEC DETAILS'!I84</f>
        <v>62.828600000000002</v>
      </c>
      <c r="Q27" s="102">
        <f>'SPEC DETAILS'!J84</f>
        <v>67.16</v>
      </c>
      <c r="R27" s="102">
        <f>'SPEC DETAILS'!K84</f>
        <v>71.825000000000003</v>
      </c>
      <c r="S27" s="102">
        <f>'SPEC DETAILS'!L84</f>
        <v>95.75</v>
      </c>
      <c r="T27" s="102">
        <f>'SPEC DETAILS'!M84</f>
        <v>95.75</v>
      </c>
      <c r="U27" s="102">
        <f>'SPEC DETAILS'!N84</f>
        <v>95.75</v>
      </c>
      <c r="V27" s="102">
        <f>'SPEC DETAILS'!O84</f>
        <v>0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60"/>
      <c r="AJ27" s="60"/>
      <c r="AK27" s="60"/>
      <c r="AL27" s="60"/>
      <c r="AM27" s="60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38.746699999999997</v>
      </c>
      <c r="K28" s="102">
        <f>'SPEC DETAILS'!D85</f>
        <v>37.054000000000002</v>
      </c>
      <c r="L28" s="102">
        <f>'SPEC DETAILS'!E85</f>
        <v>37.639600000000002</v>
      </c>
      <c r="M28" s="102">
        <f>'SPEC DETAILS'!F85</f>
        <v>42.972700000000003</v>
      </c>
      <c r="N28" s="102">
        <f>'SPEC DETAILS'!G85</f>
        <v>40.514299999999999</v>
      </c>
      <c r="O28" s="102">
        <f>'SPEC DETAILS'!H85</f>
        <v>37.0944</v>
      </c>
      <c r="P28" s="102">
        <f>'SPEC DETAILS'!I85</f>
        <v>70.178600000000003</v>
      </c>
      <c r="Q28" s="102">
        <f>'SPEC DETAILS'!J85</f>
        <v>77.45</v>
      </c>
      <c r="R28" s="102">
        <f>'SPEC DETAILS'!K85</f>
        <v>84.6875</v>
      </c>
      <c r="S28" s="102">
        <f>'SPEC DETAILS'!L85</f>
        <v>95.75</v>
      </c>
      <c r="T28" s="102">
        <f>'SPEC DETAILS'!M85</f>
        <v>95.75</v>
      </c>
      <c r="U28" s="102">
        <f>'SPEC DETAILS'!N85</f>
        <v>95.75</v>
      </c>
      <c r="V28" s="102">
        <f>'SPEC DETAILS'!O85</f>
        <v>0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60"/>
      <c r="AJ28" s="60"/>
      <c r="AK28" s="60"/>
      <c r="AL28" s="60"/>
      <c r="AM28" s="60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0</v>
      </c>
      <c r="K29" s="102">
        <f>'SPEC DETAILS'!D87</f>
        <v>0</v>
      </c>
      <c r="L29" s="102">
        <f>'SPEC DETAILS'!E87</f>
        <v>0</v>
      </c>
      <c r="M29" s="102">
        <f>'SPEC DETAILS'!F87</f>
        <v>18.7</v>
      </c>
      <c r="N29" s="102">
        <f>'SPEC DETAILS'!G87</f>
        <v>19.024999999999999</v>
      </c>
      <c r="O29" s="102">
        <f>'SPEC DETAILS'!H87</f>
        <v>20.02</v>
      </c>
      <c r="P29" s="102">
        <f>'SPEC DETAILS'!I87</f>
        <v>30.75</v>
      </c>
      <c r="Q29" s="102">
        <f>'SPEC DETAILS'!J87</f>
        <v>30.75</v>
      </c>
      <c r="R29" s="102">
        <f>'SPEC DETAILS'!K87</f>
        <v>30.75</v>
      </c>
      <c r="S29" s="102">
        <f>'SPEC DETAILS'!L87</f>
        <v>0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60"/>
      <c r="AJ29" s="60"/>
      <c r="AK29" s="60"/>
      <c r="AL29" s="60"/>
      <c r="AM29" s="60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0</v>
      </c>
      <c r="K30" s="102">
        <f>'SPEC DETAILS'!D88</f>
        <v>0</v>
      </c>
      <c r="L30" s="102">
        <f>'SPEC DETAILS'!E88</f>
        <v>0</v>
      </c>
      <c r="M30" s="102">
        <f>'SPEC DETAILS'!F88</f>
        <v>17.366700000000002</v>
      </c>
      <c r="N30" s="102">
        <f>'SPEC DETAILS'!G88</f>
        <v>18.024999999999999</v>
      </c>
      <c r="O30" s="102">
        <f>'SPEC DETAILS'!H88</f>
        <v>19.32</v>
      </c>
      <c r="P30" s="102">
        <f>'SPEC DETAILS'!I88</f>
        <v>30.75</v>
      </c>
      <c r="Q30" s="102">
        <f>'SPEC DETAILS'!J88</f>
        <v>30.75</v>
      </c>
      <c r="R30" s="102">
        <f>'SPEC DETAILS'!K88</f>
        <v>30.75</v>
      </c>
      <c r="S30" s="102">
        <f>'SPEC DETAILS'!L88</f>
        <v>0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60"/>
      <c r="AJ30" s="60"/>
      <c r="AK30" s="60"/>
      <c r="AL30" s="60"/>
      <c r="AM30" s="60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60"/>
      <c r="AJ31" s="60"/>
      <c r="AK31" s="60"/>
      <c r="AL31" s="60"/>
      <c r="AM31" s="60"/>
    </row>
    <row r="32" spans="1:39" hidden="1" x14ac:dyDescent="0.15">
      <c r="A32" s="52" t="s">
        <v>9</v>
      </c>
      <c r="B32" s="98"/>
      <c r="D32" s="99"/>
      <c r="E32" s="99"/>
      <c r="F32" s="99"/>
      <c r="G32" s="99"/>
      <c r="H32" s="99"/>
      <c r="I32" s="97"/>
      <c r="J32" s="97">
        <f>J6</f>
        <v>37257</v>
      </c>
      <c r="K32" s="97">
        <f t="shared" ref="K32:AG32" si="3">K6</f>
        <v>37288</v>
      </c>
      <c r="L32" s="97">
        <f t="shared" si="3"/>
        <v>37316</v>
      </c>
      <c r="M32" s="97">
        <f t="shared" si="3"/>
        <v>37347</v>
      </c>
      <c r="N32" s="97">
        <f t="shared" si="3"/>
        <v>37377</v>
      </c>
      <c r="O32" s="97">
        <f t="shared" si="3"/>
        <v>37408</v>
      </c>
      <c r="P32" s="97">
        <f t="shared" si="3"/>
        <v>37438</v>
      </c>
      <c r="Q32" s="97">
        <f t="shared" si="3"/>
        <v>37469</v>
      </c>
      <c r="R32" s="97">
        <f t="shared" si="3"/>
        <v>37500</v>
      </c>
      <c r="S32" s="97">
        <f t="shared" si="3"/>
        <v>37530</v>
      </c>
      <c r="T32" s="97">
        <f t="shared" si="3"/>
        <v>37561</v>
      </c>
      <c r="U32" s="97">
        <f t="shared" si="3"/>
        <v>37591</v>
      </c>
      <c r="V32" s="97">
        <f t="shared" si="3"/>
        <v>37622</v>
      </c>
      <c r="W32" s="97">
        <f t="shared" si="3"/>
        <v>37653</v>
      </c>
      <c r="X32" s="97">
        <f t="shared" si="3"/>
        <v>37681</v>
      </c>
      <c r="Y32" s="97">
        <f t="shared" si="3"/>
        <v>37712</v>
      </c>
      <c r="Z32" s="97">
        <f t="shared" si="3"/>
        <v>37742</v>
      </c>
      <c r="AA32" s="97">
        <f t="shared" si="3"/>
        <v>37773</v>
      </c>
      <c r="AB32" s="97">
        <f t="shared" si="3"/>
        <v>37803</v>
      </c>
      <c r="AC32" s="97">
        <f t="shared" si="3"/>
        <v>37834</v>
      </c>
      <c r="AD32" s="97">
        <f t="shared" si="3"/>
        <v>37865</v>
      </c>
      <c r="AE32" s="97">
        <f t="shared" si="3"/>
        <v>37895</v>
      </c>
      <c r="AF32" s="97">
        <f t="shared" si="3"/>
        <v>37926</v>
      </c>
      <c r="AG32" s="97">
        <f t="shared" si="3"/>
        <v>37956</v>
      </c>
      <c r="AH32" s="59" t="s">
        <v>18</v>
      </c>
      <c r="AI32" s="60"/>
      <c r="AJ32" s="60"/>
      <c r="AK32" s="60"/>
      <c r="AL32" s="60"/>
      <c r="AM32" s="60"/>
    </row>
    <row r="33" spans="1:39" s="98" customFormat="1" hidden="1" x14ac:dyDescent="0.15">
      <c r="A33" s="61" t="s">
        <v>23</v>
      </c>
      <c r="B33" s="61"/>
      <c r="C33" s="61"/>
      <c r="D33" s="62"/>
      <c r="E33" s="62"/>
      <c r="F33" s="62"/>
      <c r="G33" s="62"/>
      <c r="H33" s="62"/>
      <c r="I33" s="62"/>
      <c r="J33" s="62">
        <f>'SPEC DETAILS'!C121</f>
        <v>0</v>
      </c>
      <c r="K33" s="62">
        <f>'SPEC DETAILS'!D121</f>
        <v>0</v>
      </c>
      <c r="L33" s="62">
        <f>'SPEC DETAILS'!E121</f>
        <v>0</v>
      </c>
      <c r="M33" s="62">
        <f>'SPEC DETAILS'!F121</f>
        <v>0</v>
      </c>
      <c r="N33" s="62">
        <f>'SPEC DETAILS'!G121</f>
        <v>0</v>
      </c>
      <c r="O33" s="62">
        <f>'SPEC DETAILS'!H121</f>
        <v>0</v>
      </c>
      <c r="P33" s="62">
        <f>'SPEC DETAILS'!I121</f>
        <v>0</v>
      </c>
      <c r="Q33" s="62">
        <f>'SPEC DETAILS'!J121</f>
        <v>0</v>
      </c>
      <c r="R33" s="62">
        <f>'SPEC DETAILS'!K121</f>
        <v>0</v>
      </c>
      <c r="S33" s="62">
        <f>'SPEC DETAILS'!L121</f>
        <v>0</v>
      </c>
      <c r="T33" s="62">
        <f>'SPEC DETAILS'!M121</f>
        <v>0</v>
      </c>
      <c r="U33" s="62">
        <f>'SPEC DETAILS'!N121</f>
        <v>0</v>
      </c>
      <c r="V33" s="62">
        <f>'SPEC DETAILS'!O121</f>
        <v>0</v>
      </c>
      <c r="W33" s="62">
        <f>'SPEC DETAILS'!P121</f>
        <v>0</v>
      </c>
      <c r="X33" s="62">
        <f>'SPEC DETAILS'!Q121</f>
        <v>0</v>
      </c>
      <c r="Y33" s="62">
        <f>'SPEC DETAILS'!R121</f>
        <v>0</v>
      </c>
      <c r="Z33" s="62">
        <f>'SPEC DETAILS'!S121</f>
        <v>0</v>
      </c>
      <c r="AA33" s="62">
        <f>'SPEC DETAILS'!T121</f>
        <v>0</v>
      </c>
      <c r="AB33" s="62">
        <f>'SPEC DETAILS'!U121</f>
        <v>0</v>
      </c>
      <c r="AC33" s="62">
        <f>'SPEC DETAILS'!V121</f>
        <v>0</v>
      </c>
      <c r="AD33" s="62">
        <f>'SPEC DETAILS'!W121</f>
        <v>0</v>
      </c>
      <c r="AE33" s="62">
        <f>'SPEC DETAILS'!X121</f>
        <v>0</v>
      </c>
      <c r="AF33" s="62">
        <f>'SPEC DETAILS'!Y121</f>
        <v>0</v>
      </c>
      <c r="AG33" s="62">
        <f>'SPEC DETAILS'!Z121</f>
        <v>0</v>
      </c>
      <c r="AH33" s="63"/>
      <c r="AI33" s="63"/>
      <c r="AJ33" s="63"/>
      <c r="AK33" s="63"/>
      <c r="AL33" s="63"/>
      <c r="AM33" s="63"/>
    </row>
    <row r="34" spans="1:39" hidden="1" x14ac:dyDescent="0.15">
      <c r="A34" s="94" t="s">
        <v>29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60"/>
      <c r="AJ34" s="60"/>
      <c r="AK34" s="60"/>
      <c r="AL34" s="60"/>
      <c r="AM34" s="60"/>
    </row>
    <row r="35" spans="1:39" s="65" customFormat="1" hidden="1" x14ac:dyDescent="0.15">
      <c r="A35" s="64" t="s">
        <v>30</v>
      </c>
      <c r="B35" s="64"/>
      <c r="C35" s="64"/>
      <c r="D35" s="64"/>
      <c r="E35" s="64"/>
      <c r="F35" s="64"/>
      <c r="G35" s="64"/>
      <c r="H35" s="64"/>
      <c r="I35" s="64"/>
      <c r="J35" s="64">
        <f t="shared" ref="J35:AF35" si="4">J37-J36</f>
        <v>0</v>
      </c>
      <c r="K35" s="64">
        <f t="shared" si="4"/>
        <v>0</v>
      </c>
      <c r="L35" s="64">
        <f t="shared" si="4"/>
        <v>0</v>
      </c>
      <c r="M35" s="64">
        <f t="shared" si="4"/>
        <v>0</v>
      </c>
      <c r="N35" s="64">
        <f t="shared" si="4"/>
        <v>0</v>
      </c>
      <c r="O35" s="64">
        <f t="shared" si="4"/>
        <v>0</v>
      </c>
      <c r="P35" s="64">
        <f t="shared" si="4"/>
        <v>0</v>
      </c>
      <c r="Q35" s="64">
        <f t="shared" si="4"/>
        <v>0</v>
      </c>
      <c r="R35" s="64">
        <f t="shared" si="4"/>
        <v>0</v>
      </c>
      <c r="S35" s="64">
        <f t="shared" si="4"/>
        <v>0</v>
      </c>
      <c r="T35" s="64">
        <f t="shared" si="4"/>
        <v>0</v>
      </c>
      <c r="U35" s="64">
        <f t="shared" si="4"/>
        <v>0</v>
      </c>
      <c r="V35" s="64">
        <f t="shared" si="4"/>
        <v>0</v>
      </c>
      <c r="W35" s="64">
        <f t="shared" si="4"/>
        <v>0</v>
      </c>
      <c r="X35" s="64">
        <f t="shared" si="4"/>
        <v>0</v>
      </c>
      <c r="Y35" s="64">
        <f t="shared" si="4"/>
        <v>0</v>
      </c>
      <c r="Z35" s="64">
        <f t="shared" si="4"/>
        <v>0</v>
      </c>
      <c r="AA35" s="64">
        <f t="shared" si="4"/>
        <v>0</v>
      </c>
      <c r="AB35" s="64">
        <f t="shared" si="4"/>
        <v>0</v>
      </c>
      <c r="AC35" s="64">
        <f t="shared" si="4"/>
        <v>0</v>
      </c>
      <c r="AD35" s="64">
        <f t="shared" si="4"/>
        <v>0</v>
      </c>
      <c r="AE35" s="64">
        <f t="shared" si="4"/>
        <v>0</v>
      </c>
      <c r="AF35" s="64">
        <f t="shared" si="4"/>
        <v>0</v>
      </c>
      <c r="AG35" s="64">
        <f>AG37-AG36</f>
        <v>0</v>
      </c>
      <c r="AH35" s="64">
        <f>SUM(J35:AF35)</f>
        <v>0</v>
      </c>
    </row>
    <row r="36" spans="1:39" s="65" customFormat="1" hidden="1" x14ac:dyDescent="0.15">
      <c r="A36" s="64" t="s">
        <v>31</v>
      </c>
      <c r="B36" s="64"/>
      <c r="C36" s="64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>
        <f>SUM(J36:AF36)</f>
        <v>0</v>
      </c>
    </row>
    <row r="37" spans="1:39" s="68" customFormat="1" hidden="1" x14ac:dyDescent="0.15">
      <c r="A37" s="67" t="s">
        <v>34</v>
      </c>
      <c r="B37" s="67"/>
      <c r="C37" s="67"/>
      <c r="D37" s="67"/>
      <c r="E37" s="67"/>
      <c r="F37" s="67"/>
      <c r="G37" s="67"/>
      <c r="H37" s="67"/>
      <c r="I37" s="67"/>
      <c r="J37" s="67">
        <f>'SPEC DETAILS'!C128</f>
        <v>0</v>
      </c>
      <c r="K37" s="67">
        <f>'SPEC DETAILS'!D128</f>
        <v>0</v>
      </c>
      <c r="L37" s="67">
        <f>'SPEC DETAILS'!E128</f>
        <v>0</v>
      </c>
      <c r="M37" s="67">
        <f>'SPEC DETAILS'!F128</f>
        <v>0</v>
      </c>
      <c r="N37" s="67">
        <f>'SPEC DETAILS'!G128</f>
        <v>0</v>
      </c>
      <c r="O37" s="67">
        <f>'SPEC DETAILS'!H128</f>
        <v>0</v>
      </c>
      <c r="P37" s="67">
        <f>'SPEC DETAILS'!I128</f>
        <v>0</v>
      </c>
      <c r="Q37" s="67">
        <f>'SPEC DETAILS'!J128</f>
        <v>0</v>
      </c>
      <c r="R37" s="67">
        <f>'SPEC DETAILS'!K128</f>
        <v>0</v>
      </c>
      <c r="S37" s="67">
        <f>'SPEC DETAILS'!L128</f>
        <v>0</v>
      </c>
      <c r="T37" s="67">
        <f>'SPEC DETAILS'!M128</f>
        <v>0</v>
      </c>
      <c r="U37" s="67">
        <f>'SPEC DETAILS'!N128</f>
        <v>0</v>
      </c>
      <c r="V37" s="67">
        <f>'SPEC DETAILS'!O128</f>
        <v>0</v>
      </c>
      <c r="W37" s="67">
        <f>'SPEC DETAILS'!P128</f>
        <v>0</v>
      </c>
      <c r="X37" s="67">
        <f>'SPEC DETAILS'!Q128</f>
        <v>0</v>
      </c>
      <c r="Y37" s="67">
        <f>'SPEC DETAILS'!R128</f>
        <v>0</v>
      </c>
      <c r="Z37" s="67">
        <f>'SPEC DETAILS'!S128</f>
        <v>0</v>
      </c>
      <c r="AA37" s="67">
        <f>'SPEC DETAILS'!T128</f>
        <v>0</v>
      </c>
      <c r="AB37" s="67">
        <f>'SPEC DETAILS'!U128</f>
        <v>0</v>
      </c>
      <c r="AC37" s="67">
        <f>'SPEC DETAILS'!V128</f>
        <v>0</v>
      </c>
      <c r="AD37" s="67">
        <f>'SPEC DETAILS'!W128</f>
        <v>0</v>
      </c>
      <c r="AE37" s="67">
        <f>'SPEC DETAILS'!X128</f>
        <v>0</v>
      </c>
      <c r="AF37" s="67">
        <f>'SPEC DETAILS'!Y128</f>
        <v>0</v>
      </c>
      <c r="AG37" s="67">
        <f>'SPEC DETAILS'!Z128</f>
        <v>0</v>
      </c>
      <c r="AH37" s="67">
        <f>SUM(AH35:AH36)</f>
        <v>0</v>
      </c>
    </row>
    <row r="38" spans="1:39" s="68" customFormat="1" ht="4.5" hidden="1" customHeight="1" x14ac:dyDescent="0.15"/>
    <row r="39" spans="1:39" s="68" customFormat="1" hidden="1" x14ac:dyDescent="0.15">
      <c r="A39" s="100" t="s">
        <v>3</v>
      </c>
    </row>
    <row r="40" spans="1:39" s="68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8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8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8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8" customFormat="1" hidden="1" x14ac:dyDescent="0.15"/>
    <row r="45" spans="1:39" x14ac:dyDescent="0.15">
      <c r="A45" s="52" t="s">
        <v>10</v>
      </c>
      <c r="B45" s="98"/>
      <c r="D45" s="99"/>
      <c r="E45" s="99"/>
      <c r="F45" s="99"/>
      <c r="G45" s="99"/>
      <c r="H45" s="99"/>
      <c r="I45" s="97"/>
      <c r="J45" s="97">
        <f>J6</f>
        <v>37257</v>
      </c>
      <c r="K45" s="97">
        <f t="shared" ref="K45:AG45" si="5">K6</f>
        <v>37288</v>
      </c>
      <c r="L45" s="97">
        <f t="shared" si="5"/>
        <v>37316</v>
      </c>
      <c r="M45" s="97">
        <f t="shared" si="5"/>
        <v>37347</v>
      </c>
      <c r="N45" s="97">
        <f t="shared" si="5"/>
        <v>37377</v>
      </c>
      <c r="O45" s="97">
        <f t="shared" si="5"/>
        <v>37408</v>
      </c>
      <c r="P45" s="97">
        <f t="shared" si="5"/>
        <v>37438</v>
      </c>
      <c r="Q45" s="97">
        <f t="shared" si="5"/>
        <v>37469</v>
      </c>
      <c r="R45" s="97">
        <f t="shared" si="5"/>
        <v>37500</v>
      </c>
      <c r="S45" s="97">
        <f t="shared" si="5"/>
        <v>37530</v>
      </c>
      <c r="T45" s="97">
        <f t="shared" si="5"/>
        <v>37561</v>
      </c>
      <c r="U45" s="97">
        <f t="shared" si="5"/>
        <v>37591</v>
      </c>
      <c r="V45" s="97">
        <f t="shared" si="5"/>
        <v>37622</v>
      </c>
      <c r="W45" s="97">
        <f t="shared" si="5"/>
        <v>37653</v>
      </c>
      <c r="X45" s="97">
        <f t="shared" si="5"/>
        <v>37681</v>
      </c>
      <c r="Y45" s="97">
        <f t="shared" si="5"/>
        <v>37712</v>
      </c>
      <c r="Z45" s="97">
        <f t="shared" si="5"/>
        <v>37742</v>
      </c>
      <c r="AA45" s="97">
        <f t="shared" si="5"/>
        <v>37773</v>
      </c>
      <c r="AB45" s="97">
        <f t="shared" si="5"/>
        <v>37803</v>
      </c>
      <c r="AC45" s="97">
        <f t="shared" si="5"/>
        <v>37834</v>
      </c>
      <c r="AD45" s="97">
        <f t="shared" si="5"/>
        <v>37865</v>
      </c>
      <c r="AE45" s="97">
        <f t="shared" si="5"/>
        <v>37895</v>
      </c>
      <c r="AF45" s="97">
        <f t="shared" si="5"/>
        <v>37926</v>
      </c>
      <c r="AG45" s="97">
        <f t="shared" si="5"/>
        <v>37956</v>
      </c>
      <c r="AH45" s="59" t="s">
        <v>18</v>
      </c>
      <c r="AI45" s="60"/>
      <c r="AJ45" s="60"/>
      <c r="AK45" s="60"/>
      <c r="AL45" s="60"/>
      <c r="AM45" s="60"/>
    </row>
    <row r="46" spans="1:39" s="98" customFormat="1" x14ac:dyDescent="0.15">
      <c r="A46" s="61" t="s">
        <v>23</v>
      </c>
      <c r="B46" s="61"/>
      <c r="C46" s="61"/>
      <c r="D46" s="62"/>
      <c r="E46" s="62"/>
      <c r="F46" s="62"/>
      <c r="G46" s="62"/>
      <c r="H46" s="62"/>
      <c r="I46" s="62"/>
      <c r="J46" s="62">
        <f>'SPEC DETAILS'!C177</f>
        <v>0</v>
      </c>
      <c r="K46" s="62">
        <f>'SPEC DETAILS'!D177</f>
        <v>0</v>
      </c>
      <c r="L46" s="62">
        <f>'SPEC DETAILS'!E177</f>
        <v>0</v>
      </c>
      <c r="M46" s="62">
        <f>'SPEC DETAILS'!F177</f>
        <v>-28.8889</v>
      </c>
      <c r="N46" s="62">
        <f>'SPEC DETAILS'!G177</f>
        <v>-27.957000000000001</v>
      </c>
      <c r="O46" s="62">
        <f>'SPEC DETAILS'!H177</f>
        <v>-27.777799999999999</v>
      </c>
      <c r="P46" s="62">
        <f>'SPEC DETAILS'!I177</f>
        <v>0</v>
      </c>
      <c r="Q46" s="62">
        <f>'SPEC DETAILS'!J177</f>
        <v>0</v>
      </c>
      <c r="R46" s="62">
        <f>'SPEC DETAILS'!K177</f>
        <v>0</v>
      </c>
      <c r="S46" s="62">
        <f>'SPEC DETAILS'!L177</f>
        <v>0</v>
      </c>
      <c r="T46" s="62">
        <f>'SPEC DETAILS'!M177</f>
        <v>0</v>
      </c>
      <c r="U46" s="62">
        <f>'SPEC DETAILS'!N177</f>
        <v>0</v>
      </c>
      <c r="V46" s="62">
        <f>'SPEC DETAILS'!O177</f>
        <v>0</v>
      </c>
      <c r="W46" s="62">
        <f>'SPEC DETAILS'!P177</f>
        <v>0</v>
      </c>
      <c r="X46" s="62">
        <f>'SPEC DETAILS'!Q177</f>
        <v>0</v>
      </c>
      <c r="Y46" s="62">
        <f>'SPEC DETAILS'!R177</f>
        <v>0</v>
      </c>
      <c r="Z46" s="62">
        <f>'SPEC DETAILS'!S177</f>
        <v>0</v>
      </c>
      <c r="AA46" s="62">
        <f>'SPEC DETAILS'!T177</f>
        <v>0</v>
      </c>
      <c r="AB46" s="62">
        <f>'SPEC DETAILS'!U177</f>
        <v>0</v>
      </c>
      <c r="AC46" s="62">
        <f>'SPEC DETAILS'!V177</f>
        <v>0</v>
      </c>
      <c r="AD46" s="62">
        <f>'SPEC DETAILS'!W177</f>
        <v>0</v>
      </c>
      <c r="AE46" s="62">
        <f>'SPEC DETAILS'!X177</f>
        <v>0</v>
      </c>
      <c r="AF46" s="62">
        <f>'SPEC DETAILS'!Y177</f>
        <v>0</v>
      </c>
      <c r="AG46" s="62">
        <f>'SPEC DETAILS'!Z177</f>
        <v>0</v>
      </c>
      <c r="AH46" s="63"/>
      <c r="AI46" s="63"/>
      <c r="AJ46" s="63"/>
      <c r="AK46" s="63"/>
      <c r="AL46" s="63"/>
      <c r="AM46" s="63"/>
    </row>
    <row r="47" spans="1:39" x14ac:dyDescent="0.15">
      <c r="A47" s="94" t="s">
        <v>29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60"/>
      <c r="AJ47" s="60"/>
      <c r="AK47" s="60"/>
      <c r="AL47" s="60"/>
      <c r="AM47" s="60"/>
    </row>
    <row r="48" spans="1:39" s="65" customFormat="1" x14ac:dyDescent="0.15">
      <c r="A48" s="64" t="s">
        <v>30</v>
      </c>
      <c r="B48" s="64"/>
      <c r="C48" s="64"/>
      <c r="D48" s="64"/>
      <c r="E48" s="64"/>
      <c r="F48" s="64"/>
      <c r="G48" s="64"/>
      <c r="H48" s="64"/>
      <c r="I48" s="64"/>
      <c r="J48" s="64">
        <f t="shared" ref="J48:AF48" si="6">J50-J49</f>
        <v>121311</v>
      </c>
      <c r="K48" s="64">
        <f t="shared" si="6"/>
        <v>120932</v>
      </c>
      <c r="L48" s="64">
        <f t="shared" si="6"/>
        <v>127079</v>
      </c>
      <c r="M48" s="64">
        <f t="shared" si="6"/>
        <v>189765</v>
      </c>
      <c r="N48" s="64">
        <f t="shared" si="6"/>
        <v>189721</v>
      </c>
      <c r="O48" s="64">
        <f t="shared" si="6"/>
        <v>182007</v>
      </c>
      <c r="P48" s="64">
        <f t="shared" si="6"/>
        <v>-187840</v>
      </c>
      <c r="Q48" s="64">
        <f t="shared" si="6"/>
        <v>-194612</v>
      </c>
      <c r="R48" s="64">
        <f t="shared" si="6"/>
        <v>-172584</v>
      </c>
      <c r="S48" s="64">
        <f t="shared" si="6"/>
        <v>194757</v>
      </c>
      <c r="T48" s="64">
        <f t="shared" si="6"/>
        <v>179886</v>
      </c>
      <c r="U48" s="64">
        <f t="shared" si="6"/>
        <v>177307</v>
      </c>
      <c r="V48" s="64">
        <f>V50-V49</f>
        <v>0</v>
      </c>
      <c r="W48" s="64">
        <f t="shared" si="6"/>
        <v>0</v>
      </c>
      <c r="X48" s="64">
        <f t="shared" si="6"/>
        <v>0</v>
      </c>
      <c r="Y48" s="64">
        <f t="shared" si="6"/>
        <v>0</v>
      </c>
      <c r="Z48" s="64">
        <f t="shared" si="6"/>
        <v>0</v>
      </c>
      <c r="AA48" s="64">
        <f t="shared" si="6"/>
        <v>0</v>
      </c>
      <c r="AB48" s="64">
        <f t="shared" si="6"/>
        <v>0</v>
      </c>
      <c r="AC48" s="64">
        <f t="shared" si="6"/>
        <v>0</v>
      </c>
      <c r="AD48" s="64">
        <f t="shared" si="6"/>
        <v>0</v>
      </c>
      <c r="AE48" s="64">
        <f t="shared" si="6"/>
        <v>0</v>
      </c>
      <c r="AF48" s="64">
        <f t="shared" si="6"/>
        <v>0</v>
      </c>
      <c r="AG48" s="64">
        <f>AG50-AG49</f>
        <v>0</v>
      </c>
      <c r="AH48" s="64">
        <f>SUM(J48:AF48)</f>
        <v>927729</v>
      </c>
    </row>
    <row r="49" spans="1:39" s="65" customFormat="1" x14ac:dyDescent="0.15">
      <c r="A49" s="64" t="s">
        <v>31</v>
      </c>
      <c r="B49" s="64"/>
      <c r="C49" s="64"/>
      <c r="D49" s="66"/>
      <c r="E49" s="66"/>
      <c r="F49" s="66"/>
      <c r="G49" s="66"/>
      <c r="H49" s="66"/>
      <c r="I49" s="66"/>
      <c r="K49" s="66"/>
      <c r="L49" s="66"/>
      <c r="M49" s="66">
        <v>76544</v>
      </c>
      <c r="N49" s="66">
        <v>50777</v>
      </c>
      <c r="O49" s="66">
        <v>-99501</v>
      </c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>
        <f>SUM(J49:AF49)</f>
        <v>27820</v>
      </c>
    </row>
    <row r="50" spans="1:39" s="68" customFormat="1" x14ac:dyDescent="0.15">
      <c r="A50" s="67" t="s">
        <v>35</v>
      </c>
      <c r="B50" s="67"/>
      <c r="C50" s="67"/>
      <c r="D50" s="67"/>
      <c r="E50" s="67"/>
      <c r="F50" s="67"/>
      <c r="G50" s="67"/>
      <c r="H50" s="67"/>
      <c r="I50" s="67"/>
      <c r="J50" s="67">
        <f>'SPEC DETAILS'!C184</f>
        <v>121311</v>
      </c>
      <c r="K50" s="67">
        <f>'SPEC DETAILS'!D184</f>
        <v>120932</v>
      </c>
      <c r="L50" s="67">
        <f>'SPEC DETAILS'!E184</f>
        <v>127079</v>
      </c>
      <c r="M50" s="67">
        <f>'SPEC DETAILS'!F184</f>
        <v>266309</v>
      </c>
      <c r="N50" s="67">
        <f>'SPEC DETAILS'!G184</f>
        <v>240498</v>
      </c>
      <c r="O50" s="67">
        <f>'SPEC DETAILS'!H184</f>
        <v>82506</v>
      </c>
      <c r="P50" s="67">
        <f>'SPEC DETAILS'!I184</f>
        <v>-187840</v>
      </c>
      <c r="Q50" s="67">
        <f>'SPEC DETAILS'!J184</f>
        <v>-194612</v>
      </c>
      <c r="R50" s="67">
        <f>'SPEC DETAILS'!K184</f>
        <v>-172584</v>
      </c>
      <c r="S50" s="67">
        <f>'SPEC DETAILS'!L184</f>
        <v>194757</v>
      </c>
      <c r="T50" s="67">
        <f>'SPEC DETAILS'!M184</f>
        <v>179886</v>
      </c>
      <c r="U50" s="67">
        <f>'SPEC DETAILS'!N184</f>
        <v>177307</v>
      </c>
      <c r="V50" s="67">
        <f>'SPEC DETAILS'!O184</f>
        <v>0</v>
      </c>
      <c r="W50" s="67">
        <f>'SPEC DETAILS'!P184</f>
        <v>0</v>
      </c>
      <c r="X50" s="67">
        <f>'SPEC DETAILS'!Q184</f>
        <v>0</v>
      </c>
      <c r="Y50" s="67">
        <f>'SPEC DETAILS'!R184</f>
        <v>0</v>
      </c>
      <c r="Z50" s="67">
        <f>'SPEC DETAILS'!S184</f>
        <v>0</v>
      </c>
      <c r="AA50" s="67">
        <f>'SPEC DETAILS'!T184</f>
        <v>0</v>
      </c>
      <c r="AB50" s="67">
        <f>'SPEC DETAILS'!U184</f>
        <v>0</v>
      </c>
      <c r="AC50" s="67">
        <f>'SPEC DETAILS'!V184</f>
        <v>0</v>
      </c>
      <c r="AD50" s="67">
        <f>'SPEC DETAILS'!W184</f>
        <v>0</v>
      </c>
      <c r="AE50" s="67">
        <f>'SPEC DETAILS'!X184</f>
        <v>0</v>
      </c>
      <c r="AF50" s="67">
        <f>'SPEC DETAILS'!Y184</f>
        <v>0</v>
      </c>
      <c r="AG50" s="67">
        <f>'SPEC DETAILS'!Z184</f>
        <v>0</v>
      </c>
      <c r="AH50" s="67">
        <f>SUM(AH48:AH49)</f>
        <v>955549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60"/>
      <c r="AJ51" s="60"/>
      <c r="AK51" s="60"/>
      <c r="AL51" s="60"/>
      <c r="AM51" s="60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60"/>
      <c r="AJ52" s="60"/>
      <c r="AK52" s="60"/>
      <c r="AL52" s="60"/>
      <c r="AM52" s="60"/>
    </row>
    <row r="53" spans="1:39" x14ac:dyDescent="0.15">
      <c r="A53" s="101" t="s">
        <v>4</v>
      </c>
      <c r="B53" s="98"/>
      <c r="C53" s="95"/>
      <c r="D53" s="60"/>
      <c r="E53" s="60"/>
      <c r="F53" s="60"/>
      <c r="G53" s="60"/>
      <c r="H53" s="60"/>
      <c r="I53" s="69"/>
      <c r="J53" s="102">
        <f>'SPEC DETAILS'!C196</f>
        <v>71.954999999999998</v>
      </c>
      <c r="K53" s="102">
        <f>'SPEC DETAILS'!D196</f>
        <v>61.465400000000002</v>
      </c>
      <c r="L53" s="102">
        <f>'SPEC DETAILS'!E196</f>
        <v>61.465400000000002</v>
      </c>
      <c r="M53" s="102">
        <f>'SPEC DETAILS'!F196</f>
        <v>134.625</v>
      </c>
      <c r="N53" s="102">
        <f>'SPEC DETAILS'!G196</f>
        <v>134.625</v>
      </c>
      <c r="O53" s="102">
        <f>'SPEC DETAILS'!H196</f>
        <v>134.625</v>
      </c>
      <c r="P53" s="102">
        <f>'SPEC DETAILS'!I196</f>
        <v>106.28570000000001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134.625</v>
      </c>
      <c r="T53" s="102">
        <f>'SPEC DETAILS'!M196</f>
        <v>134.625</v>
      </c>
      <c r="U53" s="102">
        <f>'SPEC DETAILS'!N196</f>
        <v>134.625</v>
      </c>
      <c r="V53" s="102">
        <f>'SPEC DETAILS'!O196</f>
        <v>0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70"/>
      <c r="AI53" s="60"/>
      <c r="AJ53" s="60"/>
      <c r="AK53" s="60"/>
      <c r="AL53" s="60"/>
      <c r="AM53" s="60"/>
    </row>
    <row r="54" spans="1:39" x14ac:dyDescent="0.15">
      <c r="A54" s="101" t="s">
        <v>5</v>
      </c>
      <c r="B54" s="98"/>
      <c r="C54" s="95"/>
      <c r="D54" s="60"/>
      <c r="E54" s="60"/>
      <c r="F54" s="60"/>
      <c r="G54" s="60"/>
      <c r="H54" s="60"/>
      <c r="I54" s="60"/>
      <c r="J54" s="102">
        <f>'SPEC DETAILS'!C197</f>
        <v>73.14</v>
      </c>
      <c r="K54" s="102">
        <f>'SPEC DETAILS'!D197</f>
        <v>62.453800000000001</v>
      </c>
      <c r="L54" s="102">
        <f>'SPEC DETAILS'!E197</f>
        <v>62.426900000000003</v>
      </c>
      <c r="M54" s="102">
        <f>'SPEC DETAILS'!F197</f>
        <v>102.575</v>
      </c>
      <c r="N54" s="102">
        <f>'SPEC DETAILS'!G197</f>
        <v>102.575</v>
      </c>
      <c r="O54" s="102">
        <f>'SPEC DETAILS'!H197</f>
        <v>102.575</v>
      </c>
      <c r="P54" s="102">
        <f>'SPEC DETAILS'!I197</f>
        <v>103.6857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139.25</v>
      </c>
      <c r="T54" s="102">
        <f>'SPEC DETAILS'!M197</f>
        <v>139.25</v>
      </c>
      <c r="U54" s="102">
        <f>'SPEC DETAILS'!N197</f>
        <v>139.25</v>
      </c>
      <c r="V54" s="102">
        <f>'SPEC DETAILS'!O197</f>
        <v>0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60"/>
      <c r="AI54" s="60"/>
      <c r="AJ54" s="60"/>
      <c r="AK54" s="60"/>
      <c r="AL54" s="60"/>
      <c r="AM54" s="60"/>
    </row>
    <row r="55" spans="1:39" x14ac:dyDescent="0.15">
      <c r="A55" s="101" t="s">
        <v>6</v>
      </c>
      <c r="B55" s="95"/>
      <c r="C55" s="95"/>
      <c r="D55" s="60"/>
      <c r="E55" s="60"/>
      <c r="F55" s="60"/>
      <c r="G55" s="60"/>
      <c r="H55" s="60"/>
      <c r="I55" s="60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60"/>
      <c r="AI55" s="60"/>
      <c r="AJ55" s="60"/>
      <c r="AK55" s="60"/>
      <c r="AL55" s="60"/>
      <c r="AM55" s="60"/>
    </row>
    <row r="56" spans="1:39" s="65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5" customFormat="1" x14ac:dyDescent="0.15"/>
    <row r="58" spans="1:39" s="68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08" t="s">
        <v>11</v>
      </c>
    </row>
    <row r="2" spans="1:15" x14ac:dyDescent="0.2">
      <c r="A2" s="208" t="s">
        <v>155</v>
      </c>
    </row>
    <row r="3" spans="1:15" x14ac:dyDescent="0.2">
      <c r="A3" s="208" t="str">
        <f>'POWER SUM'!A3</f>
        <v>As of December 18, 2001</v>
      </c>
    </row>
    <row r="4" spans="1:15" x14ac:dyDescent="0.2">
      <c r="A4" s="208" t="s">
        <v>13</v>
      </c>
    </row>
    <row r="6" spans="1:15" x14ac:dyDescent="0.2">
      <c r="C6" s="84"/>
    </row>
    <row r="7" spans="1:15" x14ac:dyDescent="0.2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2">
      <c r="A9" s="72" t="s">
        <v>73</v>
      </c>
      <c r="C9" s="35">
        <v>-6</v>
      </c>
      <c r="D9" s="35">
        <v>-14</v>
      </c>
      <c r="E9" s="35">
        <v>-14</v>
      </c>
      <c r="F9" s="35">
        <v>44</v>
      </c>
      <c r="G9" s="35">
        <f>28+14</f>
        <v>42</v>
      </c>
      <c r="H9" s="35">
        <f>28+14</f>
        <v>42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2">
      <c r="A10" s="72" t="s">
        <v>136</v>
      </c>
      <c r="C10" s="36">
        <v>0</v>
      </c>
      <c r="D10" s="36">
        <v>0</v>
      </c>
      <c r="E10" s="36">
        <v>0</v>
      </c>
      <c r="F10" s="36">
        <v>-29</v>
      </c>
      <c r="G10" s="36">
        <v>-28</v>
      </c>
      <c r="H10" s="36">
        <v>-28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2">
      <c r="A11" s="72" t="s">
        <v>137</v>
      </c>
      <c r="C11" s="37">
        <f>SUM(C9:C10)</f>
        <v>-6</v>
      </c>
      <c r="D11" s="37">
        <f t="shared" ref="D11:N11" si="0">SUM(D9:D10)</f>
        <v>-14</v>
      </c>
      <c r="E11" s="37">
        <f t="shared" si="0"/>
        <v>-14</v>
      </c>
      <c r="F11" s="37">
        <f t="shared" si="0"/>
        <v>15</v>
      </c>
      <c r="G11" s="37">
        <f t="shared" si="0"/>
        <v>14</v>
      </c>
      <c r="H11" s="37">
        <f t="shared" si="0"/>
        <v>14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2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2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2">
      <c r="A14" s="72" t="s">
        <v>139</v>
      </c>
      <c r="C14" s="37">
        <v>0</v>
      </c>
      <c r="D14" s="37">
        <v>0</v>
      </c>
      <c r="E14" s="37">
        <v>0</v>
      </c>
      <c r="F14" s="37">
        <v>19</v>
      </c>
      <c r="G14" s="37">
        <v>24</v>
      </c>
      <c r="H14" s="37">
        <v>16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2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2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2">
      <c r="A18" s="72" t="s">
        <v>138</v>
      </c>
      <c r="C18" s="35">
        <f>5200-21000</f>
        <v>-15800</v>
      </c>
      <c r="D18" s="35">
        <v>4800</v>
      </c>
      <c r="E18" s="35">
        <v>5200</v>
      </c>
      <c r="F18" s="35">
        <f>45760+9360</f>
        <v>55120</v>
      </c>
      <c r="G18" s="35">
        <f>45760+9360</f>
        <v>55120</v>
      </c>
      <c r="H18" s="35">
        <f>44000+9000</f>
        <v>53000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2">
      <c r="A19" s="72" t="s">
        <v>133</v>
      </c>
      <c r="C19" s="35">
        <v>0</v>
      </c>
      <c r="D19" s="35">
        <v>0</v>
      </c>
      <c r="E19" s="35">
        <v>0</v>
      </c>
      <c r="F19" s="35">
        <v>-3068</v>
      </c>
      <c r="G19" s="35">
        <v>-32550</v>
      </c>
      <c r="H19" s="35">
        <v>-3064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2">
      <c r="A20" s="72" t="s">
        <v>172</v>
      </c>
      <c r="C20" s="35">
        <v>0</v>
      </c>
      <c r="D20" s="35">
        <v>0</v>
      </c>
      <c r="E20" s="35">
        <v>0</v>
      </c>
      <c r="F20" s="35">
        <f>36296+7696</f>
        <v>43992</v>
      </c>
      <c r="G20" s="35">
        <f>54496+25896</f>
        <v>80392</v>
      </c>
      <c r="H20" s="35">
        <f>27400-100</f>
        <v>27300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2">
      <c r="A21" s="84" t="s">
        <v>141</v>
      </c>
      <c r="C21" s="79">
        <f t="shared" ref="C21:N21" si="1">SUM(C18:C20)</f>
        <v>-15800</v>
      </c>
      <c r="D21" s="79">
        <f t="shared" si="1"/>
        <v>4800</v>
      </c>
      <c r="E21" s="79">
        <f t="shared" si="1"/>
        <v>5200</v>
      </c>
      <c r="F21" s="79">
        <f t="shared" si="1"/>
        <v>96044</v>
      </c>
      <c r="G21" s="79">
        <f t="shared" si="1"/>
        <v>102962</v>
      </c>
      <c r="H21" s="79">
        <f t="shared" si="1"/>
        <v>77236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2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2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2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2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2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2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2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2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2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2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157440</v>
      </c>
    </row>
    <row r="37" spans="1:15" x14ac:dyDescent="0.2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f>SUM(C37:N37)+SUM(C19:N19)</f>
        <v>-38682</v>
      </c>
    </row>
    <row r="38" spans="1:15" x14ac:dyDescent="0.2">
      <c r="A38" s="72" t="s">
        <v>172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f>SUM(C38:N38)+SUM(C20:N20)</f>
        <v>151684</v>
      </c>
    </row>
    <row r="39" spans="1:15" x14ac:dyDescent="0.2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270442</v>
      </c>
    </row>
    <row r="40" spans="1:15" hidden="1" x14ac:dyDescent="0.2">
      <c r="A40" s="56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2">
      <c r="A1" s="208" t="s">
        <v>11</v>
      </c>
    </row>
    <row r="2" spans="1:15" x14ac:dyDescent="0.2">
      <c r="A2" s="208" t="s">
        <v>12</v>
      </c>
    </row>
    <row r="3" spans="1:15" x14ac:dyDescent="0.2">
      <c r="A3" s="208" t="str">
        <f>'POWER SUM'!A3</f>
        <v>As of December 18, 2001</v>
      </c>
    </row>
    <row r="4" spans="1:15" x14ac:dyDescent="0.2">
      <c r="A4" s="208" t="s">
        <v>13</v>
      </c>
    </row>
    <row r="6" spans="1:15" x14ac:dyDescent="0.2">
      <c r="C6" s="84"/>
    </row>
    <row r="7" spans="1:15" x14ac:dyDescent="0.2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2">
      <c r="A9" s="72" t="s">
        <v>73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-27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2">
      <c r="A10" s="72" t="s">
        <v>136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2">
      <c r="A11" s="72" t="s">
        <v>137</v>
      </c>
      <c r="C11" s="37">
        <f>SUM(C9:C10)</f>
        <v>0</v>
      </c>
      <c r="D11" s="37">
        <f t="shared" ref="D11:N11" si="0">SUM(D9:D10)</f>
        <v>0</v>
      </c>
      <c r="E11" s="37">
        <f t="shared" si="0"/>
        <v>0</v>
      </c>
      <c r="F11" s="37">
        <f t="shared" si="0"/>
        <v>0</v>
      </c>
      <c r="G11" s="37">
        <f t="shared" si="0"/>
        <v>0</v>
      </c>
      <c r="H11" s="37">
        <f t="shared" si="0"/>
        <v>-27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2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2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2">
      <c r="A14" s="72" t="s">
        <v>139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2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2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2">
      <c r="A18" s="72" t="s">
        <v>138</v>
      </c>
      <c r="C18" s="35">
        <f>2600-13520+5200</f>
        <v>-5720</v>
      </c>
      <c r="D18" s="35">
        <f>-12480+4800</f>
        <v>-7680</v>
      </c>
      <c r="E18" s="35">
        <f>-13520+5200</f>
        <v>-8320</v>
      </c>
      <c r="F18" s="35">
        <v>0</v>
      </c>
      <c r="G18" s="35">
        <v>0</v>
      </c>
      <c r="H18" s="35">
        <v>95000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2">
      <c r="A19" s="72" t="s">
        <v>133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2">
      <c r="A20" s="72" t="s">
        <v>143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2">
      <c r="A21" s="84" t="s">
        <v>141</v>
      </c>
      <c r="C21" s="79">
        <f>SUM(C18:C20)</f>
        <v>-5720</v>
      </c>
      <c r="D21" s="79">
        <f>SUM(D18:D20)</f>
        <v>-7680</v>
      </c>
      <c r="E21" s="79">
        <f t="shared" ref="E21:N21" si="1">SUM(E18:E20)</f>
        <v>-8320</v>
      </c>
      <c r="F21" s="79">
        <f t="shared" si="1"/>
        <v>0</v>
      </c>
      <c r="G21" s="79">
        <f t="shared" si="1"/>
        <v>0</v>
      </c>
      <c r="H21" s="79">
        <f t="shared" si="1"/>
        <v>95000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2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2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2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2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2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2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2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2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2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2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2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2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2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2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2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73280</v>
      </c>
    </row>
    <row r="37" spans="1:15" x14ac:dyDescent="0.2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</row>
    <row r="38" spans="1:15" x14ac:dyDescent="0.2">
      <c r="A38" s="72" t="s">
        <v>143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</row>
    <row r="39" spans="1:15" x14ac:dyDescent="0.2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73280</v>
      </c>
    </row>
    <row r="40" spans="1:15" hidden="1" x14ac:dyDescent="0.2">
      <c r="A40" s="56" t="s">
        <v>0</v>
      </c>
    </row>
    <row r="41" spans="1:15" hidden="1" x14ac:dyDescent="0.2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7"/>
  <sheetViews>
    <sheetView workbookViewId="0">
      <selection activeCell="A3" sqref="A3"/>
    </sheetView>
  </sheetViews>
  <sheetFormatPr defaultRowHeight="9.75" customHeight="1" x14ac:dyDescent="0.15"/>
  <cols>
    <col min="1" max="1" width="11" style="192" customWidth="1"/>
    <col min="2" max="3" width="7.83203125" style="192" customWidth="1"/>
    <col min="4" max="6" width="7.83203125" style="193" customWidth="1"/>
    <col min="7" max="8" width="7.83203125" style="192" customWidth="1"/>
    <col min="9" max="9" width="8.33203125" style="193" customWidth="1"/>
    <col min="10" max="10" width="9.5" style="193" bestFit="1" customWidth="1"/>
    <col min="11" max="11" width="12.83203125" style="192" customWidth="1"/>
    <col min="12" max="18" width="7.83203125" style="192" customWidth="1"/>
    <col min="19" max="19" width="8.33203125" style="192" customWidth="1"/>
    <col min="20" max="20" width="10" style="192" bestFit="1" customWidth="1"/>
    <col min="21" max="21" width="10.5" style="192" bestFit="1" customWidth="1"/>
    <col min="22" max="22" width="7.6640625" style="192" hidden="1" customWidth="1"/>
    <col min="23" max="23" width="9.1640625" style="192" hidden="1" customWidth="1"/>
    <col min="24" max="24" width="7.83203125" style="194" hidden="1" customWidth="1"/>
    <col min="25" max="25" width="9.83203125" style="232" bestFit="1" customWidth="1"/>
    <col min="26" max="26" width="10.5" style="192" customWidth="1"/>
    <col min="27" max="27" width="10.5" style="200" customWidth="1"/>
    <col min="28" max="28" width="9.6640625" style="200" bestFit="1" customWidth="1"/>
    <col min="29" max="29" width="9.33203125" style="203"/>
    <col min="30" max="30" width="14" style="203" customWidth="1"/>
    <col min="31" max="37" width="10.33203125" style="203" bestFit="1" customWidth="1"/>
    <col min="38" max="38" width="10.5" style="203" bestFit="1" customWidth="1"/>
    <col min="39" max="16384" width="9.33203125" style="203"/>
  </cols>
  <sheetData>
    <row r="1" spans="1:56" ht="9.75" customHeight="1" x14ac:dyDescent="0.15">
      <c r="A1" s="191" t="s">
        <v>148</v>
      </c>
    </row>
    <row r="2" spans="1:56" ht="9.75" customHeight="1" x14ac:dyDescent="0.15">
      <c r="A2" s="191"/>
    </row>
    <row r="3" spans="1:56" ht="9.75" customHeight="1" x14ac:dyDescent="0.15">
      <c r="A3" s="215" t="s">
        <v>151</v>
      </c>
      <c r="K3" s="215" t="s">
        <v>150</v>
      </c>
    </row>
    <row r="4" spans="1:56" s="221" customFormat="1" ht="7.8" x14ac:dyDescent="0.15">
      <c r="A4" s="288" t="s">
        <v>84</v>
      </c>
      <c r="B4" s="217" t="s">
        <v>43</v>
      </c>
      <c r="C4" s="243"/>
      <c r="D4" s="243"/>
      <c r="E4" s="243"/>
      <c r="F4" s="243"/>
      <c r="G4" s="243"/>
      <c r="H4" s="243"/>
      <c r="I4" s="218"/>
      <c r="J4" s="219"/>
      <c r="K4" s="288" t="s">
        <v>146</v>
      </c>
      <c r="L4" s="217" t="s">
        <v>43</v>
      </c>
      <c r="M4" s="243"/>
      <c r="N4" s="243"/>
      <c r="O4" s="243"/>
      <c r="P4" s="243"/>
      <c r="Q4" s="243"/>
      <c r="R4" s="243"/>
      <c r="S4" s="218"/>
      <c r="T4" s="11"/>
      <c r="U4" s="11"/>
      <c r="V4" s="11"/>
      <c r="W4" s="11"/>
      <c r="X4" s="11"/>
      <c r="Y4" s="233"/>
      <c r="Z4" s="11"/>
      <c r="AA4" s="201"/>
      <c r="AB4" s="220"/>
    </row>
    <row r="5" spans="1:56" s="204" customFormat="1" ht="9.75" customHeight="1" x14ac:dyDescent="0.15">
      <c r="A5" s="217" t="s">
        <v>45</v>
      </c>
      <c r="B5" s="216" t="s">
        <v>185</v>
      </c>
      <c r="C5" s="243" t="s">
        <v>186</v>
      </c>
      <c r="D5" s="243" t="s">
        <v>187</v>
      </c>
      <c r="E5" s="243" t="s">
        <v>175</v>
      </c>
      <c r="F5" s="243" t="s">
        <v>182</v>
      </c>
      <c r="G5" s="243" t="s">
        <v>181</v>
      </c>
      <c r="H5" s="243" t="s">
        <v>144</v>
      </c>
      <c r="I5" s="222" t="s">
        <v>83</v>
      </c>
      <c r="J5" s="219"/>
      <c r="K5" s="217" t="s">
        <v>45</v>
      </c>
      <c r="L5" s="216" t="s">
        <v>185</v>
      </c>
      <c r="M5" s="243" t="s">
        <v>186</v>
      </c>
      <c r="N5" s="243" t="s">
        <v>187</v>
      </c>
      <c r="O5" s="243" t="s">
        <v>175</v>
      </c>
      <c r="P5" s="243" t="s">
        <v>182</v>
      </c>
      <c r="Q5" s="243" t="s">
        <v>181</v>
      </c>
      <c r="R5" s="243" t="s">
        <v>144</v>
      </c>
      <c r="S5" s="222" t="s">
        <v>83</v>
      </c>
      <c r="T5" s="11"/>
      <c r="U5" s="11"/>
      <c r="V5" s="11"/>
      <c r="W5" s="11"/>
      <c r="X5" s="11"/>
      <c r="Y5" s="233"/>
      <c r="Z5" s="11"/>
      <c r="AA5" s="201"/>
      <c r="AB5" s="201"/>
    </row>
    <row r="6" spans="1:56" s="204" customFormat="1" ht="9.75" customHeight="1" x14ac:dyDescent="0.15">
      <c r="A6" s="216" t="s">
        <v>2</v>
      </c>
      <c r="B6" s="248">
        <v>-1039</v>
      </c>
      <c r="C6" s="249">
        <v>-28680</v>
      </c>
      <c r="D6" s="249">
        <v>-61990</v>
      </c>
      <c r="E6" s="249">
        <v>-69539</v>
      </c>
      <c r="F6" s="249">
        <v>-82398</v>
      </c>
      <c r="G6" s="249">
        <v>-41994</v>
      </c>
      <c r="H6" s="249"/>
      <c r="I6" s="250">
        <v>-285640</v>
      </c>
      <c r="J6" s="219"/>
      <c r="K6" s="216" t="s">
        <v>2</v>
      </c>
      <c r="L6" s="224">
        <v>10400</v>
      </c>
      <c r="M6" s="244">
        <v>9600</v>
      </c>
      <c r="N6" s="244">
        <v>10400</v>
      </c>
      <c r="O6" s="244">
        <v>10400</v>
      </c>
      <c r="P6" s="244">
        <v>10400</v>
      </c>
      <c r="Q6" s="244">
        <v>10000</v>
      </c>
      <c r="R6" s="244"/>
      <c r="S6" s="225">
        <v>61200</v>
      </c>
      <c r="T6" s="223"/>
      <c r="U6" s="223"/>
      <c r="V6" s="223"/>
      <c r="W6" s="223"/>
      <c r="X6" s="223"/>
      <c r="Y6" s="233"/>
      <c r="Z6" s="223"/>
      <c r="AA6" s="201"/>
      <c r="AB6" s="201"/>
    </row>
    <row r="7" spans="1:56" s="204" customFormat="1" ht="9.75" customHeight="1" x14ac:dyDescent="0.15">
      <c r="A7" s="3" t="s">
        <v>8</v>
      </c>
      <c r="B7" s="251">
        <v>2493</v>
      </c>
      <c r="C7" s="200">
        <v>33364</v>
      </c>
      <c r="D7" s="200">
        <v>67052</v>
      </c>
      <c r="E7" s="200">
        <v>59547</v>
      </c>
      <c r="F7" s="200">
        <v>41508</v>
      </c>
      <c r="G7" s="200">
        <v>64522</v>
      </c>
      <c r="H7" s="200"/>
      <c r="I7" s="252">
        <v>268486</v>
      </c>
      <c r="J7" s="219"/>
      <c r="K7" s="3" t="s">
        <v>8</v>
      </c>
      <c r="L7" s="245">
        <v>-10400</v>
      </c>
      <c r="M7" s="199">
        <v>-9600</v>
      </c>
      <c r="N7" s="199">
        <v>-10400</v>
      </c>
      <c r="O7" s="199">
        <v>10400</v>
      </c>
      <c r="P7" s="199">
        <v>10400</v>
      </c>
      <c r="Q7" s="199">
        <v>10000</v>
      </c>
      <c r="R7" s="199"/>
      <c r="S7" s="246">
        <v>400</v>
      </c>
      <c r="T7" s="223"/>
      <c r="U7" s="223"/>
      <c r="V7" s="223"/>
      <c r="W7" s="223"/>
      <c r="X7" s="223"/>
      <c r="Y7" s="233"/>
      <c r="Z7" s="223"/>
      <c r="AA7" s="201"/>
      <c r="AB7" s="201"/>
    </row>
    <row r="8" spans="1:56" s="204" customFormat="1" ht="9.75" customHeight="1" x14ac:dyDescent="0.15">
      <c r="A8" s="3" t="s">
        <v>10</v>
      </c>
      <c r="B8" s="251"/>
      <c r="C8" s="200"/>
      <c r="D8" s="200"/>
      <c r="E8" s="200">
        <v>76544</v>
      </c>
      <c r="F8" s="200">
        <v>50777</v>
      </c>
      <c r="G8" s="200">
        <v>-99501</v>
      </c>
      <c r="H8" s="200"/>
      <c r="I8" s="252">
        <v>27820</v>
      </c>
      <c r="J8" s="219"/>
      <c r="K8" s="3" t="s">
        <v>10</v>
      </c>
      <c r="L8" s="245"/>
      <c r="M8" s="199"/>
      <c r="N8" s="199"/>
      <c r="O8" s="199">
        <v>-20800</v>
      </c>
      <c r="P8" s="199">
        <v>-20800</v>
      </c>
      <c r="Q8" s="199">
        <v>-20000</v>
      </c>
      <c r="R8" s="199"/>
      <c r="S8" s="246">
        <v>-61600</v>
      </c>
      <c r="T8" s="223"/>
      <c r="U8" s="223"/>
      <c r="V8" s="223"/>
      <c r="W8" s="223"/>
      <c r="X8" s="223"/>
      <c r="Y8" s="233"/>
      <c r="Z8" s="223"/>
      <c r="AA8" s="201"/>
      <c r="AB8" s="201"/>
    </row>
    <row r="9" spans="1:56" s="204" customFormat="1" ht="9.75" customHeight="1" x14ac:dyDescent="0.15">
      <c r="A9" s="3" t="s">
        <v>144</v>
      </c>
      <c r="B9" s="251"/>
      <c r="C9" s="200"/>
      <c r="D9" s="200"/>
      <c r="E9" s="200"/>
      <c r="F9" s="200"/>
      <c r="G9" s="200"/>
      <c r="H9" s="200"/>
      <c r="I9" s="252"/>
      <c r="J9" s="219"/>
      <c r="K9" s="3" t="s">
        <v>144</v>
      </c>
      <c r="L9" s="245"/>
      <c r="M9" s="199"/>
      <c r="N9" s="199"/>
      <c r="O9" s="199"/>
      <c r="P9" s="199"/>
      <c r="Q9" s="199"/>
      <c r="R9" s="199"/>
      <c r="S9" s="246"/>
      <c r="T9" s="223"/>
      <c r="U9" s="223"/>
      <c r="V9" s="223"/>
      <c r="W9" s="223"/>
      <c r="X9" s="223"/>
      <c r="Y9" s="233"/>
      <c r="Z9" s="223"/>
      <c r="AA9" s="201"/>
      <c r="AB9" s="201"/>
    </row>
    <row r="10" spans="1:56" s="204" customFormat="1" ht="9.75" customHeight="1" x14ac:dyDescent="0.15">
      <c r="A10" s="4" t="s">
        <v>83</v>
      </c>
      <c r="B10" s="253">
        <v>1454</v>
      </c>
      <c r="C10" s="254">
        <v>4684</v>
      </c>
      <c r="D10" s="254">
        <v>5062</v>
      </c>
      <c r="E10" s="254">
        <v>66552</v>
      </c>
      <c r="F10" s="254">
        <v>9887</v>
      </c>
      <c r="G10" s="254">
        <v>-76973</v>
      </c>
      <c r="H10" s="254"/>
      <c r="I10" s="255">
        <v>10666</v>
      </c>
      <c r="J10" s="219"/>
      <c r="K10" s="4" t="s">
        <v>83</v>
      </c>
      <c r="L10" s="226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/>
      <c r="S10" s="227">
        <v>0</v>
      </c>
      <c r="T10" s="223"/>
      <c r="U10" s="223"/>
      <c r="V10" s="223"/>
      <c r="W10" s="223"/>
      <c r="X10" s="223"/>
      <c r="Y10" s="233"/>
      <c r="Z10" s="223"/>
      <c r="AA10" s="201"/>
      <c r="AB10" s="201"/>
    </row>
    <row r="11" spans="1:56" s="204" customFormat="1" ht="9.75" customHeight="1" x14ac:dyDescent="0.15">
      <c r="A11" s="280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03"/>
      <c r="P11" s="270"/>
      <c r="Q11" s="270"/>
      <c r="R11" s="270"/>
      <c r="S11" s="270"/>
      <c r="T11" s="270"/>
      <c r="U11" s="270"/>
      <c r="V11" s="270"/>
      <c r="W11" s="270"/>
      <c r="X11" s="270"/>
      <c r="Y11" s="240"/>
      <c r="Z11" s="270"/>
      <c r="AA11" s="241"/>
      <c r="AB11" s="241"/>
    </row>
    <row r="12" spans="1:56" s="284" customFormat="1" ht="9.75" customHeight="1" x14ac:dyDescent="0.15">
      <c r="A12" s="281" t="s">
        <v>232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3"/>
      <c r="P12" s="285"/>
      <c r="Q12" s="285"/>
      <c r="R12" s="285"/>
      <c r="S12" s="285"/>
      <c r="T12" s="285"/>
      <c r="U12" s="285"/>
      <c r="V12" s="285"/>
      <c r="W12" s="285"/>
      <c r="X12" s="285"/>
      <c r="Y12" s="286"/>
      <c r="Z12" s="285"/>
      <c r="AA12" s="282"/>
      <c r="AB12" s="282"/>
    </row>
    <row r="13" spans="1:56" s="204" customFormat="1" ht="9.75" customHeight="1" x14ac:dyDescent="0.15">
      <c r="B13" s="242"/>
      <c r="C13" s="242"/>
      <c r="G13" s="228"/>
      <c r="I13" s="228"/>
      <c r="X13" s="239"/>
      <c r="Y13" s="240"/>
      <c r="AA13" s="241"/>
      <c r="AB13" s="241"/>
    </row>
    <row r="14" spans="1:56" s="204" customFormat="1" ht="9.75" customHeight="1" x14ac:dyDescent="0.15">
      <c r="A14" s="198" t="s">
        <v>36</v>
      </c>
      <c r="B14" s="195" t="s">
        <v>37</v>
      </c>
      <c r="C14" s="195" t="s">
        <v>38</v>
      </c>
      <c r="D14" s="196" t="s">
        <v>39</v>
      </c>
      <c r="E14" s="196" t="s">
        <v>40</v>
      </c>
      <c r="F14" s="196" t="s">
        <v>145</v>
      </c>
      <c r="G14" s="195" t="s">
        <v>41</v>
      </c>
      <c r="H14" s="195" t="s">
        <v>147</v>
      </c>
      <c r="I14" s="196" t="s">
        <v>42</v>
      </c>
      <c r="J14" s="196" t="s">
        <v>43</v>
      </c>
      <c r="K14" s="195" t="s">
        <v>44</v>
      </c>
      <c r="L14" s="195" t="s">
        <v>45</v>
      </c>
      <c r="M14" s="195" t="s">
        <v>46</v>
      </c>
      <c r="N14" s="195" t="s">
        <v>47</v>
      </c>
      <c r="O14" s="195" t="s">
        <v>48</v>
      </c>
      <c r="P14" s="195" t="s">
        <v>149</v>
      </c>
      <c r="Q14" s="195" t="s">
        <v>49</v>
      </c>
      <c r="R14" s="195" t="s">
        <v>50</v>
      </c>
      <c r="S14" s="195" t="s">
        <v>51</v>
      </c>
      <c r="T14" s="195" t="s">
        <v>52</v>
      </c>
      <c r="U14" s="195" t="s">
        <v>53</v>
      </c>
      <c r="V14" s="195" t="s">
        <v>54</v>
      </c>
      <c r="W14" s="195" t="s">
        <v>55</v>
      </c>
      <c r="X14" s="197" t="s">
        <v>56</v>
      </c>
      <c r="Y14" s="234" t="s">
        <v>57</v>
      </c>
      <c r="Z14" s="195" t="s">
        <v>58</v>
      </c>
      <c r="AA14" s="202" t="s">
        <v>59</v>
      </c>
      <c r="AB14" s="202" t="s">
        <v>60</v>
      </c>
      <c r="AD14" s="203"/>
      <c r="AE14" s="203"/>
      <c r="AF14" s="203"/>
      <c r="AG14" s="205"/>
      <c r="AH14" s="205"/>
      <c r="AI14" s="203"/>
      <c r="AJ14" s="203"/>
      <c r="AK14" s="205"/>
      <c r="AL14" s="205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6"/>
      <c r="BA14" s="203"/>
      <c r="BB14" s="203"/>
      <c r="BC14" s="203"/>
      <c r="BD14" s="203"/>
    </row>
    <row r="15" spans="1:56" s="256" customFormat="1" ht="7.8" x14ac:dyDescent="0.15">
      <c r="A15" s="256" t="s">
        <v>228</v>
      </c>
      <c r="B15" s="256" t="s">
        <v>173</v>
      </c>
      <c r="C15" s="256" t="s">
        <v>184</v>
      </c>
      <c r="D15" s="257">
        <v>37347</v>
      </c>
      <c r="E15" s="257">
        <v>37437</v>
      </c>
      <c r="F15" s="256" t="s">
        <v>229</v>
      </c>
      <c r="G15" s="256">
        <v>8181</v>
      </c>
      <c r="H15" s="256" t="s">
        <v>174</v>
      </c>
      <c r="I15" s="257">
        <v>37228</v>
      </c>
      <c r="J15" s="256" t="s">
        <v>175</v>
      </c>
      <c r="K15" s="256" t="s">
        <v>176</v>
      </c>
      <c r="L15" s="256" t="s">
        <v>2</v>
      </c>
      <c r="M15" s="256" t="b">
        <v>0</v>
      </c>
      <c r="N15" s="256">
        <v>25</v>
      </c>
      <c r="O15" s="256" t="s">
        <v>177</v>
      </c>
      <c r="P15" s="256" t="s">
        <v>178</v>
      </c>
      <c r="Q15" s="256" t="s">
        <v>74</v>
      </c>
      <c r="R15" s="256" t="s">
        <v>179</v>
      </c>
      <c r="S15" s="256" t="b">
        <v>0</v>
      </c>
      <c r="T15" s="256">
        <v>10400</v>
      </c>
      <c r="U15" s="256">
        <v>27.25</v>
      </c>
      <c r="V15" s="256" t="s">
        <v>180</v>
      </c>
      <c r="W15" s="256">
        <v>0</v>
      </c>
      <c r="X15" s="256">
        <v>283400</v>
      </c>
      <c r="Y15" s="258">
        <v>37243</v>
      </c>
      <c r="Z15" s="256">
        <v>20.5</v>
      </c>
      <c r="AA15" s="256">
        <v>-70200</v>
      </c>
      <c r="AB15" s="256">
        <v>-69539</v>
      </c>
    </row>
    <row r="16" spans="1:56" s="256" customFormat="1" ht="7.8" x14ac:dyDescent="0.15">
      <c r="A16" s="256" t="s">
        <v>228</v>
      </c>
      <c r="B16" s="256" t="s">
        <v>173</v>
      </c>
      <c r="C16" s="256" t="s">
        <v>184</v>
      </c>
      <c r="D16" s="257">
        <v>37347</v>
      </c>
      <c r="E16" s="257">
        <v>37437</v>
      </c>
      <c r="F16" s="256" t="s">
        <v>229</v>
      </c>
      <c r="G16" s="256">
        <v>8181</v>
      </c>
      <c r="H16" s="256" t="s">
        <v>174</v>
      </c>
      <c r="I16" s="257">
        <v>37228</v>
      </c>
      <c r="J16" s="256" t="s">
        <v>182</v>
      </c>
      <c r="K16" s="256" t="s">
        <v>176</v>
      </c>
      <c r="L16" s="256" t="s">
        <v>2</v>
      </c>
      <c r="M16" s="256" t="b">
        <v>0</v>
      </c>
      <c r="N16" s="256">
        <v>25</v>
      </c>
      <c r="O16" s="256" t="s">
        <v>177</v>
      </c>
      <c r="P16" s="256" t="s">
        <v>178</v>
      </c>
      <c r="Q16" s="256" t="s">
        <v>74</v>
      </c>
      <c r="R16" s="256" t="s">
        <v>179</v>
      </c>
      <c r="S16" s="256" t="b">
        <v>0</v>
      </c>
      <c r="T16" s="256">
        <v>10400</v>
      </c>
      <c r="U16" s="256">
        <v>27.25</v>
      </c>
      <c r="V16" s="256" t="s">
        <v>180</v>
      </c>
      <c r="W16" s="256">
        <v>0</v>
      </c>
      <c r="X16" s="256">
        <v>283400</v>
      </c>
      <c r="Y16" s="258">
        <v>37243</v>
      </c>
      <c r="Z16" s="256">
        <v>19.25</v>
      </c>
      <c r="AA16" s="256">
        <v>-83200</v>
      </c>
      <c r="AB16" s="256">
        <v>-82398</v>
      </c>
    </row>
    <row r="17" spans="1:28" s="256" customFormat="1" ht="7.8" x14ac:dyDescent="0.15">
      <c r="A17" s="256" t="s">
        <v>228</v>
      </c>
      <c r="B17" s="256" t="s">
        <v>173</v>
      </c>
      <c r="C17" s="256" t="s">
        <v>184</v>
      </c>
      <c r="D17" s="257">
        <v>37347</v>
      </c>
      <c r="E17" s="257">
        <v>37437</v>
      </c>
      <c r="F17" s="256" t="s">
        <v>229</v>
      </c>
      <c r="G17" s="256">
        <v>8181</v>
      </c>
      <c r="H17" s="256" t="s">
        <v>174</v>
      </c>
      <c r="I17" s="257">
        <v>37228</v>
      </c>
      <c r="J17" s="256" t="s">
        <v>181</v>
      </c>
      <c r="K17" s="256" t="s">
        <v>176</v>
      </c>
      <c r="L17" s="256" t="s">
        <v>2</v>
      </c>
      <c r="M17" s="256" t="b">
        <v>0</v>
      </c>
      <c r="N17" s="256">
        <v>25</v>
      </c>
      <c r="O17" s="256" t="s">
        <v>177</v>
      </c>
      <c r="P17" s="256" t="s">
        <v>178</v>
      </c>
      <c r="Q17" s="256" t="s">
        <v>74</v>
      </c>
      <c r="R17" s="256" t="s">
        <v>179</v>
      </c>
      <c r="S17" s="256" t="b">
        <v>0</v>
      </c>
      <c r="T17" s="256">
        <v>10000</v>
      </c>
      <c r="U17" s="256">
        <v>27.25</v>
      </c>
      <c r="V17" s="256" t="s">
        <v>180</v>
      </c>
      <c r="W17" s="256">
        <v>0</v>
      </c>
      <c r="X17" s="256">
        <v>272500</v>
      </c>
      <c r="Y17" s="258">
        <v>37243</v>
      </c>
      <c r="Z17" s="256">
        <v>23</v>
      </c>
      <c r="AA17" s="256">
        <v>-42500</v>
      </c>
      <c r="AB17" s="256">
        <v>-41994</v>
      </c>
    </row>
    <row r="18" spans="1:28" s="27" customFormat="1" ht="7.8" x14ac:dyDescent="0.15">
      <c r="A18" s="27" t="s">
        <v>228</v>
      </c>
      <c r="B18" s="27" t="s">
        <v>173</v>
      </c>
      <c r="C18" s="27" t="s">
        <v>184</v>
      </c>
      <c r="D18" s="28">
        <v>37347</v>
      </c>
      <c r="E18" s="28">
        <v>37437</v>
      </c>
      <c r="F18" s="27" t="s">
        <v>230</v>
      </c>
      <c r="G18" s="27">
        <v>8180</v>
      </c>
      <c r="H18" s="27" t="s">
        <v>174</v>
      </c>
      <c r="I18" s="28">
        <v>37228</v>
      </c>
      <c r="J18" s="27" t="s">
        <v>175</v>
      </c>
      <c r="K18" s="27" t="s">
        <v>183</v>
      </c>
      <c r="L18" s="27" t="s">
        <v>8</v>
      </c>
      <c r="M18" s="27" t="b">
        <v>0</v>
      </c>
      <c r="N18" s="27">
        <v>-25</v>
      </c>
      <c r="O18" s="27" t="s">
        <v>177</v>
      </c>
      <c r="P18" s="27" t="s">
        <v>178</v>
      </c>
      <c r="Q18" s="27" t="s">
        <v>74</v>
      </c>
      <c r="R18" s="27" t="s">
        <v>179</v>
      </c>
      <c r="S18" s="27" t="b">
        <v>0</v>
      </c>
      <c r="T18" s="27">
        <v>-10400</v>
      </c>
      <c r="U18" s="27">
        <v>25</v>
      </c>
      <c r="V18" s="27" t="s">
        <v>180</v>
      </c>
      <c r="W18" s="27">
        <v>0</v>
      </c>
      <c r="X18" s="27">
        <v>-260000</v>
      </c>
      <c r="Y18" s="29">
        <v>37243</v>
      </c>
      <c r="Z18" s="27">
        <v>18.5</v>
      </c>
      <c r="AA18" s="27">
        <v>67496</v>
      </c>
      <c r="AB18" s="27">
        <v>66861</v>
      </c>
    </row>
    <row r="19" spans="1:28" s="27" customFormat="1" ht="7.8" x14ac:dyDescent="0.15">
      <c r="A19" s="27" t="s">
        <v>228</v>
      </c>
      <c r="B19" s="27" t="s">
        <v>173</v>
      </c>
      <c r="C19" s="27" t="s">
        <v>184</v>
      </c>
      <c r="D19" s="28">
        <v>37347</v>
      </c>
      <c r="E19" s="28">
        <v>37437</v>
      </c>
      <c r="F19" s="27" t="s">
        <v>230</v>
      </c>
      <c r="G19" s="27">
        <v>8180</v>
      </c>
      <c r="H19" s="27" t="s">
        <v>174</v>
      </c>
      <c r="I19" s="28">
        <v>37228</v>
      </c>
      <c r="J19" s="27" t="s">
        <v>182</v>
      </c>
      <c r="K19" s="27" t="s">
        <v>183</v>
      </c>
      <c r="L19" s="27" t="s">
        <v>8</v>
      </c>
      <c r="M19" s="27" t="b">
        <v>0</v>
      </c>
      <c r="N19" s="27">
        <v>-25</v>
      </c>
      <c r="O19" s="27" t="s">
        <v>177</v>
      </c>
      <c r="P19" s="27" t="s">
        <v>178</v>
      </c>
      <c r="Q19" s="27" t="s">
        <v>74</v>
      </c>
      <c r="R19" s="27" t="s">
        <v>179</v>
      </c>
      <c r="S19" s="27" t="b">
        <v>0</v>
      </c>
      <c r="T19" s="27">
        <v>-10400</v>
      </c>
      <c r="U19" s="27">
        <v>25</v>
      </c>
      <c r="V19" s="27" t="s">
        <v>180</v>
      </c>
      <c r="W19" s="27">
        <v>0</v>
      </c>
      <c r="X19" s="27">
        <v>-260000</v>
      </c>
      <c r="Y19" s="29">
        <v>37243</v>
      </c>
      <c r="Z19" s="27">
        <v>16.75</v>
      </c>
      <c r="AA19" s="27">
        <v>85696</v>
      </c>
      <c r="AB19" s="27">
        <v>84869</v>
      </c>
    </row>
    <row r="20" spans="1:28" s="27" customFormat="1" ht="7.8" x14ac:dyDescent="0.15">
      <c r="A20" s="27" t="s">
        <v>228</v>
      </c>
      <c r="B20" s="27" t="s">
        <v>173</v>
      </c>
      <c r="C20" s="27" t="s">
        <v>184</v>
      </c>
      <c r="D20" s="28">
        <v>37347</v>
      </c>
      <c r="E20" s="28">
        <v>37437</v>
      </c>
      <c r="F20" s="27" t="s">
        <v>230</v>
      </c>
      <c r="G20" s="27">
        <v>8180</v>
      </c>
      <c r="H20" s="27" t="s">
        <v>174</v>
      </c>
      <c r="I20" s="28">
        <v>37228</v>
      </c>
      <c r="J20" s="27" t="s">
        <v>181</v>
      </c>
      <c r="K20" s="27" t="s">
        <v>183</v>
      </c>
      <c r="L20" s="27" t="s">
        <v>8</v>
      </c>
      <c r="M20" s="27" t="b">
        <v>0</v>
      </c>
      <c r="N20" s="27">
        <v>-25</v>
      </c>
      <c r="O20" s="27" t="s">
        <v>177</v>
      </c>
      <c r="P20" s="27" t="s">
        <v>178</v>
      </c>
      <c r="Q20" s="27" t="s">
        <v>74</v>
      </c>
      <c r="R20" s="27" t="s">
        <v>179</v>
      </c>
      <c r="S20" s="27" t="b">
        <v>0</v>
      </c>
      <c r="T20" s="27">
        <v>-10000</v>
      </c>
      <c r="U20" s="27">
        <v>25</v>
      </c>
      <c r="V20" s="27" t="s">
        <v>180</v>
      </c>
      <c r="W20" s="27">
        <v>0</v>
      </c>
      <c r="X20" s="27">
        <v>-250000</v>
      </c>
      <c r="Y20" s="29">
        <v>37243</v>
      </c>
      <c r="Z20" s="27">
        <v>19.25</v>
      </c>
      <c r="AA20" s="27">
        <v>57400</v>
      </c>
      <c r="AB20" s="27">
        <v>56716</v>
      </c>
    </row>
    <row r="21" spans="1:28" s="256" customFormat="1" ht="9.75" customHeight="1" x14ac:dyDescent="0.15">
      <c r="A21" s="256" t="s">
        <v>189</v>
      </c>
      <c r="B21" s="256" t="s">
        <v>173</v>
      </c>
      <c r="C21" s="256" t="s">
        <v>184</v>
      </c>
      <c r="D21" s="257">
        <v>37257</v>
      </c>
      <c r="E21" s="257">
        <v>37346</v>
      </c>
      <c r="F21" s="257" t="s">
        <v>170</v>
      </c>
      <c r="G21" s="256">
        <v>8847</v>
      </c>
      <c r="H21" s="256" t="s">
        <v>174</v>
      </c>
      <c r="I21" s="257">
        <v>37236</v>
      </c>
      <c r="J21" s="257" t="s">
        <v>185</v>
      </c>
      <c r="K21" s="256" t="s">
        <v>176</v>
      </c>
      <c r="L21" s="256" t="s">
        <v>2</v>
      </c>
      <c r="M21" s="256" t="b">
        <v>0</v>
      </c>
      <c r="N21" s="256">
        <v>25</v>
      </c>
      <c r="O21" s="256" t="s">
        <v>177</v>
      </c>
      <c r="P21" s="256" t="s">
        <v>178</v>
      </c>
      <c r="Q21" s="256" t="s">
        <v>74</v>
      </c>
      <c r="R21" s="256" t="s">
        <v>179</v>
      </c>
      <c r="S21" s="256" t="b">
        <v>0</v>
      </c>
      <c r="T21" s="256">
        <v>10400</v>
      </c>
      <c r="U21" s="256">
        <v>28</v>
      </c>
      <c r="V21" s="256" t="s">
        <v>180</v>
      </c>
      <c r="W21" s="256">
        <v>0</v>
      </c>
      <c r="X21" s="9">
        <v>291200</v>
      </c>
      <c r="Y21" s="258">
        <v>37243</v>
      </c>
      <c r="Z21" s="256">
        <v>27.9</v>
      </c>
      <c r="AA21" s="10">
        <v>-1040</v>
      </c>
      <c r="AB21" s="10">
        <v>-1039</v>
      </c>
    </row>
    <row r="22" spans="1:28" s="256" customFormat="1" ht="9.75" customHeight="1" x14ac:dyDescent="0.15">
      <c r="A22" s="256" t="s">
        <v>189</v>
      </c>
      <c r="B22" s="256" t="s">
        <v>173</v>
      </c>
      <c r="C22" s="256" t="s">
        <v>184</v>
      </c>
      <c r="D22" s="257">
        <v>37257</v>
      </c>
      <c r="E22" s="257">
        <v>37346</v>
      </c>
      <c r="F22" s="257" t="s">
        <v>170</v>
      </c>
      <c r="G22" s="256">
        <v>8847</v>
      </c>
      <c r="H22" s="256" t="s">
        <v>174</v>
      </c>
      <c r="I22" s="257">
        <v>37236</v>
      </c>
      <c r="J22" s="257" t="s">
        <v>187</v>
      </c>
      <c r="K22" s="256" t="s">
        <v>176</v>
      </c>
      <c r="L22" s="256" t="s">
        <v>2</v>
      </c>
      <c r="M22" s="256" t="b">
        <v>0</v>
      </c>
      <c r="N22" s="256">
        <v>25</v>
      </c>
      <c r="O22" s="256" t="s">
        <v>177</v>
      </c>
      <c r="P22" s="256" t="s">
        <v>178</v>
      </c>
      <c r="Q22" s="256" t="s">
        <v>74</v>
      </c>
      <c r="R22" s="256" t="s">
        <v>179</v>
      </c>
      <c r="S22" s="256" t="b">
        <v>0</v>
      </c>
      <c r="T22" s="8">
        <v>10400</v>
      </c>
      <c r="U22" s="256">
        <v>28</v>
      </c>
      <c r="V22" s="256" t="s">
        <v>180</v>
      </c>
      <c r="W22" s="256">
        <v>0</v>
      </c>
      <c r="X22" s="9">
        <v>291200</v>
      </c>
      <c r="Y22" s="258">
        <v>37243</v>
      </c>
      <c r="Z22" s="256">
        <v>22</v>
      </c>
      <c r="AA22" s="10">
        <v>-62400</v>
      </c>
      <c r="AB22" s="10">
        <v>-61990</v>
      </c>
    </row>
    <row r="23" spans="1:28" s="256" customFormat="1" ht="9.75" customHeight="1" x14ac:dyDescent="0.15">
      <c r="A23" s="256" t="s">
        <v>189</v>
      </c>
      <c r="B23" s="256" t="s">
        <v>173</v>
      </c>
      <c r="C23" s="256" t="s">
        <v>184</v>
      </c>
      <c r="D23" s="257">
        <v>37257</v>
      </c>
      <c r="E23" s="257">
        <v>37346</v>
      </c>
      <c r="F23" s="256" t="s">
        <v>170</v>
      </c>
      <c r="G23" s="256">
        <v>8847</v>
      </c>
      <c r="H23" s="256" t="s">
        <v>174</v>
      </c>
      <c r="I23" s="257">
        <v>37236</v>
      </c>
      <c r="J23" s="256" t="s">
        <v>186</v>
      </c>
      <c r="K23" s="256" t="s">
        <v>176</v>
      </c>
      <c r="L23" s="256" t="s">
        <v>2</v>
      </c>
      <c r="M23" s="256" t="b">
        <v>0</v>
      </c>
      <c r="N23" s="256">
        <v>25</v>
      </c>
      <c r="O23" s="256" t="s">
        <v>177</v>
      </c>
      <c r="P23" s="256" t="s">
        <v>178</v>
      </c>
      <c r="Q23" s="256" t="s">
        <v>74</v>
      </c>
      <c r="R23" s="256" t="s">
        <v>179</v>
      </c>
      <c r="S23" s="256" t="b">
        <v>0</v>
      </c>
      <c r="T23" s="256">
        <v>9600</v>
      </c>
      <c r="U23" s="256">
        <v>28</v>
      </c>
      <c r="V23" s="256" t="s">
        <v>180</v>
      </c>
      <c r="W23" s="256">
        <v>0</v>
      </c>
      <c r="X23" s="256">
        <v>268800</v>
      </c>
      <c r="Y23" s="258">
        <v>37243</v>
      </c>
      <c r="Z23" s="256">
        <v>25</v>
      </c>
      <c r="AA23" s="256">
        <v>-28800</v>
      </c>
      <c r="AB23" s="256">
        <v>-28680</v>
      </c>
    </row>
    <row r="24" spans="1:28" s="27" customFormat="1" ht="9.75" customHeight="1" x14ac:dyDescent="0.15">
      <c r="A24" s="27" t="s">
        <v>189</v>
      </c>
      <c r="B24" s="27" t="s">
        <v>173</v>
      </c>
      <c r="C24" s="27" t="s">
        <v>184</v>
      </c>
      <c r="D24" s="28">
        <v>37257</v>
      </c>
      <c r="E24" s="28">
        <v>37346</v>
      </c>
      <c r="F24" s="28" t="s">
        <v>171</v>
      </c>
      <c r="G24" s="27">
        <v>8848</v>
      </c>
      <c r="H24" s="27" t="s">
        <v>174</v>
      </c>
      <c r="I24" s="28">
        <v>37236</v>
      </c>
      <c r="J24" s="28" t="s">
        <v>185</v>
      </c>
      <c r="K24" s="27" t="s">
        <v>183</v>
      </c>
      <c r="L24" s="27" t="s">
        <v>8</v>
      </c>
      <c r="M24" s="27" t="b">
        <v>0</v>
      </c>
      <c r="N24" s="27">
        <v>-25</v>
      </c>
      <c r="O24" s="27" t="s">
        <v>177</v>
      </c>
      <c r="P24" s="27" t="s">
        <v>178</v>
      </c>
      <c r="Q24" s="27" t="s">
        <v>74</v>
      </c>
      <c r="R24" s="27" t="s">
        <v>179</v>
      </c>
      <c r="S24" s="27" t="b">
        <v>0</v>
      </c>
      <c r="T24" s="30">
        <v>-10400</v>
      </c>
      <c r="U24" s="27">
        <v>26.5</v>
      </c>
      <c r="V24" s="27" t="s">
        <v>180</v>
      </c>
      <c r="W24" s="27">
        <v>0</v>
      </c>
      <c r="X24" s="31">
        <v>-275600</v>
      </c>
      <c r="Y24" s="29">
        <v>37243</v>
      </c>
      <c r="Z24" s="27">
        <v>26.25</v>
      </c>
      <c r="AA24" s="7">
        <v>2496</v>
      </c>
      <c r="AB24" s="7">
        <v>2493</v>
      </c>
    </row>
    <row r="25" spans="1:28" s="27" customFormat="1" ht="9.75" customHeight="1" x14ac:dyDescent="0.15">
      <c r="A25" s="27" t="s">
        <v>189</v>
      </c>
      <c r="B25" s="27" t="s">
        <v>173</v>
      </c>
      <c r="C25" s="27" t="s">
        <v>184</v>
      </c>
      <c r="D25" s="28">
        <v>37257</v>
      </c>
      <c r="E25" s="28">
        <v>37346</v>
      </c>
      <c r="F25" s="28" t="s">
        <v>171</v>
      </c>
      <c r="G25" s="27">
        <v>8848</v>
      </c>
      <c r="H25" s="27" t="s">
        <v>174</v>
      </c>
      <c r="I25" s="28">
        <v>37236</v>
      </c>
      <c r="J25" s="28" t="s">
        <v>186</v>
      </c>
      <c r="K25" s="27" t="s">
        <v>183</v>
      </c>
      <c r="L25" s="27" t="s">
        <v>8</v>
      </c>
      <c r="M25" s="27" t="b">
        <v>0</v>
      </c>
      <c r="N25" s="27">
        <v>-25</v>
      </c>
      <c r="O25" s="27" t="s">
        <v>177</v>
      </c>
      <c r="P25" s="27" t="s">
        <v>178</v>
      </c>
      <c r="Q25" s="27" t="s">
        <v>74</v>
      </c>
      <c r="R25" s="27" t="s">
        <v>179</v>
      </c>
      <c r="S25" s="27" t="b">
        <v>0</v>
      </c>
      <c r="T25" s="30">
        <v>-9600</v>
      </c>
      <c r="U25" s="27">
        <v>26.5</v>
      </c>
      <c r="V25" s="27" t="s">
        <v>180</v>
      </c>
      <c r="W25" s="27">
        <v>0</v>
      </c>
      <c r="X25" s="31">
        <v>-254400</v>
      </c>
      <c r="Y25" s="29">
        <v>37243</v>
      </c>
      <c r="Z25" s="27">
        <v>23</v>
      </c>
      <c r="AA25" s="7">
        <v>33504</v>
      </c>
      <c r="AB25" s="7">
        <v>33364</v>
      </c>
    </row>
    <row r="26" spans="1:28" s="27" customFormat="1" ht="7.8" x14ac:dyDescent="0.15">
      <c r="A26" s="27" t="s">
        <v>189</v>
      </c>
      <c r="B26" s="27" t="s">
        <v>173</v>
      </c>
      <c r="C26" s="27" t="s">
        <v>184</v>
      </c>
      <c r="D26" s="28">
        <v>37257</v>
      </c>
      <c r="E26" s="28">
        <v>37346</v>
      </c>
      <c r="F26" s="28" t="s">
        <v>171</v>
      </c>
      <c r="G26" s="27">
        <v>8848</v>
      </c>
      <c r="H26" s="27" t="s">
        <v>174</v>
      </c>
      <c r="I26" s="28">
        <v>37236</v>
      </c>
      <c r="J26" s="28" t="s">
        <v>187</v>
      </c>
      <c r="K26" s="27" t="s">
        <v>183</v>
      </c>
      <c r="L26" s="27" t="s">
        <v>8</v>
      </c>
      <c r="M26" s="27" t="b">
        <v>0</v>
      </c>
      <c r="N26" s="27">
        <v>-25</v>
      </c>
      <c r="O26" s="27" t="s">
        <v>177</v>
      </c>
      <c r="P26" s="27" t="s">
        <v>178</v>
      </c>
      <c r="Q26" s="27" t="s">
        <v>74</v>
      </c>
      <c r="R26" s="27" t="s">
        <v>179</v>
      </c>
      <c r="S26" s="27" t="b">
        <v>0</v>
      </c>
      <c r="T26" s="27">
        <v>-10400</v>
      </c>
      <c r="U26" s="27">
        <v>26.5</v>
      </c>
      <c r="V26" s="27" t="s">
        <v>180</v>
      </c>
      <c r="W26" s="27">
        <v>0</v>
      </c>
      <c r="X26" s="31">
        <v>-275600</v>
      </c>
      <c r="Y26" s="29">
        <v>37243</v>
      </c>
      <c r="Z26" s="27">
        <v>20</v>
      </c>
      <c r="AA26" s="7">
        <v>67496</v>
      </c>
      <c r="AB26" s="7">
        <v>67052</v>
      </c>
    </row>
    <row r="27" spans="1:28" s="256" customFormat="1" ht="9.75" customHeight="1" x14ac:dyDescent="0.15">
      <c r="A27" s="256" t="s">
        <v>225</v>
      </c>
      <c r="B27" s="256" t="s">
        <v>173</v>
      </c>
      <c r="C27" s="256" t="s">
        <v>184</v>
      </c>
      <c r="D27" s="257">
        <v>37347</v>
      </c>
      <c r="E27" s="257">
        <v>37437</v>
      </c>
      <c r="F27" s="257" t="s">
        <v>226</v>
      </c>
      <c r="G27" s="256">
        <v>9261</v>
      </c>
      <c r="H27" s="256" t="s">
        <v>174</v>
      </c>
      <c r="I27" s="257">
        <v>37242</v>
      </c>
      <c r="J27" s="257" t="s">
        <v>175</v>
      </c>
      <c r="K27" s="256" t="s">
        <v>183</v>
      </c>
      <c r="L27" s="256" t="s">
        <v>10</v>
      </c>
      <c r="M27" s="256" t="b">
        <v>0</v>
      </c>
      <c r="N27" s="256">
        <v>-25</v>
      </c>
      <c r="O27" s="256" t="s">
        <v>177</v>
      </c>
      <c r="P27" s="256" t="s">
        <v>178</v>
      </c>
      <c r="Q27" s="256" t="s">
        <v>74</v>
      </c>
      <c r="R27" s="256" t="s">
        <v>179</v>
      </c>
      <c r="S27" s="256" t="b">
        <v>0</v>
      </c>
      <c r="T27" s="256">
        <v>-10400</v>
      </c>
      <c r="U27" s="256">
        <v>29.5</v>
      </c>
      <c r="V27" s="256" t="s">
        <v>180</v>
      </c>
      <c r="W27" s="256">
        <v>0</v>
      </c>
      <c r="X27" s="9">
        <v>-306800</v>
      </c>
      <c r="Y27" s="258">
        <v>37243</v>
      </c>
      <c r="Z27" s="256">
        <v>25.5</v>
      </c>
      <c r="AA27" s="10">
        <v>41496</v>
      </c>
      <c r="AB27" s="10">
        <v>41105</v>
      </c>
    </row>
    <row r="28" spans="1:28" s="256" customFormat="1" ht="9.75" customHeight="1" x14ac:dyDescent="0.15">
      <c r="A28" s="256" t="s">
        <v>225</v>
      </c>
      <c r="B28" s="256" t="s">
        <v>173</v>
      </c>
      <c r="C28" s="256" t="s">
        <v>184</v>
      </c>
      <c r="D28" s="257">
        <v>37347</v>
      </c>
      <c r="E28" s="257">
        <v>37437</v>
      </c>
      <c r="F28" s="257" t="s">
        <v>226</v>
      </c>
      <c r="G28" s="256">
        <v>9261</v>
      </c>
      <c r="H28" s="256" t="s">
        <v>174</v>
      </c>
      <c r="I28" s="257">
        <v>37242</v>
      </c>
      <c r="J28" s="257" t="s">
        <v>182</v>
      </c>
      <c r="K28" s="256" t="s">
        <v>183</v>
      </c>
      <c r="L28" s="256" t="s">
        <v>10</v>
      </c>
      <c r="M28" s="256" t="b">
        <v>0</v>
      </c>
      <c r="N28" s="256">
        <v>-25</v>
      </c>
      <c r="O28" s="256" t="s">
        <v>177</v>
      </c>
      <c r="P28" s="256" t="s">
        <v>178</v>
      </c>
      <c r="Q28" s="256" t="s">
        <v>74</v>
      </c>
      <c r="R28" s="256" t="s">
        <v>179</v>
      </c>
      <c r="S28" s="256" t="b">
        <v>0</v>
      </c>
      <c r="T28" s="8">
        <v>-10400</v>
      </c>
      <c r="U28" s="256">
        <v>29.5</v>
      </c>
      <c r="V28" s="256" t="s">
        <v>180</v>
      </c>
      <c r="W28" s="256">
        <v>0</v>
      </c>
      <c r="X28" s="9">
        <v>-306800</v>
      </c>
      <c r="Y28" s="258">
        <v>37243</v>
      </c>
      <c r="Z28" s="256">
        <v>26.75</v>
      </c>
      <c r="AA28" s="10">
        <v>28496</v>
      </c>
      <c r="AB28" s="10">
        <v>28221</v>
      </c>
    </row>
    <row r="29" spans="1:28" s="256" customFormat="1" ht="9.75" customHeight="1" x14ac:dyDescent="0.15">
      <c r="A29" s="256" t="s">
        <v>225</v>
      </c>
      <c r="B29" s="256" t="s">
        <v>173</v>
      </c>
      <c r="C29" s="256" t="s">
        <v>184</v>
      </c>
      <c r="D29" s="257">
        <v>37347</v>
      </c>
      <c r="E29" s="257">
        <v>37437</v>
      </c>
      <c r="F29" s="256" t="s">
        <v>226</v>
      </c>
      <c r="G29" s="256">
        <v>9261</v>
      </c>
      <c r="H29" s="256" t="s">
        <v>174</v>
      </c>
      <c r="I29" s="257">
        <v>37242</v>
      </c>
      <c r="J29" s="256" t="s">
        <v>181</v>
      </c>
      <c r="K29" s="256" t="s">
        <v>183</v>
      </c>
      <c r="L29" s="256" t="s">
        <v>10</v>
      </c>
      <c r="M29" s="256" t="b">
        <v>0</v>
      </c>
      <c r="N29" s="256">
        <v>-25</v>
      </c>
      <c r="O29" s="256" t="s">
        <v>177</v>
      </c>
      <c r="P29" s="256" t="s">
        <v>178</v>
      </c>
      <c r="Q29" s="256" t="s">
        <v>74</v>
      </c>
      <c r="R29" s="256" t="s">
        <v>179</v>
      </c>
      <c r="S29" s="256" t="b">
        <v>0</v>
      </c>
      <c r="T29" s="256">
        <v>-10000</v>
      </c>
      <c r="U29" s="256">
        <v>29.5</v>
      </c>
      <c r="V29" s="256" t="s">
        <v>180</v>
      </c>
      <c r="W29" s="256">
        <v>0</v>
      </c>
      <c r="X29" s="256">
        <v>-295000</v>
      </c>
      <c r="Y29" s="258">
        <v>37243</v>
      </c>
      <c r="Z29" s="256">
        <v>34.25</v>
      </c>
      <c r="AA29" s="256">
        <v>-47600</v>
      </c>
      <c r="AB29" s="256">
        <v>-47033</v>
      </c>
    </row>
    <row r="30" spans="1:28" s="27" customFormat="1" ht="9.75" customHeight="1" x14ac:dyDescent="0.15">
      <c r="A30" s="27" t="s">
        <v>188</v>
      </c>
      <c r="B30" s="27" t="s">
        <v>173</v>
      </c>
      <c r="C30" s="27" t="s">
        <v>184</v>
      </c>
      <c r="D30" s="28">
        <v>37347</v>
      </c>
      <c r="E30" s="28">
        <v>37437</v>
      </c>
      <c r="F30" s="28" t="s">
        <v>227</v>
      </c>
      <c r="G30" s="27">
        <v>9262</v>
      </c>
      <c r="H30" s="27" t="s">
        <v>174</v>
      </c>
      <c r="I30" s="28">
        <v>37242</v>
      </c>
      <c r="J30" s="28" t="s">
        <v>175</v>
      </c>
      <c r="K30" s="27" t="s">
        <v>176</v>
      </c>
      <c r="L30" s="27" t="s">
        <v>8</v>
      </c>
      <c r="M30" s="27" t="b">
        <v>0</v>
      </c>
      <c r="N30" s="27">
        <v>25</v>
      </c>
      <c r="O30" s="27" t="s">
        <v>177</v>
      </c>
      <c r="P30" s="27" t="s">
        <v>178</v>
      </c>
      <c r="Q30" s="27" t="s">
        <v>74</v>
      </c>
      <c r="R30" s="27" t="s">
        <v>179</v>
      </c>
      <c r="S30" s="27" t="b">
        <v>0</v>
      </c>
      <c r="T30" s="30">
        <v>10400</v>
      </c>
      <c r="U30" s="27">
        <v>19</v>
      </c>
      <c r="V30" s="27" t="s">
        <v>180</v>
      </c>
      <c r="W30" s="27">
        <v>0</v>
      </c>
      <c r="X30" s="31">
        <v>197600</v>
      </c>
      <c r="Y30" s="29">
        <v>37243</v>
      </c>
      <c r="Z30" s="27">
        <v>18.5</v>
      </c>
      <c r="AA30" s="7">
        <v>-5304</v>
      </c>
      <c r="AB30" s="7">
        <v>-5254</v>
      </c>
    </row>
    <row r="31" spans="1:28" s="27" customFormat="1" ht="9.75" customHeight="1" x14ac:dyDescent="0.15">
      <c r="A31" s="27" t="s">
        <v>188</v>
      </c>
      <c r="B31" s="27" t="s">
        <v>173</v>
      </c>
      <c r="C31" s="27" t="s">
        <v>184</v>
      </c>
      <c r="D31" s="28">
        <v>37347</v>
      </c>
      <c r="E31" s="28">
        <v>37437</v>
      </c>
      <c r="F31" s="28" t="s">
        <v>227</v>
      </c>
      <c r="G31" s="27">
        <v>9262</v>
      </c>
      <c r="H31" s="27" t="s">
        <v>174</v>
      </c>
      <c r="I31" s="28">
        <v>37242</v>
      </c>
      <c r="J31" s="28" t="s">
        <v>182</v>
      </c>
      <c r="K31" s="27" t="s">
        <v>176</v>
      </c>
      <c r="L31" s="27" t="s">
        <v>8</v>
      </c>
      <c r="M31" s="27" t="b">
        <v>0</v>
      </c>
      <c r="N31" s="27">
        <v>25</v>
      </c>
      <c r="O31" s="27" t="s">
        <v>177</v>
      </c>
      <c r="P31" s="27" t="s">
        <v>178</v>
      </c>
      <c r="Q31" s="27" t="s">
        <v>74</v>
      </c>
      <c r="R31" s="27" t="s">
        <v>179</v>
      </c>
      <c r="S31" s="27" t="b">
        <v>0</v>
      </c>
      <c r="T31" s="30">
        <v>10400</v>
      </c>
      <c r="U31" s="27">
        <v>19</v>
      </c>
      <c r="V31" s="27" t="s">
        <v>180</v>
      </c>
      <c r="W31" s="27">
        <v>0</v>
      </c>
      <c r="X31" s="31">
        <v>197600</v>
      </c>
      <c r="Y31" s="29">
        <v>37243</v>
      </c>
      <c r="Z31" s="27">
        <v>16.75</v>
      </c>
      <c r="AA31" s="7">
        <v>-23504</v>
      </c>
      <c r="AB31" s="7">
        <v>-23277</v>
      </c>
    </row>
    <row r="32" spans="1:28" s="27" customFormat="1" ht="7.8" x14ac:dyDescent="0.15">
      <c r="A32" s="27" t="s">
        <v>188</v>
      </c>
      <c r="B32" s="27" t="s">
        <v>173</v>
      </c>
      <c r="C32" s="27" t="s">
        <v>184</v>
      </c>
      <c r="D32" s="28">
        <v>37347</v>
      </c>
      <c r="E32" s="28">
        <v>37437</v>
      </c>
      <c r="F32" s="28" t="s">
        <v>227</v>
      </c>
      <c r="G32" s="27">
        <v>9262</v>
      </c>
      <c r="H32" s="27" t="s">
        <v>174</v>
      </c>
      <c r="I32" s="28">
        <v>37242</v>
      </c>
      <c r="J32" s="28" t="s">
        <v>181</v>
      </c>
      <c r="K32" s="27" t="s">
        <v>176</v>
      </c>
      <c r="L32" s="27" t="s">
        <v>8</v>
      </c>
      <c r="M32" s="27" t="b">
        <v>0</v>
      </c>
      <c r="N32" s="27">
        <v>25</v>
      </c>
      <c r="O32" s="27" t="s">
        <v>177</v>
      </c>
      <c r="P32" s="27" t="s">
        <v>178</v>
      </c>
      <c r="Q32" s="27" t="s">
        <v>74</v>
      </c>
      <c r="R32" s="27" t="s">
        <v>179</v>
      </c>
      <c r="S32" s="27" t="b">
        <v>0</v>
      </c>
      <c r="T32" s="27">
        <v>10000</v>
      </c>
      <c r="U32" s="27">
        <v>19</v>
      </c>
      <c r="V32" s="27" t="s">
        <v>180</v>
      </c>
      <c r="W32" s="27">
        <v>0</v>
      </c>
      <c r="X32" s="31">
        <v>190000</v>
      </c>
      <c r="Y32" s="29">
        <v>37243</v>
      </c>
      <c r="Z32" s="27">
        <v>19.25</v>
      </c>
      <c r="AA32" s="7">
        <v>2400</v>
      </c>
      <c r="AB32" s="7">
        <v>2371</v>
      </c>
    </row>
    <row r="33" spans="1:28" s="256" customFormat="1" ht="9.75" customHeight="1" x14ac:dyDescent="0.15">
      <c r="A33" s="256" t="s">
        <v>302</v>
      </c>
      <c r="B33" s="256" t="s">
        <v>173</v>
      </c>
      <c r="C33" s="256" t="s">
        <v>184</v>
      </c>
      <c r="D33" s="257">
        <v>37347</v>
      </c>
      <c r="E33" s="257">
        <v>37437</v>
      </c>
      <c r="F33" s="257" t="s">
        <v>303</v>
      </c>
      <c r="G33" s="256">
        <v>9270</v>
      </c>
      <c r="H33" s="256" t="s">
        <v>174</v>
      </c>
      <c r="I33" s="257">
        <v>37242</v>
      </c>
      <c r="J33" s="257" t="s">
        <v>175</v>
      </c>
      <c r="K33" s="256" t="s">
        <v>183</v>
      </c>
      <c r="L33" s="256" t="s">
        <v>10</v>
      </c>
      <c r="M33" s="256" t="b">
        <v>0</v>
      </c>
      <c r="N33" s="256">
        <v>-25</v>
      </c>
      <c r="O33" s="256" t="s">
        <v>177</v>
      </c>
      <c r="P33" s="256" t="s">
        <v>178</v>
      </c>
      <c r="Q33" s="256" t="s">
        <v>74</v>
      </c>
      <c r="R33" s="256" t="s">
        <v>179</v>
      </c>
      <c r="S33" s="256" t="b">
        <v>0</v>
      </c>
      <c r="T33" s="256">
        <v>-10400</v>
      </c>
      <c r="U33" s="256">
        <v>28.95</v>
      </c>
      <c r="V33" s="256" t="s">
        <v>180</v>
      </c>
      <c r="W33" s="256">
        <v>0</v>
      </c>
      <c r="X33" s="9">
        <v>-301080</v>
      </c>
      <c r="Y33" s="258">
        <v>37243</v>
      </c>
      <c r="Z33" s="256">
        <v>25.5</v>
      </c>
      <c r="AA33" s="10">
        <v>35776</v>
      </c>
      <c r="AB33" s="10">
        <v>35439</v>
      </c>
    </row>
    <row r="34" spans="1:28" s="256" customFormat="1" ht="9.75" customHeight="1" x14ac:dyDescent="0.15">
      <c r="A34" s="256" t="s">
        <v>302</v>
      </c>
      <c r="B34" s="256" t="s">
        <v>173</v>
      </c>
      <c r="C34" s="256" t="s">
        <v>184</v>
      </c>
      <c r="D34" s="257">
        <v>37347</v>
      </c>
      <c r="E34" s="257">
        <v>37437</v>
      </c>
      <c r="F34" s="257" t="s">
        <v>303</v>
      </c>
      <c r="G34" s="256">
        <v>9270</v>
      </c>
      <c r="H34" s="256" t="s">
        <v>174</v>
      </c>
      <c r="I34" s="257">
        <v>37242</v>
      </c>
      <c r="J34" s="257" t="s">
        <v>182</v>
      </c>
      <c r="K34" s="256" t="s">
        <v>183</v>
      </c>
      <c r="L34" s="256" t="s">
        <v>10</v>
      </c>
      <c r="M34" s="256" t="b">
        <v>0</v>
      </c>
      <c r="N34" s="256">
        <v>-25</v>
      </c>
      <c r="O34" s="256" t="s">
        <v>177</v>
      </c>
      <c r="P34" s="256" t="s">
        <v>178</v>
      </c>
      <c r="Q34" s="256" t="s">
        <v>74</v>
      </c>
      <c r="R34" s="256" t="s">
        <v>179</v>
      </c>
      <c r="S34" s="256" t="b">
        <v>0</v>
      </c>
      <c r="T34" s="8">
        <v>-10400</v>
      </c>
      <c r="U34" s="256">
        <v>28.95</v>
      </c>
      <c r="V34" s="256" t="s">
        <v>180</v>
      </c>
      <c r="W34" s="256">
        <v>0</v>
      </c>
      <c r="X34" s="9">
        <v>-301080</v>
      </c>
      <c r="Y34" s="258">
        <v>37243</v>
      </c>
      <c r="Z34" s="256">
        <v>26.75</v>
      </c>
      <c r="AA34" s="10">
        <v>22776</v>
      </c>
      <c r="AB34" s="10">
        <v>22556</v>
      </c>
    </row>
    <row r="35" spans="1:28" s="256" customFormat="1" ht="9.75" customHeight="1" x14ac:dyDescent="0.15">
      <c r="A35" s="256" t="s">
        <v>302</v>
      </c>
      <c r="B35" s="256" t="s">
        <v>173</v>
      </c>
      <c r="C35" s="256" t="s">
        <v>184</v>
      </c>
      <c r="D35" s="257">
        <v>37347</v>
      </c>
      <c r="E35" s="257">
        <v>37437</v>
      </c>
      <c r="F35" s="256" t="s">
        <v>303</v>
      </c>
      <c r="G35" s="256">
        <v>9270</v>
      </c>
      <c r="H35" s="256" t="s">
        <v>174</v>
      </c>
      <c r="I35" s="257">
        <v>37242</v>
      </c>
      <c r="J35" s="256" t="s">
        <v>181</v>
      </c>
      <c r="K35" s="256" t="s">
        <v>183</v>
      </c>
      <c r="L35" s="256" t="s">
        <v>10</v>
      </c>
      <c r="M35" s="256" t="b">
        <v>0</v>
      </c>
      <c r="N35" s="256">
        <v>-25</v>
      </c>
      <c r="O35" s="256" t="s">
        <v>177</v>
      </c>
      <c r="P35" s="256" t="s">
        <v>178</v>
      </c>
      <c r="Q35" s="256" t="s">
        <v>74</v>
      </c>
      <c r="R35" s="256" t="s">
        <v>179</v>
      </c>
      <c r="S35" s="256" t="b">
        <v>0</v>
      </c>
      <c r="T35" s="256">
        <v>-10000</v>
      </c>
      <c r="U35" s="256">
        <v>28.95</v>
      </c>
      <c r="V35" s="256" t="s">
        <v>180</v>
      </c>
      <c r="W35" s="256">
        <v>0</v>
      </c>
      <c r="X35" s="256">
        <v>-289500</v>
      </c>
      <c r="Y35" s="258">
        <v>37243</v>
      </c>
      <c r="Z35" s="256">
        <v>34.25</v>
      </c>
      <c r="AA35" s="256">
        <v>-53100</v>
      </c>
      <c r="AB35" s="256">
        <v>-52468</v>
      </c>
    </row>
    <row r="36" spans="1:28" s="27" customFormat="1" ht="9.75" customHeight="1" x14ac:dyDescent="0.15">
      <c r="A36" s="27" t="s">
        <v>188</v>
      </c>
      <c r="B36" s="27" t="s">
        <v>173</v>
      </c>
      <c r="C36" s="27" t="s">
        <v>184</v>
      </c>
      <c r="D36" s="28">
        <v>37347</v>
      </c>
      <c r="E36" s="28">
        <v>37437</v>
      </c>
      <c r="F36" s="28" t="s">
        <v>304</v>
      </c>
      <c r="G36" s="27">
        <v>9269</v>
      </c>
      <c r="H36" s="27" t="s">
        <v>174</v>
      </c>
      <c r="I36" s="28">
        <v>37242</v>
      </c>
      <c r="J36" s="28" t="s">
        <v>175</v>
      </c>
      <c r="K36" s="27" t="s">
        <v>176</v>
      </c>
      <c r="L36" s="27" t="s">
        <v>8</v>
      </c>
      <c r="M36" s="27" t="b">
        <v>0</v>
      </c>
      <c r="N36" s="27">
        <v>25</v>
      </c>
      <c r="O36" s="27" t="s">
        <v>177</v>
      </c>
      <c r="P36" s="27" t="s">
        <v>178</v>
      </c>
      <c r="Q36" s="27" t="s">
        <v>74</v>
      </c>
      <c r="R36" s="27" t="s">
        <v>179</v>
      </c>
      <c r="S36" s="27" t="b">
        <v>0</v>
      </c>
      <c r="T36" s="30">
        <v>10400</v>
      </c>
      <c r="U36" s="27">
        <v>18.7</v>
      </c>
      <c r="V36" s="27" t="s">
        <v>180</v>
      </c>
      <c r="W36" s="27">
        <v>0</v>
      </c>
      <c r="X36" s="31">
        <v>194480</v>
      </c>
      <c r="Y36" s="29">
        <v>37243</v>
      </c>
      <c r="Z36" s="27">
        <v>18.5</v>
      </c>
      <c r="AA36" s="7">
        <v>-2080</v>
      </c>
      <c r="AB36" s="7">
        <v>-2060</v>
      </c>
    </row>
    <row r="37" spans="1:28" s="27" customFormat="1" ht="9.75" customHeight="1" x14ac:dyDescent="0.15">
      <c r="A37" s="27" t="s">
        <v>188</v>
      </c>
      <c r="B37" s="27" t="s">
        <v>173</v>
      </c>
      <c r="C37" s="27" t="s">
        <v>184</v>
      </c>
      <c r="D37" s="28">
        <v>37347</v>
      </c>
      <c r="E37" s="28">
        <v>37437</v>
      </c>
      <c r="F37" s="28" t="s">
        <v>304</v>
      </c>
      <c r="G37" s="27">
        <v>9269</v>
      </c>
      <c r="H37" s="27" t="s">
        <v>174</v>
      </c>
      <c r="I37" s="28">
        <v>37242</v>
      </c>
      <c r="J37" s="28" t="s">
        <v>182</v>
      </c>
      <c r="K37" s="27" t="s">
        <v>176</v>
      </c>
      <c r="L37" s="27" t="s">
        <v>8</v>
      </c>
      <c r="M37" s="27" t="b">
        <v>0</v>
      </c>
      <c r="N37" s="27">
        <v>25</v>
      </c>
      <c r="O37" s="27" t="s">
        <v>177</v>
      </c>
      <c r="P37" s="27" t="s">
        <v>178</v>
      </c>
      <c r="Q37" s="27" t="s">
        <v>74</v>
      </c>
      <c r="R37" s="27" t="s">
        <v>179</v>
      </c>
      <c r="S37" s="27" t="b">
        <v>0</v>
      </c>
      <c r="T37" s="30">
        <v>10400</v>
      </c>
      <c r="U37" s="27">
        <v>18.7</v>
      </c>
      <c r="V37" s="27" t="s">
        <v>180</v>
      </c>
      <c r="W37" s="27">
        <v>0</v>
      </c>
      <c r="X37" s="31">
        <v>194480</v>
      </c>
      <c r="Y37" s="29">
        <v>37243</v>
      </c>
      <c r="Z37" s="27">
        <v>16.75</v>
      </c>
      <c r="AA37" s="7">
        <v>-20280</v>
      </c>
      <c r="AB37" s="7">
        <v>-20084</v>
      </c>
    </row>
    <row r="38" spans="1:28" s="27" customFormat="1" ht="9.75" customHeight="1" x14ac:dyDescent="0.15">
      <c r="A38" s="27" t="s">
        <v>188</v>
      </c>
      <c r="B38" s="27" t="s">
        <v>173</v>
      </c>
      <c r="C38" s="27" t="s">
        <v>184</v>
      </c>
      <c r="D38" s="28">
        <v>37347</v>
      </c>
      <c r="E38" s="28">
        <v>37437</v>
      </c>
      <c r="F38" s="28" t="s">
        <v>304</v>
      </c>
      <c r="G38" s="27">
        <v>9269</v>
      </c>
      <c r="H38" s="27" t="s">
        <v>174</v>
      </c>
      <c r="I38" s="28">
        <v>37242</v>
      </c>
      <c r="J38" s="28" t="s">
        <v>181</v>
      </c>
      <c r="K38" s="27" t="s">
        <v>176</v>
      </c>
      <c r="L38" s="27" t="s">
        <v>8</v>
      </c>
      <c r="M38" s="27" t="b">
        <v>0</v>
      </c>
      <c r="N38" s="27">
        <v>25</v>
      </c>
      <c r="O38" s="27" t="s">
        <v>177</v>
      </c>
      <c r="P38" s="27" t="s">
        <v>178</v>
      </c>
      <c r="Q38" s="27" t="s">
        <v>74</v>
      </c>
      <c r="R38" s="27" t="s">
        <v>179</v>
      </c>
      <c r="S38" s="27" t="b">
        <v>0</v>
      </c>
      <c r="T38" s="30">
        <v>10000</v>
      </c>
      <c r="U38" s="27">
        <v>18.7</v>
      </c>
      <c r="V38" s="27" t="s">
        <v>180</v>
      </c>
      <c r="W38" s="27">
        <v>0</v>
      </c>
      <c r="X38" s="31">
        <v>187000</v>
      </c>
      <c r="Y38" s="29">
        <v>37243</v>
      </c>
      <c r="Z38" s="27">
        <v>19.25</v>
      </c>
      <c r="AA38" s="7">
        <v>5500</v>
      </c>
      <c r="AB38" s="7">
        <v>5435</v>
      </c>
    </row>
    <row r="47" spans="1:28" ht="9.75" customHeight="1" x14ac:dyDescent="0.15">
      <c r="A47" s="203"/>
      <c r="B47" s="203"/>
      <c r="C47" s="203"/>
      <c r="D47" s="205"/>
      <c r="E47" s="205"/>
      <c r="F47" s="205"/>
      <c r="G47" s="203"/>
      <c r="H47" s="203"/>
      <c r="I47" s="205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6"/>
      <c r="Y47" s="236"/>
      <c r="Z47" s="203"/>
      <c r="AA47" s="238"/>
      <c r="AB47" s="238"/>
    </row>
    <row r="48" spans="1:28" ht="9.75" customHeight="1" x14ac:dyDescent="0.15">
      <c r="A48" s="203"/>
      <c r="B48" s="203"/>
      <c r="C48" s="203"/>
      <c r="D48" s="205"/>
      <c r="E48" s="205"/>
      <c r="F48" s="205"/>
      <c r="G48" s="203"/>
      <c r="H48" s="203"/>
      <c r="I48" s="205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6"/>
      <c r="Y48" s="236"/>
      <c r="Z48" s="203"/>
      <c r="AA48" s="238"/>
      <c r="AB48" s="238"/>
    </row>
    <row r="49" spans="1:28" ht="9.75" customHeight="1" x14ac:dyDescent="0.15">
      <c r="A49" s="203"/>
      <c r="B49" s="203"/>
      <c r="C49" s="203"/>
      <c r="D49" s="205"/>
      <c r="E49" s="205"/>
      <c r="F49" s="205"/>
      <c r="G49" s="203"/>
      <c r="H49" s="203"/>
      <c r="I49" s="205"/>
      <c r="J49" s="205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6"/>
      <c r="Y49" s="236"/>
      <c r="Z49" s="203"/>
      <c r="AA49" s="238"/>
      <c r="AB49" s="238"/>
    </row>
    <row r="50" spans="1:28" ht="9.75" customHeight="1" x14ac:dyDescent="0.15">
      <c r="A50" s="203"/>
      <c r="B50" s="203"/>
      <c r="C50" s="203"/>
      <c r="D50" s="205"/>
      <c r="E50" s="205"/>
      <c r="F50" s="205"/>
      <c r="G50" s="203"/>
      <c r="H50" s="203"/>
      <c r="I50" s="205"/>
      <c r="J50" s="205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6"/>
      <c r="Y50" s="236"/>
      <c r="Z50" s="203"/>
      <c r="AA50" s="238"/>
      <c r="AB50" s="238"/>
    </row>
    <row r="51" spans="1:28" ht="9.75" customHeight="1" x14ac:dyDescent="0.15">
      <c r="A51" s="203"/>
      <c r="B51" s="203"/>
      <c r="C51" s="203"/>
      <c r="D51" s="205"/>
      <c r="E51" s="205"/>
      <c r="F51" s="205"/>
      <c r="G51" s="203"/>
      <c r="H51" s="203"/>
      <c r="I51" s="205"/>
      <c r="J51" s="205"/>
      <c r="K51" s="203"/>
      <c r="L51" s="203"/>
      <c r="M51" s="203"/>
      <c r="N51" s="203"/>
      <c r="O51" s="203"/>
      <c r="P51" s="203"/>
      <c r="Q51" s="203"/>
      <c r="R51" s="203"/>
      <c r="S51" s="203"/>
      <c r="T51" s="237"/>
      <c r="U51" s="203"/>
      <c r="V51" s="203"/>
      <c r="W51" s="203"/>
      <c r="X51" s="206"/>
      <c r="Y51" s="236"/>
      <c r="Z51" s="203"/>
      <c r="AA51" s="238"/>
      <c r="AB51" s="238"/>
    </row>
    <row r="52" spans="1:28" ht="9.75" customHeight="1" x14ac:dyDescent="0.15">
      <c r="A52" s="203"/>
      <c r="B52" s="203"/>
      <c r="C52" s="203"/>
      <c r="D52" s="205"/>
      <c r="E52" s="205"/>
      <c r="F52" s="205"/>
      <c r="G52" s="203"/>
      <c r="H52" s="203"/>
      <c r="I52" s="205"/>
      <c r="J52" s="205"/>
      <c r="K52" s="203"/>
      <c r="L52" s="203"/>
      <c r="M52" s="203"/>
      <c r="N52" s="203"/>
      <c r="O52" s="203"/>
      <c r="P52" s="203"/>
      <c r="Q52" s="203"/>
      <c r="R52" s="203"/>
      <c r="S52" s="203"/>
      <c r="T52" s="237"/>
      <c r="U52" s="203"/>
      <c r="V52" s="203"/>
      <c r="W52" s="203"/>
      <c r="X52" s="206"/>
      <c r="Y52" s="236"/>
      <c r="Z52" s="203"/>
      <c r="AA52" s="238"/>
      <c r="AB52" s="238"/>
    </row>
    <row r="53" spans="1:28" ht="9.75" customHeight="1" x14ac:dyDescent="0.15">
      <c r="A53" s="203"/>
      <c r="B53" s="203"/>
      <c r="C53" s="203"/>
      <c r="D53" s="205"/>
      <c r="E53" s="205"/>
      <c r="F53" s="205"/>
      <c r="G53" s="203"/>
      <c r="H53" s="203"/>
      <c r="I53" s="205"/>
      <c r="J53" s="205"/>
      <c r="K53" s="203"/>
      <c r="L53" s="203"/>
      <c r="M53" s="203"/>
      <c r="N53" s="203"/>
      <c r="O53" s="203"/>
      <c r="P53" s="203"/>
      <c r="Q53" s="203"/>
      <c r="R53" s="203"/>
      <c r="S53" s="203"/>
      <c r="T53" s="237"/>
      <c r="U53" s="203"/>
      <c r="V53" s="203"/>
      <c r="W53" s="203"/>
      <c r="X53" s="206"/>
      <c r="Y53" s="236"/>
      <c r="Z53" s="203"/>
      <c r="AA53" s="238"/>
      <c r="AB53" s="238"/>
    </row>
    <row r="54" spans="1:28" ht="9.75" customHeight="1" x14ac:dyDescent="0.15">
      <c r="A54" s="203"/>
      <c r="B54" s="203"/>
      <c r="C54" s="203"/>
      <c r="D54" s="205"/>
      <c r="E54" s="205"/>
      <c r="F54" s="205"/>
      <c r="G54" s="203"/>
      <c r="H54" s="203"/>
      <c r="I54" s="205"/>
      <c r="J54" s="205"/>
      <c r="K54" s="203"/>
      <c r="L54" s="203"/>
      <c r="M54" s="203"/>
      <c r="N54" s="203"/>
      <c r="O54" s="203"/>
      <c r="P54" s="203"/>
      <c r="Q54" s="203"/>
      <c r="R54" s="203"/>
      <c r="S54" s="203"/>
      <c r="T54" s="237"/>
      <c r="U54" s="203"/>
      <c r="V54" s="203"/>
      <c r="W54" s="203"/>
      <c r="X54" s="206"/>
      <c r="Y54" s="236"/>
      <c r="Z54" s="203"/>
      <c r="AA54" s="238"/>
      <c r="AB54" s="238"/>
    </row>
    <row r="55" spans="1:28" ht="9.75" customHeight="1" x14ac:dyDescent="0.15">
      <c r="A55" s="203"/>
      <c r="B55" s="203"/>
      <c r="C55" s="203"/>
      <c r="D55" s="205"/>
      <c r="E55" s="205"/>
      <c r="F55" s="205"/>
      <c r="G55" s="203"/>
      <c r="H55" s="203"/>
      <c r="I55" s="205"/>
      <c r="J55" s="205"/>
      <c r="K55" s="203"/>
      <c r="L55" s="203"/>
      <c r="M55" s="203"/>
      <c r="N55" s="203"/>
      <c r="O55" s="203"/>
      <c r="P55" s="203"/>
      <c r="Q55" s="203"/>
      <c r="R55" s="203"/>
      <c r="S55" s="203"/>
      <c r="T55" s="237"/>
      <c r="U55" s="203"/>
      <c r="V55" s="203"/>
      <c r="W55" s="203"/>
      <c r="X55" s="206"/>
      <c r="Y55" s="236"/>
      <c r="Z55" s="203"/>
      <c r="AA55" s="238"/>
      <c r="AB55" s="238"/>
    </row>
    <row r="56" spans="1:28" ht="9.75" customHeight="1" x14ac:dyDescent="0.15">
      <c r="A56" s="203"/>
      <c r="B56" s="203"/>
      <c r="C56" s="203"/>
      <c r="D56" s="205"/>
      <c r="E56" s="205"/>
      <c r="F56" s="205"/>
      <c r="G56" s="203"/>
      <c r="H56" s="203"/>
      <c r="I56" s="205"/>
      <c r="J56" s="205"/>
      <c r="K56" s="203"/>
      <c r="L56" s="203"/>
      <c r="M56" s="203"/>
      <c r="N56" s="203"/>
      <c r="O56" s="203"/>
      <c r="P56" s="203"/>
      <c r="Q56" s="203"/>
      <c r="R56" s="203"/>
      <c r="S56" s="203"/>
      <c r="T56" s="237"/>
      <c r="U56" s="203"/>
      <c r="V56" s="203"/>
      <c r="W56" s="203"/>
      <c r="X56" s="206"/>
      <c r="Y56" s="236"/>
      <c r="Z56" s="203"/>
      <c r="AA56" s="238"/>
      <c r="AB56" s="238"/>
    </row>
    <row r="57" spans="1:28" ht="9.75" customHeight="1" x14ac:dyDescent="0.15">
      <c r="A57" s="203"/>
      <c r="B57" s="203"/>
      <c r="C57" s="203"/>
      <c r="D57" s="205"/>
      <c r="E57" s="205"/>
      <c r="F57" s="205"/>
      <c r="G57" s="203"/>
      <c r="H57" s="203"/>
      <c r="I57" s="205"/>
      <c r="J57" s="205"/>
      <c r="K57" s="203"/>
      <c r="L57" s="203"/>
      <c r="M57" s="203"/>
      <c r="N57" s="203"/>
      <c r="O57" s="203"/>
      <c r="P57" s="203"/>
      <c r="Q57" s="203"/>
      <c r="R57" s="203"/>
      <c r="S57" s="203"/>
      <c r="T57" s="237"/>
      <c r="U57" s="203"/>
      <c r="V57" s="203"/>
      <c r="W57" s="203"/>
      <c r="X57" s="206"/>
      <c r="Y57" s="236"/>
      <c r="Z57" s="203"/>
      <c r="AA57" s="238"/>
      <c r="AB57" s="238"/>
    </row>
    <row r="58" spans="1:28" ht="9.75" customHeight="1" x14ac:dyDescent="0.15">
      <c r="A58" s="203"/>
      <c r="B58" s="203"/>
      <c r="C58" s="203"/>
      <c r="D58" s="205"/>
      <c r="E58" s="205"/>
      <c r="F58" s="205"/>
      <c r="G58" s="203"/>
      <c r="H58" s="203"/>
      <c r="I58" s="205"/>
      <c r="J58" s="205"/>
      <c r="K58" s="203"/>
      <c r="L58" s="203"/>
      <c r="M58" s="203"/>
      <c r="N58" s="203"/>
      <c r="O58" s="203"/>
      <c r="P58" s="203"/>
      <c r="Q58" s="203"/>
      <c r="R58" s="203"/>
      <c r="S58" s="203"/>
      <c r="T58" s="237"/>
      <c r="U58" s="203"/>
      <c r="V58" s="203"/>
      <c r="W58" s="203"/>
      <c r="X58" s="206"/>
      <c r="Y58" s="236"/>
      <c r="Z58" s="203"/>
      <c r="AA58" s="238"/>
      <c r="AB58" s="238"/>
    </row>
    <row r="59" spans="1:28" ht="9.75" customHeight="1" x14ac:dyDescent="0.15">
      <c r="A59" s="203"/>
      <c r="B59" s="203"/>
      <c r="C59" s="203"/>
      <c r="D59" s="205"/>
      <c r="E59" s="205"/>
      <c r="F59" s="205"/>
      <c r="G59" s="203"/>
      <c r="H59" s="203"/>
      <c r="I59" s="205"/>
      <c r="J59" s="205"/>
      <c r="K59" s="203"/>
      <c r="L59" s="203"/>
      <c r="M59" s="203"/>
      <c r="N59" s="203"/>
      <c r="O59" s="203"/>
      <c r="P59" s="203"/>
      <c r="Q59" s="203"/>
      <c r="R59" s="203"/>
      <c r="S59" s="203"/>
      <c r="T59" s="237"/>
      <c r="U59" s="203"/>
      <c r="V59" s="203"/>
      <c r="W59" s="203"/>
      <c r="X59" s="206"/>
      <c r="Y59" s="236"/>
      <c r="Z59" s="203"/>
      <c r="AA59" s="238"/>
      <c r="AB59" s="238"/>
    </row>
    <row r="60" spans="1:28" ht="9.75" customHeight="1" x14ac:dyDescent="0.15">
      <c r="A60" s="203"/>
      <c r="B60" s="203"/>
      <c r="C60" s="203"/>
      <c r="D60" s="205"/>
      <c r="E60" s="205"/>
      <c r="F60" s="205"/>
      <c r="G60" s="203"/>
      <c r="H60" s="203"/>
      <c r="I60" s="205"/>
      <c r="J60" s="205"/>
      <c r="K60" s="203"/>
      <c r="L60" s="203"/>
      <c r="M60" s="203"/>
      <c r="N60" s="203"/>
      <c r="O60" s="203"/>
      <c r="P60" s="203"/>
      <c r="Q60" s="203"/>
      <c r="R60" s="203"/>
      <c r="S60" s="203"/>
      <c r="T60" s="237"/>
      <c r="U60" s="203"/>
      <c r="V60" s="203"/>
      <c r="W60" s="203"/>
      <c r="X60" s="206"/>
      <c r="Y60" s="236"/>
      <c r="Z60" s="203"/>
      <c r="AA60" s="238"/>
      <c r="AB60" s="238"/>
    </row>
    <row r="61" spans="1:28" ht="9.75" customHeight="1" x14ac:dyDescent="0.15">
      <c r="A61" s="203"/>
      <c r="B61" s="203"/>
      <c r="C61" s="203"/>
      <c r="D61" s="205"/>
      <c r="E61" s="205"/>
      <c r="F61" s="205"/>
      <c r="G61" s="203"/>
      <c r="H61" s="203"/>
      <c r="I61" s="205"/>
      <c r="J61" s="205"/>
      <c r="K61" s="203"/>
      <c r="L61" s="203"/>
      <c r="M61" s="203"/>
      <c r="N61" s="203"/>
      <c r="O61" s="203"/>
      <c r="P61" s="203"/>
      <c r="Q61" s="203"/>
      <c r="R61" s="203"/>
      <c r="S61" s="203"/>
      <c r="T61" s="237"/>
      <c r="U61" s="203"/>
      <c r="V61" s="203"/>
      <c r="W61" s="203"/>
      <c r="X61" s="206"/>
      <c r="Y61" s="236"/>
      <c r="Z61" s="203"/>
      <c r="AA61" s="238"/>
      <c r="AB61" s="238"/>
    </row>
    <row r="62" spans="1:28" ht="9.75" customHeight="1" x14ac:dyDescent="0.15">
      <c r="T62" s="199"/>
    </row>
    <row r="63" spans="1:28" ht="9.75" customHeight="1" x14ac:dyDescent="0.15">
      <c r="T63" s="199"/>
    </row>
    <row r="64" spans="1:28" ht="9.75" customHeight="1" x14ac:dyDescent="0.15">
      <c r="T64" s="199"/>
    </row>
    <row r="65" spans="20:20" ht="9.75" customHeight="1" x14ac:dyDescent="0.15">
      <c r="T65" s="199"/>
    </row>
    <row r="66" spans="20:20" ht="9.75" customHeight="1" x14ac:dyDescent="0.15">
      <c r="T66" s="199"/>
    </row>
    <row r="67" spans="20:20" ht="9.75" customHeight="1" x14ac:dyDescent="0.15">
      <c r="T67" s="199"/>
    </row>
    <row r="68" spans="20:20" ht="9.75" customHeight="1" x14ac:dyDescent="0.15">
      <c r="T68" s="199"/>
    </row>
    <row r="69" spans="20:20" ht="9.75" customHeight="1" x14ac:dyDescent="0.15">
      <c r="T69" s="199"/>
    </row>
    <row r="70" spans="20:20" ht="9.75" customHeight="1" x14ac:dyDescent="0.15">
      <c r="T70" s="199"/>
    </row>
    <row r="71" spans="20:20" ht="9.75" customHeight="1" x14ac:dyDescent="0.15">
      <c r="T71" s="199"/>
    </row>
    <row r="72" spans="20:20" ht="9.75" customHeight="1" x14ac:dyDescent="0.15">
      <c r="T72" s="199"/>
    </row>
    <row r="73" spans="20:20" ht="9.75" customHeight="1" x14ac:dyDescent="0.15">
      <c r="T73" s="199"/>
    </row>
    <row r="74" spans="20:20" ht="9.75" customHeight="1" x14ac:dyDescent="0.15">
      <c r="T74" s="199"/>
    </row>
    <row r="75" spans="20:20" ht="9.75" customHeight="1" x14ac:dyDescent="0.15">
      <c r="T75" s="199"/>
    </row>
    <row r="76" spans="20:20" ht="9.75" customHeight="1" x14ac:dyDescent="0.15">
      <c r="T76" s="199"/>
    </row>
    <row r="77" spans="20:20" ht="9.75" customHeight="1" x14ac:dyDescent="0.15">
      <c r="T77" s="199"/>
    </row>
    <row r="78" spans="20:20" ht="9.75" customHeight="1" x14ac:dyDescent="0.15">
      <c r="T78" s="199"/>
    </row>
    <row r="79" spans="20:20" ht="9.75" customHeight="1" x14ac:dyDescent="0.15">
      <c r="T79" s="199"/>
    </row>
    <row r="80" spans="20:20" ht="9.75" customHeight="1" x14ac:dyDescent="0.15">
      <c r="T80" s="199"/>
    </row>
    <row r="81" spans="20:20" ht="9.75" customHeight="1" x14ac:dyDescent="0.15">
      <c r="T81" s="199"/>
    </row>
    <row r="82" spans="20:20" ht="9.75" customHeight="1" x14ac:dyDescent="0.15">
      <c r="T82" s="199"/>
    </row>
    <row r="83" spans="20:20" ht="9.75" customHeight="1" x14ac:dyDescent="0.15">
      <c r="T83" s="199"/>
    </row>
    <row r="84" spans="20:20" ht="9.75" customHeight="1" x14ac:dyDescent="0.15">
      <c r="T84" s="199"/>
    </row>
    <row r="85" spans="20:20" ht="9.75" customHeight="1" x14ac:dyDescent="0.15">
      <c r="T85" s="199"/>
    </row>
    <row r="86" spans="20:20" ht="9.75" customHeight="1" x14ac:dyDescent="0.15">
      <c r="T86" s="199"/>
    </row>
    <row r="87" spans="20:20" ht="9.75" customHeight="1" x14ac:dyDescent="0.15">
      <c r="T87" s="199"/>
    </row>
    <row r="88" spans="20:20" ht="9.75" customHeight="1" x14ac:dyDescent="0.15">
      <c r="T88" s="199"/>
    </row>
    <row r="89" spans="20:20" ht="9.75" customHeight="1" x14ac:dyDescent="0.15">
      <c r="T89" s="199"/>
    </row>
    <row r="90" spans="20:20" ht="9.75" customHeight="1" x14ac:dyDescent="0.15">
      <c r="T90" s="199"/>
    </row>
    <row r="91" spans="20:20" ht="9.75" customHeight="1" x14ac:dyDescent="0.15">
      <c r="T91" s="199"/>
    </row>
    <row r="92" spans="20:20" ht="9.75" customHeight="1" x14ac:dyDescent="0.15">
      <c r="T92" s="199"/>
    </row>
    <row r="93" spans="20:20" ht="9.75" customHeight="1" x14ac:dyDescent="0.15">
      <c r="T93" s="199"/>
    </row>
    <row r="94" spans="20:20" ht="9.75" customHeight="1" x14ac:dyDescent="0.15">
      <c r="T94" s="199"/>
    </row>
    <row r="95" spans="20:20" ht="9.75" customHeight="1" x14ac:dyDescent="0.15">
      <c r="T95" s="199"/>
    </row>
    <row r="96" spans="20:20" ht="9.75" customHeight="1" x14ac:dyDescent="0.15">
      <c r="T96" s="199"/>
    </row>
    <row r="97" spans="20:20" ht="9.75" customHeight="1" x14ac:dyDescent="0.15">
      <c r="T97" s="199"/>
    </row>
    <row r="98" spans="20:20" ht="9.75" customHeight="1" x14ac:dyDescent="0.15">
      <c r="T98" s="199"/>
    </row>
    <row r="99" spans="20:20" ht="9.75" customHeight="1" x14ac:dyDescent="0.15">
      <c r="T99" s="199"/>
    </row>
    <row r="100" spans="20:20" ht="9.75" customHeight="1" x14ac:dyDescent="0.15">
      <c r="T100" s="199"/>
    </row>
    <row r="101" spans="20:20" ht="9.75" customHeight="1" x14ac:dyDescent="0.15">
      <c r="T101" s="199"/>
    </row>
    <row r="102" spans="20:20" ht="9.75" customHeight="1" x14ac:dyDescent="0.15">
      <c r="T102" s="199"/>
    </row>
    <row r="103" spans="20:20" ht="9.75" customHeight="1" x14ac:dyDescent="0.15">
      <c r="T103" s="199"/>
    </row>
    <row r="104" spans="20:20" ht="9.75" customHeight="1" x14ac:dyDescent="0.15">
      <c r="T104" s="199"/>
    </row>
    <row r="105" spans="20:20" ht="9.75" customHeight="1" x14ac:dyDescent="0.15">
      <c r="T105" s="199"/>
    </row>
    <row r="106" spans="20:20" ht="9.75" customHeight="1" x14ac:dyDescent="0.15">
      <c r="T106" s="199"/>
    </row>
    <row r="107" spans="20:20" ht="9.75" customHeight="1" x14ac:dyDescent="0.15">
      <c r="T107" s="199"/>
    </row>
    <row r="108" spans="20:20" ht="9.75" customHeight="1" x14ac:dyDescent="0.15">
      <c r="T108" s="199"/>
    </row>
    <row r="109" spans="20:20" ht="9.75" customHeight="1" x14ac:dyDescent="0.15">
      <c r="T109" s="199"/>
    </row>
    <row r="110" spans="20:20" ht="9.75" customHeight="1" x14ac:dyDescent="0.15">
      <c r="T110" s="199"/>
    </row>
    <row r="111" spans="20:20" ht="9.75" customHeight="1" x14ac:dyDescent="0.15">
      <c r="T111" s="199"/>
    </row>
    <row r="112" spans="20:20" ht="9.75" customHeight="1" x14ac:dyDescent="0.15">
      <c r="T112" s="199"/>
    </row>
    <row r="113" spans="20:20" ht="9.75" customHeight="1" x14ac:dyDescent="0.15">
      <c r="T113" s="199"/>
    </row>
    <row r="114" spans="20:20" ht="9.75" customHeight="1" x14ac:dyDescent="0.15">
      <c r="T114" s="199"/>
    </row>
    <row r="115" spans="20:20" ht="9.75" customHeight="1" x14ac:dyDescent="0.15">
      <c r="T115" s="199"/>
    </row>
    <row r="116" spans="20:20" ht="9.75" customHeight="1" x14ac:dyDescent="0.15">
      <c r="T116" s="199"/>
    </row>
    <row r="117" spans="20:20" ht="9.75" customHeight="1" x14ac:dyDescent="0.15">
      <c r="T117" s="199"/>
    </row>
    <row r="118" spans="20:20" ht="9.75" customHeight="1" x14ac:dyDescent="0.15">
      <c r="T118" s="199"/>
    </row>
    <row r="119" spans="20:20" ht="9.75" customHeight="1" x14ac:dyDescent="0.15">
      <c r="T119" s="199"/>
    </row>
    <row r="120" spans="20:20" ht="9.75" customHeight="1" x14ac:dyDescent="0.15">
      <c r="T120" s="199"/>
    </row>
    <row r="121" spans="20:20" ht="9.75" customHeight="1" x14ac:dyDescent="0.15">
      <c r="T121" s="199"/>
    </row>
    <row r="122" spans="20:20" ht="9.75" customHeight="1" x14ac:dyDescent="0.15">
      <c r="T122" s="199"/>
    </row>
    <row r="123" spans="20:20" ht="9.75" customHeight="1" x14ac:dyDescent="0.15">
      <c r="T123" s="199"/>
    </row>
    <row r="124" spans="20:20" ht="9.75" customHeight="1" x14ac:dyDescent="0.15">
      <c r="T124" s="199"/>
    </row>
    <row r="125" spans="20:20" ht="9.75" customHeight="1" x14ac:dyDescent="0.15">
      <c r="T125" s="199"/>
    </row>
    <row r="126" spans="20:20" ht="9.75" customHeight="1" x14ac:dyDescent="0.15">
      <c r="T126" s="199"/>
    </row>
    <row r="127" spans="20:20" ht="9.75" customHeight="1" x14ac:dyDescent="0.15">
      <c r="T127" s="199"/>
    </row>
    <row r="128" spans="20:20" ht="9.75" customHeight="1" x14ac:dyDescent="0.15">
      <c r="T128" s="199"/>
    </row>
    <row r="129" spans="20:20" ht="9.75" customHeight="1" x14ac:dyDescent="0.15">
      <c r="T129" s="199"/>
    </row>
    <row r="130" spans="20:20" ht="9.75" customHeight="1" x14ac:dyDescent="0.15">
      <c r="T130" s="199"/>
    </row>
    <row r="131" spans="20:20" ht="9.75" customHeight="1" x14ac:dyDescent="0.15">
      <c r="T131" s="199"/>
    </row>
    <row r="132" spans="20:20" ht="9.75" customHeight="1" x14ac:dyDescent="0.15">
      <c r="T132" s="199"/>
    </row>
    <row r="133" spans="20:20" ht="9.75" customHeight="1" x14ac:dyDescent="0.15">
      <c r="T133" s="199"/>
    </row>
    <row r="134" spans="20:20" ht="9.75" customHeight="1" x14ac:dyDescent="0.15">
      <c r="T134" s="199"/>
    </row>
    <row r="135" spans="20:20" ht="9.75" customHeight="1" x14ac:dyDescent="0.15">
      <c r="T135" s="199"/>
    </row>
    <row r="136" spans="20:20" ht="9.75" customHeight="1" x14ac:dyDescent="0.15">
      <c r="T136" s="199"/>
    </row>
    <row r="137" spans="20:20" ht="9.75" customHeight="1" x14ac:dyDescent="0.15">
      <c r="T137" s="199"/>
    </row>
    <row r="138" spans="20:20" ht="9.75" customHeight="1" x14ac:dyDescent="0.15">
      <c r="T138" s="199"/>
    </row>
    <row r="139" spans="20:20" ht="9.75" customHeight="1" x14ac:dyDescent="0.15">
      <c r="T139" s="199"/>
    </row>
    <row r="140" spans="20:20" ht="9.75" customHeight="1" x14ac:dyDescent="0.15">
      <c r="T140" s="199"/>
    </row>
    <row r="141" spans="20:20" ht="9.75" customHeight="1" x14ac:dyDescent="0.15">
      <c r="T141" s="199"/>
    </row>
    <row r="142" spans="20:20" ht="9.75" customHeight="1" x14ac:dyDescent="0.15">
      <c r="T142" s="199"/>
    </row>
    <row r="143" spans="20:20" ht="9.75" customHeight="1" x14ac:dyDescent="0.15">
      <c r="T143" s="199"/>
    </row>
    <row r="144" spans="20:20" ht="9.75" customHeight="1" x14ac:dyDescent="0.15">
      <c r="T144" s="199"/>
    </row>
    <row r="145" spans="20:20" ht="9.75" customHeight="1" x14ac:dyDescent="0.15">
      <c r="T145" s="199"/>
    </row>
    <row r="146" spans="20:20" ht="9.75" customHeight="1" x14ac:dyDescent="0.15">
      <c r="T146" s="199"/>
    </row>
    <row r="147" spans="20:20" ht="9.75" customHeight="1" x14ac:dyDescent="0.15">
      <c r="T147" s="199"/>
    </row>
    <row r="148" spans="20:20" ht="9.75" customHeight="1" x14ac:dyDescent="0.15">
      <c r="T148" s="199"/>
    </row>
    <row r="149" spans="20:20" ht="9.75" customHeight="1" x14ac:dyDescent="0.15">
      <c r="T149" s="199"/>
    </row>
    <row r="150" spans="20:20" ht="9.75" customHeight="1" x14ac:dyDescent="0.15">
      <c r="T150" s="199"/>
    </row>
    <row r="151" spans="20:20" ht="9.75" customHeight="1" x14ac:dyDescent="0.15">
      <c r="T151" s="199"/>
    </row>
    <row r="152" spans="20:20" ht="9.75" customHeight="1" x14ac:dyDescent="0.15">
      <c r="T152" s="199"/>
    </row>
    <row r="153" spans="20:20" ht="9.75" customHeight="1" x14ac:dyDescent="0.15">
      <c r="T153" s="199"/>
    </row>
    <row r="154" spans="20:20" ht="9.75" customHeight="1" x14ac:dyDescent="0.15">
      <c r="T154" s="199"/>
    </row>
    <row r="155" spans="20:20" ht="9.75" customHeight="1" x14ac:dyDescent="0.15">
      <c r="T155" s="199"/>
    </row>
    <row r="156" spans="20:20" ht="9.75" customHeight="1" x14ac:dyDescent="0.15">
      <c r="T156" s="199"/>
    </row>
    <row r="157" spans="20:20" ht="9.75" customHeight="1" x14ac:dyDescent="0.15">
      <c r="T157" s="199"/>
    </row>
  </sheetData>
  <pageMargins left="0.75" right="0.75" top="1" bottom="1" header="0.5" footer="0.5"/>
  <pageSetup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activeCell="A3" sqref="A3"/>
      <selection pane="bottomLeft" activeCell="A3" sqref="A3"/>
    </sheetView>
  </sheetViews>
  <sheetFormatPr defaultRowHeight="7.8" x14ac:dyDescent="0.15"/>
  <cols>
    <col min="1" max="1" width="10.1640625" style="192" bestFit="1" customWidth="1"/>
    <col min="2" max="2" width="9.5" style="192" bestFit="1" customWidth="1"/>
    <col min="3" max="3" width="10.83203125" style="192" bestFit="1" customWidth="1"/>
    <col min="4" max="4" width="9.33203125" style="192"/>
    <col min="5" max="5" width="17.1640625" style="192" customWidth="1"/>
    <col min="6" max="6" width="11.5" style="192" customWidth="1"/>
    <col min="7" max="16384" width="9.33203125" style="192"/>
  </cols>
  <sheetData>
    <row r="1" spans="1:9" x14ac:dyDescent="0.15">
      <c r="A1" s="191" t="s">
        <v>80</v>
      </c>
      <c r="B1" s="11"/>
      <c r="C1" s="5">
        <f>SUM(B131:B65536)</f>
        <v>19063097</v>
      </c>
      <c r="E1" s="6" t="s">
        <v>101</v>
      </c>
      <c r="H1" s="259"/>
      <c r="I1" s="191"/>
    </row>
    <row r="2" spans="1:9" x14ac:dyDescent="0.15">
      <c r="A2" s="6" t="s">
        <v>81</v>
      </c>
      <c r="C2" s="5">
        <f>SUM(C131:C65536)</f>
        <v>176873</v>
      </c>
      <c r="E2" s="6" t="s">
        <v>163</v>
      </c>
      <c r="F2" s="5">
        <f>SUM(C124:C143)</f>
        <v>491810</v>
      </c>
      <c r="H2" s="259"/>
      <c r="I2" s="191"/>
    </row>
    <row r="5" spans="1:9" x14ac:dyDescent="0.15">
      <c r="A5" s="192" t="s">
        <v>61</v>
      </c>
      <c r="B5" s="192" t="s">
        <v>79</v>
      </c>
      <c r="C5" s="192" t="s">
        <v>74</v>
      </c>
    </row>
    <row r="6" spans="1:9" hidden="1" x14ac:dyDescent="0.15">
      <c r="A6" s="193">
        <v>37049</v>
      </c>
      <c r="B6" s="200">
        <v>3316499</v>
      </c>
      <c r="C6" s="200">
        <v>73053</v>
      </c>
    </row>
    <row r="7" spans="1:9" hidden="1" x14ac:dyDescent="0.15">
      <c r="A7" s="193">
        <v>37050</v>
      </c>
      <c r="B7" s="200">
        <v>3132472</v>
      </c>
      <c r="C7" s="200">
        <v>252687</v>
      </c>
    </row>
    <row r="8" spans="1:9" hidden="1" x14ac:dyDescent="0.15">
      <c r="A8" s="193">
        <v>37053</v>
      </c>
      <c r="B8" s="200">
        <v>9268747</v>
      </c>
      <c r="C8" s="200">
        <v>360375</v>
      </c>
    </row>
    <row r="9" spans="1:9" hidden="1" x14ac:dyDescent="0.15">
      <c r="A9" s="193">
        <v>37054</v>
      </c>
      <c r="B9" s="200">
        <v>-1847896</v>
      </c>
      <c r="C9" s="200">
        <v>-10009</v>
      </c>
    </row>
    <row r="10" spans="1:9" hidden="1" x14ac:dyDescent="0.15">
      <c r="A10" s="193">
        <v>37055</v>
      </c>
      <c r="B10" s="200">
        <v>-2634022</v>
      </c>
      <c r="C10" s="200">
        <v>139596</v>
      </c>
    </row>
    <row r="11" spans="1:9" hidden="1" x14ac:dyDescent="0.15">
      <c r="A11" s="193">
        <v>37056</v>
      </c>
      <c r="B11" s="200">
        <v>-8318954</v>
      </c>
      <c r="C11" s="200">
        <v>37485</v>
      </c>
    </row>
    <row r="12" spans="1:9" hidden="1" x14ac:dyDescent="0.15">
      <c r="A12" s="193">
        <v>37057</v>
      </c>
      <c r="B12" s="200">
        <v>116963</v>
      </c>
      <c r="C12" s="200">
        <v>-43603</v>
      </c>
    </row>
    <row r="13" spans="1:9" hidden="1" x14ac:dyDescent="0.15">
      <c r="A13" s="193">
        <v>37060</v>
      </c>
      <c r="B13" s="200">
        <v>-168451</v>
      </c>
      <c r="C13" s="200">
        <v>175384</v>
      </c>
    </row>
    <row r="14" spans="1:9" hidden="1" x14ac:dyDescent="0.15">
      <c r="A14" s="193">
        <v>37061</v>
      </c>
      <c r="B14" s="200">
        <v>-7320043</v>
      </c>
      <c r="C14" s="200">
        <v>-178932</v>
      </c>
    </row>
    <row r="15" spans="1:9" hidden="1" x14ac:dyDescent="0.15">
      <c r="A15" s="193">
        <v>37062</v>
      </c>
      <c r="B15" s="200">
        <v>-984393</v>
      </c>
      <c r="C15" s="200">
        <v>6350</v>
      </c>
    </row>
    <row r="16" spans="1:9" hidden="1" x14ac:dyDescent="0.15">
      <c r="A16" s="193">
        <v>37063</v>
      </c>
      <c r="B16" s="200">
        <v>3316659</v>
      </c>
      <c r="C16" s="200">
        <v>115368</v>
      </c>
    </row>
    <row r="17" spans="1:3" hidden="1" x14ac:dyDescent="0.15">
      <c r="A17" s="193">
        <v>37064</v>
      </c>
      <c r="B17" s="200">
        <v>-1838830</v>
      </c>
      <c r="C17" s="200">
        <v>34602</v>
      </c>
    </row>
    <row r="18" spans="1:3" hidden="1" x14ac:dyDescent="0.15">
      <c r="A18" s="193">
        <v>37067</v>
      </c>
      <c r="B18" s="200">
        <v>-6962837</v>
      </c>
      <c r="C18" s="200">
        <v>-15691</v>
      </c>
    </row>
    <row r="19" spans="1:3" hidden="1" x14ac:dyDescent="0.15">
      <c r="A19" s="193">
        <v>37068</v>
      </c>
      <c r="B19" s="200">
        <v>-9054167</v>
      </c>
      <c r="C19" s="200">
        <v>-205577</v>
      </c>
    </row>
    <row r="20" spans="1:3" hidden="1" x14ac:dyDescent="0.15">
      <c r="A20" s="193">
        <v>37069</v>
      </c>
      <c r="B20" s="200">
        <v>3078323</v>
      </c>
      <c r="C20" s="200">
        <v>74218</v>
      </c>
    </row>
    <row r="21" spans="1:3" hidden="1" x14ac:dyDescent="0.15">
      <c r="A21" s="193">
        <v>37070</v>
      </c>
      <c r="B21" s="200">
        <v>3495894</v>
      </c>
      <c r="C21" s="200">
        <v>-41808</v>
      </c>
    </row>
    <row r="22" spans="1:3" hidden="1" x14ac:dyDescent="0.15">
      <c r="A22" s="193">
        <v>37078</v>
      </c>
      <c r="B22" s="200">
        <v>-1946624</v>
      </c>
      <c r="C22" s="200">
        <v>22072</v>
      </c>
    </row>
    <row r="23" spans="1:3" hidden="1" x14ac:dyDescent="0.15">
      <c r="A23" s="193">
        <v>37081</v>
      </c>
      <c r="B23" s="200">
        <v>-554099</v>
      </c>
      <c r="C23" s="200">
        <v>-17144</v>
      </c>
    </row>
    <row r="24" spans="1:3" hidden="1" x14ac:dyDescent="0.15">
      <c r="A24" s="193">
        <v>37082</v>
      </c>
      <c r="B24" s="200">
        <v>-982853</v>
      </c>
      <c r="C24" s="200">
        <v>-144208</v>
      </c>
    </row>
    <row r="25" spans="1:3" hidden="1" x14ac:dyDescent="0.15">
      <c r="A25" s="193">
        <v>37083</v>
      </c>
      <c r="B25" s="200">
        <v>0</v>
      </c>
      <c r="C25" s="200">
        <v>-180408</v>
      </c>
    </row>
    <row r="26" spans="1:3" hidden="1" x14ac:dyDescent="0.15">
      <c r="A26" s="193">
        <v>37084</v>
      </c>
      <c r="B26" s="200">
        <v>0</v>
      </c>
      <c r="C26" s="200">
        <v>1801</v>
      </c>
    </row>
    <row r="27" spans="1:3" hidden="1" x14ac:dyDescent="0.15">
      <c r="A27" s="193">
        <v>37085</v>
      </c>
      <c r="B27" s="200">
        <v>-931638</v>
      </c>
      <c r="C27" s="200">
        <v>-35117</v>
      </c>
    </row>
    <row r="28" spans="1:3" hidden="1" x14ac:dyDescent="0.15">
      <c r="A28" s="193">
        <v>37088</v>
      </c>
      <c r="B28" s="200">
        <v>34723334</v>
      </c>
      <c r="C28" s="200">
        <v>-18582</v>
      </c>
    </row>
    <row r="29" spans="1:3" hidden="1" x14ac:dyDescent="0.15">
      <c r="A29" s="193">
        <v>37089</v>
      </c>
      <c r="B29" s="200">
        <v>31778815</v>
      </c>
      <c r="C29" s="200">
        <v>-25319</v>
      </c>
    </row>
    <row r="30" spans="1:3" hidden="1" x14ac:dyDescent="0.15">
      <c r="A30" s="193">
        <v>37090</v>
      </c>
      <c r="B30" s="200">
        <v>-559594</v>
      </c>
      <c r="C30" s="200">
        <v>13419</v>
      </c>
    </row>
    <row r="31" spans="1:3" hidden="1" x14ac:dyDescent="0.15">
      <c r="A31" s="193">
        <v>37091</v>
      </c>
      <c r="B31" s="200">
        <v>-1167200</v>
      </c>
      <c r="C31" s="200">
        <v>12495</v>
      </c>
    </row>
    <row r="32" spans="1:3" hidden="1" x14ac:dyDescent="0.15">
      <c r="A32" s="193">
        <v>37092</v>
      </c>
      <c r="B32" s="200">
        <v>193246</v>
      </c>
      <c r="C32" s="200">
        <v>-45356</v>
      </c>
    </row>
    <row r="33" spans="1:5" hidden="1" x14ac:dyDescent="0.15">
      <c r="A33" s="193">
        <v>37095</v>
      </c>
      <c r="B33" s="200">
        <v>-143390</v>
      </c>
      <c r="C33" s="200">
        <v>-1632</v>
      </c>
    </row>
    <row r="34" spans="1:5" hidden="1" x14ac:dyDescent="0.15">
      <c r="A34" s="193">
        <v>37096</v>
      </c>
      <c r="B34" s="200">
        <v>14941216</v>
      </c>
      <c r="C34" s="200">
        <v>8982</v>
      </c>
    </row>
    <row r="35" spans="1:5" hidden="1" x14ac:dyDescent="0.15">
      <c r="A35" s="193">
        <v>37097</v>
      </c>
      <c r="B35" s="200">
        <v>-1515569</v>
      </c>
      <c r="C35" s="200">
        <v>2397</v>
      </c>
    </row>
    <row r="36" spans="1:5" hidden="1" x14ac:dyDescent="0.15">
      <c r="A36" s="193">
        <v>37098</v>
      </c>
      <c r="B36" s="200">
        <v>179262</v>
      </c>
      <c r="C36" s="200">
        <v>-18130</v>
      </c>
    </row>
    <row r="37" spans="1:5" hidden="1" x14ac:dyDescent="0.15">
      <c r="A37" s="193">
        <v>37099</v>
      </c>
      <c r="B37" s="200">
        <v>3504137</v>
      </c>
      <c r="C37" s="200">
        <v>-66682</v>
      </c>
    </row>
    <row r="38" spans="1:5" hidden="1" x14ac:dyDescent="0.15">
      <c r="A38" s="193">
        <v>37102</v>
      </c>
      <c r="B38" s="200">
        <v>-2010467</v>
      </c>
      <c r="C38" s="200">
        <v>-14568</v>
      </c>
    </row>
    <row r="39" spans="1:5" hidden="1" x14ac:dyDescent="0.15">
      <c r="A39" s="193">
        <v>37103</v>
      </c>
      <c r="B39" s="200">
        <v>1459196</v>
      </c>
      <c r="C39" s="200">
        <v>116226</v>
      </c>
    </row>
    <row r="40" spans="1:5" hidden="1" x14ac:dyDescent="0.15">
      <c r="A40" s="193">
        <v>37104</v>
      </c>
      <c r="B40" s="200">
        <v>2870489</v>
      </c>
      <c r="C40" s="200">
        <v>37196</v>
      </c>
    </row>
    <row r="41" spans="1:5" hidden="1" x14ac:dyDescent="0.15">
      <c r="A41" s="193">
        <v>37105</v>
      </c>
      <c r="B41" s="200">
        <v>-814983</v>
      </c>
      <c r="C41" s="200">
        <v>667</v>
      </c>
      <c r="E41" s="193"/>
    </row>
    <row r="42" spans="1:5" hidden="1" x14ac:dyDescent="0.15">
      <c r="A42" s="193">
        <v>37106</v>
      </c>
      <c r="B42" s="200">
        <v>90257</v>
      </c>
      <c r="C42" s="200">
        <v>-64478</v>
      </c>
      <c r="E42" s="193"/>
    </row>
    <row r="43" spans="1:5" hidden="1" x14ac:dyDescent="0.15">
      <c r="A43" s="193">
        <v>37109</v>
      </c>
      <c r="B43" s="200">
        <v>-274216</v>
      </c>
      <c r="C43" s="200">
        <v>-37119</v>
      </c>
      <c r="E43" s="193"/>
    </row>
    <row r="44" spans="1:5" hidden="1" x14ac:dyDescent="0.15">
      <c r="A44" s="193">
        <v>37110</v>
      </c>
      <c r="B44" s="200">
        <v>1446158</v>
      </c>
      <c r="C44" s="200">
        <v>-44674</v>
      </c>
      <c r="E44" s="193"/>
    </row>
    <row r="45" spans="1:5" hidden="1" x14ac:dyDescent="0.15">
      <c r="A45" s="193">
        <v>37111</v>
      </c>
      <c r="B45" s="200">
        <v>1895210</v>
      </c>
      <c r="C45" s="200">
        <v>124471</v>
      </c>
      <c r="E45" s="193"/>
    </row>
    <row r="46" spans="1:5" hidden="1" x14ac:dyDescent="0.15">
      <c r="A46" s="193">
        <v>37112</v>
      </c>
      <c r="B46" s="200">
        <v>602171</v>
      </c>
      <c r="C46" s="200">
        <v>-69279</v>
      </c>
      <c r="E46" s="193"/>
    </row>
    <row r="47" spans="1:5" hidden="1" x14ac:dyDescent="0.15">
      <c r="A47" s="193">
        <v>37113</v>
      </c>
      <c r="B47" s="200">
        <v>1409</v>
      </c>
      <c r="C47" s="200">
        <v>19546</v>
      </c>
      <c r="E47" s="193"/>
    </row>
    <row r="48" spans="1:5" hidden="1" x14ac:dyDescent="0.15">
      <c r="A48" s="193">
        <v>37116</v>
      </c>
      <c r="B48" s="200">
        <v>415922</v>
      </c>
      <c r="C48" s="200">
        <v>-62625</v>
      </c>
      <c r="E48" s="193"/>
    </row>
    <row r="49" spans="1:5" hidden="1" x14ac:dyDescent="0.15">
      <c r="A49" s="193">
        <v>37117</v>
      </c>
      <c r="B49" s="200">
        <v>-906766</v>
      </c>
      <c r="C49" s="200">
        <v>16700</v>
      </c>
      <c r="E49" s="193"/>
    </row>
    <row r="50" spans="1:5" hidden="1" x14ac:dyDescent="0.15">
      <c r="A50" s="193">
        <v>37118</v>
      </c>
      <c r="B50" s="200">
        <v>-219593</v>
      </c>
      <c r="C50" s="200">
        <v>-36841</v>
      </c>
      <c r="E50" s="193"/>
    </row>
    <row r="51" spans="1:5" hidden="1" x14ac:dyDescent="0.15">
      <c r="A51" s="193">
        <v>37119</v>
      </c>
      <c r="B51" s="200">
        <v>-1027150</v>
      </c>
      <c r="C51" s="200">
        <v>95392</v>
      </c>
      <c r="E51" s="193"/>
    </row>
    <row r="52" spans="1:5" hidden="1" x14ac:dyDescent="0.15">
      <c r="A52" s="193">
        <v>37120</v>
      </c>
      <c r="B52" s="200">
        <v>978023</v>
      </c>
      <c r="C52" s="200">
        <v>-54783</v>
      </c>
      <c r="E52" s="193"/>
    </row>
    <row r="53" spans="1:5" hidden="1" x14ac:dyDescent="0.15">
      <c r="A53" s="193">
        <v>37123</v>
      </c>
      <c r="B53" s="200">
        <v>-3554660</v>
      </c>
      <c r="C53" s="200">
        <v>-48749</v>
      </c>
      <c r="E53" s="193"/>
    </row>
    <row r="54" spans="1:5" hidden="1" x14ac:dyDescent="0.15">
      <c r="A54" s="193">
        <v>37124</v>
      </c>
      <c r="B54" s="200">
        <v>-38458</v>
      </c>
      <c r="C54" s="200">
        <v>-17367</v>
      </c>
      <c r="E54" s="193"/>
    </row>
    <row r="55" spans="1:5" hidden="1" x14ac:dyDescent="0.15">
      <c r="A55" s="193">
        <v>37125</v>
      </c>
      <c r="B55" s="200">
        <v>-55107</v>
      </c>
      <c r="C55" s="200">
        <v>9049</v>
      </c>
      <c r="E55" s="193"/>
    </row>
    <row r="56" spans="1:5" hidden="1" x14ac:dyDescent="0.15">
      <c r="A56" s="193">
        <v>37126</v>
      </c>
      <c r="B56" s="200">
        <v>-2548862</v>
      </c>
      <c r="C56" s="200">
        <v>-85317</v>
      </c>
      <c r="E56" s="193"/>
    </row>
    <row r="57" spans="1:5" hidden="1" x14ac:dyDescent="0.15">
      <c r="A57" s="193">
        <v>37127</v>
      </c>
      <c r="B57" s="200">
        <v>2158074</v>
      </c>
      <c r="C57" s="200">
        <v>-117347</v>
      </c>
      <c r="E57" s="193"/>
    </row>
    <row r="58" spans="1:5" hidden="1" x14ac:dyDescent="0.15">
      <c r="A58" s="193">
        <v>37130</v>
      </c>
      <c r="B58" s="200">
        <v>-800880</v>
      </c>
      <c r="C58" s="200">
        <v>28286</v>
      </c>
      <c r="E58" s="193"/>
    </row>
    <row r="59" spans="1:5" hidden="1" x14ac:dyDescent="0.15">
      <c r="A59" s="193">
        <v>37131</v>
      </c>
      <c r="B59" s="200">
        <v>-58617</v>
      </c>
      <c r="C59" s="200">
        <v>110676</v>
      </c>
      <c r="E59" s="193"/>
    </row>
    <row r="60" spans="1:5" hidden="1" x14ac:dyDescent="0.15">
      <c r="A60" s="193">
        <v>37132</v>
      </c>
      <c r="B60" s="200">
        <v>2640496</v>
      </c>
      <c r="C60" s="200">
        <v>320440</v>
      </c>
      <c r="E60" s="193"/>
    </row>
    <row r="61" spans="1:5" hidden="1" x14ac:dyDescent="0.15">
      <c r="A61" s="193">
        <v>37133</v>
      </c>
      <c r="B61" s="200">
        <v>1013408</v>
      </c>
      <c r="C61" s="200">
        <v>-83888</v>
      </c>
      <c r="E61" s="193"/>
    </row>
    <row r="62" spans="1:5" s="262" customFormat="1" ht="8.4" hidden="1" thickBot="1" x14ac:dyDescent="0.2">
      <c r="A62" s="260">
        <v>37134</v>
      </c>
      <c r="B62" s="261">
        <v>1030606</v>
      </c>
      <c r="C62" s="261">
        <v>-55778</v>
      </c>
      <c r="E62" s="260"/>
    </row>
    <row r="63" spans="1:5" ht="8.4" hidden="1" thickTop="1" x14ac:dyDescent="0.15">
      <c r="A63" s="193">
        <v>37138</v>
      </c>
      <c r="B63" s="200">
        <v>1354009</v>
      </c>
      <c r="C63" s="200">
        <v>-106864</v>
      </c>
      <c r="E63" s="193"/>
    </row>
    <row r="64" spans="1:5" hidden="1" x14ac:dyDescent="0.15">
      <c r="A64" s="193">
        <v>37139</v>
      </c>
      <c r="B64" s="200">
        <v>-96895</v>
      </c>
      <c r="C64" s="200">
        <v>225954</v>
      </c>
      <c r="E64" s="193"/>
    </row>
    <row r="65" spans="1:5" hidden="1" x14ac:dyDescent="0.15">
      <c r="A65" s="193">
        <v>37140</v>
      </c>
      <c r="B65" s="200">
        <v>-6507363</v>
      </c>
      <c r="C65" s="200">
        <v>87304</v>
      </c>
      <c r="E65" s="193"/>
    </row>
    <row r="66" spans="1:5" hidden="1" x14ac:dyDescent="0.15">
      <c r="A66" s="193">
        <v>37141</v>
      </c>
      <c r="B66" s="200">
        <v>-2538939</v>
      </c>
      <c r="C66" s="200">
        <v>-25826</v>
      </c>
      <c r="E66" s="193"/>
    </row>
    <row r="67" spans="1:5" hidden="1" x14ac:dyDescent="0.15">
      <c r="A67" s="193">
        <v>37144</v>
      </c>
      <c r="B67" s="200">
        <v>-3083632</v>
      </c>
      <c r="C67" s="200">
        <v>-26161</v>
      </c>
      <c r="E67" s="193"/>
    </row>
    <row r="68" spans="1:5" hidden="1" x14ac:dyDescent="0.15">
      <c r="A68" s="193">
        <v>37146</v>
      </c>
      <c r="B68" s="200">
        <v>-630839</v>
      </c>
      <c r="C68" s="200">
        <v>20483</v>
      </c>
    </row>
    <row r="69" spans="1:5" hidden="1" x14ac:dyDescent="0.15">
      <c r="A69" s="193">
        <v>37147</v>
      </c>
      <c r="B69" s="200">
        <v>-3190492</v>
      </c>
      <c r="C69" s="200">
        <f>-119861</f>
        <v>-119861</v>
      </c>
    </row>
    <row r="70" spans="1:5" hidden="1" x14ac:dyDescent="0.15">
      <c r="A70" s="193">
        <v>37148</v>
      </c>
      <c r="B70" s="200">
        <v>199416</v>
      </c>
      <c r="C70" s="200">
        <v>141730</v>
      </c>
    </row>
    <row r="71" spans="1:5" hidden="1" x14ac:dyDescent="0.15">
      <c r="A71" s="193">
        <v>37151</v>
      </c>
      <c r="B71" s="200">
        <v>-406349</v>
      </c>
      <c r="C71" s="200">
        <v>19093</v>
      </c>
    </row>
    <row r="72" spans="1:5" hidden="1" x14ac:dyDescent="0.15">
      <c r="A72" s="193">
        <v>37152</v>
      </c>
      <c r="B72" s="200">
        <v>2573613</v>
      </c>
      <c r="C72" s="200">
        <v>50063</v>
      </c>
    </row>
    <row r="73" spans="1:5" hidden="1" x14ac:dyDescent="0.15">
      <c r="A73" s="193">
        <v>37153</v>
      </c>
      <c r="B73" s="200">
        <v>4607999</v>
      </c>
      <c r="C73" s="200">
        <v>63420</v>
      </c>
    </row>
    <row r="74" spans="1:5" hidden="1" x14ac:dyDescent="0.15">
      <c r="A74" s="193">
        <v>37154</v>
      </c>
      <c r="B74" s="200">
        <v>1533110.9400000572</v>
      </c>
      <c r="C74" s="200">
        <v>6260</v>
      </c>
    </row>
    <row r="75" spans="1:5" hidden="1" x14ac:dyDescent="0.15">
      <c r="A75" s="193">
        <v>37155</v>
      </c>
      <c r="B75" s="200">
        <v>533946</v>
      </c>
      <c r="C75" s="200">
        <v>37959</v>
      </c>
    </row>
    <row r="76" spans="1:5" hidden="1" x14ac:dyDescent="0.15">
      <c r="A76" s="193">
        <v>37158</v>
      </c>
      <c r="B76" s="200">
        <v>2283061</v>
      </c>
      <c r="C76" s="200">
        <v>40576</v>
      </c>
    </row>
    <row r="77" spans="1:5" hidden="1" x14ac:dyDescent="0.15">
      <c r="A77" s="193">
        <v>37159</v>
      </c>
      <c r="B77" s="200">
        <v>-1071231</v>
      </c>
      <c r="C77" s="200">
        <v>-29591</v>
      </c>
    </row>
    <row r="78" spans="1:5" hidden="1" x14ac:dyDescent="0.15">
      <c r="A78" s="193">
        <v>37160</v>
      </c>
      <c r="B78" s="200">
        <v>1030105</v>
      </c>
      <c r="C78" s="200">
        <v>5884</v>
      </c>
    </row>
    <row r="79" spans="1:5" hidden="1" x14ac:dyDescent="0.15">
      <c r="A79" s="193">
        <v>37161</v>
      </c>
      <c r="B79" s="200">
        <v>264836</v>
      </c>
      <c r="C79" s="200">
        <v>22482</v>
      </c>
    </row>
    <row r="80" spans="1:5" s="262" customFormat="1" ht="8.4" hidden="1" thickBot="1" x14ac:dyDescent="0.2">
      <c r="A80" s="260">
        <v>37162</v>
      </c>
      <c r="B80" s="261">
        <v>-205452</v>
      </c>
      <c r="C80" s="261">
        <f>237485+178190</f>
        <v>415675</v>
      </c>
    </row>
    <row r="81" spans="1:3" ht="8.4" hidden="1" thickTop="1" x14ac:dyDescent="0.15">
      <c r="A81" s="193">
        <v>37165</v>
      </c>
      <c r="B81" s="200">
        <v>-828883</v>
      </c>
      <c r="C81" s="200">
        <v>40932</v>
      </c>
    </row>
    <row r="82" spans="1:3" hidden="1" x14ac:dyDescent="0.15">
      <c r="A82" s="193">
        <v>37166</v>
      </c>
      <c r="B82" s="200">
        <v>928392</v>
      </c>
      <c r="C82" s="200">
        <v>2309</v>
      </c>
    </row>
    <row r="83" spans="1:3" hidden="1" x14ac:dyDescent="0.15">
      <c r="A83" s="193">
        <v>37167</v>
      </c>
      <c r="B83" s="200">
        <v>-56566</v>
      </c>
      <c r="C83" s="200">
        <v>-15762</v>
      </c>
    </row>
    <row r="84" spans="1:3" hidden="1" x14ac:dyDescent="0.15">
      <c r="A84" s="193">
        <v>37168</v>
      </c>
      <c r="B84" s="200">
        <v>-1551827</v>
      </c>
      <c r="C84" s="200">
        <v>-46285</v>
      </c>
    </row>
    <row r="85" spans="1:3" hidden="1" x14ac:dyDescent="0.15">
      <c r="A85" s="193">
        <v>37169</v>
      </c>
      <c r="B85" s="200">
        <v>1906755</v>
      </c>
      <c r="C85" s="200">
        <v>-469</v>
      </c>
    </row>
    <row r="86" spans="1:3" hidden="1" x14ac:dyDescent="0.15">
      <c r="A86" s="193">
        <v>37172</v>
      </c>
      <c r="B86" s="200">
        <v>-804959</v>
      </c>
      <c r="C86" s="200">
        <v>-11837.589999999851</v>
      </c>
    </row>
    <row r="87" spans="1:3" hidden="1" x14ac:dyDescent="0.15">
      <c r="A87" s="193">
        <v>37173</v>
      </c>
      <c r="B87" s="200">
        <v>-4154511</v>
      </c>
      <c r="C87" s="200">
        <v>-23204.79</v>
      </c>
    </row>
    <row r="88" spans="1:3" hidden="1" x14ac:dyDescent="0.15">
      <c r="A88" s="193">
        <v>37174</v>
      </c>
      <c r="B88" s="200">
        <v>-3569306</v>
      </c>
      <c r="C88" s="200">
        <v>-13068.21</v>
      </c>
    </row>
    <row r="89" spans="1:3" hidden="1" x14ac:dyDescent="0.15">
      <c r="A89" s="193">
        <v>37175</v>
      </c>
      <c r="B89" s="200">
        <v>-2384468</v>
      </c>
      <c r="C89" s="200">
        <v>-58613</v>
      </c>
    </row>
    <row r="90" spans="1:3" hidden="1" x14ac:dyDescent="0.15">
      <c r="A90" s="193">
        <v>37176</v>
      </c>
      <c r="B90" s="200">
        <v>-231287</v>
      </c>
      <c r="C90" s="200">
        <v>3779</v>
      </c>
    </row>
    <row r="91" spans="1:3" hidden="1" x14ac:dyDescent="0.15">
      <c r="A91" s="193">
        <v>37179</v>
      </c>
      <c r="B91" s="200">
        <v>982799</v>
      </c>
      <c r="C91" s="200">
        <v>48752</v>
      </c>
    </row>
    <row r="92" spans="1:3" hidden="1" x14ac:dyDescent="0.15">
      <c r="A92" s="193">
        <v>37180</v>
      </c>
      <c r="B92" s="200">
        <v>-2074886</v>
      </c>
      <c r="C92" s="200">
        <v>-67349</v>
      </c>
    </row>
    <row r="93" spans="1:3" hidden="1" x14ac:dyDescent="0.15">
      <c r="A93" s="193">
        <v>37181</v>
      </c>
      <c r="B93" s="200">
        <v>123937</v>
      </c>
      <c r="C93" s="200">
        <v>16016</v>
      </c>
    </row>
    <row r="94" spans="1:3" hidden="1" x14ac:dyDescent="0.15">
      <c r="A94" s="193">
        <v>37182</v>
      </c>
      <c r="B94" s="200">
        <v>-1260700</v>
      </c>
      <c r="C94" s="200">
        <v>76766</v>
      </c>
    </row>
    <row r="95" spans="1:3" hidden="1" x14ac:dyDescent="0.15">
      <c r="A95" s="193">
        <v>37183</v>
      </c>
      <c r="B95" s="200">
        <v>-2138229</v>
      </c>
      <c r="C95" s="200">
        <v>-70717</v>
      </c>
    </row>
    <row r="96" spans="1:3" hidden="1" x14ac:dyDescent="0.15">
      <c r="A96" s="193">
        <v>37186</v>
      </c>
      <c r="B96" s="200">
        <v>-311404</v>
      </c>
      <c r="C96" s="200">
        <v>65077</v>
      </c>
    </row>
    <row r="97" spans="1:5" hidden="1" x14ac:dyDescent="0.15">
      <c r="A97" s="193">
        <v>37187</v>
      </c>
      <c r="B97" s="200">
        <v>-6492055</v>
      </c>
      <c r="C97" s="200">
        <v>-76636</v>
      </c>
    </row>
    <row r="98" spans="1:5" hidden="1" x14ac:dyDescent="0.15">
      <c r="A98" s="193">
        <v>37188</v>
      </c>
      <c r="B98" s="200">
        <v>-1342061</v>
      </c>
      <c r="C98" s="200">
        <v>-44974</v>
      </c>
    </row>
    <row r="99" spans="1:5" hidden="1" x14ac:dyDescent="0.15">
      <c r="A99" s="193">
        <v>37189</v>
      </c>
      <c r="B99" s="200">
        <v>437910</v>
      </c>
      <c r="C99" s="200">
        <v>92921</v>
      </c>
    </row>
    <row r="100" spans="1:5" hidden="1" x14ac:dyDescent="0.15">
      <c r="A100" s="193">
        <v>37190</v>
      </c>
      <c r="B100" s="200">
        <v>-580255</v>
      </c>
      <c r="C100" s="200">
        <v>4086</v>
      </c>
    </row>
    <row r="101" spans="1:5" hidden="1" x14ac:dyDescent="0.15">
      <c r="A101" s="193">
        <v>37193</v>
      </c>
      <c r="B101" s="200">
        <v>-3124881.3025465012</v>
      </c>
      <c r="C101" s="200">
        <v>9681</v>
      </c>
    </row>
    <row r="102" spans="1:5" hidden="1" x14ac:dyDescent="0.15">
      <c r="A102" s="193">
        <v>37194</v>
      </c>
      <c r="B102" s="200">
        <v>741739.30254650116</v>
      </c>
      <c r="C102" s="200">
        <v>-23897</v>
      </c>
    </row>
    <row r="103" spans="1:5" s="262" customFormat="1" ht="8.4" hidden="1" thickBot="1" x14ac:dyDescent="0.2">
      <c r="A103" s="260">
        <v>37195</v>
      </c>
      <c r="B103" s="261">
        <v>65756</v>
      </c>
      <c r="C103" s="263">
        <f>-26531+108467-74443</f>
        <v>7493</v>
      </c>
      <c r="E103" s="264"/>
    </row>
    <row r="104" spans="1:5" ht="8.4" hidden="1" thickTop="1" x14ac:dyDescent="0.15">
      <c r="A104" s="193">
        <v>37196</v>
      </c>
      <c r="B104" s="200">
        <v>134898</v>
      </c>
      <c r="C104" s="265">
        <f>140021-108467</f>
        <v>31554</v>
      </c>
      <c r="E104" s="203"/>
    </row>
    <row r="105" spans="1:5" hidden="1" x14ac:dyDescent="0.15">
      <c r="A105" s="193">
        <v>37197</v>
      </c>
      <c r="B105" s="200">
        <v>-1370183</v>
      </c>
      <c r="C105" s="200">
        <v>159989</v>
      </c>
      <c r="E105" s="203"/>
    </row>
    <row r="106" spans="1:5" hidden="1" x14ac:dyDescent="0.15">
      <c r="A106" s="193">
        <v>37200</v>
      </c>
      <c r="B106" s="200">
        <v>29471692</v>
      </c>
      <c r="C106" s="200">
        <v>466761</v>
      </c>
      <c r="E106" s="200"/>
    </row>
    <row r="107" spans="1:5" hidden="1" x14ac:dyDescent="0.15">
      <c r="A107" s="193">
        <v>37201</v>
      </c>
      <c r="B107" s="200">
        <v>564760</v>
      </c>
      <c r="C107" s="200">
        <v>-98266</v>
      </c>
      <c r="E107" s="200"/>
    </row>
    <row r="108" spans="1:5" hidden="1" x14ac:dyDescent="0.15">
      <c r="A108" s="193">
        <v>37202</v>
      </c>
      <c r="B108" s="200">
        <v>179748</v>
      </c>
      <c r="C108" s="200">
        <v>19713</v>
      </c>
      <c r="E108" s="200"/>
    </row>
    <row r="109" spans="1:5" hidden="1" x14ac:dyDescent="0.15">
      <c r="A109" s="193">
        <v>37203</v>
      </c>
      <c r="B109" s="200">
        <v>-2841857</v>
      </c>
      <c r="C109" s="200">
        <v>-108024</v>
      </c>
      <c r="E109" s="200"/>
    </row>
    <row r="110" spans="1:5" hidden="1" x14ac:dyDescent="0.15">
      <c r="A110" s="193">
        <v>37204</v>
      </c>
      <c r="B110" s="200">
        <v>693207</v>
      </c>
      <c r="C110" s="200">
        <v>4890</v>
      </c>
      <c r="E110" s="200"/>
    </row>
    <row r="111" spans="1:5" hidden="1" x14ac:dyDescent="0.15">
      <c r="A111" s="193">
        <v>37207</v>
      </c>
      <c r="B111" s="200">
        <v>2731417</v>
      </c>
      <c r="C111" s="200">
        <v>-61681</v>
      </c>
      <c r="E111" s="200"/>
    </row>
    <row r="112" spans="1:5" hidden="1" x14ac:dyDescent="0.15">
      <c r="A112" s="193">
        <v>37208</v>
      </c>
      <c r="B112" s="200">
        <v>1247973</v>
      </c>
      <c r="C112" s="200">
        <v>33713</v>
      </c>
      <c r="E112" s="200"/>
    </row>
    <row r="113" spans="1:5" hidden="1" x14ac:dyDescent="0.15">
      <c r="A113" s="193">
        <v>37209</v>
      </c>
      <c r="B113" s="200">
        <v>197366</v>
      </c>
      <c r="C113" s="200">
        <v>84805</v>
      </c>
      <c r="E113" s="200"/>
    </row>
    <row r="114" spans="1:5" hidden="1" x14ac:dyDescent="0.15">
      <c r="A114" s="193">
        <v>37210</v>
      </c>
      <c r="B114" s="200">
        <v>3159236</v>
      </c>
      <c r="C114" s="200">
        <v>111452</v>
      </c>
      <c r="E114" s="200"/>
    </row>
    <row r="115" spans="1:5" hidden="1" x14ac:dyDescent="0.15">
      <c r="A115" s="193">
        <v>37211</v>
      </c>
      <c r="B115" s="200">
        <v>437683</v>
      </c>
      <c r="C115" s="200">
        <v>35358.6</v>
      </c>
      <c r="E115" s="200"/>
    </row>
    <row r="116" spans="1:5" hidden="1" x14ac:dyDescent="0.15">
      <c r="A116" s="193">
        <v>37214</v>
      </c>
      <c r="B116" s="200">
        <v>14484</v>
      </c>
      <c r="C116" s="200">
        <v>114081</v>
      </c>
      <c r="E116" s="200"/>
    </row>
    <row r="117" spans="1:5" hidden="1" x14ac:dyDescent="0.15">
      <c r="A117" s="193">
        <v>37215</v>
      </c>
      <c r="B117" s="200">
        <v>-688</v>
      </c>
      <c r="C117" s="200">
        <v>-15635</v>
      </c>
      <c r="E117" s="200"/>
    </row>
    <row r="118" spans="1:5" hidden="1" x14ac:dyDescent="0.15">
      <c r="A118" s="193">
        <v>37216</v>
      </c>
      <c r="B118" s="200">
        <v>512609</v>
      </c>
      <c r="C118" s="200">
        <v>74502</v>
      </c>
      <c r="E118" s="200"/>
    </row>
    <row r="119" spans="1:5" hidden="1" x14ac:dyDescent="0.15">
      <c r="A119" s="193">
        <v>37221</v>
      </c>
      <c r="B119" s="200">
        <v>881553</v>
      </c>
      <c r="C119" s="200">
        <v>10887</v>
      </c>
      <c r="E119" s="200"/>
    </row>
    <row r="120" spans="1:5" hidden="1" x14ac:dyDescent="0.15">
      <c r="A120" s="193">
        <v>37222</v>
      </c>
      <c r="B120" s="200">
        <v>1719312</v>
      </c>
      <c r="C120" s="200">
        <v>36217</v>
      </c>
      <c r="E120" s="200"/>
    </row>
    <row r="121" spans="1:5" hidden="1" x14ac:dyDescent="0.15">
      <c r="A121" s="193">
        <v>37223</v>
      </c>
      <c r="B121" s="200">
        <v>678445</v>
      </c>
      <c r="C121" s="200">
        <v>-1359</v>
      </c>
      <c r="E121" s="200"/>
    </row>
    <row r="122" spans="1:5" hidden="1" x14ac:dyDescent="0.15">
      <c r="A122" s="193">
        <v>37224</v>
      </c>
      <c r="B122" s="200">
        <v>39465287</v>
      </c>
      <c r="C122" s="200">
        <v>-14215</v>
      </c>
      <c r="E122" s="200"/>
    </row>
    <row r="123" spans="1:5" s="262" customFormat="1" ht="8.4" hidden="1" thickBot="1" x14ac:dyDescent="0.2">
      <c r="A123" s="260">
        <v>37225</v>
      </c>
      <c r="B123" s="261">
        <v>309592</v>
      </c>
      <c r="C123" s="261">
        <v>18898</v>
      </c>
      <c r="E123" s="261"/>
    </row>
    <row r="124" spans="1:5" x14ac:dyDescent="0.15">
      <c r="A124" s="193">
        <v>37228</v>
      </c>
      <c r="B124" s="200">
        <v>4983455</v>
      </c>
      <c r="C124" s="200">
        <v>17263</v>
      </c>
      <c r="E124" s="200"/>
    </row>
    <row r="125" spans="1:5" x14ac:dyDescent="0.15">
      <c r="A125" s="193">
        <v>37229</v>
      </c>
      <c r="B125" s="200">
        <v>4726467</v>
      </c>
      <c r="C125" s="200">
        <v>53638</v>
      </c>
      <c r="E125" s="200"/>
    </row>
    <row r="126" spans="1:5" x14ac:dyDescent="0.15">
      <c r="A126" s="193">
        <v>37230</v>
      </c>
      <c r="B126" s="200">
        <v>6507038</v>
      </c>
      <c r="C126" s="200">
        <v>16673</v>
      </c>
      <c r="E126" s="200"/>
    </row>
    <row r="127" spans="1:5" x14ac:dyDescent="0.15">
      <c r="A127" s="193">
        <v>37231</v>
      </c>
      <c r="B127" s="200">
        <v>63402</v>
      </c>
      <c r="C127" s="200">
        <v>9684</v>
      </c>
      <c r="E127" s="200"/>
    </row>
    <row r="128" spans="1:5" x14ac:dyDescent="0.15">
      <c r="A128" s="193">
        <v>37232</v>
      </c>
      <c r="B128" s="200">
        <v>142685</v>
      </c>
      <c r="C128" s="200">
        <v>64972</v>
      </c>
      <c r="E128" s="200"/>
    </row>
    <row r="129" spans="1:5" x14ac:dyDescent="0.15">
      <c r="A129" s="193">
        <v>37235</v>
      </c>
      <c r="B129" s="200">
        <v>-577673</v>
      </c>
      <c r="C129" s="200">
        <v>21160</v>
      </c>
      <c r="E129" s="200"/>
    </row>
    <row r="130" spans="1:5" x14ac:dyDescent="0.15">
      <c r="A130" s="193">
        <v>37236</v>
      </c>
      <c r="B130" s="200">
        <v>-938746</v>
      </c>
      <c r="C130" s="200">
        <v>131547</v>
      </c>
      <c r="E130" s="200"/>
    </row>
    <row r="131" spans="1:5" x14ac:dyDescent="0.15">
      <c r="A131" s="193">
        <v>37237</v>
      </c>
      <c r="B131" s="200">
        <v>8458891</v>
      </c>
      <c r="C131" s="200">
        <v>21931</v>
      </c>
      <c r="E131" s="200"/>
    </row>
    <row r="132" spans="1:5" x14ac:dyDescent="0.15">
      <c r="A132" s="193">
        <v>37238</v>
      </c>
      <c r="B132" s="200">
        <v>3136027</v>
      </c>
      <c r="C132" s="200">
        <v>21469</v>
      </c>
      <c r="E132" s="200"/>
    </row>
    <row r="133" spans="1:5" x14ac:dyDescent="0.15">
      <c r="A133" s="193">
        <v>37239</v>
      </c>
      <c r="B133" s="200">
        <v>1233181</v>
      </c>
      <c r="C133" s="200">
        <v>85145</v>
      </c>
      <c r="E133" s="200"/>
    </row>
    <row r="134" spans="1:5" x14ac:dyDescent="0.15">
      <c r="A134" s="193">
        <v>37242</v>
      </c>
      <c r="B134" s="200">
        <v>2135312</v>
      </c>
      <c r="C134" s="200">
        <v>42243</v>
      </c>
      <c r="E134" s="200"/>
    </row>
    <row r="135" spans="1:5" x14ac:dyDescent="0.15">
      <c r="A135" s="193">
        <v>37243</v>
      </c>
      <c r="B135" s="200">
        <v>4099686</v>
      </c>
      <c r="C135" s="200">
        <v>6085</v>
      </c>
      <c r="E135" s="200"/>
    </row>
    <row r="136" spans="1:5" x14ac:dyDescent="0.15">
      <c r="A136" s="193">
        <v>37244</v>
      </c>
      <c r="B136" s="200"/>
      <c r="C136" s="200"/>
      <c r="E136" s="200"/>
    </row>
    <row r="137" spans="1:5" x14ac:dyDescent="0.15">
      <c r="A137" s="193">
        <v>37245</v>
      </c>
      <c r="B137" s="200"/>
      <c r="C137" s="200"/>
      <c r="E137" s="200"/>
    </row>
    <row r="138" spans="1:5" x14ac:dyDescent="0.15">
      <c r="A138" s="193">
        <v>37246</v>
      </c>
      <c r="B138" s="200"/>
      <c r="C138" s="200"/>
      <c r="E138" s="200"/>
    </row>
    <row r="139" spans="1:5" x14ac:dyDescent="0.15">
      <c r="A139" s="193">
        <v>37249</v>
      </c>
      <c r="B139" s="200"/>
      <c r="C139" s="200"/>
      <c r="E139" s="200"/>
    </row>
    <row r="140" spans="1:5" x14ac:dyDescent="0.15">
      <c r="A140" s="193">
        <v>37251</v>
      </c>
      <c r="B140" s="200"/>
      <c r="C140" s="200"/>
      <c r="E140" s="200"/>
    </row>
    <row r="141" spans="1:5" x14ac:dyDescent="0.15">
      <c r="A141" s="193">
        <v>37252</v>
      </c>
      <c r="B141" s="200"/>
      <c r="C141" s="200"/>
      <c r="E141" s="200"/>
    </row>
    <row r="142" spans="1:5" x14ac:dyDescent="0.15">
      <c r="A142" s="193">
        <v>37253</v>
      </c>
      <c r="B142" s="200"/>
      <c r="C142" s="200"/>
      <c r="E142" s="200"/>
    </row>
    <row r="143" spans="1:5" s="262" customFormat="1" ht="8.4" thickBot="1" x14ac:dyDescent="0.2">
      <c r="A143" s="260">
        <v>37256</v>
      </c>
      <c r="B143" s="261"/>
      <c r="C143" s="261"/>
    </row>
    <row r="144" spans="1:5" ht="8.4" thickTop="1" x14ac:dyDescent="0.15">
      <c r="B144" s="200"/>
      <c r="C144" s="200"/>
    </row>
    <row r="145" spans="2:3" x14ac:dyDescent="0.15">
      <c r="B145" s="200"/>
      <c r="C145" s="200"/>
    </row>
    <row r="146" spans="2:3" x14ac:dyDescent="0.15">
      <c r="B146" s="200"/>
      <c r="C146" s="200"/>
    </row>
    <row r="147" spans="2:3" x14ac:dyDescent="0.15">
      <c r="B147" s="200"/>
      <c r="C147" s="200"/>
    </row>
    <row r="148" spans="2:3" x14ac:dyDescent="0.15">
      <c r="B148" s="200"/>
      <c r="C148" s="200"/>
    </row>
    <row r="149" spans="2:3" x14ac:dyDescent="0.15">
      <c r="B149" s="200"/>
      <c r="C149" s="200"/>
    </row>
    <row r="150" spans="2:3" x14ac:dyDescent="0.15">
      <c r="B150" s="200"/>
      <c r="C150" s="200"/>
    </row>
    <row r="151" spans="2:3" x14ac:dyDescent="0.15">
      <c r="B151" s="200"/>
      <c r="C151" s="200"/>
    </row>
    <row r="152" spans="2:3" x14ac:dyDescent="0.15">
      <c r="B152" s="200"/>
      <c r="C152" s="200"/>
    </row>
    <row r="153" spans="2:3" x14ac:dyDescent="0.15">
      <c r="B153" s="200"/>
      <c r="C153" s="200"/>
    </row>
    <row r="154" spans="2:3" x14ac:dyDescent="0.15">
      <c r="B154" s="200"/>
      <c r="C154" s="200"/>
    </row>
    <row r="155" spans="2:3" x14ac:dyDescent="0.15">
      <c r="B155" s="200"/>
      <c r="C155" s="200"/>
    </row>
    <row r="156" spans="2:3" x14ac:dyDescent="0.15">
      <c r="B156" s="200"/>
      <c r="C156" s="200"/>
    </row>
    <row r="157" spans="2:3" x14ac:dyDescent="0.15">
      <c r="B157" s="200"/>
      <c r="C157" s="200"/>
    </row>
    <row r="158" spans="2:3" x14ac:dyDescent="0.15">
      <c r="B158" s="200"/>
      <c r="C158" s="200"/>
    </row>
    <row r="159" spans="2:3" x14ac:dyDescent="0.15">
      <c r="B159" s="200"/>
      <c r="C159" s="200"/>
    </row>
    <row r="160" spans="2:3" x14ac:dyDescent="0.15">
      <c r="B160" s="200"/>
      <c r="C160" s="200"/>
    </row>
    <row r="161" spans="2:3" x14ac:dyDescent="0.15">
      <c r="B161" s="200"/>
      <c r="C161" s="200"/>
    </row>
    <row r="162" spans="2:3" x14ac:dyDescent="0.15">
      <c r="B162" s="200"/>
      <c r="C162" s="200"/>
    </row>
    <row r="163" spans="2:3" x14ac:dyDescent="0.15">
      <c r="B163" s="200"/>
      <c r="C163" s="200"/>
    </row>
    <row r="164" spans="2:3" x14ac:dyDescent="0.15">
      <c r="B164" s="200"/>
      <c r="C164" s="200"/>
    </row>
    <row r="165" spans="2:3" x14ac:dyDescent="0.15">
      <c r="B165" s="200"/>
      <c r="C165" s="200"/>
    </row>
    <row r="166" spans="2:3" x14ac:dyDescent="0.15">
      <c r="B166" s="200"/>
      <c r="C166" s="200"/>
    </row>
    <row r="167" spans="2:3" x14ac:dyDescent="0.15">
      <c r="B167" s="200"/>
      <c r="C167" s="200"/>
    </row>
    <row r="168" spans="2:3" x14ac:dyDescent="0.15">
      <c r="B168" s="200"/>
      <c r="C168" s="200"/>
    </row>
    <row r="169" spans="2:3" x14ac:dyDescent="0.15">
      <c r="B169" s="200"/>
      <c r="C169" s="200"/>
    </row>
    <row r="170" spans="2:3" x14ac:dyDescent="0.15">
      <c r="B170" s="200"/>
      <c r="C170" s="200"/>
    </row>
    <row r="171" spans="2:3" x14ac:dyDescent="0.15">
      <c r="B171" s="200"/>
      <c r="C171" s="200"/>
    </row>
    <row r="172" spans="2:3" x14ac:dyDescent="0.15">
      <c r="B172" s="200"/>
      <c r="C172" s="200"/>
    </row>
    <row r="173" spans="2:3" x14ac:dyDescent="0.15">
      <c r="B173" s="200"/>
      <c r="C173" s="200"/>
    </row>
    <row r="174" spans="2:3" x14ac:dyDescent="0.15">
      <c r="B174" s="200"/>
      <c r="C174" s="200"/>
    </row>
    <row r="175" spans="2:3" x14ac:dyDescent="0.15">
      <c r="B175" s="200"/>
      <c r="C175" s="200"/>
    </row>
    <row r="176" spans="2:3" x14ac:dyDescent="0.15">
      <c r="B176" s="200"/>
      <c r="C176" s="200"/>
    </row>
    <row r="177" spans="2:3" x14ac:dyDescent="0.15">
      <c r="B177" s="200"/>
      <c r="C177" s="200"/>
    </row>
    <row r="178" spans="2:3" x14ac:dyDescent="0.15">
      <c r="B178" s="200"/>
      <c r="C178" s="200"/>
    </row>
    <row r="179" spans="2:3" x14ac:dyDescent="0.15">
      <c r="B179" s="200"/>
      <c r="C179" s="200"/>
    </row>
    <row r="180" spans="2:3" x14ac:dyDescent="0.15">
      <c r="B180" s="200"/>
      <c r="C180" s="200"/>
    </row>
    <row r="181" spans="2:3" x14ac:dyDescent="0.15">
      <c r="B181" s="200"/>
      <c r="C181" s="200"/>
    </row>
    <row r="182" spans="2:3" x14ac:dyDescent="0.15">
      <c r="B182" s="200"/>
      <c r="C182" s="200"/>
    </row>
    <row r="183" spans="2:3" x14ac:dyDescent="0.15">
      <c r="B183" s="200"/>
      <c r="C183" s="200"/>
    </row>
    <row r="184" spans="2:3" x14ac:dyDescent="0.15">
      <c r="B184" s="200"/>
      <c r="C184" s="200"/>
    </row>
    <row r="185" spans="2:3" x14ac:dyDescent="0.15">
      <c r="B185" s="200"/>
      <c r="C185" s="200"/>
    </row>
    <row r="186" spans="2:3" x14ac:dyDescent="0.15">
      <c r="B186" s="200"/>
      <c r="C186" s="200"/>
    </row>
    <row r="187" spans="2:3" x14ac:dyDescent="0.15">
      <c r="B187" s="200"/>
      <c r="C187" s="200"/>
    </row>
    <row r="188" spans="2:3" x14ac:dyDescent="0.15">
      <c r="B188" s="200"/>
      <c r="C188" s="200"/>
    </row>
    <row r="189" spans="2:3" x14ac:dyDescent="0.15">
      <c r="B189" s="200"/>
      <c r="C189" s="200"/>
    </row>
    <row r="190" spans="2:3" x14ac:dyDescent="0.15">
      <c r="B190" s="200"/>
      <c r="C190" s="200"/>
    </row>
    <row r="191" spans="2:3" x14ac:dyDescent="0.15">
      <c r="B191" s="200"/>
      <c r="C191" s="200"/>
    </row>
    <row r="192" spans="2:3" x14ac:dyDescent="0.15">
      <c r="B192" s="200"/>
      <c r="C192" s="200"/>
    </row>
    <row r="193" spans="2:3" x14ac:dyDescent="0.15">
      <c r="B193" s="200"/>
      <c r="C193" s="200"/>
    </row>
    <row r="194" spans="2:3" x14ac:dyDescent="0.15">
      <c r="B194" s="200"/>
      <c r="C194" s="200"/>
    </row>
    <row r="195" spans="2:3" x14ac:dyDescent="0.15">
      <c r="B195" s="200"/>
      <c r="C195" s="200"/>
    </row>
    <row r="196" spans="2:3" x14ac:dyDescent="0.15">
      <c r="B196" s="200"/>
      <c r="C196" s="200"/>
    </row>
    <row r="197" spans="2:3" x14ac:dyDescent="0.15">
      <c r="B197" s="200"/>
      <c r="C197" s="200"/>
    </row>
    <row r="198" spans="2:3" x14ac:dyDescent="0.15">
      <c r="B198" s="200"/>
      <c r="C198" s="200"/>
    </row>
    <row r="199" spans="2:3" x14ac:dyDescent="0.15">
      <c r="B199" s="200"/>
      <c r="C199" s="200"/>
    </row>
    <row r="200" spans="2:3" x14ac:dyDescent="0.15">
      <c r="B200" s="200"/>
      <c r="C200" s="200"/>
    </row>
    <row r="201" spans="2:3" x14ac:dyDescent="0.15">
      <c r="B201" s="200"/>
      <c r="C201" s="200"/>
    </row>
    <row r="202" spans="2:3" x14ac:dyDescent="0.15">
      <c r="B202" s="200"/>
      <c r="C202" s="200"/>
    </row>
    <row r="203" spans="2:3" x14ac:dyDescent="0.15">
      <c r="B203" s="200"/>
      <c r="C203" s="200"/>
    </row>
    <row r="204" spans="2:3" x14ac:dyDescent="0.15">
      <c r="B204" s="200"/>
      <c r="C204" s="200"/>
    </row>
    <row r="205" spans="2:3" x14ac:dyDescent="0.15">
      <c r="B205" s="200"/>
      <c r="C205" s="200"/>
    </row>
    <row r="206" spans="2:3" x14ac:dyDescent="0.15">
      <c r="B206" s="200"/>
      <c r="C206" s="200"/>
    </row>
    <row r="207" spans="2:3" x14ac:dyDescent="0.15">
      <c r="B207" s="200"/>
      <c r="C207" s="200"/>
    </row>
    <row r="208" spans="2:3" x14ac:dyDescent="0.15">
      <c r="B208" s="200"/>
      <c r="C208" s="200"/>
    </row>
    <row r="209" spans="2:3" x14ac:dyDescent="0.15">
      <c r="B209" s="200"/>
      <c r="C209" s="200"/>
    </row>
    <row r="210" spans="2:3" x14ac:dyDescent="0.15">
      <c r="B210" s="200"/>
      <c r="C210" s="200"/>
    </row>
    <row r="211" spans="2:3" x14ac:dyDescent="0.15">
      <c r="B211" s="200"/>
      <c r="C211" s="200"/>
    </row>
    <row r="212" spans="2:3" x14ac:dyDescent="0.15">
      <c r="B212" s="200"/>
      <c r="C212" s="200"/>
    </row>
    <row r="213" spans="2:3" x14ac:dyDescent="0.15">
      <c r="B213" s="200"/>
      <c r="C213" s="200"/>
    </row>
    <row r="214" spans="2:3" x14ac:dyDescent="0.15">
      <c r="B214" s="200"/>
      <c r="C214" s="200"/>
    </row>
    <row r="215" spans="2:3" x14ac:dyDescent="0.15">
      <c r="B215" s="200"/>
      <c r="C215" s="200"/>
    </row>
    <row r="216" spans="2:3" x14ac:dyDescent="0.15">
      <c r="B216" s="200"/>
      <c r="C216" s="200"/>
    </row>
    <row r="217" spans="2:3" x14ac:dyDescent="0.15">
      <c r="B217" s="200"/>
      <c r="C217" s="200"/>
    </row>
    <row r="218" spans="2:3" x14ac:dyDescent="0.15">
      <c r="B218" s="200"/>
      <c r="C218" s="200"/>
    </row>
    <row r="219" spans="2:3" x14ac:dyDescent="0.15">
      <c r="B219" s="200"/>
      <c r="C219" s="200"/>
    </row>
    <row r="220" spans="2:3" x14ac:dyDescent="0.15">
      <c r="B220" s="200"/>
      <c r="C220" s="200"/>
    </row>
    <row r="221" spans="2:3" x14ac:dyDescent="0.15">
      <c r="B221" s="200"/>
      <c r="C221" s="200"/>
    </row>
    <row r="222" spans="2:3" x14ac:dyDescent="0.15">
      <c r="B222" s="200"/>
      <c r="C222" s="200"/>
    </row>
    <row r="223" spans="2:3" x14ac:dyDescent="0.15">
      <c r="B223" s="200"/>
      <c r="C223" s="200"/>
    </row>
    <row r="224" spans="2:3" x14ac:dyDescent="0.15">
      <c r="B224" s="200"/>
      <c r="C224" s="200"/>
    </row>
    <row r="225" spans="2:3" x14ac:dyDescent="0.15">
      <c r="B225" s="200"/>
      <c r="C225" s="200"/>
    </row>
    <row r="226" spans="2:3" x14ac:dyDescent="0.15">
      <c r="B226" s="200"/>
      <c r="C226" s="200"/>
    </row>
    <row r="227" spans="2:3" x14ac:dyDescent="0.15">
      <c r="B227" s="200"/>
      <c r="C227" s="200"/>
    </row>
    <row r="228" spans="2:3" x14ac:dyDescent="0.15">
      <c r="B228" s="200"/>
      <c r="C228" s="200"/>
    </row>
    <row r="229" spans="2:3" x14ac:dyDescent="0.15">
      <c r="B229" s="200"/>
      <c r="C229" s="200"/>
    </row>
    <row r="230" spans="2:3" x14ac:dyDescent="0.15">
      <c r="B230" s="200"/>
      <c r="C230" s="200"/>
    </row>
    <row r="231" spans="2:3" x14ac:dyDescent="0.15">
      <c r="B231" s="200"/>
      <c r="C231" s="200"/>
    </row>
    <row r="232" spans="2:3" x14ac:dyDescent="0.15">
      <c r="B232" s="200"/>
      <c r="C232" s="200"/>
    </row>
    <row r="233" spans="2:3" x14ac:dyDescent="0.15">
      <c r="B233" s="200"/>
      <c r="C233" s="200"/>
    </row>
    <row r="234" spans="2:3" x14ac:dyDescent="0.15">
      <c r="B234" s="200"/>
      <c r="C234" s="200"/>
    </row>
    <row r="235" spans="2:3" x14ac:dyDescent="0.15">
      <c r="B235" s="200"/>
      <c r="C235" s="200"/>
    </row>
    <row r="236" spans="2:3" x14ac:dyDescent="0.15">
      <c r="B236" s="200"/>
      <c r="C236" s="200"/>
    </row>
    <row r="237" spans="2:3" x14ac:dyDescent="0.15">
      <c r="B237" s="200"/>
      <c r="C237" s="200"/>
    </row>
    <row r="238" spans="2:3" x14ac:dyDescent="0.15">
      <c r="B238" s="200"/>
      <c r="C238" s="200"/>
    </row>
    <row r="239" spans="2:3" x14ac:dyDescent="0.15">
      <c r="B239" s="200"/>
      <c r="C239" s="200"/>
    </row>
    <row r="240" spans="2:3" x14ac:dyDescent="0.15">
      <c r="B240" s="200"/>
      <c r="C240" s="200"/>
    </row>
    <row r="241" spans="2:3" x14ac:dyDescent="0.15">
      <c r="B241" s="200"/>
      <c r="C241" s="200"/>
    </row>
    <row r="242" spans="2:3" x14ac:dyDescent="0.15">
      <c r="B242" s="200"/>
      <c r="C242" s="200"/>
    </row>
    <row r="243" spans="2:3" x14ac:dyDescent="0.15">
      <c r="B243" s="200"/>
      <c r="C243" s="200"/>
    </row>
    <row r="244" spans="2:3" x14ac:dyDescent="0.15">
      <c r="B244" s="200"/>
      <c r="C244" s="200"/>
    </row>
    <row r="245" spans="2:3" x14ac:dyDescent="0.15">
      <c r="B245" s="200"/>
      <c r="C245" s="200"/>
    </row>
    <row r="246" spans="2:3" x14ac:dyDescent="0.15">
      <c r="B246" s="200"/>
      <c r="C246" s="200"/>
    </row>
    <row r="247" spans="2:3" x14ac:dyDescent="0.15">
      <c r="B247" s="200"/>
      <c r="C247" s="200"/>
    </row>
    <row r="248" spans="2:3" x14ac:dyDescent="0.15">
      <c r="B248" s="200"/>
      <c r="C248" s="200"/>
    </row>
    <row r="249" spans="2:3" x14ac:dyDescent="0.15">
      <c r="B249" s="200"/>
      <c r="C249" s="200"/>
    </row>
    <row r="250" spans="2:3" x14ac:dyDescent="0.15">
      <c r="B250" s="200"/>
      <c r="C250" s="200"/>
    </row>
    <row r="251" spans="2:3" x14ac:dyDescent="0.15">
      <c r="B251" s="200"/>
      <c r="C251" s="200"/>
    </row>
    <row r="252" spans="2:3" x14ac:dyDescent="0.15">
      <c r="B252" s="200"/>
      <c r="C252" s="200"/>
    </row>
    <row r="253" spans="2:3" x14ac:dyDescent="0.15">
      <c r="B253" s="200"/>
      <c r="C253" s="200"/>
    </row>
    <row r="254" spans="2:3" x14ac:dyDescent="0.15">
      <c r="B254" s="200"/>
      <c r="C254" s="200"/>
    </row>
    <row r="255" spans="2:3" x14ac:dyDescent="0.15">
      <c r="B255" s="200"/>
      <c r="C255" s="200"/>
    </row>
    <row r="256" spans="2:3" x14ac:dyDescent="0.15">
      <c r="B256" s="200"/>
      <c r="C256" s="200"/>
    </row>
    <row r="257" spans="2:3" x14ac:dyDescent="0.15">
      <c r="B257" s="200"/>
      <c r="C257" s="200"/>
    </row>
    <row r="258" spans="2:3" x14ac:dyDescent="0.15">
      <c r="B258" s="200"/>
      <c r="C258" s="200"/>
    </row>
    <row r="259" spans="2:3" x14ac:dyDescent="0.15">
      <c r="B259" s="200"/>
      <c r="C259" s="200"/>
    </row>
    <row r="260" spans="2:3" x14ac:dyDescent="0.15">
      <c r="B260" s="200"/>
      <c r="C260" s="200"/>
    </row>
    <row r="261" spans="2:3" x14ac:dyDescent="0.15">
      <c r="B261" s="200"/>
      <c r="C261" s="200"/>
    </row>
    <row r="262" spans="2:3" x14ac:dyDescent="0.15">
      <c r="B262" s="200"/>
      <c r="C262" s="200"/>
    </row>
    <row r="263" spans="2:3" x14ac:dyDescent="0.15">
      <c r="B263" s="200"/>
      <c r="C263" s="200"/>
    </row>
    <row r="264" spans="2:3" x14ac:dyDescent="0.15">
      <c r="B264" s="200"/>
      <c r="C264" s="200"/>
    </row>
    <row r="265" spans="2:3" x14ac:dyDescent="0.15">
      <c r="B265" s="200"/>
      <c r="C265" s="200"/>
    </row>
    <row r="266" spans="2:3" x14ac:dyDescent="0.15">
      <c r="B266" s="200"/>
      <c r="C266" s="200"/>
    </row>
    <row r="267" spans="2:3" x14ac:dyDescent="0.15">
      <c r="B267" s="200"/>
      <c r="C267" s="200"/>
    </row>
    <row r="268" spans="2:3" x14ac:dyDescent="0.15">
      <c r="B268" s="200"/>
      <c r="C268" s="200"/>
    </row>
    <row r="269" spans="2:3" x14ac:dyDescent="0.15">
      <c r="B269" s="200"/>
      <c r="C269" s="200"/>
    </row>
    <row r="270" spans="2:3" x14ac:dyDescent="0.15">
      <c r="B270" s="200"/>
      <c r="C270" s="200"/>
    </row>
    <row r="271" spans="2:3" x14ac:dyDescent="0.15">
      <c r="B271" s="200"/>
      <c r="C271" s="200"/>
    </row>
    <row r="272" spans="2:3" x14ac:dyDescent="0.15">
      <c r="B272" s="200"/>
      <c r="C272" s="200"/>
    </row>
    <row r="273" spans="2:3" x14ac:dyDescent="0.15">
      <c r="B273" s="200"/>
      <c r="C273" s="200"/>
    </row>
    <row r="274" spans="2:3" x14ac:dyDescent="0.15">
      <c r="B274" s="200"/>
      <c r="C274" s="200"/>
    </row>
    <row r="275" spans="2:3" x14ac:dyDescent="0.15">
      <c r="B275" s="200"/>
      <c r="C275" s="200"/>
    </row>
    <row r="276" spans="2:3" x14ac:dyDescent="0.15">
      <c r="B276" s="200"/>
      <c r="C276" s="200"/>
    </row>
    <row r="277" spans="2:3" x14ac:dyDescent="0.15">
      <c r="B277" s="200"/>
      <c r="C277" s="200"/>
    </row>
    <row r="278" spans="2:3" x14ac:dyDescent="0.15">
      <c r="B278" s="200"/>
      <c r="C278" s="200"/>
    </row>
    <row r="279" spans="2:3" x14ac:dyDescent="0.15">
      <c r="B279" s="200"/>
      <c r="C279" s="200"/>
    </row>
    <row r="280" spans="2:3" x14ac:dyDescent="0.15">
      <c r="B280" s="200"/>
      <c r="C280" s="200"/>
    </row>
    <row r="281" spans="2:3" x14ac:dyDescent="0.15">
      <c r="B281" s="200"/>
      <c r="C281" s="200"/>
    </row>
    <row r="282" spans="2:3" x14ac:dyDescent="0.15">
      <c r="B282" s="200"/>
      <c r="C282" s="200"/>
    </row>
    <row r="283" spans="2:3" x14ac:dyDescent="0.15">
      <c r="B283" s="200"/>
      <c r="C283" s="200"/>
    </row>
    <row r="284" spans="2:3" x14ac:dyDescent="0.15">
      <c r="B284" s="200"/>
      <c r="C284" s="200"/>
    </row>
    <row r="285" spans="2:3" x14ac:dyDescent="0.15">
      <c r="B285" s="200"/>
      <c r="C285" s="200"/>
    </row>
    <row r="286" spans="2:3" x14ac:dyDescent="0.15">
      <c r="B286" s="200"/>
      <c r="C286" s="200"/>
    </row>
    <row r="287" spans="2:3" x14ac:dyDescent="0.15">
      <c r="B287" s="200"/>
      <c r="C287" s="200"/>
    </row>
    <row r="288" spans="2:3" x14ac:dyDescent="0.15">
      <c r="B288" s="200"/>
      <c r="C288" s="200"/>
    </row>
    <row r="289" spans="2:3" x14ac:dyDescent="0.15">
      <c r="B289" s="200"/>
      <c r="C289" s="200"/>
    </row>
    <row r="290" spans="2:3" x14ac:dyDescent="0.15">
      <c r="B290" s="200"/>
      <c r="C290" s="200"/>
    </row>
    <row r="291" spans="2:3" x14ac:dyDescent="0.15">
      <c r="B291" s="200"/>
      <c r="C291" s="200"/>
    </row>
    <row r="292" spans="2:3" x14ac:dyDescent="0.15">
      <c r="B292" s="200"/>
      <c r="C292" s="200"/>
    </row>
    <row r="293" spans="2:3" x14ac:dyDescent="0.15">
      <c r="B293" s="200"/>
      <c r="C293" s="200"/>
    </row>
    <row r="294" spans="2:3" x14ac:dyDescent="0.15">
      <c r="B294" s="200"/>
      <c r="C294" s="200"/>
    </row>
    <row r="295" spans="2:3" x14ac:dyDescent="0.15">
      <c r="B295" s="200"/>
      <c r="C295" s="200"/>
    </row>
    <row r="296" spans="2:3" x14ac:dyDescent="0.15">
      <c r="B296" s="200"/>
      <c r="C296" s="200"/>
    </row>
    <row r="297" spans="2:3" x14ac:dyDescent="0.15">
      <c r="B297" s="200"/>
      <c r="C297" s="200"/>
    </row>
    <row r="298" spans="2:3" x14ac:dyDescent="0.15">
      <c r="B298" s="200"/>
      <c r="C298" s="200"/>
    </row>
    <row r="299" spans="2:3" x14ac:dyDescent="0.15">
      <c r="B299" s="200"/>
      <c r="C299" s="200"/>
    </row>
    <row r="300" spans="2:3" x14ac:dyDescent="0.15">
      <c r="B300" s="200"/>
      <c r="C300" s="200"/>
    </row>
    <row r="301" spans="2:3" x14ac:dyDescent="0.15">
      <c r="B301" s="200"/>
      <c r="C301" s="200"/>
    </row>
    <row r="302" spans="2:3" x14ac:dyDescent="0.15">
      <c r="B302" s="200"/>
      <c r="C302" s="200"/>
    </row>
    <row r="303" spans="2:3" x14ac:dyDescent="0.15">
      <c r="B303" s="200"/>
      <c r="C303" s="200"/>
    </row>
    <row r="304" spans="2:3" x14ac:dyDescent="0.15">
      <c r="B304" s="200"/>
      <c r="C304" s="200"/>
    </row>
    <row r="305" spans="2:3" x14ac:dyDescent="0.15">
      <c r="B305" s="200"/>
      <c r="C305" s="200"/>
    </row>
    <row r="306" spans="2:3" x14ac:dyDescent="0.15">
      <c r="B306" s="200"/>
      <c r="C306" s="200"/>
    </row>
    <row r="307" spans="2:3" x14ac:dyDescent="0.15">
      <c r="B307" s="200"/>
      <c r="C307" s="200"/>
    </row>
    <row r="308" spans="2:3" x14ac:dyDescent="0.15">
      <c r="B308" s="200"/>
      <c r="C308" s="200"/>
    </row>
    <row r="309" spans="2:3" x14ac:dyDescent="0.15">
      <c r="B309" s="200"/>
      <c r="C309" s="200"/>
    </row>
    <row r="310" spans="2:3" x14ac:dyDescent="0.15">
      <c r="B310" s="200"/>
      <c r="C310" s="200"/>
    </row>
    <row r="311" spans="2:3" x14ac:dyDescent="0.15">
      <c r="B311" s="200"/>
      <c r="C311" s="200"/>
    </row>
    <row r="312" spans="2:3" x14ac:dyDescent="0.15">
      <c r="B312" s="200"/>
      <c r="C312" s="200"/>
    </row>
    <row r="313" spans="2:3" x14ac:dyDescent="0.15">
      <c r="B313" s="200"/>
      <c r="C313" s="200"/>
    </row>
    <row r="314" spans="2:3" x14ac:dyDescent="0.15">
      <c r="B314" s="200"/>
      <c r="C314" s="200"/>
    </row>
    <row r="315" spans="2:3" x14ac:dyDescent="0.15">
      <c r="B315" s="200"/>
      <c r="C315" s="200"/>
    </row>
    <row r="316" spans="2:3" x14ac:dyDescent="0.15">
      <c r="B316" s="200"/>
      <c r="C316" s="200"/>
    </row>
    <row r="317" spans="2:3" x14ac:dyDescent="0.15">
      <c r="B317" s="200"/>
      <c r="C317" s="200"/>
    </row>
    <row r="318" spans="2:3" x14ac:dyDescent="0.15">
      <c r="B318" s="200"/>
      <c r="C318" s="200"/>
    </row>
    <row r="319" spans="2:3" x14ac:dyDescent="0.15">
      <c r="B319" s="200"/>
      <c r="C319" s="200"/>
    </row>
    <row r="320" spans="2:3" x14ac:dyDescent="0.15">
      <c r="B320" s="200"/>
      <c r="C320" s="200"/>
    </row>
    <row r="321" spans="2:3" x14ac:dyDescent="0.15">
      <c r="B321" s="200"/>
      <c r="C321" s="200"/>
    </row>
    <row r="322" spans="2:3" x14ac:dyDescent="0.15">
      <c r="B322" s="200"/>
      <c r="C322" s="200"/>
    </row>
    <row r="323" spans="2:3" x14ac:dyDescent="0.15">
      <c r="B323" s="200"/>
      <c r="C323" s="200"/>
    </row>
    <row r="324" spans="2:3" x14ac:dyDescent="0.15">
      <c r="B324" s="200"/>
      <c r="C324" s="200"/>
    </row>
    <row r="325" spans="2:3" x14ac:dyDescent="0.15">
      <c r="B325" s="200"/>
      <c r="C325" s="200"/>
    </row>
    <row r="326" spans="2:3" x14ac:dyDescent="0.15">
      <c r="B326" s="200"/>
      <c r="C326" s="200"/>
    </row>
    <row r="327" spans="2:3" x14ac:dyDescent="0.15">
      <c r="B327" s="200"/>
      <c r="C327" s="200"/>
    </row>
    <row r="328" spans="2:3" x14ac:dyDescent="0.15">
      <c r="B328" s="200"/>
      <c r="C328" s="200"/>
    </row>
    <row r="329" spans="2:3" x14ac:dyDescent="0.15">
      <c r="B329" s="200"/>
      <c r="C329" s="200"/>
    </row>
    <row r="330" spans="2:3" x14ac:dyDescent="0.15">
      <c r="B330" s="200"/>
      <c r="C330" s="200"/>
    </row>
    <row r="331" spans="2:3" x14ac:dyDescent="0.15">
      <c r="B331" s="200"/>
      <c r="C331" s="200"/>
    </row>
    <row r="332" spans="2:3" x14ac:dyDescent="0.15">
      <c r="B332" s="200"/>
      <c r="C332" s="200"/>
    </row>
    <row r="333" spans="2:3" x14ac:dyDescent="0.15">
      <c r="B333" s="200"/>
      <c r="C333" s="200"/>
    </row>
    <row r="334" spans="2:3" x14ac:dyDescent="0.15">
      <c r="B334" s="200"/>
      <c r="C334" s="200"/>
    </row>
    <row r="335" spans="2:3" x14ac:dyDescent="0.15">
      <c r="B335" s="200"/>
      <c r="C335" s="200"/>
    </row>
    <row r="336" spans="2:3" x14ac:dyDescent="0.15">
      <c r="B336" s="200"/>
      <c r="C336" s="200"/>
    </row>
    <row r="337" spans="2:3" x14ac:dyDescent="0.15">
      <c r="B337" s="200"/>
      <c r="C337" s="200"/>
    </row>
    <row r="338" spans="2:3" x14ac:dyDescent="0.15">
      <c r="B338" s="200"/>
      <c r="C338" s="200"/>
    </row>
    <row r="339" spans="2:3" x14ac:dyDescent="0.15">
      <c r="B339" s="200"/>
      <c r="C339" s="200"/>
    </row>
    <row r="340" spans="2:3" x14ac:dyDescent="0.15">
      <c r="B340" s="200"/>
      <c r="C340" s="200"/>
    </row>
    <row r="341" spans="2:3" x14ac:dyDescent="0.15">
      <c r="B341" s="200"/>
      <c r="C341" s="200"/>
    </row>
    <row r="342" spans="2:3" x14ac:dyDescent="0.15">
      <c r="B342" s="200"/>
      <c r="C342" s="200"/>
    </row>
    <row r="343" spans="2:3" x14ac:dyDescent="0.15">
      <c r="B343" s="200"/>
      <c r="C343" s="200"/>
    </row>
    <row r="344" spans="2:3" x14ac:dyDescent="0.15">
      <c r="B344" s="200"/>
      <c r="C344" s="200"/>
    </row>
    <row r="345" spans="2:3" x14ac:dyDescent="0.15">
      <c r="B345" s="200"/>
      <c r="C345" s="200"/>
    </row>
    <row r="346" spans="2:3" x14ac:dyDescent="0.15">
      <c r="B346" s="200"/>
      <c r="C346" s="200"/>
    </row>
    <row r="347" spans="2:3" x14ac:dyDescent="0.15">
      <c r="B347" s="200"/>
      <c r="C347" s="200"/>
    </row>
    <row r="348" spans="2:3" x14ac:dyDescent="0.15">
      <c r="B348" s="200"/>
      <c r="C348" s="200"/>
    </row>
    <row r="349" spans="2:3" x14ac:dyDescent="0.15">
      <c r="B349" s="200"/>
      <c r="C349" s="200"/>
    </row>
    <row r="350" spans="2:3" x14ac:dyDescent="0.15">
      <c r="B350" s="200"/>
      <c r="C350" s="200"/>
    </row>
    <row r="351" spans="2:3" x14ac:dyDescent="0.15">
      <c r="B351" s="200"/>
      <c r="C351" s="200"/>
    </row>
    <row r="352" spans="2:3" x14ac:dyDescent="0.15">
      <c r="B352" s="200"/>
      <c r="C352" s="200"/>
    </row>
    <row r="353" spans="2:3" x14ac:dyDescent="0.15">
      <c r="B353" s="200"/>
      <c r="C353" s="200"/>
    </row>
    <row r="354" spans="2:3" x14ac:dyDescent="0.15">
      <c r="B354" s="200"/>
      <c r="C354" s="200"/>
    </row>
    <row r="355" spans="2:3" x14ac:dyDescent="0.15">
      <c r="B355" s="200"/>
      <c r="C355" s="200"/>
    </row>
    <row r="356" spans="2:3" x14ac:dyDescent="0.15">
      <c r="B356" s="200"/>
      <c r="C356" s="200"/>
    </row>
    <row r="357" spans="2:3" x14ac:dyDescent="0.15">
      <c r="B357" s="200"/>
      <c r="C357" s="200"/>
    </row>
    <row r="358" spans="2:3" x14ac:dyDescent="0.15">
      <c r="B358" s="200"/>
      <c r="C358" s="200"/>
    </row>
    <row r="359" spans="2:3" x14ac:dyDescent="0.15">
      <c r="B359" s="200"/>
      <c r="C359" s="200"/>
    </row>
    <row r="360" spans="2:3" x14ac:dyDescent="0.15">
      <c r="B360" s="200"/>
      <c r="C360" s="200"/>
    </row>
    <row r="361" spans="2:3" x14ac:dyDescent="0.15">
      <c r="B361" s="200"/>
      <c r="C361" s="200"/>
    </row>
    <row r="362" spans="2:3" x14ac:dyDescent="0.15">
      <c r="B362" s="200"/>
      <c r="C362" s="200"/>
    </row>
    <row r="363" spans="2:3" x14ac:dyDescent="0.15">
      <c r="B363" s="200"/>
      <c r="C363" s="200"/>
    </row>
    <row r="364" spans="2:3" x14ac:dyDescent="0.15">
      <c r="B364" s="200"/>
      <c r="C364" s="200"/>
    </row>
    <row r="365" spans="2:3" x14ac:dyDescent="0.15">
      <c r="B365" s="200"/>
      <c r="C365" s="200"/>
    </row>
    <row r="366" spans="2:3" x14ac:dyDescent="0.15">
      <c r="B366" s="200"/>
      <c r="C366" s="200"/>
    </row>
    <row r="367" spans="2:3" x14ac:dyDescent="0.15">
      <c r="B367" s="200"/>
      <c r="C367" s="200"/>
    </row>
    <row r="368" spans="2:3" x14ac:dyDescent="0.15">
      <c r="B368" s="200"/>
      <c r="C368" s="200"/>
    </row>
    <row r="369" spans="2:3" x14ac:dyDescent="0.15">
      <c r="B369" s="200"/>
      <c r="C369" s="200"/>
    </row>
    <row r="370" spans="2:3" x14ac:dyDescent="0.15">
      <c r="B370" s="200"/>
      <c r="C370" s="200"/>
    </row>
    <row r="371" spans="2:3" x14ac:dyDescent="0.15">
      <c r="B371" s="200"/>
      <c r="C371" s="200"/>
    </row>
    <row r="372" spans="2:3" x14ac:dyDescent="0.15">
      <c r="B372" s="200"/>
      <c r="C372" s="200"/>
    </row>
    <row r="373" spans="2:3" x14ac:dyDescent="0.15">
      <c r="B373" s="200"/>
      <c r="C373" s="200"/>
    </row>
    <row r="374" spans="2:3" x14ac:dyDescent="0.15">
      <c r="B374" s="200"/>
      <c r="C374" s="200"/>
    </row>
    <row r="375" spans="2:3" x14ac:dyDescent="0.15">
      <c r="B375" s="200"/>
      <c r="C375" s="200"/>
    </row>
    <row r="376" spans="2:3" x14ac:dyDescent="0.15">
      <c r="B376" s="200"/>
      <c r="C376" s="200"/>
    </row>
    <row r="377" spans="2:3" x14ac:dyDescent="0.15">
      <c r="B377" s="200"/>
      <c r="C377" s="200"/>
    </row>
    <row r="378" spans="2:3" x14ac:dyDescent="0.15">
      <c r="B378" s="200"/>
      <c r="C378" s="200"/>
    </row>
    <row r="379" spans="2:3" x14ac:dyDescent="0.15">
      <c r="B379" s="200"/>
      <c r="C379" s="200"/>
    </row>
    <row r="380" spans="2:3" x14ac:dyDescent="0.15">
      <c r="B380" s="200"/>
      <c r="C380" s="200"/>
    </row>
    <row r="381" spans="2:3" x14ac:dyDescent="0.15">
      <c r="B381" s="200"/>
      <c r="C381" s="200"/>
    </row>
    <row r="382" spans="2:3" x14ac:dyDescent="0.15">
      <c r="B382" s="200"/>
      <c r="C382" s="200"/>
    </row>
    <row r="383" spans="2:3" x14ac:dyDescent="0.15">
      <c r="B383" s="200"/>
      <c r="C383" s="200"/>
    </row>
    <row r="384" spans="2:3" x14ac:dyDescent="0.15">
      <c r="B384" s="200"/>
      <c r="C384" s="200"/>
    </row>
    <row r="385" spans="2:3" x14ac:dyDescent="0.15">
      <c r="B385" s="200"/>
      <c r="C385" s="200"/>
    </row>
    <row r="386" spans="2:3" x14ac:dyDescent="0.15">
      <c r="B386" s="200"/>
      <c r="C386" s="200"/>
    </row>
    <row r="387" spans="2:3" x14ac:dyDescent="0.15">
      <c r="B387" s="200"/>
      <c r="C387" s="200"/>
    </row>
    <row r="388" spans="2:3" x14ac:dyDescent="0.15">
      <c r="B388" s="200"/>
      <c r="C388" s="200"/>
    </row>
    <row r="389" spans="2:3" x14ac:dyDescent="0.15">
      <c r="B389" s="200"/>
      <c r="C389" s="200"/>
    </row>
    <row r="390" spans="2:3" x14ac:dyDescent="0.15">
      <c r="B390" s="200"/>
      <c r="C390" s="200"/>
    </row>
    <row r="391" spans="2:3" x14ac:dyDescent="0.15">
      <c r="B391" s="200"/>
      <c r="C391" s="200"/>
    </row>
    <row r="392" spans="2:3" x14ac:dyDescent="0.15">
      <c r="B392" s="200"/>
      <c r="C392" s="200"/>
    </row>
    <row r="393" spans="2:3" x14ac:dyDescent="0.15">
      <c r="B393" s="200"/>
      <c r="C393" s="200"/>
    </row>
    <row r="394" spans="2:3" x14ac:dyDescent="0.15">
      <c r="B394" s="200"/>
      <c r="C394" s="200"/>
    </row>
    <row r="395" spans="2:3" x14ac:dyDescent="0.15">
      <c r="B395" s="200"/>
      <c r="C395" s="200"/>
    </row>
    <row r="396" spans="2:3" x14ac:dyDescent="0.15">
      <c r="B396" s="200"/>
      <c r="C396" s="200"/>
    </row>
    <row r="397" spans="2:3" x14ac:dyDescent="0.15">
      <c r="B397" s="200"/>
      <c r="C397" s="200"/>
    </row>
    <row r="398" spans="2:3" x14ac:dyDescent="0.15">
      <c r="B398" s="200"/>
      <c r="C398" s="200"/>
    </row>
    <row r="399" spans="2:3" x14ac:dyDescent="0.15">
      <c r="B399" s="200"/>
      <c r="C399" s="200"/>
    </row>
    <row r="400" spans="2:3" x14ac:dyDescent="0.15">
      <c r="B400" s="200"/>
      <c r="C400" s="200"/>
    </row>
    <row r="401" spans="2:3" x14ac:dyDescent="0.15">
      <c r="B401" s="200"/>
      <c r="C401" s="200"/>
    </row>
    <row r="402" spans="2:3" x14ac:dyDescent="0.15">
      <c r="B402" s="200"/>
      <c r="C402" s="200"/>
    </row>
    <row r="403" spans="2:3" x14ac:dyDescent="0.15">
      <c r="B403" s="200"/>
      <c r="C403" s="200"/>
    </row>
    <row r="404" spans="2:3" x14ac:dyDescent="0.15">
      <c r="B404" s="200"/>
      <c r="C404" s="200"/>
    </row>
    <row r="405" spans="2:3" x14ac:dyDescent="0.15">
      <c r="B405" s="200"/>
      <c r="C405" s="200"/>
    </row>
    <row r="406" spans="2:3" x14ac:dyDescent="0.15">
      <c r="B406" s="200"/>
      <c r="C406" s="200"/>
    </row>
    <row r="407" spans="2:3" x14ac:dyDescent="0.15">
      <c r="B407" s="200"/>
      <c r="C407" s="200"/>
    </row>
    <row r="408" spans="2:3" x14ac:dyDescent="0.15">
      <c r="B408" s="200"/>
      <c r="C408" s="200"/>
    </row>
    <row r="409" spans="2:3" x14ac:dyDescent="0.15">
      <c r="B409" s="200"/>
      <c r="C409" s="200"/>
    </row>
    <row r="410" spans="2:3" x14ac:dyDescent="0.15">
      <c r="B410" s="200"/>
      <c r="C410" s="200"/>
    </row>
    <row r="411" spans="2:3" x14ac:dyDescent="0.15">
      <c r="B411" s="200"/>
      <c r="C411" s="200"/>
    </row>
    <row r="412" spans="2:3" x14ac:dyDescent="0.15">
      <c r="B412" s="200"/>
      <c r="C412" s="200"/>
    </row>
    <row r="413" spans="2:3" x14ac:dyDescent="0.15">
      <c r="B413" s="200"/>
      <c r="C413" s="200"/>
    </row>
    <row r="414" spans="2:3" x14ac:dyDescent="0.15">
      <c r="B414" s="200"/>
      <c r="C414" s="200"/>
    </row>
    <row r="415" spans="2:3" x14ac:dyDescent="0.15">
      <c r="B415" s="200"/>
      <c r="C415" s="200"/>
    </row>
    <row r="416" spans="2:3" x14ac:dyDescent="0.15">
      <c r="B416" s="200"/>
      <c r="C416" s="200"/>
    </row>
    <row r="417" spans="2:3" x14ac:dyDescent="0.15">
      <c r="B417" s="200"/>
      <c r="C417" s="200"/>
    </row>
    <row r="418" spans="2:3" x14ac:dyDescent="0.15">
      <c r="B418" s="200"/>
      <c r="C418" s="200"/>
    </row>
    <row r="419" spans="2:3" x14ac:dyDescent="0.15">
      <c r="B419" s="200"/>
      <c r="C419" s="200"/>
    </row>
    <row r="420" spans="2:3" x14ac:dyDescent="0.15">
      <c r="B420" s="200"/>
      <c r="C420" s="200"/>
    </row>
    <row r="421" spans="2:3" x14ac:dyDescent="0.15">
      <c r="B421" s="200"/>
      <c r="C421" s="200"/>
    </row>
    <row r="422" spans="2:3" x14ac:dyDescent="0.15">
      <c r="B422" s="200"/>
      <c r="C422" s="200"/>
    </row>
    <row r="423" spans="2:3" x14ac:dyDescent="0.15">
      <c r="B423" s="200"/>
      <c r="C423" s="200"/>
    </row>
    <row r="424" spans="2:3" x14ac:dyDescent="0.15">
      <c r="B424" s="200"/>
      <c r="C424" s="200"/>
    </row>
    <row r="425" spans="2:3" x14ac:dyDescent="0.15">
      <c r="B425" s="200"/>
      <c r="C425" s="200"/>
    </row>
    <row r="426" spans="2:3" x14ac:dyDescent="0.15">
      <c r="B426" s="200"/>
      <c r="C426" s="200"/>
    </row>
    <row r="427" spans="2:3" x14ac:dyDescent="0.15">
      <c r="B427" s="200"/>
      <c r="C427" s="200"/>
    </row>
    <row r="428" spans="2:3" x14ac:dyDescent="0.15">
      <c r="B428" s="200"/>
      <c r="C428" s="200"/>
    </row>
    <row r="429" spans="2:3" x14ac:dyDescent="0.15">
      <c r="B429" s="200"/>
      <c r="C429" s="200"/>
    </row>
    <row r="430" spans="2:3" x14ac:dyDescent="0.15">
      <c r="B430" s="200"/>
      <c r="C430" s="200"/>
    </row>
    <row r="431" spans="2:3" x14ac:dyDescent="0.15">
      <c r="B431" s="200"/>
      <c r="C431" s="200"/>
    </row>
    <row r="432" spans="2:3" x14ac:dyDescent="0.15">
      <c r="B432" s="200"/>
      <c r="C432" s="200"/>
    </row>
    <row r="433" spans="2:3" x14ac:dyDescent="0.15">
      <c r="B433" s="200"/>
      <c r="C433" s="200"/>
    </row>
    <row r="434" spans="2:3" x14ac:dyDescent="0.15">
      <c r="B434" s="200"/>
      <c r="C434" s="200"/>
    </row>
    <row r="435" spans="2:3" x14ac:dyDescent="0.15">
      <c r="B435" s="200"/>
      <c r="C435" s="200"/>
    </row>
    <row r="436" spans="2:3" x14ac:dyDescent="0.15">
      <c r="B436" s="200"/>
      <c r="C436" s="200"/>
    </row>
    <row r="437" spans="2:3" x14ac:dyDescent="0.15">
      <c r="B437" s="200"/>
      <c r="C437" s="200"/>
    </row>
    <row r="438" spans="2:3" x14ac:dyDescent="0.15">
      <c r="B438" s="200"/>
      <c r="C438" s="200"/>
    </row>
    <row r="439" spans="2:3" x14ac:dyDescent="0.15">
      <c r="B439" s="200"/>
      <c r="C439" s="200"/>
    </row>
    <row r="440" spans="2:3" x14ac:dyDescent="0.15">
      <c r="B440" s="200"/>
      <c r="C440" s="200"/>
    </row>
    <row r="441" spans="2:3" x14ac:dyDescent="0.15">
      <c r="B441" s="200"/>
      <c r="C441" s="200"/>
    </row>
    <row r="442" spans="2:3" x14ac:dyDescent="0.15">
      <c r="B442" s="200"/>
      <c r="C442" s="200"/>
    </row>
    <row r="443" spans="2:3" x14ac:dyDescent="0.15">
      <c r="B443" s="200"/>
      <c r="C443" s="200"/>
    </row>
    <row r="444" spans="2:3" x14ac:dyDescent="0.15">
      <c r="B444" s="200"/>
      <c r="C444" s="200"/>
    </row>
    <row r="445" spans="2:3" x14ac:dyDescent="0.15">
      <c r="B445" s="200"/>
      <c r="C445" s="200"/>
    </row>
    <row r="446" spans="2:3" x14ac:dyDescent="0.15">
      <c r="B446" s="200"/>
      <c r="C446" s="200"/>
    </row>
    <row r="447" spans="2:3" x14ac:dyDescent="0.15">
      <c r="B447" s="200"/>
      <c r="C447" s="200"/>
    </row>
    <row r="448" spans="2:3" x14ac:dyDescent="0.15">
      <c r="B448" s="200"/>
      <c r="C448" s="200"/>
    </row>
    <row r="449" spans="2:3" x14ac:dyDescent="0.15">
      <c r="B449" s="200"/>
      <c r="C449" s="200"/>
    </row>
    <row r="450" spans="2:3" x14ac:dyDescent="0.15">
      <c r="B450" s="200"/>
      <c r="C450" s="200"/>
    </row>
    <row r="451" spans="2:3" x14ac:dyDescent="0.15">
      <c r="B451" s="200"/>
      <c r="C451" s="200"/>
    </row>
    <row r="452" spans="2:3" x14ac:dyDescent="0.15">
      <c r="B452" s="200"/>
      <c r="C452" s="200"/>
    </row>
    <row r="453" spans="2:3" x14ac:dyDescent="0.15">
      <c r="B453" s="200"/>
      <c r="C453" s="200"/>
    </row>
    <row r="454" spans="2:3" x14ac:dyDescent="0.15">
      <c r="B454" s="200"/>
      <c r="C454" s="200"/>
    </row>
    <row r="455" spans="2:3" x14ac:dyDescent="0.15">
      <c r="B455" s="200"/>
      <c r="C455" s="200"/>
    </row>
    <row r="456" spans="2:3" x14ac:dyDescent="0.15">
      <c r="B456" s="200"/>
      <c r="C456" s="200"/>
    </row>
    <row r="457" spans="2:3" x14ac:dyDescent="0.15">
      <c r="B457" s="200"/>
      <c r="C457" s="200"/>
    </row>
    <row r="458" spans="2:3" x14ac:dyDescent="0.15">
      <c r="B458" s="200"/>
      <c r="C458" s="200"/>
    </row>
    <row r="459" spans="2:3" x14ac:dyDescent="0.15">
      <c r="B459" s="200"/>
      <c r="C459" s="200"/>
    </row>
    <row r="460" spans="2:3" x14ac:dyDescent="0.15">
      <c r="B460" s="200"/>
      <c r="C460" s="200"/>
    </row>
    <row r="461" spans="2:3" x14ac:dyDescent="0.15">
      <c r="B461" s="200"/>
      <c r="C461" s="200"/>
    </row>
    <row r="462" spans="2:3" x14ac:dyDescent="0.15">
      <c r="B462" s="200"/>
      <c r="C462" s="200"/>
    </row>
    <row r="463" spans="2:3" x14ac:dyDescent="0.15">
      <c r="B463" s="200"/>
      <c r="C463" s="200"/>
    </row>
    <row r="464" spans="2:3" x14ac:dyDescent="0.15">
      <c r="B464" s="200"/>
      <c r="C464" s="200"/>
    </row>
    <row r="465" spans="2:3" x14ac:dyDescent="0.15">
      <c r="B465" s="200"/>
      <c r="C465" s="200"/>
    </row>
    <row r="466" spans="2:3" x14ac:dyDescent="0.15">
      <c r="B466" s="200"/>
      <c r="C466" s="200"/>
    </row>
    <row r="467" spans="2:3" x14ac:dyDescent="0.15">
      <c r="B467" s="200"/>
      <c r="C467" s="200"/>
    </row>
    <row r="468" spans="2:3" x14ac:dyDescent="0.15">
      <c r="B468" s="200"/>
      <c r="C468" s="200"/>
    </row>
    <row r="469" spans="2:3" x14ac:dyDescent="0.15">
      <c r="B469" s="200"/>
      <c r="C469" s="200"/>
    </row>
    <row r="470" spans="2:3" x14ac:dyDescent="0.15">
      <c r="B470" s="200"/>
      <c r="C470" s="200"/>
    </row>
    <row r="471" spans="2:3" x14ac:dyDescent="0.15">
      <c r="B471" s="200"/>
      <c r="C471" s="200"/>
    </row>
    <row r="472" spans="2:3" x14ac:dyDescent="0.15">
      <c r="B472" s="200"/>
      <c r="C472" s="200"/>
    </row>
    <row r="473" spans="2:3" x14ac:dyDescent="0.15">
      <c r="B473" s="200"/>
      <c r="C473" s="200"/>
    </row>
    <row r="474" spans="2:3" x14ac:dyDescent="0.15">
      <c r="B474" s="200"/>
      <c r="C474" s="200"/>
    </row>
    <row r="475" spans="2:3" x14ac:dyDescent="0.15">
      <c r="B475" s="200"/>
      <c r="C475" s="200"/>
    </row>
    <row r="476" spans="2:3" x14ac:dyDescent="0.15">
      <c r="B476" s="200"/>
      <c r="C476" s="200"/>
    </row>
    <row r="477" spans="2:3" x14ac:dyDescent="0.15">
      <c r="B477" s="200"/>
      <c r="C477" s="200"/>
    </row>
    <row r="478" spans="2:3" x14ac:dyDescent="0.15">
      <c r="B478" s="200"/>
      <c r="C478" s="200"/>
    </row>
    <row r="479" spans="2:3" x14ac:dyDescent="0.15">
      <c r="B479" s="200"/>
      <c r="C479" s="200"/>
    </row>
    <row r="480" spans="2:3" x14ac:dyDescent="0.15">
      <c r="B480" s="200"/>
      <c r="C480" s="200"/>
    </row>
    <row r="481" spans="2:3" x14ac:dyDescent="0.15">
      <c r="B481" s="200"/>
      <c r="C481" s="200"/>
    </row>
    <row r="482" spans="2:3" x14ac:dyDescent="0.15">
      <c r="B482" s="200"/>
      <c r="C482" s="200"/>
    </row>
    <row r="483" spans="2:3" x14ac:dyDescent="0.15">
      <c r="B483" s="200"/>
      <c r="C483" s="200"/>
    </row>
    <row r="484" spans="2:3" x14ac:dyDescent="0.15">
      <c r="B484" s="200"/>
      <c r="C484" s="200"/>
    </row>
    <row r="485" spans="2:3" x14ac:dyDescent="0.15">
      <c r="B485" s="200"/>
      <c r="C485" s="200"/>
    </row>
    <row r="486" spans="2:3" x14ac:dyDescent="0.15">
      <c r="B486" s="200"/>
      <c r="C486" s="200"/>
    </row>
    <row r="487" spans="2:3" x14ac:dyDescent="0.15">
      <c r="B487" s="200"/>
      <c r="C487" s="200"/>
    </row>
    <row r="488" spans="2:3" x14ac:dyDescent="0.15">
      <c r="B488" s="200"/>
      <c r="C488" s="200"/>
    </row>
    <row r="489" spans="2:3" x14ac:dyDescent="0.15">
      <c r="B489" s="200"/>
      <c r="C489" s="200"/>
    </row>
    <row r="490" spans="2:3" x14ac:dyDescent="0.15">
      <c r="B490" s="200"/>
      <c r="C490" s="200"/>
    </row>
    <row r="491" spans="2:3" x14ac:dyDescent="0.15">
      <c r="B491" s="200"/>
      <c r="C491" s="200"/>
    </row>
    <row r="492" spans="2:3" x14ac:dyDescent="0.15">
      <c r="B492" s="200"/>
      <c r="C492" s="200"/>
    </row>
    <row r="493" spans="2:3" x14ac:dyDescent="0.15">
      <c r="B493" s="200"/>
      <c r="C493" s="200"/>
    </row>
    <row r="494" spans="2:3" x14ac:dyDescent="0.15">
      <c r="B494" s="200"/>
      <c r="C494" s="200"/>
    </row>
    <row r="495" spans="2:3" x14ac:dyDescent="0.15">
      <c r="B495" s="200"/>
      <c r="C495" s="200"/>
    </row>
    <row r="496" spans="2:3" x14ac:dyDescent="0.15">
      <c r="B496" s="200"/>
      <c r="C496" s="200"/>
    </row>
    <row r="497" spans="2:3" x14ac:dyDescent="0.15">
      <c r="B497" s="200"/>
      <c r="C497" s="200"/>
    </row>
    <row r="498" spans="2:3" x14ac:dyDescent="0.15">
      <c r="B498" s="200"/>
      <c r="C498" s="200"/>
    </row>
    <row r="499" spans="2:3" x14ac:dyDescent="0.15">
      <c r="B499" s="200"/>
      <c r="C499" s="200"/>
    </row>
    <row r="500" spans="2:3" x14ac:dyDescent="0.15">
      <c r="B500" s="200"/>
      <c r="C500" s="200"/>
    </row>
    <row r="501" spans="2:3" x14ac:dyDescent="0.15">
      <c r="B501" s="200"/>
      <c r="C501" s="200"/>
    </row>
    <row r="502" spans="2:3" x14ac:dyDescent="0.15">
      <c r="B502" s="200"/>
      <c r="C502" s="200"/>
    </row>
    <row r="503" spans="2:3" x14ac:dyDescent="0.15">
      <c r="B503" s="200"/>
      <c r="C503" s="200"/>
    </row>
    <row r="504" spans="2:3" x14ac:dyDescent="0.15">
      <c r="B504" s="200"/>
      <c r="C504" s="200"/>
    </row>
    <row r="505" spans="2:3" x14ac:dyDescent="0.15">
      <c r="B505" s="200"/>
      <c r="C505" s="200"/>
    </row>
    <row r="506" spans="2:3" x14ac:dyDescent="0.15">
      <c r="B506" s="200"/>
      <c r="C506" s="200"/>
    </row>
    <row r="507" spans="2:3" x14ac:dyDescent="0.15">
      <c r="B507" s="200"/>
      <c r="C507" s="200"/>
    </row>
    <row r="508" spans="2:3" x14ac:dyDescent="0.15">
      <c r="B508" s="200"/>
      <c r="C508" s="200"/>
    </row>
    <row r="509" spans="2:3" x14ac:dyDescent="0.15">
      <c r="B509" s="200"/>
      <c r="C509" s="200"/>
    </row>
    <row r="510" spans="2:3" x14ac:dyDescent="0.15">
      <c r="B510" s="200"/>
      <c r="C510" s="200"/>
    </row>
    <row r="511" spans="2:3" x14ac:dyDescent="0.15">
      <c r="B511" s="200"/>
      <c r="C511" s="200"/>
    </row>
    <row r="512" spans="2:3" x14ac:dyDescent="0.15">
      <c r="B512" s="200"/>
      <c r="C512" s="200"/>
    </row>
    <row r="513" spans="2:3" x14ac:dyDescent="0.15">
      <c r="B513" s="200"/>
      <c r="C513" s="200"/>
    </row>
    <row r="514" spans="2:3" x14ac:dyDescent="0.15">
      <c r="B514" s="200"/>
      <c r="C514" s="200"/>
    </row>
    <row r="515" spans="2:3" x14ac:dyDescent="0.15">
      <c r="B515" s="200"/>
      <c r="C515" s="200"/>
    </row>
    <row r="516" spans="2:3" x14ac:dyDescent="0.15">
      <c r="B516" s="200"/>
      <c r="C516" s="200"/>
    </row>
    <row r="517" spans="2:3" x14ac:dyDescent="0.15">
      <c r="B517" s="200"/>
      <c r="C517" s="200"/>
    </row>
    <row r="518" spans="2:3" x14ac:dyDescent="0.15">
      <c r="B518" s="200"/>
      <c r="C518" s="200"/>
    </row>
    <row r="519" spans="2:3" x14ac:dyDescent="0.15">
      <c r="B519" s="200"/>
      <c r="C519" s="200"/>
    </row>
    <row r="520" spans="2:3" x14ac:dyDescent="0.15">
      <c r="B520" s="200"/>
      <c r="C520" s="200"/>
    </row>
    <row r="521" spans="2:3" x14ac:dyDescent="0.15">
      <c r="B521" s="200"/>
      <c r="C521" s="200"/>
    </row>
    <row r="522" spans="2:3" x14ac:dyDescent="0.15">
      <c r="B522" s="200"/>
      <c r="C522" s="200"/>
    </row>
    <row r="523" spans="2:3" x14ac:dyDescent="0.15">
      <c r="B523" s="200"/>
      <c r="C523" s="200"/>
    </row>
    <row r="524" spans="2:3" x14ac:dyDescent="0.15">
      <c r="B524" s="200"/>
      <c r="C524" s="200"/>
    </row>
    <row r="525" spans="2:3" x14ac:dyDescent="0.15">
      <c r="B525" s="200"/>
      <c r="C525" s="200"/>
    </row>
    <row r="526" spans="2:3" x14ac:dyDescent="0.15">
      <c r="B526" s="200"/>
      <c r="C526" s="200"/>
    </row>
    <row r="527" spans="2:3" x14ac:dyDescent="0.15">
      <c r="B527" s="200"/>
      <c r="C527" s="200"/>
    </row>
    <row r="528" spans="2:3" x14ac:dyDescent="0.15">
      <c r="B528" s="200"/>
      <c r="C528" s="200"/>
    </row>
    <row r="529" spans="2:3" x14ac:dyDescent="0.15">
      <c r="B529" s="200"/>
      <c r="C529" s="200"/>
    </row>
    <row r="530" spans="2:3" x14ac:dyDescent="0.15">
      <c r="B530" s="200"/>
      <c r="C530" s="200"/>
    </row>
    <row r="531" spans="2:3" x14ac:dyDescent="0.15">
      <c r="B531" s="200"/>
      <c r="C531" s="200"/>
    </row>
    <row r="532" spans="2:3" x14ac:dyDescent="0.15">
      <c r="B532" s="200"/>
      <c r="C532" s="200"/>
    </row>
    <row r="533" spans="2:3" x14ac:dyDescent="0.15">
      <c r="B533" s="200"/>
      <c r="C533" s="200"/>
    </row>
    <row r="534" spans="2:3" x14ac:dyDescent="0.15">
      <c r="B534" s="200"/>
      <c r="C534" s="200"/>
    </row>
    <row r="535" spans="2:3" x14ac:dyDescent="0.15">
      <c r="B535" s="200"/>
      <c r="C535" s="200"/>
    </row>
    <row r="536" spans="2:3" x14ac:dyDescent="0.15">
      <c r="B536" s="200"/>
      <c r="C536" s="200"/>
    </row>
    <row r="537" spans="2:3" x14ac:dyDescent="0.15">
      <c r="B537" s="200"/>
      <c r="C537" s="200"/>
    </row>
    <row r="538" spans="2:3" x14ac:dyDescent="0.15">
      <c r="B538" s="200"/>
      <c r="C538" s="200"/>
    </row>
    <row r="539" spans="2:3" x14ac:dyDescent="0.15">
      <c r="B539" s="200"/>
      <c r="C539" s="200"/>
    </row>
    <row r="540" spans="2:3" x14ac:dyDescent="0.15">
      <c r="B540" s="200"/>
      <c r="C540" s="200"/>
    </row>
    <row r="541" spans="2:3" x14ac:dyDescent="0.15">
      <c r="B541" s="200"/>
      <c r="C541" s="200"/>
    </row>
    <row r="542" spans="2:3" x14ac:dyDescent="0.15">
      <c r="B542" s="200"/>
      <c r="C542" s="200"/>
    </row>
    <row r="543" spans="2:3" x14ac:dyDescent="0.15">
      <c r="B543" s="200"/>
      <c r="C543" s="200"/>
    </row>
    <row r="544" spans="2:3" x14ac:dyDescent="0.15">
      <c r="B544" s="200"/>
      <c r="C544" s="200"/>
    </row>
    <row r="545" spans="2:3" x14ac:dyDescent="0.15">
      <c r="B545" s="200"/>
      <c r="C545" s="200"/>
    </row>
    <row r="546" spans="2:3" x14ac:dyDescent="0.15">
      <c r="B546" s="200"/>
      <c r="C546" s="200"/>
    </row>
    <row r="547" spans="2:3" x14ac:dyDescent="0.15">
      <c r="B547" s="200"/>
      <c r="C547" s="200"/>
    </row>
    <row r="548" spans="2:3" x14ac:dyDescent="0.15">
      <c r="B548" s="200"/>
      <c r="C548" s="200"/>
    </row>
    <row r="549" spans="2:3" x14ac:dyDescent="0.15">
      <c r="B549" s="200"/>
      <c r="C549" s="200"/>
    </row>
    <row r="550" spans="2:3" x14ac:dyDescent="0.15">
      <c r="B550" s="200"/>
      <c r="C550" s="200"/>
    </row>
    <row r="551" spans="2:3" x14ac:dyDescent="0.15">
      <c r="B551" s="200"/>
      <c r="C551" s="200"/>
    </row>
    <row r="552" spans="2:3" x14ac:dyDescent="0.15">
      <c r="B552" s="200"/>
      <c r="C552" s="200"/>
    </row>
    <row r="553" spans="2:3" x14ac:dyDescent="0.15">
      <c r="B553" s="200"/>
      <c r="C553" s="200"/>
    </row>
    <row r="554" spans="2:3" x14ac:dyDescent="0.15">
      <c r="B554" s="200"/>
      <c r="C554" s="200"/>
    </row>
    <row r="555" spans="2:3" x14ac:dyDescent="0.15">
      <c r="B555" s="200"/>
      <c r="C555" s="200"/>
    </row>
    <row r="556" spans="2:3" x14ac:dyDescent="0.15">
      <c r="B556" s="200"/>
      <c r="C556" s="200"/>
    </row>
    <row r="557" spans="2:3" x14ac:dyDescent="0.15">
      <c r="B557" s="200"/>
      <c r="C557" s="200"/>
    </row>
    <row r="558" spans="2:3" x14ac:dyDescent="0.15">
      <c r="B558" s="200"/>
      <c r="C558" s="200"/>
    </row>
    <row r="559" spans="2:3" x14ac:dyDescent="0.15">
      <c r="B559" s="200"/>
      <c r="C559" s="200"/>
    </row>
    <row r="560" spans="2:3" x14ac:dyDescent="0.15">
      <c r="B560" s="200"/>
      <c r="C560" s="200"/>
    </row>
    <row r="561" spans="2:3" x14ac:dyDescent="0.15">
      <c r="B561" s="200"/>
      <c r="C561" s="200"/>
    </row>
    <row r="562" spans="2:3" x14ac:dyDescent="0.15">
      <c r="B562" s="200"/>
      <c r="C562" s="200"/>
    </row>
    <row r="563" spans="2:3" x14ac:dyDescent="0.15">
      <c r="B563" s="200"/>
      <c r="C563" s="200"/>
    </row>
    <row r="564" spans="2:3" x14ac:dyDescent="0.15">
      <c r="B564" s="200"/>
      <c r="C564" s="200"/>
    </row>
    <row r="565" spans="2:3" x14ac:dyDescent="0.15">
      <c r="B565" s="200"/>
      <c r="C565" s="200"/>
    </row>
    <row r="566" spans="2:3" x14ac:dyDescent="0.15">
      <c r="B566" s="200"/>
      <c r="C566" s="200"/>
    </row>
    <row r="567" spans="2:3" x14ac:dyDescent="0.15">
      <c r="B567" s="200"/>
      <c r="C567" s="200"/>
    </row>
    <row r="568" spans="2:3" x14ac:dyDescent="0.15">
      <c r="B568" s="200"/>
      <c r="C568" s="200"/>
    </row>
    <row r="569" spans="2:3" x14ac:dyDescent="0.15">
      <c r="B569" s="200"/>
      <c r="C569" s="200"/>
    </row>
    <row r="570" spans="2:3" x14ac:dyDescent="0.15">
      <c r="B570" s="200"/>
      <c r="C570" s="200"/>
    </row>
    <row r="571" spans="2:3" x14ac:dyDescent="0.15">
      <c r="B571" s="200"/>
      <c r="C571" s="200"/>
    </row>
    <row r="572" spans="2:3" x14ac:dyDescent="0.15">
      <c r="B572" s="200"/>
      <c r="C572" s="200"/>
    </row>
    <row r="573" spans="2:3" x14ac:dyDescent="0.15">
      <c r="B573" s="200"/>
      <c r="C573" s="200"/>
    </row>
    <row r="574" spans="2:3" x14ac:dyDescent="0.15">
      <c r="B574" s="200"/>
      <c r="C574" s="200"/>
    </row>
    <row r="575" spans="2:3" x14ac:dyDescent="0.15">
      <c r="B575" s="200"/>
      <c r="C575" s="200"/>
    </row>
    <row r="576" spans="2:3" x14ac:dyDescent="0.15">
      <c r="B576" s="200"/>
      <c r="C576" s="200"/>
    </row>
    <row r="577" spans="2:3" x14ac:dyDescent="0.15">
      <c r="B577" s="200"/>
      <c r="C577" s="200"/>
    </row>
    <row r="578" spans="2:3" x14ac:dyDescent="0.15">
      <c r="B578" s="200"/>
      <c r="C578" s="200"/>
    </row>
    <row r="579" spans="2:3" x14ac:dyDescent="0.15">
      <c r="B579" s="200"/>
      <c r="C579" s="200"/>
    </row>
    <row r="580" spans="2:3" x14ac:dyDescent="0.15">
      <c r="B580" s="200"/>
      <c r="C580" s="200"/>
    </row>
    <row r="581" spans="2:3" x14ac:dyDescent="0.15">
      <c r="B581" s="200"/>
      <c r="C581" s="200"/>
    </row>
    <row r="582" spans="2:3" x14ac:dyDescent="0.15">
      <c r="B582" s="200"/>
      <c r="C582" s="200"/>
    </row>
    <row r="583" spans="2:3" x14ac:dyDescent="0.15">
      <c r="B583" s="200"/>
      <c r="C583" s="200"/>
    </row>
    <row r="584" spans="2:3" x14ac:dyDescent="0.15">
      <c r="B584" s="200"/>
      <c r="C584" s="200"/>
    </row>
    <row r="585" spans="2:3" x14ac:dyDescent="0.15">
      <c r="B585" s="200"/>
      <c r="C585" s="200"/>
    </row>
    <row r="586" spans="2:3" x14ac:dyDescent="0.15">
      <c r="B586" s="200"/>
      <c r="C586" s="200"/>
    </row>
    <row r="587" spans="2:3" x14ac:dyDescent="0.15">
      <c r="B587" s="200"/>
      <c r="C587" s="200"/>
    </row>
    <row r="588" spans="2:3" x14ac:dyDescent="0.15">
      <c r="B588" s="200"/>
      <c r="C588" s="200"/>
    </row>
    <row r="589" spans="2:3" x14ac:dyDescent="0.15">
      <c r="B589" s="200"/>
      <c r="C589" s="200"/>
    </row>
    <row r="590" spans="2:3" x14ac:dyDescent="0.15">
      <c r="B590" s="200"/>
      <c r="C590" s="200"/>
    </row>
    <row r="591" spans="2:3" x14ac:dyDescent="0.15">
      <c r="B591" s="200"/>
      <c r="C591" s="200"/>
    </row>
    <row r="592" spans="2:3" x14ac:dyDescent="0.15">
      <c r="B592" s="200"/>
      <c r="C592" s="200"/>
    </row>
    <row r="593" spans="2:3" x14ac:dyDescent="0.15">
      <c r="B593" s="200"/>
      <c r="C593" s="200"/>
    </row>
    <row r="594" spans="2:3" x14ac:dyDescent="0.15">
      <c r="B594" s="200"/>
      <c r="C594" s="200"/>
    </row>
    <row r="595" spans="2:3" x14ac:dyDescent="0.15">
      <c r="B595" s="200"/>
      <c r="C595" s="200"/>
    </row>
    <row r="596" spans="2:3" x14ac:dyDescent="0.15">
      <c r="B596" s="200"/>
      <c r="C596" s="200"/>
    </row>
    <row r="597" spans="2:3" x14ac:dyDescent="0.15">
      <c r="B597" s="200"/>
      <c r="C597" s="200"/>
    </row>
    <row r="598" spans="2:3" x14ac:dyDescent="0.15">
      <c r="B598" s="200"/>
      <c r="C598" s="200"/>
    </row>
    <row r="599" spans="2:3" x14ac:dyDescent="0.15">
      <c r="B599" s="200"/>
      <c r="C599" s="200"/>
    </row>
    <row r="600" spans="2:3" x14ac:dyDescent="0.15">
      <c r="B600" s="200"/>
      <c r="C600" s="200"/>
    </row>
    <row r="601" spans="2:3" x14ac:dyDescent="0.15">
      <c r="B601" s="200"/>
      <c r="C601" s="200"/>
    </row>
    <row r="602" spans="2:3" x14ac:dyDescent="0.15">
      <c r="B602" s="200"/>
      <c r="C602" s="200"/>
    </row>
    <row r="603" spans="2:3" x14ac:dyDescent="0.15">
      <c r="B603" s="200"/>
      <c r="C603" s="200"/>
    </row>
    <row r="604" spans="2:3" x14ac:dyDescent="0.15">
      <c r="B604" s="200"/>
      <c r="C604" s="200"/>
    </row>
    <row r="605" spans="2:3" x14ac:dyDescent="0.15">
      <c r="B605" s="200"/>
      <c r="C605" s="200"/>
    </row>
    <row r="606" spans="2:3" x14ac:dyDescent="0.15">
      <c r="B606" s="200"/>
      <c r="C606" s="200"/>
    </row>
    <row r="607" spans="2:3" x14ac:dyDescent="0.15">
      <c r="B607" s="200"/>
      <c r="C607" s="200"/>
    </row>
    <row r="608" spans="2:3" x14ac:dyDescent="0.15">
      <c r="B608" s="200"/>
      <c r="C608" s="200"/>
    </row>
    <row r="609" spans="2:3" x14ac:dyDescent="0.15">
      <c r="B609" s="200"/>
      <c r="C609" s="200"/>
    </row>
    <row r="610" spans="2:3" x14ac:dyDescent="0.15">
      <c r="B610" s="200"/>
      <c r="C610" s="200"/>
    </row>
    <row r="611" spans="2:3" x14ac:dyDescent="0.15">
      <c r="B611" s="200"/>
      <c r="C611" s="200"/>
    </row>
    <row r="612" spans="2:3" x14ac:dyDescent="0.15">
      <c r="B612" s="200"/>
      <c r="C612" s="200"/>
    </row>
    <row r="613" spans="2:3" x14ac:dyDescent="0.15">
      <c r="B613" s="200"/>
      <c r="C613" s="200"/>
    </row>
    <row r="614" spans="2:3" x14ac:dyDescent="0.15">
      <c r="B614" s="200"/>
      <c r="C614" s="200"/>
    </row>
    <row r="615" spans="2:3" x14ac:dyDescent="0.15">
      <c r="B615" s="200"/>
      <c r="C615" s="200"/>
    </row>
    <row r="616" spans="2:3" x14ac:dyDescent="0.15">
      <c r="B616" s="200"/>
      <c r="C616" s="200"/>
    </row>
    <row r="617" spans="2:3" x14ac:dyDescent="0.15">
      <c r="B617" s="200"/>
      <c r="C617" s="200"/>
    </row>
    <row r="618" spans="2:3" x14ac:dyDescent="0.15">
      <c r="B618" s="200"/>
      <c r="C618" s="200"/>
    </row>
    <row r="619" spans="2:3" x14ac:dyDescent="0.15">
      <c r="B619" s="200"/>
      <c r="C619" s="200"/>
    </row>
    <row r="620" spans="2:3" x14ac:dyDescent="0.15">
      <c r="B620" s="200"/>
      <c r="C620" s="200"/>
    </row>
    <row r="621" spans="2:3" x14ac:dyDescent="0.15">
      <c r="B621" s="200"/>
      <c r="C621" s="200"/>
    </row>
    <row r="622" spans="2:3" x14ac:dyDescent="0.15">
      <c r="B622" s="200"/>
      <c r="C622" s="200"/>
    </row>
    <row r="623" spans="2:3" x14ac:dyDescent="0.15">
      <c r="B623" s="200"/>
      <c r="C623" s="200"/>
    </row>
    <row r="624" spans="2:3" x14ac:dyDescent="0.15">
      <c r="B624" s="200"/>
      <c r="C624" s="200"/>
    </row>
    <row r="625" spans="2:3" x14ac:dyDescent="0.15">
      <c r="B625" s="200"/>
      <c r="C625" s="200"/>
    </row>
    <row r="626" spans="2:3" x14ac:dyDescent="0.15">
      <c r="B626" s="200"/>
      <c r="C626" s="200"/>
    </row>
    <row r="627" spans="2:3" x14ac:dyDescent="0.15">
      <c r="B627" s="200"/>
      <c r="C627" s="200"/>
    </row>
    <row r="628" spans="2:3" x14ac:dyDescent="0.15">
      <c r="B628" s="200"/>
      <c r="C628" s="200"/>
    </row>
    <row r="629" spans="2:3" x14ac:dyDescent="0.15">
      <c r="B629" s="200"/>
      <c r="C629" s="200"/>
    </row>
    <row r="630" spans="2:3" x14ac:dyDescent="0.15">
      <c r="B630" s="200"/>
      <c r="C630" s="200"/>
    </row>
    <row r="631" spans="2:3" x14ac:dyDescent="0.15">
      <c r="B631" s="200"/>
      <c r="C631" s="200"/>
    </row>
    <row r="632" spans="2:3" x14ac:dyDescent="0.15">
      <c r="B632" s="200"/>
      <c r="C632" s="200"/>
    </row>
    <row r="633" spans="2:3" x14ac:dyDescent="0.15">
      <c r="B633" s="200"/>
      <c r="C633" s="200"/>
    </row>
    <row r="634" spans="2:3" x14ac:dyDescent="0.15">
      <c r="B634" s="200"/>
      <c r="C634" s="200"/>
    </row>
    <row r="635" spans="2:3" x14ac:dyDescent="0.15">
      <c r="B635" s="200"/>
      <c r="C635" s="200"/>
    </row>
    <row r="636" spans="2:3" x14ac:dyDescent="0.15">
      <c r="B636" s="200"/>
      <c r="C636" s="200"/>
    </row>
    <row r="637" spans="2:3" x14ac:dyDescent="0.15">
      <c r="B637" s="200"/>
      <c r="C637" s="200"/>
    </row>
    <row r="638" spans="2:3" x14ac:dyDescent="0.15">
      <c r="B638" s="200"/>
      <c r="C638" s="200"/>
    </row>
    <row r="639" spans="2:3" x14ac:dyDescent="0.15">
      <c r="B639" s="200"/>
      <c r="C639" s="200"/>
    </row>
    <row r="640" spans="2:3" x14ac:dyDescent="0.15">
      <c r="B640" s="200"/>
      <c r="C640" s="200"/>
    </row>
    <row r="641" spans="2:3" x14ac:dyDescent="0.15">
      <c r="B641" s="200"/>
      <c r="C641" s="200"/>
    </row>
    <row r="642" spans="2:3" x14ac:dyDescent="0.15">
      <c r="B642" s="200"/>
      <c r="C642" s="200"/>
    </row>
    <row r="643" spans="2:3" x14ac:dyDescent="0.15">
      <c r="B643" s="200"/>
      <c r="C643" s="200"/>
    </row>
    <row r="644" spans="2:3" x14ac:dyDescent="0.15">
      <c r="B644" s="200"/>
      <c r="C644" s="200"/>
    </row>
    <row r="645" spans="2:3" x14ac:dyDescent="0.15">
      <c r="B645" s="200"/>
      <c r="C645" s="200"/>
    </row>
    <row r="646" spans="2:3" x14ac:dyDescent="0.15">
      <c r="B646" s="200"/>
      <c r="C646" s="200"/>
    </row>
    <row r="647" spans="2:3" x14ac:dyDescent="0.15">
      <c r="B647" s="200"/>
      <c r="C647" s="200"/>
    </row>
    <row r="648" spans="2:3" x14ac:dyDescent="0.15">
      <c r="B648" s="200"/>
      <c r="C648" s="200"/>
    </row>
    <row r="649" spans="2:3" x14ac:dyDescent="0.15">
      <c r="B649" s="200"/>
      <c r="C649" s="200"/>
    </row>
    <row r="650" spans="2:3" x14ac:dyDescent="0.15">
      <c r="B650" s="200"/>
      <c r="C650" s="200"/>
    </row>
    <row r="651" spans="2:3" x14ac:dyDescent="0.15">
      <c r="B651" s="200"/>
      <c r="C651" s="200"/>
    </row>
    <row r="652" spans="2:3" x14ac:dyDescent="0.15">
      <c r="B652" s="200"/>
      <c r="C652" s="200"/>
    </row>
    <row r="653" spans="2:3" x14ac:dyDescent="0.15">
      <c r="B653" s="200"/>
      <c r="C653" s="200"/>
    </row>
    <row r="654" spans="2:3" x14ac:dyDescent="0.15">
      <c r="B654" s="200"/>
      <c r="C654" s="200"/>
    </row>
    <row r="655" spans="2:3" x14ac:dyDescent="0.15">
      <c r="B655" s="200"/>
      <c r="C655" s="200"/>
    </row>
    <row r="656" spans="2:3" x14ac:dyDescent="0.15">
      <c r="B656" s="200"/>
      <c r="C656" s="200"/>
    </row>
    <row r="657" spans="2:3" x14ac:dyDescent="0.15">
      <c r="B657" s="200"/>
      <c r="C657" s="200"/>
    </row>
    <row r="658" spans="2:3" x14ac:dyDescent="0.15">
      <c r="B658" s="200"/>
      <c r="C658" s="200"/>
    </row>
    <row r="659" spans="2:3" x14ac:dyDescent="0.15">
      <c r="B659" s="200"/>
      <c r="C659" s="200"/>
    </row>
    <row r="660" spans="2:3" x14ac:dyDescent="0.15">
      <c r="B660" s="200"/>
      <c r="C660" s="200"/>
    </row>
    <row r="661" spans="2:3" x14ac:dyDescent="0.15">
      <c r="B661" s="200"/>
      <c r="C661" s="200"/>
    </row>
    <row r="662" spans="2:3" x14ac:dyDescent="0.15">
      <c r="B662" s="200"/>
      <c r="C662" s="200"/>
    </row>
    <row r="663" spans="2:3" x14ac:dyDescent="0.15">
      <c r="B663" s="200"/>
      <c r="C663" s="200"/>
    </row>
    <row r="664" spans="2:3" x14ac:dyDescent="0.15">
      <c r="B664" s="200"/>
      <c r="C664" s="200"/>
    </row>
    <row r="665" spans="2:3" x14ac:dyDescent="0.15">
      <c r="B665" s="200"/>
      <c r="C665" s="200"/>
    </row>
    <row r="666" spans="2:3" x14ac:dyDescent="0.15">
      <c r="B666" s="200"/>
      <c r="C666" s="200"/>
    </row>
    <row r="667" spans="2:3" x14ac:dyDescent="0.15">
      <c r="B667" s="200"/>
      <c r="C667" s="200"/>
    </row>
    <row r="668" spans="2:3" x14ac:dyDescent="0.15">
      <c r="B668" s="200"/>
      <c r="C668" s="200"/>
    </row>
    <row r="669" spans="2:3" x14ac:dyDescent="0.15">
      <c r="B669" s="200"/>
      <c r="C669" s="200"/>
    </row>
    <row r="670" spans="2:3" x14ac:dyDescent="0.15">
      <c r="B670" s="200"/>
      <c r="C670" s="200"/>
    </row>
    <row r="671" spans="2:3" x14ac:dyDescent="0.15">
      <c r="B671" s="200"/>
      <c r="C671" s="200"/>
    </row>
    <row r="672" spans="2:3" x14ac:dyDescent="0.15">
      <c r="B672" s="200"/>
      <c r="C672" s="200"/>
    </row>
    <row r="673" spans="2:3" x14ac:dyDescent="0.15">
      <c r="B673" s="200"/>
      <c r="C673" s="200"/>
    </row>
    <row r="674" spans="2:3" x14ac:dyDescent="0.15">
      <c r="B674" s="200"/>
      <c r="C674" s="200"/>
    </row>
    <row r="675" spans="2:3" x14ac:dyDescent="0.15">
      <c r="B675" s="200"/>
      <c r="C675" s="200"/>
    </row>
    <row r="676" spans="2:3" x14ac:dyDescent="0.15">
      <c r="B676" s="200"/>
      <c r="C676" s="200"/>
    </row>
    <row r="677" spans="2:3" x14ac:dyDescent="0.15">
      <c r="B677" s="200"/>
      <c r="C677" s="200"/>
    </row>
    <row r="678" spans="2:3" x14ac:dyDescent="0.15">
      <c r="B678" s="200"/>
      <c r="C678" s="200"/>
    </row>
    <row r="679" spans="2:3" x14ac:dyDescent="0.15">
      <c r="B679" s="200"/>
      <c r="C679" s="200"/>
    </row>
    <row r="680" spans="2:3" x14ac:dyDescent="0.15">
      <c r="B680" s="200"/>
      <c r="C680" s="200"/>
    </row>
    <row r="681" spans="2:3" x14ac:dyDescent="0.15">
      <c r="B681" s="200"/>
      <c r="C681" s="200"/>
    </row>
    <row r="682" spans="2:3" x14ac:dyDescent="0.15">
      <c r="B682" s="200"/>
      <c r="C682" s="200"/>
    </row>
    <row r="683" spans="2:3" x14ac:dyDescent="0.15">
      <c r="B683" s="200"/>
      <c r="C683" s="200"/>
    </row>
    <row r="684" spans="2:3" x14ac:dyDescent="0.15">
      <c r="B684" s="200"/>
      <c r="C684" s="200"/>
    </row>
    <row r="685" spans="2:3" x14ac:dyDescent="0.15">
      <c r="B685" s="200"/>
      <c r="C685" s="200"/>
    </row>
    <row r="686" spans="2:3" x14ac:dyDescent="0.15">
      <c r="B686" s="200"/>
      <c r="C686" s="200"/>
    </row>
    <row r="687" spans="2:3" x14ac:dyDescent="0.15">
      <c r="B687" s="200"/>
      <c r="C687" s="200"/>
    </row>
    <row r="688" spans="2:3" x14ac:dyDescent="0.15">
      <c r="B688" s="200"/>
      <c r="C688" s="200"/>
    </row>
    <row r="689" spans="2:3" x14ac:dyDescent="0.15">
      <c r="B689" s="200"/>
      <c r="C689" s="200"/>
    </row>
    <row r="690" spans="2:3" x14ac:dyDescent="0.15">
      <c r="B690" s="200"/>
      <c r="C690" s="200"/>
    </row>
    <row r="691" spans="2:3" x14ac:dyDescent="0.15">
      <c r="B691" s="200"/>
      <c r="C691" s="200"/>
    </row>
    <row r="692" spans="2:3" x14ac:dyDescent="0.15">
      <c r="B692" s="200"/>
      <c r="C692" s="200"/>
    </row>
    <row r="693" spans="2:3" x14ac:dyDescent="0.15">
      <c r="B693" s="200"/>
      <c r="C693" s="200"/>
    </row>
    <row r="694" spans="2:3" x14ac:dyDescent="0.15">
      <c r="B694" s="200"/>
      <c r="C694" s="200"/>
    </row>
    <row r="695" spans="2:3" x14ac:dyDescent="0.15">
      <c r="B695" s="200"/>
      <c r="C695" s="200"/>
    </row>
    <row r="696" spans="2:3" x14ac:dyDescent="0.15">
      <c r="B696" s="200"/>
      <c r="C696" s="200"/>
    </row>
    <row r="697" spans="2:3" x14ac:dyDescent="0.15">
      <c r="B697" s="200"/>
      <c r="C697" s="200"/>
    </row>
    <row r="698" spans="2:3" x14ac:dyDescent="0.15">
      <c r="B698" s="200"/>
      <c r="C698" s="200"/>
    </row>
    <row r="699" spans="2:3" x14ac:dyDescent="0.15">
      <c r="B699" s="200"/>
      <c r="C699" s="200"/>
    </row>
    <row r="700" spans="2:3" x14ac:dyDescent="0.15">
      <c r="B700" s="200"/>
      <c r="C700" s="200"/>
    </row>
    <row r="701" spans="2:3" x14ac:dyDescent="0.15">
      <c r="B701" s="200"/>
      <c r="C701" s="200"/>
    </row>
    <row r="702" spans="2:3" x14ac:dyDescent="0.15">
      <c r="B702" s="200"/>
      <c r="C702" s="200"/>
    </row>
    <row r="703" spans="2:3" x14ac:dyDescent="0.15">
      <c r="B703" s="200"/>
      <c r="C703" s="200"/>
    </row>
    <row r="704" spans="2:3" x14ac:dyDescent="0.15">
      <c r="B704" s="200"/>
      <c r="C704" s="200"/>
    </row>
    <row r="705" spans="2:3" x14ac:dyDescent="0.15">
      <c r="B705" s="200"/>
      <c r="C705" s="200"/>
    </row>
    <row r="706" spans="2:3" x14ac:dyDescent="0.15">
      <c r="B706" s="200"/>
      <c r="C706" s="200"/>
    </row>
    <row r="707" spans="2:3" x14ac:dyDescent="0.15">
      <c r="B707" s="200"/>
      <c r="C707" s="200"/>
    </row>
    <row r="708" spans="2:3" x14ac:dyDescent="0.15">
      <c r="B708" s="200"/>
      <c r="C708" s="200"/>
    </row>
    <row r="709" spans="2:3" x14ac:dyDescent="0.15">
      <c r="B709" s="200"/>
      <c r="C709" s="200"/>
    </row>
    <row r="710" spans="2:3" x14ac:dyDescent="0.15">
      <c r="B710" s="200"/>
      <c r="C710" s="200"/>
    </row>
    <row r="711" spans="2:3" x14ac:dyDescent="0.15">
      <c r="B711" s="200"/>
      <c r="C711" s="200"/>
    </row>
    <row r="712" spans="2:3" x14ac:dyDescent="0.15">
      <c r="B712" s="200"/>
      <c r="C712" s="200"/>
    </row>
    <row r="713" spans="2:3" x14ac:dyDescent="0.15">
      <c r="B713" s="200"/>
      <c r="C713" s="200"/>
    </row>
    <row r="714" spans="2:3" x14ac:dyDescent="0.15">
      <c r="B714" s="200"/>
      <c r="C714" s="200"/>
    </row>
    <row r="715" spans="2:3" x14ac:dyDescent="0.15">
      <c r="B715" s="200"/>
      <c r="C715" s="200"/>
    </row>
    <row r="716" spans="2:3" x14ac:dyDescent="0.15">
      <c r="B716" s="200"/>
      <c r="C716" s="200"/>
    </row>
    <row r="717" spans="2:3" x14ac:dyDescent="0.15">
      <c r="B717" s="200"/>
      <c r="C717" s="200"/>
    </row>
    <row r="718" spans="2:3" x14ac:dyDescent="0.15">
      <c r="B718" s="200"/>
      <c r="C718" s="200"/>
    </row>
    <row r="719" spans="2:3" x14ac:dyDescent="0.15">
      <c r="B719" s="200"/>
      <c r="C719" s="200"/>
    </row>
    <row r="720" spans="2:3" x14ac:dyDescent="0.15">
      <c r="B720" s="200"/>
      <c r="C720" s="200"/>
    </row>
    <row r="721" spans="2:3" x14ac:dyDescent="0.15">
      <c r="B721" s="200"/>
      <c r="C721" s="200"/>
    </row>
    <row r="722" spans="2:3" x14ac:dyDescent="0.15">
      <c r="B722" s="200"/>
      <c r="C722" s="200"/>
    </row>
    <row r="723" spans="2:3" x14ac:dyDescent="0.15">
      <c r="B723" s="200"/>
      <c r="C723" s="200"/>
    </row>
    <row r="724" spans="2:3" x14ac:dyDescent="0.15">
      <c r="B724" s="200"/>
      <c r="C724" s="200"/>
    </row>
    <row r="725" spans="2:3" x14ac:dyDescent="0.15">
      <c r="B725" s="200"/>
      <c r="C725" s="200"/>
    </row>
    <row r="726" spans="2:3" x14ac:dyDescent="0.15">
      <c r="B726" s="200"/>
      <c r="C726" s="200"/>
    </row>
    <row r="727" spans="2:3" x14ac:dyDescent="0.15">
      <c r="B727" s="200"/>
      <c r="C727" s="200"/>
    </row>
    <row r="728" spans="2:3" x14ac:dyDescent="0.15">
      <c r="B728" s="200"/>
      <c r="C728" s="200"/>
    </row>
    <row r="729" spans="2:3" x14ac:dyDescent="0.15">
      <c r="B729" s="200"/>
      <c r="C729" s="200"/>
    </row>
    <row r="730" spans="2:3" x14ac:dyDescent="0.15">
      <c r="B730" s="200"/>
      <c r="C730" s="200"/>
    </row>
    <row r="731" spans="2:3" x14ac:dyDescent="0.15">
      <c r="B731" s="200"/>
      <c r="C731" s="200"/>
    </row>
    <row r="732" spans="2:3" x14ac:dyDescent="0.15">
      <c r="B732" s="200"/>
      <c r="C732" s="200"/>
    </row>
    <row r="733" spans="2:3" x14ac:dyDescent="0.15">
      <c r="B733" s="200"/>
      <c r="C733" s="200"/>
    </row>
    <row r="734" spans="2:3" x14ac:dyDescent="0.15">
      <c r="B734" s="200"/>
      <c r="C734" s="200"/>
    </row>
    <row r="735" spans="2:3" x14ac:dyDescent="0.15">
      <c r="B735" s="200"/>
      <c r="C735" s="200"/>
    </row>
    <row r="736" spans="2:3" x14ac:dyDescent="0.15">
      <c r="B736" s="200"/>
      <c r="C736" s="200"/>
    </row>
    <row r="737" spans="2:3" x14ac:dyDescent="0.15">
      <c r="B737" s="200"/>
      <c r="C737" s="200"/>
    </row>
    <row r="738" spans="2:3" x14ac:dyDescent="0.15">
      <c r="B738" s="200"/>
      <c r="C738" s="200"/>
    </row>
    <row r="739" spans="2:3" x14ac:dyDescent="0.15">
      <c r="B739" s="200"/>
      <c r="C739" s="200"/>
    </row>
    <row r="740" spans="2:3" x14ac:dyDescent="0.15">
      <c r="B740" s="200"/>
      <c r="C740" s="200"/>
    </row>
    <row r="741" spans="2:3" x14ac:dyDescent="0.15">
      <c r="B741" s="200"/>
      <c r="C741" s="200"/>
    </row>
    <row r="742" spans="2:3" x14ac:dyDescent="0.15">
      <c r="B742" s="200"/>
      <c r="C742" s="200"/>
    </row>
    <row r="743" spans="2:3" x14ac:dyDescent="0.15">
      <c r="B743" s="200"/>
      <c r="C743" s="200"/>
    </row>
    <row r="744" spans="2:3" x14ac:dyDescent="0.15">
      <c r="B744" s="200"/>
      <c r="C744" s="200"/>
    </row>
    <row r="745" spans="2:3" x14ac:dyDescent="0.15">
      <c r="B745" s="200"/>
      <c r="C745" s="200"/>
    </row>
    <row r="746" spans="2:3" x14ac:dyDescent="0.15">
      <c r="B746" s="200"/>
      <c r="C746" s="200"/>
    </row>
    <row r="747" spans="2:3" x14ac:dyDescent="0.15">
      <c r="B747" s="200"/>
      <c r="C747" s="200"/>
    </row>
    <row r="748" spans="2:3" x14ac:dyDescent="0.15">
      <c r="B748" s="200"/>
      <c r="C748" s="200"/>
    </row>
    <row r="749" spans="2:3" x14ac:dyDescent="0.15">
      <c r="B749" s="200"/>
      <c r="C749" s="200"/>
    </row>
    <row r="750" spans="2:3" x14ac:dyDescent="0.15">
      <c r="B750" s="200"/>
      <c r="C750" s="200"/>
    </row>
    <row r="751" spans="2:3" x14ac:dyDescent="0.15">
      <c r="B751" s="200"/>
      <c r="C751" s="200"/>
    </row>
    <row r="752" spans="2:3" x14ac:dyDescent="0.15">
      <c r="B752" s="200"/>
      <c r="C752" s="200"/>
    </row>
    <row r="753" spans="2:3" x14ac:dyDescent="0.15">
      <c r="B753" s="200"/>
      <c r="C753" s="200"/>
    </row>
    <row r="754" spans="2:3" x14ac:dyDescent="0.15">
      <c r="B754" s="200"/>
      <c r="C754" s="200"/>
    </row>
    <row r="755" spans="2:3" x14ac:dyDescent="0.15">
      <c r="B755" s="200"/>
      <c r="C755" s="200"/>
    </row>
    <row r="756" spans="2:3" x14ac:dyDescent="0.15">
      <c r="B756" s="200"/>
      <c r="C756" s="200"/>
    </row>
    <row r="757" spans="2:3" x14ac:dyDescent="0.15">
      <c r="B757" s="200"/>
      <c r="C757" s="200"/>
    </row>
    <row r="758" spans="2:3" x14ac:dyDescent="0.15">
      <c r="B758" s="200"/>
      <c r="C758" s="200"/>
    </row>
    <row r="759" spans="2:3" x14ac:dyDescent="0.15">
      <c r="B759" s="200"/>
      <c r="C759" s="200"/>
    </row>
    <row r="760" spans="2:3" x14ac:dyDescent="0.15">
      <c r="B760" s="200"/>
      <c r="C760" s="200"/>
    </row>
    <row r="761" spans="2:3" x14ac:dyDescent="0.15">
      <c r="B761" s="200"/>
      <c r="C761" s="200"/>
    </row>
    <row r="762" spans="2:3" x14ac:dyDescent="0.15">
      <c r="B762" s="200"/>
      <c r="C762" s="200"/>
    </row>
    <row r="763" spans="2:3" x14ac:dyDescent="0.15">
      <c r="B763" s="200"/>
      <c r="C763" s="200"/>
    </row>
    <row r="764" spans="2:3" x14ac:dyDescent="0.15">
      <c r="B764" s="200"/>
      <c r="C764" s="200"/>
    </row>
    <row r="765" spans="2:3" x14ac:dyDescent="0.15">
      <c r="B765" s="200"/>
      <c r="C765" s="200"/>
    </row>
    <row r="766" spans="2:3" x14ac:dyDescent="0.15">
      <c r="B766" s="200"/>
      <c r="C766" s="200"/>
    </row>
    <row r="767" spans="2:3" x14ac:dyDescent="0.15">
      <c r="B767" s="200"/>
      <c r="C767" s="200"/>
    </row>
    <row r="768" spans="2:3" x14ac:dyDescent="0.15">
      <c r="B768" s="200"/>
      <c r="C768" s="200"/>
    </row>
    <row r="769" spans="2:3" x14ac:dyDescent="0.15">
      <c r="B769" s="200"/>
      <c r="C769" s="200"/>
    </row>
    <row r="770" spans="2:3" x14ac:dyDescent="0.15">
      <c r="B770" s="200"/>
      <c r="C770" s="200"/>
    </row>
    <row r="771" spans="2:3" x14ac:dyDescent="0.15">
      <c r="B771" s="200"/>
      <c r="C771" s="200"/>
    </row>
    <row r="772" spans="2:3" x14ac:dyDescent="0.15">
      <c r="B772" s="200"/>
      <c r="C772" s="200"/>
    </row>
    <row r="773" spans="2:3" x14ac:dyDescent="0.15">
      <c r="B773" s="200"/>
      <c r="C773" s="200"/>
    </row>
    <row r="774" spans="2:3" x14ac:dyDescent="0.15">
      <c r="B774" s="200"/>
      <c r="C774" s="200"/>
    </row>
    <row r="775" spans="2:3" x14ac:dyDescent="0.15">
      <c r="B775" s="200"/>
      <c r="C775" s="200"/>
    </row>
    <row r="776" spans="2:3" x14ac:dyDescent="0.15">
      <c r="B776" s="200"/>
      <c r="C776" s="200"/>
    </row>
    <row r="777" spans="2:3" x14ac:dyDescent="0.15">
      <c r="B777" s="200"/>
      <c r="C777" s="200"/>
    </row>
    <row r="778" spans="2:3" x14ac:dyDescent="0.15">
      <c r="B778" s="200"/>
      <c r="C778" s="200"/>
    </row>
    <row r="779" spans="2:3" x14ac:dyDescent="0.15">
      <c r="B779" s="200"/>
      <c r="C779" s="200"/>
    </row>
    <row r="780" spans="2:3" x14ac:dyDescent="0.15">
      <c r="B780" s="200"/>
      <c r="C780" s="200"/>
    </row>
    <row r="781" spans="2:3" x14ac:dyDescent="0.15">
      <c r="B781" s="200"/>
      <c r="C781" s="200"/>
    </row>
    <row r="782" spans="2:3" x14ac:dyDescent="0.15">
      <c r="B782" s="200"/>
      <c r="C782" s="200"/>
    </row>
    <row r="783" spans="2:3" x14ac:dyDescent="0.15">
      <c r="B783" s="200"/>
      <c r="C783" s="200"/>
    </row>
    <row r="784" spans="2:3" x14ac:dyDescent="0.15">
      <c r="B784" s="200"/>
      <c r="C784" s="200"/>
    </row>
    <row r="785" spans="2:3" x14ac:dyDescent="0.15">
      <c r="B785" s="200"/>
      <c r="C785" s="200"/>
    </row>
    <row r="786" spans="2:3" x14ac:dyDescent="0.15">
      <c r="B786" s="200"/>
      <c r="C786" s="200"/>
    </row>
    <row r="787" spans="2:3" x14ac:dyDescent="0.15">
      <c r="B787" s="200"/>
      <c r="C787" s="200"/>
    </row>
    <row r="788" spans="2:3" x14ac:dyDescent="0.15">
      <c r="B788" s="200"/>
      <c r="C788" s="200"/>
    </row>
    <row r="789" spans="2:3" x14ac:dyDescent="0.15">
      <c r="B789" s="200"/>
      <c r="C789" s="200"/>
    </row>
    <row r="790" spans="2:3" x14ac:dyDescent="0.15">
      <c r="B790" s="200"/>
      <c r="C790" s="200"/>
    </row>
    <row r="791" spans="2:3" x14ac:dyDescent="0.15">
      <c r="B791" s="200"/>
      <c r="C791" s="200"/>
    </row>
    <row r="792" spans="2:3" x14ac:dyDescent="0.15">
      <c r="B792" s="200"/>
      <c r="C792" s="200"/>
    </row>
    <row r="793" spans="2:3" x14ac:dyDescent="0.15">
      <c r="B793" s="200"/>
      <c r="C793" s="200"/>
    </row>
    <row r="794" spans="2:3" x14ac:dyDescent="0.15">
      <c r="B794" s="200"/>
      <c r="C794" s="200"/>
    </row>
    <row r="795" spans="2:3" x14ac:dyDescent="0.15">
      <c r="B795" s="200"/>
      <c r="C795" s="200"/>
    </row>
    <row r="796" spans="2:3" x14ac:dyDescent="0.15">
      <c r="B796" s="200"/>
      <c r="C796" s="200"/>
    </row>
    <row r="797" spans="2:3" x14ac:dyDescent="0.15">
      <c r="B797" s="200"/>
      <c r="C797" s="200"/>
    </row>
    <row r="798" spans="2:3" x14ac:dyDescent="0.15">
      <c r="B798" s="200"/>
      <c r="C798" s="200"/>
    </row>
    <row r="799" spans="2:3" x14ac:dyDescent="0.15">
      <c r="B799" s="200"/>
      <c r="C799" s="200"/>
    </row>
    <row r="800" spans="2:3" x14ac:dyDescent="0.15">
      <c r="B800" s="200"/>
      <c r="C800" s="200"/>
    </row>
    <row r="801" spans="2:3" x14ac:dyDescent="0.15">
      <c r="B801" s="200"/>
      <c r="C801" s="200"/>
    </row>
    <row r="802" spans="2:3" x14ac:dyDescent="0.15">
      <c r="B802" s="200"/>
      <c r="C802" s="200"/>
    </row>
    <row r="803" spans="2:3" x14ac:dyDescent="0.15">
      <c r="B803" s="200"/>
      <c r="C803" s="200"/>
    </row>
    <row r="804" spans="2:3" x14ac:dyDescent="0.15">
      <c r="B804" s="200"/>
      <c r="C804" s="200"/>
    </row>
    <row r="805" spans="2:3" x14ac:dyDescent="0.15">
      <c r="B805" s="200"/>
      <c r="C805" s="200"/>
    </row>
    <row r="806" spans="2:3" x14ac:dyDescent="0.15">
      <c r="B806" s="200"/>
      <c r="C806" s="200"/>
    </row>
    <row r="807" spans="2:3" x14ac:dyDescent="0.15">
      <c r="B807" s="200"/>
      <c r="C807" s="200"/>
    </row>
    <row r="808" spans="2:3" x14ac:dyDescent="0.15">
      <c r="B808" s="200"/>
      <c r="C808" s="200"/>
    </row>
    <row r="809" spans="2:3" x14ac:dyDescent="0.15">
      <c r="B809" s="200"/>
      <c r="C809" s="200"/>
    </row>
    <row r="810" spans="2:3" x14ac:dyDescent="0.15">
      <c r="B810" s="200"/>
      <c r="C810" s="200"/>
    </row>
    <row r="811" spans="2:3" x14ac:dyDescent="0.15">
      <c r="B811" s="200"/>
      <c r="C811" s="200"/>
    </row>
    <row r="812" spans="2:3" x14ac:dyDescent="0.15">
      <c r="B812" s="200"/>
      <c r="C812" s="200"/>
    </row>
    <row r="813" spans="2:3" x14ac:dyDescent="0.15">
      <c r="B813" s="200"/>
      <c r="C813" s="200"/>
    </row>
    <row r="814" spans="2:3" x14ac:dyDescent="0.15">
      <c r="B814" s="200"/>
      <c r="C814" s="200"/>
    </row>
    <row r="815" spans="2:3" x14ac:dyDescent="0.15">
      <c r="B815" s="200"/>
      <c r="C815" s="200"/>
    </row>
    <row r="816" spans="2:3" x14ac:dyDescent="0.15">
      <c r="B816" s="200"/>
      <c r="C816" s="200"/>
    </row>
    <row r="817" spans="2:3" x14ac:dyDescent="0.15">
      <c r="B817" s="200"/>
      <c r="C817" s="200"/>
    </row>
    <row r="818" spans="2:3" x14ac:dyDescent="0.15">
      <c r="B818" s="200"/>
      <c r="C818" s="200"/>
    </row>
    <row r="819" spans="2:3" x14ac:dyDescent="0.15">
      <c r="B819" s="200"/>
      <c r="C819" s="200"/>
    </row>
    <row r="820" spans="2:3" x14ac:dyDescent="0.15">
      <c r="B820" s="200"/>
      <c r="C820" s="200"/>
    </row>
    <row r="821" spans="2:3" x14ac:dyDescent="0.15">
      <c r="B821" s="200"/>
      <c r="C821" s="200"/>
    </row>
    <row r="822" spans="2:3" x14ac:dyDescent="0.15">
      <c r="B822" s="200"/>
      <c r="C822" s="200"/>
    </row>
    <row r="823" spans="2:3" x14ac:dyDescent="0.15">
      <c r="B823" s="200"/>
      <c r="C823" s="200"/>
    </row>
    <row r="824" spans="2:3" x14ac:dyDescent="0.15">
      <c r="B824" s="200"/>
      <c r="C824" s="200"/>
    </row>
    <row r="825" spans="2:3" x14ac:dyDescent="0.15">
      <c r="B825" s="200"/>
      <c r="C825" s="200"/>
    </row>
    <row r="826" spans="2:3" x14ac:dyDescent="0.15">
      <c r="B826" s="200"/>
      <c r="C826" s="200"/>
    </row>
    <row r="827" spans="2:3" x14ac:dyDescent="0.15">
      <c r="B827" s="200"/>
      <c r="C827" s="200"/>
    </row>
    <row r="828" spans="2:3" x14ac:dyDescent="0.15">
      <c r="B828" s="200"/>
      <c r="C828" s="200"/>
    </row>
    <row r="829" spans="2:3" x14ac:dyDescent="0.15">
      <c r="B829" s="200"/>
      <c r="C829" s="200"/>
    </row>
    <row r="830" spans="2:3" x14ac:dyDescent="0.15">
      <c r="B830" s="200"/>
      <c r="C830" s="200"/>
    </row>
    <row r="831" spans="2:3" x14ac:dyDescent="0.15">
      <c r="B831" s="200"/>
      <c r="C831" s="200"/>
    </row>
    <row r="832" spans="2:3" x14ac:dyDescent="0.15">
      <c r="B832" s="200"/>
      <c r="C832" s="200"/>
    </row>
    <row r="833" spans="2:3" x14ac:dyDescent="0.15">
      <c r="B833" s="200"/>
      <c r="C833" s="200"/>
    </row>
    <row r="834" spans="2:3" x14ac:dyDescent="0.15">
      <c r="B834" s="200"/>
      <c r="C834" s="200"/>
    </row>
    <row r="835" spans="2:3" x14ac:dyDescent="0.15">
      <c r="B835" s="200"/>
      <c r="C835" s="200"/>
    </row>
    <row r="836" spans="2:3" x14ac:dyDescent="0.15">
      <c r="B836" s="200"/>
      <c r="C836" s="200"/>
    </row>
    <row r="837" spans="2:3" x14ac:dyDescent="0.15">
      <c r="B837" s="200"/>
      <c r="C837" s="200"/>
    </row>
    <row r="838" spans="2:3" x14ac:dyDescent="0.15">
      <c r="B838" s="200"/>
      <c r="C838" s="200"/>
    </row>
    <row r="839" spans="2:3" x14ac:dyDescent="0.15">
      <c r="B839" s="200"/>
      <c r="C839" s="200"/>
    </row>
    <row r="840" spans="2:3" x14ac:dyDescent="0.15">
      <c r="B840" s="200"/>
      <c r="C840" s="200"/>
    </row>
    <row r="841" spans="2:3" x14ac:dyDescent="0.15">
      <c r="B841" s="200"/>
      <c r="C841" s="200"/>
    </row>
    <row r="842" spans="2:3" x14ac:dyDescent="0.15">
      <c r="B842" s="200"/>
      <c r="C842" s="200"/>
    </row>
    <row r="843" spans="2:3" x14ac:dyDescent="0.15">
      <c r="B843" s="200"/>
      <c r="C843" s="200"/>
    </row>
    <row r="844" spans="2:3" x14ac:dyDescent="0.15">
      <c r="B844" s="200"/>
      <c r="C844" s="200"/>
    </row>
    <row r="845" spans="2:3" x14ac:dyDescent="0.15">
      <c r="B845" s="200"/>
      <c r="C845" s="200"/>
    </row>
    <row r="846" spans="2:3" x14ac:dyDescent="0.15">
      <c r="B846" s="200"/>
      <c r="C846" s="200"/>
    </row>
    <row r="847" spans="2:3" x14ac:dyDescent="0.15">
      <c r="B847" s="200"/>
      <c r="C847" s="200"/>
    </row>
    <row r="848" spans="2:3" x14ac:dyDescent="0.15">
      <c r="B848" s="200"/>
      <c r="C848" s="200"/>
    </row>
    <row r="849" spans="2:3" x14ac:dyDescent="0.15">
      <c r="B849" s="200"/>
      <c r="C849" s="200"/>
    </row>
    <row r="850" spans="2:3" x14ac:dyDescent="0.15">
      <c r="B850" s="200"/>
      <c r="C850" s="200"/>
    </row>
    <row r="851" spans="2:3" x14ac:dyDescent="0.15">
      <c r="B851" s="200"/>
      <c r="C851" s="200"/>
    </row>
    <row r="852" spans="2:3" x14ac:dyDescent="0.15">
      <c r="B852" s="200"/>
      <c r="C852" s="200"/>
    </row>
    <row r="853" spans="2:3" x14ac:dyDescent="0.15">
      <c r="B853" s="200"/>
      <c r="C853" s="200"/>
    </row>
    <row r="854" spans="2:3" x14ac:dyDescent="0.15">
      <c r="B854" s="200"/>
      <c r="C854" s="200"/>
    </row>
    <row r="855" spans="2:3" x14ac:dyDescent="0.15">
      <c r="B855" s="200"/>
      <c r="C855" s="200"/>
    </row>
    <row r="856" spans="2:3" x14ac:dyDescent="0.15">
      <c r="B856" s="200"/>
      <c r="C856" s="200"/>
    </row>
    <row r="857" spans="2:3" x14ac:dyDescent="0.15">
      <c r="B857" s="200"/>
      <c r="C857" s="200"/>
    </row>
    <row r="858" spans="2:3" x14ac:dyDescent="0.15">
      <c r="B858" s="200"/>
      <c r="C858" s="200"/>
    </row>
    <row r="859" spans="2:3" x14ac:dyDescent="0.15">
      <c r="B859" s="200"/>
      <c r="C859" s="200"/>
    </row>
    <row r="860" spans="2:3" x14ac:dyDescent="0.15">
      <c r="B860" s="200"/>
      <c r="C860" s="200"/>
    </row>
    <row r="861" spans="2:3" x14ac:dyDescent="0.15">
      <c r="B861" s="200"/>
      <c r="C861" s="200"/>
    </row>
    <row r="862" spans="2:3" x14ac:dyDescent="0.15">
      <c r="B862" s="200"/>
      <c r="C862" s="200"/>
    </row>
    <row r="863" spans="2:3" x14ac:dyDescent="0.15">
      <c r="B863" s="200"/>
      <c r="C863" s="200"/>
    </row>
    <row r="864" spans="2:3" x14ac:dyDescent="0.15">
      <c r="B864" s="200"/>
      <c r="C864" s="200"/>
    </row>
    <row r="865" spans="2:3" x14ac:dyDescent="0.15">
      <c r="B865" s="200"/>
      <c r="C865" s="200"/>
    </row>
    <row r="866" spans="2:3" x14ac:dyDescent="0.15">
      <c r="B866" s="200"/>
      <c r="C866" s="200"/>
    </row>
    <row r="867" spans="2:3" x14ac:dyDescent="0.15">
      <c r="B867" s="200"/>
      <c r="C867" s="200"/>
    </row>
    <row r="868" spans="2:3" x14ac:dyDescent="0.15">
      <c r="B868" s="200"/>
      <c r="C868" s="200"/>
    </row>
    <row r="869" spans="2:3" x14ac:dyDescent="0.15">
      <c r="B869" s="200"/>
      <c r="C869" s="200"/>
    </row>
    <row r="870" spans="2:3" x14ac:dyDescent="0.15">
      <c r="B870" s="200"/>
      <c r="C870" s="200"/>
    </row>
    <row r="871" spans="2:3" x14ac:dyDescent="0.15">
      <c r="B871" s="200"/>
      <c r="C871" s="200"/>
    </row>
    <row r="872" spans="2:3" x14ac:dyDescent="0.15">
      <c r="B872" s="200"/>
      <c r="C872" s="200"/>
    </row>
    <row r="873" spans="2:3" x14ac:dyDescent="0.15">
      <c r="B873" s="200"/>
      <c r="C873" s="200"/>
    </row>
    <row r="874" spans="2:3" x14ac:dyDescent="0.15">
      <c r="B874" s="200"/>
      <c r="C874" s="200"/>
    </row>
    <row r="875" spans="2:3" x14ac:dyDescent="0.15">
      <c r="B875" s="200"/>
      <c r="C875" s="200"/>
    </row>
    <row r="876" spans="2:3" x14ac:dyDescent="0.15">
      <c r="B876" s="200"/>
      <c r="C876" s="200"/>
    </row>
    <row r="877" spans="2:3" x14ac:dyDescent="0.15">
      <c r="B877" s="200"/>
      <c r="C877" s="200"/>
    </row>
    <row r="878" spans="2:3" x14ac:dyDescent="0.15">
      <c r="B878" s="200"/>
      <c r="C878" s="200"/>
    </row>
    <row r="879" spans="2:3" x14ac:dyDescent="0.15">
      <c r="B879" s="200"/>
      <c r="C879" s="200"/>
    </row>
    <row r="880" spans="2:3" x14ac:dyDescent="0.15">
      <c r="B880" s="200"/>
      <c r="C880" s="200"/>
    </row>
    <row r="881" spans="2:3" x14ac:dyDescent="0.15">
      <c r="B881" s="200"/>
      <c r="C881" s="200"/>
    </row>
    <row r="882" spans="2:3" x14ac:dyDescent="0.15">
      <c r="B882" s="200"/>
      <c r="C882" s="200"/>
    </row>
    <row r="883" spans="2:3" x14ac:dyDescent="0.15">
      <c r="B883" s="200"/>
      <c r="C883" s="200"/>
    </row>
    <row r="884" spans="2:3" x14ac:dyDescent="0.15">
      <c r="B884" s="200"/>
      <c r="C884" s="200"/>
    </row>
    <row r="885" spans="2:3" x14ac:dyDescent="0.15">
      <c r="B885" s="200"/>
      <c r="C885" s="200"/>
    </row>
    <row r="886" spans="2:3" x14ac:dyDescent="0.15">
      <c r="B886" s="200"/>
      <c r="C886" s="200"/>
    </row>
    <row r="887" spans="2:3" x14ac:dyDescent="0.15">
      <c r="B887" s="200"/>
      <c r="C887" s="200"/>
    </row>
    <row r="888" spans="2:3" x14ac:dyDescent="0.15">
      <c r="B888" s="200"/>
      <c r="C888" s="200"/>
    </row>
    <row r="889" spans="2:3" x14ac:dyDescent="0.15">
      <c r="B889" s="200"/>
      <c r="C889" s="200"/>
    </row>
    <row r="890" spans="2:3" x14ac:dyDescent="0.15">
      <c r="B890" s="200"/>
      <c r="C890" s="200"/>
    </row>
    <row r="891" spans="2:3" x14ac:dyDescent="0.15">
      <c r="B891" s="200"/>
      <c r="C891" s="200"/>
    </row>
    <row r="892" spans="2:3" x14ac:dyDescent="0.15">
      <c r="B892" s="200"/>
      <c r="C892" s="200"/>
    </row>
    <row r="893" spans="2:3" x14ac:dyDescent="0.15">
      <c r="B893" s="200"/>
      <c r="C893" s="200"/>
    </row>
    <row r="894" spans="2:3" x14ac:dyDescent="0.15">
      <c r="B894" s="200"/>
      <c r="C894" s="200"/>
    </row>
    <row r="895" spans="2:3" x14ac:dyDescent="0.15">
      <c r="B895" s="200"/>
      <c r="C895" s="200"/>
    </row>
    <row r="896" spans="2:3" x14ac:dyDescent="0.15">
      <c r="B896" s="200"/>
      <c r="C896" s="200"/>
    </row>
    <row r="897" spans="2:3" x14ac:dyDescent="0.15">
      <c r="B897" s="200"/>
      <c r="C897" s="200"/>
    </row>
    <row r="898" spans="2:3" x14ac:dyDescent="0.15">
      <c r="B898" s="200"/>
      <c r="C898" s="200"/>
    </row>
    <row r="899" spans="2:3" x14ac:dyDescent="0.15">
      <c r="B899" s="200"/>
      <c r="C899" s="200"/>
    </row>
    <row r="900" spans="2:3" x14ac:dyDescent="0.15">
      <c r="B900" s="200"/>
      <c r="C900" s="200"/>
    </row>
    <row r="901" spans="2:3" x14ac:dyDescent="0.15">
      <c r="B901" s="200"/>
      <c r="C901" s="200"/>
    </row>
    <row r="902" spans="2:3" x14ac:dyDescent="0.15">
      <c r="B902" s="200"/>
      <c r="C902" s="200"/>
    </row>
    <row r="903" spans="2:3" x14ac:dyDescent="0.15">
      <c r="B903" s="200"/>
      <c r="C903" s="200"/>
    </row>
    <row r="904" spans="2:3" x14ac:dyDescent="0.15">
      <c r="B904" s="200"/>
      <c r="C904" s="200"/>
    </row>
    <row r="905" spans="2:3" x14ac:dyDescent="0.15">
      <c r="B905" s="200"/>
      <c r="C905" s="200"/>
    </row>
    <row r="906" spans="2:3" x14ac:dyDescent="0.15">
      <c r="B906" s="200"/>
      <c r="C906" s="200"/>
    </row>
    <row r="907" spans="2:3" x14ac:dyDescent="0.15">
      <c r="B907" s="200"/>
      <c r="C907" s="200"/>
    </row>
    <row r="908" spans="2:3" x14ac:dyDescent="0.15">
      <c r="B908" s="200"/>
      <c r="C908" s="200"/>
    </row>
    <row r="909" spans="2:3" x14ac:dyDescent="0.15">
      <c r="B909" s="200"/>
      <c r="C909" s="200"/>
    </row>
    <row r="910" spans="2:3" x14ac:dyDescent="0.15">
      <c r="B910" s="200"/>
      <c r="C910" s="200"/>
    </row>
    <row r="911" spans="2:3" x14ac:dyDescent="0.15">
      <c r="B911" s="200"/>
      <c r="C911" s="200"/>
    </row>
    <row r="912" spans="2:3" x14ac:dyDescent="0.15">
      <c r="B912" s="200"/>
      <c r="C912" s="200"/>
    </row>
    <row r="913" spans="2:3" x14ac:dyDescent="0.15">
      <c r="B913" s="200"/>
      <c r="C913" s="200"/>
    </row>
    <row r="914" spans="2:3" x14ac:dyDescent="0.15">
      <c r="B914" s="200"/>
      <c r="C914" s="200"/>
    </row>
    <row r="915" spans="2:3" x14ac:dyDescent="0.15">
      <c r="B915" s="200"/>
      <c r="C915" s="200"/>
    </row>
    <row r="916" spans="2:3" x14ac:dyDescent="0.15">
      <c r="B916" s="200"/>
      <c r="C916" s="200"/>
    </row>
    <row r="917" spans="2:3" x14ac:dyDescent="0.15">
      <c r="B917" s="200"/>
      <c r="C917" s="200"/>
    </row>
    <row r="918" spans="2:3" x14ac:dyDescent="0.15">
      <c r="B918" s="200"/>
      <c r="C918" s="200"/>
    </row>
    <row r="919" spans="2:3" x14ac:dyDescent="0.15">
      <c r="B919" s="200"/>
      <c r="C919" s="200"/>
    </row>
    <row r="920" spans="2:3" x14ac:dyDescent="0.15">
      <c r="B920" s="200"/>
      <c r="C920" s="200"/>
    </row>
    <row r="921" spans="2:3" x14ac:dyDescent="0.15">
      <c r="B921" s="200"/>
      <c r="C921" s="200"/>
    </row>
    <row r="922" spans="2:3" x14ac:dyDescent="0.15">
      <c r="B922" s="200"/>
      <c r="C922" s="200"/>
    </row>
    <row r="923" spans="2:3" x14ac:dyDescent="0.15">
      <c r="B923" s="200"/>
      <c r="C923" s="200"/>
    </row>
    <row r="924" spans="2:3" x14ac:dyDescent="0.15">
      <c r="B924" s="200"/>
      <c r="C924" s="200"/>
    </row>
    <row r="925" spans="2:3" x14ac:dyDescent="0.15">
      <c r="B925" s="200"/>
      <c r="C925" s="200"/>
    </row>
    <row r="926" spans="2:3" x14ac:dyDescent="0.15">
      <c r="B926" s="200"/>
      <c r="C926" s="200"/>
    </row>
    <row r="927" spans="2:3" x14ac:dyDescent="0.15">
      <c r="B927" s="200"/>
      <c r="C927" s="200"/>
    </row>
    <row r="928" spans="2:3" x14ac:dyDescent="0.15">
      <c r="B928" s="200"/>
      <c r="C928" s="200"/>
    </row>
    <row r="929" spans="2:3" x14ac:dyDescent="0.15">
      <c r="B929" s="200"/>
      <c r="C929" s="200"/>
    </row>
    <row r="930" spans="2:3" x14ac:dyDescent="0.15">
      <c r="B930" s="200"/>
      <c r="C930" s="200"/>
    </row>
    <row r="931" spans="2:3" x14ac:dyDescent="0.15">
      <c r="B931" s="200"/>
      <c r="C931" s="200"/>
    </row>
    <row r="932" spans="2:3" x14ac:dyDescent="0.15">
      <c r="B932" s="200"/>
      <c r="C932" s="200"/>
    </row>
    <row r="933" spans="2:3" x14ac:dyDescent="0.15">
      <c r="B933" s="200"/>
      <c r="C933" s="200"/>
    </row>
    <row r="934" spans="2:3" x14ac:dyDescent="0.15">
      <c r="B934" s="200"/>
      <c r="C934" s="200"/>
    </row>
    <row r="935" spans="2:3" x14ac:dyDescent="0.15">
      <c r="B935" s="200"/>
      <c r="C935" s="200"/>
    </row>
    <row r="936" spans="2:3" x14ac:dyDescent="0.15">
      <c r="B936" s="200"/>
      <c r="C936" s="200"/>
    </row>
    <row r="937" spans="2:3" x14ac:dyDescent="0.15">
      <c r="B937" s="200"/>
      <c r="C937" s="200"/>
    </row>
    <row r="938" spans="2:3" x14ac:dyDescent="0.15">
      <c r="B938" s="200"/>
      <c r="C938" s="200"/>
    </row>
    <row r="939" spans="2:3" x14ac:dyDescent="0.15">
      <c r="B939" s="200"/>
      <c r="C939" s="200"/>
    </row>
    <row r="940" spans="2:3" x14ac:dyDescent="0.15">
      <c r="B940" s="200"/>
      <c r="C940" s="200"/>
    </row>
    <row r="941" spans="2:3" x14ac:dyDescent="0.15">
      <c r="B941" s="200"/>
      <c r="C941" s="200"/>
    </row>
    <row r="942" spans="2:3" x14ac:dyDescent="0.15">
      <c r="B942" s="200"/>
      <c r="C942" s="200"/>
    </row>
    <row r="943" spans="2:3" x14ac:dyDescent="0.15">
      <c r="B943" s="200"/>
      <c r="C943" s="200"/>
    </row>
    <row r="944" spans="2:3" x14ac:dyDescent="0.15">
      <c r="B944" s="200"/>
      <c r="C944" s="200"/>
    </row>
    <row r="945" spans="2:3" x14ac:dyDescent="0.15">
      <c r="B945" s="200"/>
      <c r="C945" s="200"/>
    </row>
    <row r="946" spans="2:3" x14ac:dyDescent="0.15">
      <c r="B946" s="200"/>
      <c r="C946" s="200"/>
    </row>
    <row r="947" spans="2:3" x14ac:dyDescent="0.15">
      <c r="B947" s="200"/>
      <c r="C947" s="200"/>
    </row>
    <row r="948" spans="2:3" x14ac:dyDescent="0.15">
      <c r="B948" s="200"/>
      <c r="C948" s="200"/>
    </row>
    <row r="949" spans="2:3" x14ac:dyDescent="0.15">
      <c r="B949" s="200"/>
      <c r="C949" s="200"/>
    </row>
    <row r="950" spans="2:3" x14ac:dyDescent="0.15">
      <c r="B950" s="200"/>
      <c r="C950" s="200"/>
    </row>
    <row r="951" spans="2:3" x14ac:dyDescent="0.15">
      <c r="B951" s="200"/>
      <c r="C951" s="200"/>
    </row>
    <row r="952" spans="2:3" x14ac:dyDescent="0.15">
      <c r="B952" s="200"/>
      <c r="C952" s="200"/>
    </row>
    <row r="953" spans="2:3" x14ac:dyDescent="0.15">
      <c r="B953" s="200"/>
      <c r="C953" s="200"/>
    </row>
    <row r="954" spans="2:3" x14ac:dyDescent="0.15">
      <c r="B954" s="200"/>
      <c r="C954" s="200"/>
    </row>
    <row r="955" spans="2:3" x14ac:dyDescent="0.15">
      <c r="B955" s="200"/>
      <c r="C955" s="200"/>
    </row>
    <row r="956" spans="2:3" x14ac:dyDescent="0.15">
      <c r="B956" s="200"/>
      <c r="C956" s="200"/>
    </row>
    <row r="957" spans="2:3" x14ac:dyDescent="0.15">
      <c r="B957" s="200"/>
      <c r="C957" s="200"/>
    </row>
    <row r="958" spans="2:3" x14ac:dyDescent="0.15">
      <c r="B958" s="200"/>
      <c r="C958" s="200"/>
    </row>
    <row r="959" spans="2:3" x14ac:dyDescent="0.15">
      <c r="B959" s="200"/>
      <c r="C959" s="200"/>
    </row>
    <row r="960" spans="2:3" x14ac:dyDescent="0.15">
      <c r="B960" s="200"/>
      <c r="C960" s="200"/>
    </row>
    <row r="961" spans="2:3" x14ac:dyDescent="0.15">
      <c r="B961" s="200"/>
      <c r="C961" s="200"/>
    </row>
    <row r="962" spans="2:3" x14ac:dyDescent="0.15">
      <c r="B962" s="200"/>
      <c r="C962" s="200"/>
    </row>
    <row r="963" spans="2:3" x14ac:dyDescent="0.15">
      <c r="B963" s="200"/>
      <c r="C963" s="200"/>
    </row>
    <row r="964" spans="2:3" x14ac:dyDescent="0.15">
      <c r="B964" s="200"/>
      <c r="C964" s="200"/>
    </row>
    <row r="965" spans="2:3" x14ac:dyDescent="0.15">
      <c r="B965" s="200"/>
      <c r="C965" s="200"/>
    </row>
    <row r="966" spans="2:3" x14ac:dyDescent="0.15">
      <c r="B966" s="200"/>
      <c r="C966" s="200"/>
    </row>
    <row r="967" spans="2:3" x14ac:dyDescent="0.15">
      <c r="B967" s="200"/>
      <c r="C967" s="200"/>
    </row>
    <row r="968" spans="2:3" x14ac:dyDescent="0.15">
      <c r="B968" s="200"/>
      <c r="C968" s="200"/>
    </row>
    <row r="969" spans="2:3" x14ac:dyDescent="0.15">
      <c r="B969" s="200"/>
      <c r="C969" s="200"/>
    </row>
    <row r="970" spans="2:3" x14ac:dyDescent="0.15">
      <c r="B970" s="200"/>
      <c r="C970" s="200"/>
    </row>
    <row r="971" spans="2:3" x14ac:dyDescent="0.15">
      <c r="B971" s="200"/>
      <c r="C971" s="200"/>
    </row>
    <row r="972" spans="2:3" x14ac:dyDescent="0.15">
      <c r="B972" s="200"/>
      <c r="C972" s="200"/>
    </row>
    <row r="973" spans="2:3" x14ac:dyDescent="0.15">
      <c r="B973" s="200"/>
      <c r="C973" s="200"/>
    </row>
    <row r="974" spans="2:3" x14ac:dyDescent="0.15">
      <c r="B974" s="200"/>
      <c r="C974" s="200"/>
    </row>
    <row r="975" spans="2:3" x14ac:dyDescent="0.15">
      <c r="B975" s="200"/>
      <c r="C975" s="200"/>
    </row>
    <row r="976" spans="2:3" x14ac:dyDescent="0.15">
      <c r="B976" s="200"/>
      <c r="C976" s="200"/>
    </row>
    <row r="977" spans="2:3" x14ac:dyDescent="0.15">
      <c r="B977" s="200"/>
      <c r="C977" s="200"/>
    </row>
    <row r="978" spans="2:3" x14ac:dyDescent="0.15">
      <c r="B978" s="200"/>
      <c r="C978" s="200"/>
    </row>
    <row r="979" spans="2:3" x14ac:dyDescent="0.15">
      <c r="B979" s="200"/>
      <c r="C979" s="200"/>
    </row>
    <row r="980" spans="2:3" x14ac:dyDescent="0.15">
      <c r="B980" s="200"/>
      <c r="C980" s="200"/>
    </row>
    <row r="981" spans="2:3" x14ac:dyDescent="0.15">
      <c r="B981" s="200"/>
      <c r="C981" s="200"/>
    </row>
    <row r="982" spans="2:3" x14ac:dyDescent="0.15">
      <c r="B982" s="200"/>
      <c r="C982" s="200"/>
    </row>
    <row r="983" spans="2:3" x14ac:dyDescent="0.15">
      <c r="B983" s="200"/>
      <c r="C983" s="200"/>
    </row>
    <row r="984" spans="2:3" x14ac:dyDescent="0.15">
      <c r="B984" s="200"/>
      <c r="C984" s="200"/>
    </row>
    <row r="985" spans="2:3" x14ac:dyDescent="0.15">
      <c r="B985" s="200"/>
      <c r="C985" s="200"/>
    </row>
    <row r="986" spans="2:3" x14ac:dyDescent="0.15">
      <c r="B986" s="200"/>
      <c r="C986" s="200"/>
    </row>
    <row r="987" spans="2:3" x14ac:dyDescent="0.15">
      <c r="B987" s="200"/>
      <c r="C987" s="200"/>
    </row>
    <row r="988" spans="2:3" x14ac:dyDescent="0.15">
      <c r="B988" s="200"/>
      <c r="C988" s="200"/>
    </row>
    <row r="989" spans="2:3" x14ac:dyDescent="0.15">
      <c r="B989" s="200"/>
      <c r="C989" s="200"/>
    </row>
    <row r="990" spans="2:3" x14ac:dyDescent="0.15">
      <c r="B990" s="200"/>
      <c r="C990" s="200"/>
    </row>
    <row r="991" spans="2:3" x14ac:dyDescent="0.15">
      <c r="B991" s="200"/>
      <c r="C991" s="200"/>
    </row>
    <row r="992" spans="2:3" x14ac:dyDescent="0.15">
      <c r="B992" s="200"/>
      <c r="C992" s="200"/>
    </row>
    <row r="993" spans="2:3" x14ac:dyDescent="0.15">
      <c r="B993" s="200"/>
      <c r="C993" s="200"/>
    </row>
    <row r="994" spans="2:3" x14ac:dyDescent="0.15">
      <c r="B994" s="200"/>
      <c r="C994" s="200"/>
    </row>
    <row r="995" spans="2:3" x14ac:dyDescent="0.15">
      <c r="B995" s="200"/>
      <c r="C995" s="200"/>
    </row>
    <row r="996" spans="2:3" x14ac:dyDescent="0.15">
      <c r="B996" s="200"/>
      <c r="C996" s="200"/>
    </row>
    <row r="997" spans="2:3" x14ac:dyDescent="0.15">
      <c r="B997" s="200"/>
      <c r="C997" s="200"/>
    </row>
    <row r="998" spans="2:3" x14ac:dyDescent="0.15">
      <c r="B998" s="200"/>
      <c r="C998" s="200"/>
    </row>
    <row r="999" spans="2:3" x14ac:dyDescent="0.15">
      <c r="B999" s="200"/>
      <c r="C999" s="200"/>
    </row>
    <row r="1000" spans="2:3" x14ac:dyDescent="0.15">
      <c r="B1000" s="200"/>
      <c r="C1000" s="200"/>
    </row>
    <row r="1001" spans="2:3" x14ac:dyDescent="0.15">
      <c r="B1001" s="200"/>
      <c r="C1001" s="200"/>
    </row>
    <row r="1002" spans="2:3" x14ac:dyDescent="0.15">
      <c r="B1002" s="200"/>
      <c r="C1002" s="200"/>
    </row>
    <row r="1003" spans="2:3" x14ac:dyDescent="0.15">
      <c r="B1003" s="200"/>
      <c r="C1003" s="200"/>
    </row>
    <row r="1004" spans="2:3" x14ac:dyDescent="0.15">
      <c r="B1004" s="200"/>
      <c r="C1004" s="200"/>
    </row>
    <row r="1005" spans="2:3" x14ac:dyDescent="0.15">
      <c r="B1005" s="200"/>
      <c r="C1005" s="200"/>
    </row>
    <row r="1006" spans="2:3" x14ac:dyDescent="0.15">
      <c r="B1006" s="200"/>
      <c r="C1006" s="200"/>
    </row>
    <row r="1007" spans="2:3" x14ac:dyDescent="0.15">
      <c r="B1007" s="200"/>
      <c r="C1007" s="200"/>
    </row>
    <row r="1008" spans="2:3" x14ac:dyDescent="0.15">
      <c r="B1008" s="200"/>
      <c r="C1008" s="200"/>
    </row>
    <row r="1009" spans="2:3" x14ac:dyDescent="0.15">
      <c r="B1009" s="200"/>
      <c r="C1009" s="200"/>
    </row>
    <row r="1010" spans="2:3" x14ac:dyDescent="0.15">
      <c r="B1010" s="200"/>
      <c r="C1010" s="200"/>
    </row>
    <row r="1011" spans="2:3" x14ac:dyDescent="0.15">
      <c r="B1011" s="200"/>
      <c r="C1011" s="200"/>
    </row>
    <row r="1012" spans="2:3" x14ac:dyDescent="0.15">
      <c r="B1012" s="200"/>
      <c r="C1012" s="200"/>
    </row>
    <row r="1013" spans="2:3" x14ac:dyDescent="0.15">
      <c r="B1013" s="200"/>
      <c r="C1013" s="200"/>
    </row>
    <row r="1014" spans="2:3" x14ac:dyDescent="0.15">
      <c r="B1014" s="200"/>
      <c r="C1014" s="200"/>
    </row>
    <row r="1015" spans="2:3" x14ac:dyDescent="0.15">
      <c r="B1015" s="200"/>
      <c r="C1015" s="200"/>
    </row>
    <row r="1016" spans="2:3" x14ac:dyDescent="0.15">
      <c r="B1016" s="200"/>
      <c r="C1016" s="200"/>
    </row>
    <row r="1017" spans="2:3" x14ac:dyDescent="0.15">
      <c r="B1017" s="200"/>
      <c r="C1017" s="200"/>
    </row>
    <row r="1018" spans="2:3" x14ac:dyDescent="0.15">
      <c r="B1018" s="200"/>
      <c r="C1018" s="200"/>
    </row>
    <row r="1019" spans="2:3" x14ac:dyDescent="0.15">
      <c r="B1019" s="200"/>
      <c r="C1019" s="200"/>
    </row>
    <row r="1020" spans="2:3" x14ac:dyDescent="0.15">
      <c r="B1020" s="200"/>
      <c r="C1020" s="200"/>
    </row>
    <row r="1021" spans="2:3" x14ac:dyDescent="0.15">
      <c r="B1021" s="200"/>
      <c r="C1021" s="200"/>
    </row>
    <row r="1022" spans="2:3" x14ac:dyDescent="0.15">
      <c r="B1022" s="200"/>
      <c r="C1022" s="200"/>
    </row>
    <row r="1023" spans="2:3" x14ac:dyDescent="0.15">
      <c r="B1023" s="200"/>
      <c r="C1023" s="200"/>
    </row>
    <row r="1024" spans="2:3" x14ac:dyDescent="0.15">
      <c r="B1024" s="200"/>
      <c r="C1024" s="200"/>
    </row>
    <row r="1025" spans="2:3" x14ac:dyDescent="0.15">
      <c r="B1025" s="200"/>
      <c r="C1025" s="200"/>
    </row>
    <row r="1026" spans="2:3" x14ac:dyDescent="0.15">
      <c r="B1026" s="200"/>
      <c r="C1026" s="200"/>
    </row>
    <row r="1027" spans="2:3" x14ac:dyDescent="0.15">
      <c r="B1027" s="200"/>
      <c r="C1027" s="200"/>
    </row>
    <row r="1028" spans="2:3" x14ac:dyDescent="0.15">
      <c r="B1028" s="200"/>
      <c r="C1028" s="200"/>
    </row>
    <row r="1029" spans="2:3" x14ac:dyDescent="0.15">
      <c r="B1029" s="200"/>
      <c r="C1029" s="200"/>
    </row>
    <row r="1030" spans="2:3" x14ac:dyDescent="0.15">
      <c r="B1030" s="200"/>
      <c r="C1030" s="200"/>
    </row>
    <row r="1031" spans="2:3" x14ac:dyDescent="0.15">
      <c r="B1031" s="200"/>
      <c r="C1031" s="200"/>
    </row>
    <row r="1032" spans="2:3" x14ac:dyDescent="0.15">
      <c r="B1032" s="200"/>
      <c r="C1032" s="200"/>
    </row>
    <row r="1033" spans="2:3" x14ac:dyDescent="0.15">
      <c r="B1033" s="200"/>
      <c r="C1033" s="200"/>
    </row>
    <row r="1034" spans="2:3" x14ac:dyDescent="0.15">
      <c r="B1034" s="200"/>
      <c r="C1034" s="200"/>
    </row>
    <row r="1035" spans="2:3" x14ac:dyDescent="0.15">
      <c r="B1035" s="200"/>
      <c r="C1035" s="200"/>
    </row>
    <row r="1036" spans="2:3" x14ac:dyDescent="0.15">
      <c r="B1036" s="200"/>
      <c r="C1036" s="200"/>
    </row>
    <row r="1037" spans="2:3" x14ac:dyDescent="0.15">
      <c r="B1037" s="200"/>
      <c r="C1037" s="200"/>
    </row>
    <row r="1038" spans="2:3" x14ac:dyDescent="0.15">
      <c r="B1038" s="200"/>
      <c r="C1038" s="200"/>
    </row>
    <row r="1039" spans="2:3" x14ac:dyDescent="0.15">
      <c r="B1039" s="200"/>
      <c r="C1039" s="200"/>
    </row>
    <row r="1040" spans="2:3" x14ac:dyDescent="0.15">
      <c r="B1040" s="200"/>
      <c r="C1040" s="200"/>
    </row>
    <row r="1041" spans="2:3" x14ac:dyDescent="0.15">
      <c r="B1041" s="200"/>
      <c r="C1041" s="200"/>
    </row>
    <row r="1042" spans="2:3" x14ac:dyDescent="0.15">
      <c r="B1042" s="200"/>
      <c r="C1042" s="200"/>
    </row>
    <row r="1043" spans="2:3" x14ac:dyDescent="0.15">
      <c r="B1043" s="200"/>
      <c r="C1043" s="200"/>
    </row>
    <row r="1044" spans="2:3" x14ac:dyDescent="0.15">
      <c r="B1044" s="200"/>
      <c r="C1044" s="200"/>
    </row>
    <row r="1045" spans="2:3" x14ac:dyDescent="0.15">
      <c r="B1045" s="200"/>
      <c r="C1045" s="200"/>
    </row>
    <row r="1046" spans="2:3" x14ac:dyDescent="0.15">
      <c r="B1046" s="200"/>
      <c r="C1046" s="200"/>
    </row>
    <row r="1047" spans="2:3" x14ac:dyDescent="0.15">
      <c r="B1047" s="200"/>
      <c r="C1047" s="200"/>
    </row>
    <row r="1048" spans="2:3" x14ac:dyDescent="0.15">
      <c r="B1048" s="200"/>
      <c r="C1048" s="200"/>
    </row>
    <row r="1049" spans="2:3" x14ac:dyDescent="0.15">
      <c r="B1049" s="200"/>
      <c r="C1049" s="200"/>
    </row>
    <row r="1050" spans="2:3" x14ac:dyDescent="0.15">
      <c r="B1050" s="200"/>
      <c r="C1050" s="200"/>
    </row>
    <row r="1051" spans="2:3" x14ac:dyDescent="0.15">
      <c r="B1051" s="200"/>
      <c r="C1051" s="200"/>
    </row>
    <row r="1052" spans="2:3" x14ac:dyDescent="0.15">
      <c r="B1052" s="200"/>
      <c r="C1052" s="200"/>
    </row>
    <row r="1053" spans="2:3" x14ac:dyDescent="0.15">
      <c r="B1053" s="200"/>
      <c r="C1053" s="200"/>
    </row>
    <row r="1054" spans="2:3" x14ac:dyDescent="0.15">
      <c r="B1054" s="200"/>
      <c r="C1054" s="200"/>
    </row>
    <row r="1055" spans="2:3" x14ac:dyDescent="0.15">
      <c r="B1055" s="200"/>
      <c r="C1055" s="200"/>
    </row>
    <row r="1056" spans="2:3" x14ac:dyDescent="0.15">
      <c r="B1056" s="200"/>
      <c r="C1056" s="200"/>
    </row>
    <row r="1057" spans="2:3" x14ac:dyDescent="0.15">
      <c r="B1057" s="200"/>
      <c r="C1057" s="200"/>
    </row>
    <row r="1058" spans="2:3" x14ac:dyDescent="0.15">
      <c r="B1058" s="200"/>
      <c r="C1058" s="200"/>
    </row>
    <row r="1059" spans="2:3" x14ac:dyDescent="0.15">
      <c r="B1059" s="200"/>
      <c r="C1059" s="200"/>
    </row>
    <row r="1060" spans="2:3" x14ac:dyDescent="0.15">
      <c r="B1060" s="200"/>
      <c r="C1060" s="200"/>
    </row>
    <row r="1061" spans="2:3" x14ac:dyDescent="0.15">
      <c r="B1061" s="200"/>
      <c r="C1061" s="200"/>
    </row>
    <row r="1062" spans="2:3" x14ac:dyDescent="0.15">
      <c r="B1062" s="200"/>
      <c r="C1062" s="200"/>
    </row>
    <row r="1063" spans="2:3" x14ac:dyDescent="0.15">
      <c r="B1063" s="200"/>
      <c r="C1063" s="200"/>
    </row>
    <row r="1064" spans="2:3" x14ac:dyDescent="0.15">
      <c r="B1064" s="200"/>
      <c r="C1064" s="200"/>
    </row>
    <row r="1065" spans="2:3" x14ac:dyDescent="0.15">
      <c r="B1065" s="200"/>
      <c r="C1065" s="200"/>
    </row>
    <row r="1066" spans="2:3" x14ac:dyDescent="0.15">
      <c r="B1066" s="200"/>
      <c r="C1066" s="200"/>
    </row>
    <row r="1067" spans="2:3" x14ac:dyDescent="0.15">
      <c r="B1067" s="200"/>
      <c r="C1067" s="200"/>
    </row>
    <row r="1068" spans="2:3" x14ac:dyDescent="0.15">
      <c r="B1068" s="200"/>
      <c r="C1068" s="200"/>
    </row>
    <row r="1069" spans="2:3" x14ac:dyDescent="0.15">
      <c r="B1069" s="200"/>
      <c r="C1069" s="200"/>
    </row>
    <row r="1070" spans="2:3" x14ac:dyDescent="0.15">
      <c r="B1070" s="200"/>
      <c r="C1070" s="200"/>
    </row>
    <row r="1071" spans="2:3" x14ac:dyDescent="0.15">
      <c r="B1071" s="200"/>
      <c r="C1071" s="200"/>
    </row>
    <row r="1072" spans="2:3" x14ac:dyDescent="0.15">
      <c r="B1072" s="200"/>
      <c r="C1072" s="200"/>
    </row>
    <row r="1073" spans="2:3" x14ac:dyDescent="0.15">
      <c r="B1073" s="200"/>
      <c r="C1073" s="200"/>
    </row>
    <row r="1074" spans="2:3" x14ac:dyDescent="0.15">
      <c r="B1074" s="200"/>
      <c r="C1074" s="200"/>
    </row>
    <row r="1075" spans="2:3" x14ac:dyDescent="0.15">
      <c r="B1075" s="200"/>
      <c r="C1075" s="200"/>
    </row>
    <row r="1076" spans="2:3" x14ac:dyDescent="0.15">
      <c r="B1076" s="200"/>
      <c r="C1076" s="200"/>
    </row>
    <row r="1077" spans="2:3" x14ac:dyDescent="0.15">
      <c r="B1077" s="200"/>
      <c r="C1077" s="200"/>
    </row>
    <row r="1078" spans="2:3" x14ac:dyDescent="0.15">
      <c r="B1078" s="200"/>
      <c r="C1078" s="200"/>
    </row>
    <row r="1079" spans="2:3" x14ac:dyDescent="0.15">
      <c r="B1079" s="200"/>
      <c r="C1079" s="200"/>
    </row>
    <row r="1080" spans="2:3" x14ac:dyDescent="0.15">
      <c r="B1080" s="200"/>
      <c r="C1080" s="200"/>
    </row>
    <row r="1081" spans="2:3" x14ac:dyDescent="0.15">
      <c r="B1081" s="200"/>
      <c r="C1081" s="200"/>
    </row>
    <row r="1082" spans="2:3" x14ac:dyDescent="0.15">
      <c r="B1082" s="200"/>
      <c r="C1082" s="200"/>
    </row>
    <row r="1083" spans="2:3" x14ac:dyDescent="0.15">
      <c r="B1083" s="200"/>
      <c r="C1083" s="200"/>
    </row>
    <row r="1084" spans="2:3" x14ac:dyDescent="0.15">
      <c r="B1084" s="200"/>
      <c r="C1084" s="200"/>
    </row>
    <row r="1085" spans="2:3" x14ac:dyDescent="0.15">
      <c r="B1085" s="200"/>
      <c r="C1085" s="200"/>
    </row>
    <row r="1086" spans="2:3" x14ac:dyDescent="0.15">
      <c r="B1086" s="200"/>
      <c r="C1086" s="200"/>
    </row>
    <row r="1087" spans="2:3" x14ac:dyDescent="0.15">
      <c r="B1087" s="200"/>
      <c r="C1087" s="200"/>
    </row>
    <row r="1088" spans="2:3" x14ac:dyDescent="0.15">
      <c r="B1088" s="200"/>
      <c r="C1088" s="200"/>
    </row>
    <row r="1089" spans="2:3" x14ac:dyDescent="0.15">
      <c r="B1089" s="200"/>
      <c r="C1089" s="200"/>
    </row>
    <row r="1090" spans="2:3" x14ac:dyDescent="0.15">
      <c r="B1090" s="200"/>
      <c r="C1090" s="200"/>
    </row>
    <row r="1091" spans="2:3" x14ac:dyDescent="0.15">
      <c r="B1091" s="200"/>
      <c r="C1091" s="200"/>
    </row>
    <row r="1092" spans="2:3" x14ac:dyDescent="0.15">
      <c r="B1092" s="200"/>
      <c r="C1092" s="200"/>
    </row>
    <row r="1093" spans="2:3" x14ac:dyDescent="0.15">
      <c r="B1093" s="200"/>
      <c r="C1093" s="200"/>
    </row>
    <row r="1094" spans="2:3" x14ac:dyDescent="0.15">
      <c r="B1094" s="200"/>
      <c r="C1094" s="200"/>
    </row>
    <row r="1095" spans="2:3" x14ac:dyDescent="0.15">
      <c r="B1095" s="200"/>
      <c r="C1095" s="200"/>
    </row>
    <row r="1096" spans="2:3" x14ac:dyDescent="0.15">
      <c r="B1096" s="200"/>
      <c r="C1096" s="200"/>
    </row>
    <row r="1097" spans="2:3" x14ac:dyDescent="0.15">
      <c r="B1097" s="200"/>
      <c r="C1097" s="200"/>
    </row>
    <row r="1098" spans="2:3" x14ac:dyDescent="0.15">
      <c r="B1098" s="200"/>
      <c r="C1098" s="200"/>
    </row>
    <row r="1099" spans="2:3" x14ac:dyDescent="0.15">
      <c r="B1099" s="200"/>
      <c r="C1099" s="200"/>
    </row>
    <row r="1100" spans="2:3" x14ac:dyDescent="0.15">
      <c r="B1100" s="200"/>
      <c r="C1100" s="200"/>
    </row>
    <row r="1101" spans="2:3" x14ac:dyDescent="0.15">
      <c r="B1101" s="200"/>
      <c r="C1101" s="200"/>
    </row>
    <row r="1102" spans="2:3" x14ac:dyDescent="0.15">
      <c r="B1102" s="200"/>
      <c r="C1102" s="200"/>
    </row>
    <row r="1103" spans="2:3" x14ac:dyDescent="0.15">
      <c r="B1103" s="200"/>
      <c r="C1103" s="200"/>
    </row>
    <row r="1104" spans="2:3" x14ac:dyDescent="0.15">
      <c r="B1104" s="200"/>
      <c r="C1104" s="200"/>
    </row>
    <row r="1105" spans="2:3" x14ac:dyDescent="0.15">
      <c r="B1105" s="200"/>
      <c r="C1105" s="200"/>
    </row>
    <row r="1106" spans="2:3" x14ac:dyDescent="0.15">
      <c r="B1106" s="200"/>
      <c r="C1106" s="200"/>
    </row>
    <row r="1107" spans="2:3" x14ac:dyDescent="0.15">
      <c r="B1107" s="200"/>
      <c r="C1107" s="200"/>
    </row>
    <row r="1108" spans="2:3" x14ac:dyDescent="0.15">
      <c r="B1108" s="200"/>
      <c r="C1108" s="200"/>
    </row>
    <row r="1109" spans="2:3" x14ac:dyDescent="0.15">
      <c r="B1109" s="200"/>
      <c r="C1109" s="200"/>
    </row>
    <row r="1110" spans="2:3" x14ac:dyDescent="0.15">
      <c r="B1110" s="200"/>
      <c r="C1110" s="200"/>
    </row>
    <row r="1111" spans="2:3" x14ac:dyDescent="0.15">
      <c r="B1111" s="200"/>
      <c r="C1111" s="200"/>
    </row>
    <row r="1112" spans="2:3" x14ac:dyDescent="0.15">
      <c r="B1112" s="200"/>
      <c r="C1112" s="200"/>
    </row>
    <row r="1113" spans="2:3" x14ac:dyDescent="0.15">
      <c r="B1113" s="200"/>
      <c r="C1113" s="200"/>
    </row>
    <row r="1114" spans="2:3" x14ac:dyDescent="0.15">
      <c r="B1114" s="200"/>
      <c r="C1114" s="200"/>
    </row>
    <row r="1115" spans="2:3" x14ac:dyDescent="0.15">
      <c r="B1115" s="200"/>
      <c r="C1115" s="200"/>
    </row>
    <row r="1116" spans="2:3" x14ac:dyDescent="0.15">
      <c r="B1116" s="200"/>
      <c r="C1116" s="200"/>
    </row>
    <row r="1117" spans="2:3" x14ac:dyDescent="0.15">
      <c r="B1117" s="200"/>
      <c r="C1117" s="200"/>
    </row>
    <row r="1118" spans="2:3" x14ac:dyDescent="0.15">
      <c r="B1118" s="200"/>
      <c r="C1118" s="200"/>
    </row>
    <row r="1119" spans="2:3" x14ac:dyDescent="0.15">
      <c r="B1119" s="200"/>
      <c r="C1119" s="200"/>
    </row>
    <row r="1120" spans="2:3" x14ac:dyDescent="0.15">
      <c r="B1120" s="200"/>
      <c r="C1120" s="200"/>
    </row>
    <row r="1121" spans="2:3" x14ac:dyDescent="0.15">
      <c r="B1121" s="200"/>
      <c r="C1121" s="200"/>
    </row>
    <row r="1122" spans="2:3" x14ac:dyDescent="0.15">
      <c r="B1122" s="200"/>
      <c r="C1122" s="200"/>
    </row>
    <row r="1123" spans="2:3" x14ac:dyDescent="0.15">
      <c r="B1123" s="200"/>
      <c r="C1123" s="200"/>
    </row>
    <row r="1124" spans="2:3" x14ac:dyDescent="0.15">
      <c r="B1124" s="200"/>
      <c r="C1124" s="200"/>
    </row>
    <row r="1125" spans="2:3" x14ac:dyDescent="0.15">
      <c r="B1125" s="200"/>
      <c r="C1125" s="200"/>
    </row>
    <row r="1126" spans="2:3" x14ac:dyDescent="0.15">
      <c r="B1126" s="200"/>
      <c r="C1126" s="200"/>
    </row>
    <row r="1127" spans="2:3" x14ac:dyDescent="0.15">
      <c r="B1127" s="200"/>
      <c r="C1127" s="200"/>
    </row>
    <row r="1128" spans="2:3" x14ac:dyDescent="0.15">
      <c r="B1128" s="200"/>
      <c r="C1128" s="200"/>
    </row>
    <row r="1129" spans="2:3" x14ac:dyDescent="0.15">
      <c r="B1129" s="200"/>
      <c r="C1129" s="200"/>
    </row>
    <row r="1130" spans="2:3" x14ac:dyDescent="0.15">
      <c r="B1130" s="200"/>
      <c r="C1130" s="200"/>
    </row>
    <row r="1131" spans="2:3" x14ac:dyDescent="0.15">
      <c r="B1131" s="200"/>
      <c r="C1131" s="200"/>
    </row>
    <row r="1132" spans="2:3" x14ac:dyDescent="0.15">
      <c r="B1132" s="200"/>
      <c r="C1132" s="200"/>
    </row>
    <row r="1133" spans="2:3" x14ac:dyDescent="0.15">
      <c r="B1133" s="200"/>
      <c r="C1133" s="200"/>
    </row>
    <row r="1134" spans="2:3" x14ac:dyDescent="0.15">
      <c r="B1134" s="200"/>
      <c r="C1134" s="200"/>
    </row>
    <row r="1135" spans="2:3" x14ac:dyDescent="0.15">
      <c r="B1135" s="200"/>
      <c r="C1135" s="200"/>
    </row>
    <row r="1136" spans="2:3" x14ac:dyDescent="0.15">
      <c r="B1136" s="200"/>
      <c r="C1136" s="200"/>
    </row>
    <row r="1137" spans="2:3" x14ac:dyDescent="0.15">
      <c r="B1137" s="200"/>
      <c r="C1137" s="200"/>
    </row>
    <row r="1138" spans="2:3" x14ac:dyDescent="0.15">
      <c r="B1138" s="200"/>
      <c r="C1138" s="200"/>
    </row>
    <row r="1139" spans="2:3" x14ac:dyDescent="0.15">
      <c r="B1139" s="200"/>
      <c r="C1139" s="200"/>
    </row>
    <row r="1140" spans="2:3" x14ac:dyDescent="0.15">
      <c r="B1140" s="200"/>
      <c r="C1140" s="200"/>
    </row>
    <row r="1141" spans="2:3" x14ac:dyDescent="0.15">
      <c r="B1141" s="200"/>
      <c r="C1141" s="200"/>
    </row>
    <row r="1142" spans="2:3" x14ac:dyDescent="0.15">
      <c r="B1142" s="200"/>
      <c r="C1142" s="200"/>
    </row>
    <row r="1143" spans="2:3" x14ac:dyDescent="0.15">
      <c r="B1143" s="200"/>
      <c r="C1143" s="200"/>
    </row>
    <row r="1144" spans="2:3" x14ac:dyDescent="0.15">
      <c r="B1144" s="200"/>
      <c r="C1144" s="200"/>
    </row>
    <row r="1145" spans="2:3" x14ac:dyDescent="0.15">
      <c r="B1145" s="200"/>
      <c r="C1145" s="200"/>
    </row>
    <row r="1146" spans="2:3" x14ac:dyDescent="0.15">
      <c r="B1146" s="200"/>
      <c r="C1146" s="200"/>
    </row>
    <row r="1147" spans="2:3" x14ac:dyDescent="0.15">
      <c r="B1147" s="200"/>
      <c r="C1147" s="200"/>
    </row>
    <row r="1148" spans="2:3" x14ac:dyDescent="0.15">
      <c r="B1148" s="200"/>
      <c r="C1148" s="200"/>
    </row>
    <row r="1149" spans="2:3" x14ac:dyDescent="0.15">
      <c r="B1149" s="200"/>
      <c r="C1149" s="200"/>
    </row>
    <row r="1150" spans="2:3" x14ac:dyDescent="0.15">
      <c r="B1150" s="200"/>
      <c r="C1150" s="200"/>
    </row>
    <row r="1151" spans="2:3" x14ac:dyDescent="0.15">
      <c r="B1151" s="200"/>
      <c r="C1151" s="200"/>
    </row>
    <row r="1152" spans="2:3" x14ac:dyDescent="0.15">
      <c r="B1152" s="200"/>
      <c r="C1152" s="200"/>
    </row>
    <row r="1153" spans="2:3" x14ac:dyDescent="0.15">
      <c r="B1153" s="200"/>
      <c r="C1153" s="200"/>
    </row>
    <row r="1154" spans="2:3" x14ac:dyDescent="0.15">
      <c r="B1154" s="200"/>
      <c r="C1154" s="200"/>
    </row>
    <row r="1155" spans="2:3" x14ac:dyDescent="0.15">
      <c r="B1155" s="200"/>
      <c r="C1155" s="200"/>
    </row>
    <row r="1156" spans="2:3" x14ac:dyDescent="0.15">
      <c r="B1156" s="200"/>
      <c r="C1156" s="200"/>
    </row>
    <row r="1157" spans="2:3" x14ac:dyDescent="0.15">
      <c r="B1157" s="200"/>
      <c r="C1157" s="200"/>
    </row>
    <row r="1158" spans="2:3" x14ac:dyDescent="0.15">
      <c r="B1158" s="200"/>
      <c r="C1158" s="200"/>
    </row>
    <row r="1159" spans="2:3" x14ac:dyDescent="0.15">
      <c r="B1159" s="200"/>
      <c r="C1159" s="200"/>
    </row>
    <row r="1160" spans="2:3" x14ac:dyDescent="0.15">
      <c r="B1160" s="200"/>
      <c r="C1160" s="200"/>
    </row>
    <row r="1161" spans="2:3" x14ac:dyDescent="0.15">
      <c r="B1161" s="200"/>
      <c r="C1161" s="200"/>
    </row>
    <row r="1162" spans="2:3" x14ac:dyDescent="0.15">
      <c r="B1162" s="200"/>
      <c r="C1162" s="200"/>
    </row>
    <row r="1163" spans="2:3" x14ac:dyDescent="0.15">
      <c r="B1163" s="200"/>
      <c r="C1163" s="200"/>
    </row>
    <row r="1164" spans="2:3" x14ac:dyDescent="0.15">
      <c r="B1164" s="200"/>
      <c r="C1164" s="200"/>
    </row>
    <row r="1165" spans="2:3" x14ac:dyDescent="0.15">
      <c r="B1165" s="200"/>
      <c r="C1165" s="200"/>
    </row>
    <row r="1166" spans="2:3" x14ac:dyDescent="0.15">
      <c r="B1166" s="200"/>
      <c r="C1166" s="200"/>
    </row>
    <row r="1167" spans="2:3" x14ac:dyDescent="0.15">
      <c r="B1167" s="200"/>
      <c r="C1167" s="200"/>
    </row>
    <row r="1168" spans="2:3" x14ac:dyDescent="0.15">
      <c r="B1168" s="200"/>
      <c r="C1168" s="200"/>
    </row>
    <row r="1169" spans="2:3" x14ac:dyDescent="0.15">
      <c r="B1169" s="200"/>
      <c r="C1169" s="200"/>
    </row>
    <row r="1170" spans="2:3" x14ac:dyDescent="0.15">
      <c r="B1170" s="200"/>
      <c r="C1170" s="200"/>
    </row>
    <row r="1171" spans="2:3" x14ac:dyDescent="0.15">
      <c r="B1171" s="200"/>
      <c r="C1171" s="200"/>
    </row>
    <row r="1172" spans="2:3" x14ac:dyDescent="0.15">
      <c r="B1172" s="200"/>
      <c r="C1172" s="200"/>
    </row>
    <row r="1173" spans="2:3" x14ac:dyDescent="0.15">
      <c r="B1173" s="200"/>
      <c r="C1173" s="200"/>
    </row>
    <row r="1174" spans="2:3" x14ac:dyDescent="0.15">
      <c r="B1174" s="200"/>
      <c r="C1174" s="200"/>
    </row>
    <row r="1175" spans="2:3" x14ac:dyDescent="0.15">
      <c r="B1175" s="200"/>
      <c r="C1175" s="200"/>
    </row>
    <row r="1176" spans="2:3" x14ac:dyDescent="0.15">
      <c r="B1176" s="200"/>
      <c r="C1176" s="200"/>
    </row>
    <row r="1177" spans="2:3" x14ac:dyDescent="0.15">
      <c r="B1177" s="200"/>
      <c r="C1177" s="200"/>
    </row>
    <row r="1178" spans="2:3" x14ac:dyDescent="0.15">
      <c r="B1178" s="200"/>
      <c r="C1178" s="200"/>
    </row>
    <row r="1179" spans="2:3" x14ac:dyDescent="0.15">
      <c r="B1179" s="200"/>
      <c r="C1179" s="200"/>
    </row>
    <row r="1180" spans="2:3" x14ac:dyDescent="0.15">
      <c r="B1180" s="200"/>
      <c r="C1180" s="200"/>
    </row>
    <row r="1181" spans="2:3" x14ac:dyDescent="0.15">
      <c r="B1181" s="200"/>
      <c r="C1181" s="200"/>
    </row>
    <row r="1182" spans="2:3" x14ac:dyDescent="0.15">
      <c r="B1182" s="200"/>
      <c r="C1182" s="200"/>
    </row>
    <row r="1183" spans="2:3" x14ac:dyDescent="0.15">
      <c r="B1183" s="200"/>
      <c r="C1183" s="200"/>
    </row>
    <row r="1184" spans="2:3" x14ac:dyDescent="0.15">
      <c r="B1184" s="200"/>
      <c r="C1184" s="200"/>
    </row>
    <row r="1185" spans="2:3" x14ac:dyDescent="0.15">
      <c r="B1185" s="200"/>
      <c r="C1185" s="200"/>
    </row>
    <row r="1186" spans="2:3" x14ac:dyDescent="0.15">
      <c r="B1186" s="200"/>
      <c r="C1186" s="200"/>
    </row>
    <row r="1187" spans="2:3" x14ac:dyDescent="0.15">
      <c r="B1187" s="200"/>
      <c r="C1187" s="200"/>
    </row>
    <row r="1188" spans="2:3" x14ac:dyDescent="0.15">
      <c r="B1188" s="200"/>
      <c r="C1188" s="200"/>
    </row>
    <row r="1189" spans="2:3" x14ac:dyDescent="0.15">
      <c r="B1189" s="200"/>
      <c r="C1189" s="200"/>
    </row>
    <row r="1190" spans="2:3" x14ac:dyDescent="0.15">
      <c r="B1190" s="200"/>
      <c r="C1190" s="200"/>
    </row>
    <row r="1191" spans="2:3" x14ac:dyDescent="0.15">
      <c r="B1191" s="200"/>
      <c r="C1191" s="200"/>
    </row>
    <row r="1192" spans="2:3" x14ac:dyDescent="0.15">
      <c r="B1192" s="200"/>
      <c r="C1192" s="200"/>
    </row>
    <row r="1193" spans="2:3" x14ac:dyDescent="0.15">
      <c r="B1193" s="200"/>
      <c r="C1193" s="200"/>
    </row>
    <row r="1194" spans="2:3" x14ac:dyDescent="0.15">
      <c r="B1194" s="200"/>
      <c r="C1194" s="200"/>
    </row>
    <row r="1195" spans="2:3" x14ac:dyDescent="0.15">
      <c r="B1195" s="200"/>
      <c r="C1195" s="200"/>
    </row>
    <row r="1196" spans="2:3" x14ac:dyDescent="0.15">
      <c r="B1196" s="200"/>
      <c r="C1196" s="200"/>
    </row>
    <row r="1197" spans="2:3" x14ac:dyDescent="0.15">
      <c r="B1197" s="200"/>
      <c r="C1197" s="200"/>
    </row>
    <row r="1198" spans="2:3" x14ac:dyDescent="0.15">
      <c r="B1198" s="200"/>
      <c r="C1198" s="200"/>
    </row>
    <row r="1199" spans="2:3" x14ac:dyDescent="0.15">
      <c r="B1199" s="200"/>
      <c r="C1199" s="200"/>
    </row>
    <row r="1200" spans="2:3" x14ac:dyDescent="0.15">
      <c r="B1200" s="200"/>
      <c r="C1200" s="200"/>
    </row>
    <row r="1201" spans="2:3" x14ac:dyDescent="0.15">
      <c r="B1201" s="200"/>
      <c r="C1201" s="200"/>
    </row>
    <row r="1202" spans="2:3" x14ac:dyDescent="0.15">
      <c r="B1202" s="200"/>
      <c r="C1202" s="200"/>
    </row>
    <row r="1203" spans="2:3" x14ac:dyDescent="0.15">
      <c r="B1203" s="200"/>
      <c r="C1203" s="200"/>
    </row>
    <row r="1204" spans="2:3" x14ac:dyDescent="0.15">
      <c r="B1204" s="200"/>
      <c r="C1204" s="200"/>
    </row>
    <row r="1205" spans="2:3" x14ac:dyDescent="0.15">
      <c r="B1205" s="200"/>
      <c r="C1205" s="200"/>
    </row>
    <row r="1206" spans="2:3" x14ac:dyDescent="0.15">
      <c r="B1206" s="200"/>
      <c r="C1206" s="200"/>
    </row>
    <row r="1207" spans="2:3" x14ac:dyDescent="0.15">
      <c r="B1207" s="200"/>
      <c r="C1207" s="200"/>
    </row>
    <row r="1208" spans="2:3" x14ac:dyDescent="0.15">
      <c r="B1208" s="200"/>
      <c r="C1208" s="200"/>
    </row>
    <row r="1209" spans="2:3" x14ac:dyDescent="0.15">
      <c r="B1209" s="200"/>
      <c r="C1209" s="200"/>
    </row>
    <row r="1210" spans="2:3" x14ac:dyDescent="0.15">
      <c r="B1210" s="200"/>
      <c r="C1210" s="200"/>
    </row>
    <row r="1211" spans="2:3" x14ac:dyDescent="0.15">
      <c r="B1211" s="200"/>
      <c r="C1211" s="200"/>
    </row>
    <row r="1212" spans="2:3" x14ac:dyDescent="0.15">
      <c r="B1212" s="200"/>
      <c r="C1212" s="200"/>
    </row>
    <row r="1213" spans="2:3" x14ac:dyDescent="0.15">
      <c r="B1213" s="200"/>
      <c r="C1213" s="200"/>
    </row>
    <row r="1214" spans="2:3" x14ac:dyDescent="0.15">
      <c r="B1214" s="200"/>
      <c r="C1214" s="200"/>
    </row>
    <row r="1215" spans="2:3" x14ac:dyDescent="0.15">
      <c r="B1215" s="200"/>
      <c r="C1215" s="200"/>
    </row>
    <row r="1216" spans="2:3" x14ac:dyDescent="0.15">
      <c r="B1216" s="200"/>
      <c r="C1216" s="200"/>
    </row>
    <row r="1217" spans="2:3" x14ac:dyDescent="0.15">
      <c r="B1217" s="200"/>
      <c r="C1217" s="200"/>
    </row>
    <row r="1218" spans="2:3" x14ac:dyDescent="0.15">
      <c r="B1218" s="200"/>
      <c r="C1218" s="200"/>
    </row>
    <row r="1219" spans="2:3" x14ac:dyDescent="0.15">
      <c r="B1219" s="200"/>
      <c r="C1219" s="200"/>
    </row>
    <row r="1220" spans="2:3" x14ac:dyDescent="0.15">
      <c r="B1220" s="200"/>
      <c r="C1220" s="200"/>
    </row>
    <row r="1221" spans="2:3" x14ac:dyDescent="0.15">
      <c r="B1221" s="200"/>
      <c r="C1221" s="200"/>
    </row>
    <row r="1222" spans="2:3" x14ac:dyDescent="0.15">
      <c r="B1222" s="200"/>
      <c r="C1222" s="200"/>
    </row>
    <row r="1223" spans="2:3" x14ac:dyDescent="0.15">
      <c r="B1223" s="200"/>
      <c r="C1223" s="200"/>
    </row>
    <row r="1224" spans="2:3" x14ac:dyDescent="0.15">
      <c r="B1224" s="200"/>
      <c r="C1224" s="200"/>
    </row>
    <row r="1225" spans="2:3" x14ac:dyDescent="0.15">
      <c r="B1225" s="200"/>
      <c r="C1225" s="200"/>
    </row>
    <row r="1226" spans="2:3" x14ac:dyDescent="0.15">
      <c r="B1226" s="200"/>
      <c r="C1226" s="200"/>
    </row>
    <row r="1227" spans="2:3" x14ac:dyDescent="0.15">
      <c r="B1227" s="200"/>
      <c r="C1227" s="200"/>
    </row>
    <row r="1228" spans="2:3" x14ac:dyDescent="0.15">
      <c r="B1228" s="200"/>
      <c r="C1228" s="200"/>
    </row>
    <row r="1229" spans="2:3" x14ac:dyDescent="0.15">
      <c r="B1229" s="200"/>
      <c r="C1229" s="200"/>
    </row>
    <row r="1230" spans="2:3" x14ac:dyDescent="0.15">
      <c r="B1230" s="200"/>
      <c r="C1230" s="200"/>
    </row>
    <row r="1231" spans="2:3" x14ac:dyDescent="0.15">
      <c r="B1231" s="200"/>
      <c r="C1231" s="200"/>
    </row>
    <row r="1232" spans="2:3" x14ac:dyDescent="0.15">
      <c r="B1232" s="200"/>
      <c r="C1232" s="200"/>
    </row>
    <row r="1233" spans="2:3" x14ac:dyDescent="0.15">
      <c r="B1233" s="200"/>
      <c r="C1233" s="200"/>
    </row>
    <row r="1234" spans="2:3" x14ac:dyDescent="0.15">
      <c r="B1234" s="200"/>
      <c r="C1234" s="200"/>
    </row>
    <row r="1235" spans="2:3" x14ac:dyDescent="0.15">
      <c r="B1235" s="200"/>
      <c r="C1235" s="200"/>
    </row>
    <row r="1236" spans="2:3" x14ac:dyDescent="0.15">
      <c r="B1236" s="200"/>
      <c r="C1236" s="200"/>
    </row>
    <row r="1237" spans="2:3" x14ac:dyDescent="0.15">
      <c r="B1237" s="200"/>
      <c r="C1237" s="200"/>
    </row>
    <row r="1238" spans="2:3" x14ac:dyDescent="0.15">
      <c r="B1238" s="200"/>
      <c r="C1238" s="200"/>
    </row>
    <row r="1239" spans="2:3" x14ac:dyDescent="0.15">
      <c r="B1239" s="200"/>
      <c r="C1239" s="200"/>
    </row>
    <row r="1240" spans="2:3" x14ac:dyDescent="0.15">
      <c r="B1240" s="200"/>
      <c r="C1240" s="200"/>
    </row>
    <row r="1241" spans="2:3" x14ac:dyDescent="0.15">
      <c r="B1241" s="200"/>
      <c r="C1241" s="200"/>
    </row>
    <row r="1242" spans="2:3" x14ac:dyDescent="0.15">
      <c r="B1242" s="200"/>
      <c r="C1242" s="200"/>
    </row>
    <row r="1243" spans="2:3" x14ac:dyDescent="0.15">
      <c r="B1243" s="200"/>
      <c r="C1243" s="200"/>
    </row>
    <row r="1244" spans="2:3" x14ac:dyDescent="0.15">
      <c r="B1244" s="200"/>
      <c r="C1244" s="200"/>
    </row>
    <row r="1245" spans="2:3" x14ac:dyDescent="0.15">
      <c r="B1245" s="200"/>
      <c r="C1245" s="200"/>
    </row>
    <row r="1246" spans="2:3" x14ac:dyDescent="0.15">
      <c r="B1246" s="200"/>
      <c r="C1246" s="200"/>
    </row>
    <row r="1247" spans="2:3" x14ac:dyDescent="0.15">
      <c r="B1247" s="200"/>
      <c r="C1247" s="200"/>
    </row>
    <row r="1248" spans="2:3" x14ac:dyDescent="0.15">
      <c r="B1248" s="200"/>
      <c r="C1248" s="200"/>
    </row>
    <row r="1249" spans="2:3" x14ac:dyDescent="0.15">
      <c r="B1249" s="200"/>
      <c r="C1249" s="200"/>
    </row>
    <row r="1250" spans="2:3" x14ac:dyDescent="0.15">
      <c r="B1250" s="200"/>
      <c r="C1250" s="200"/>
    </row>
    <row r="1251" spans="2:3" x14ac:dyDescent="0.15">
      <c r="B1251" s="200"/>
      <c r="C1251" s="200"/>
    </row>
    <row r="1252" spans="2:3" x14ac:dyDescent="0.15">
      <c r="B1252" s="200"/>
      <c r="C1252" s="200"/>
    </row>
    <row r="1253" spans="2:3" x14ac:dyDescent="0.15">
      <c r="B1253" s="200"/>
      <c r="C1253" s="200"/>
    </row>
    <row r="1254" spans="2:3" x14ac:dyDescent="0.15">
      <c r="B1254" s="200"/>
      <c r="C1254" s="200"/>
    </row>
    <row r="1255" spans="2:3" x14ac:dyDescent="0.15">
      <c r="B1255" s="200"/>
      <c r="C1255" s="200"/>
    </row>
    <row r="1256" spans="2:3" x14ac:dyDescent="0.15">
      <c r="B1256" s="200"/>
      <c r="C1256" s="200"/>
    </row>
    <row r="1257" spans="2:3" x14ac:dyDescent="0.15">
      <c r="B1257" s="200"/>
      <c r="C1257" s="200"/>
    </row>
    <row r="1258" spans="2:3" x14ac:dyDescent="0.15">
      <c r="B1258" s="200"/>
      <c r="C1258" s="200"/>
    </row>
    <row r="1259" spans="2:3" x14ac:dyDescent="0.15">
      <c r="B1259" s="200"/>
      <c r="C1259" s="200"/>
    </row>
    <row r="1260" spans="2:3" x14ac:dyDescent="0.15">
      <c r="B1260" s="200"/>
      <c r="C1260" s="200"/>
    </row>
    <row r="1261" spans="2:3" x14ac:dyDescent="0.15">
      <c r="B1261" s="200"/>
      <c r="C1261" s="200"/>
    </row>
    <row r="1262" spans="2:3" x14ac:dyDescent="0.15">
      <c r="B1262" s="200"/>
      <c r="C1262" s="200"/>
    </row>
    <row r="1263" spans="2:3" x14ac:dyDescent="0.15">
      <c r="B1263" s="200"/>
      <c r="C1263" s="200"/>
    </row>
    <row r="1264" spans="2:3" x14ac:dyDescent="0.15">
      <c r="B1264" s="200"/>
      <c r="C1264" s="200"/>
    </row>
    <row r="1265" spans="2:3" x14ac:dyDescent="0.15">
      <c r="B1265" s="200"/>
      <c r="C1265" s="200"/>
    </row>
    <row r="1266" spans="2:3" x14ac:dyDescent="0.15">
      <c r="B1266" s="200"/>
      <c r="C1266" s="200"/>
    </row>
    <row r="1267" spans="2:3" x14ac:dyDescent="0.15">
      <c r="B1267" s="200"/>
      <c r="C1267" s="200"/>
    </row>
    <row r="1268" spans="2:3" x14ac:dyDescent="0.15">
      <c r="B1268" s="200"/>
      <c r="C1268" s="200"/>
    </row>
    <row r="1269" spans="2:3" x14ac:dyDescent="0.15">
      <c r="B1269" s="200"/>
      <c r="C1269" s="200"/>
    </row>
    <row r="1270" spans="2:3" x14ac:dyDescent="0.15">
      <c r="B1270" s="200"/>
      <c r="C1270" s="200"/>
    </row>
    <row r="1271" spans="2:3" x14ac:dyDescent="0.15">
      <c r="B1271" s="200"/>
      <c r="C1271" s="200"/>
    </row>
    <row r="1272" spans="2:3" x14ac:dyDescent="0.15">
      <c r="B1272" s="200"/>
      <c r="C1272" s="200"/>
    </row>
    <row r="1273" spans="2:3" x14ac:dyDescent="0.15">
      <c r="B1273" s="200"/>
      <c r="C1273" s="200"/>
    </row>
    <row r="1274" spans="2:3" x14ac:dyDescent="0.15">
      <c r="B1274" s="200"/>
      <c r="C1274" s="200"/>
    </row>
    <row r="1275" spans="2:3" x14ac:dyDescent="0.15">
      <c r="B1275" s="200"/>
      <c r="C1275" s="200"/>
    </row>
    <row r="1276" spans="2:3" x14ac:dyDescent="0.15">
      <c r="B1276" s="200"/>
      <c r="C1276" s="200"/>
    </row>
    <row r="1277" spans="2:3" x14ac:dyDescent="0.15">
      <c r="B1277" s="200"/>
      <c r="C1277" s="200"/>
    </row>
    <row r="1278" spans="2:3" x14ac:dyDescent="0.15">
      <c r="B1278" s="200"/>
      <c r="C1278" s="200"/>
    </row>
    <row r="1279" spans="2:3" x14ac:dyDescent="0.15">
      <c r="B1279" s="200"/>
      <c r="C1279" s="200"/>
    </row>
    <row r="1280" spans="2:3" x14ac:dyDescent="0.15">
      <c r="B1280" s="200"/>
      <c r="C1280" s="200"/>
    </row>
    <row r="1281" spans="2:3" x14ac:dyDescent="0.15">
      <c r="B1281" s="200"/>
      <c r="C1281" s="200"/>
    </row>
    <row r="1282" spans="2:3" x14ac:dyDescent="0.15">
      <c r="B1282" s="200"/>
      <c r="C1282" s="200"/>
    </row>
    <row r="1283" spans="2:3" x14ac:dyDescent="0.15">
      <c r="B1283" s="200"/>
      <c r="C1283" s="200"/>
    </row>
    <row r="1284" spans="2:3" x14ac:dyDescent="0.15">
      <c r="B1284" s="200"/>
      <c r="C1284" s="200"/>
    </row>
    <row r="1285" spans="2:3" x14ac:dyDescent="0.15">
      <c r="B1285" s="200"/>
      <c r="C1285" s="200"/>
    </row>
    <row r="1286" spans="2:3" x14ac:dyDescent="0.15">
      <c r="B1286" s="200"/>
      <c r="C1286" s="200"/>
    </row>
    <row r="1287" spans="2:3" x14ac:dyDescent="0.15">
      <c r="B1287" s="200"/>
      <c r="C1287" s="200"/>
    </row>
    <row r="1288" spans="2:3" x14ac:dyDescent="0.15">
      <c r="B1288" s="200"/>
      <c r="C1288" s="200"/>
    </row>
    <row r="1289" spans="2:3" x14ac:dyDescent="0.15">
      <c r="B1289" s="200"/>
      <c r="C1289" s="200"/>
    </row>
    <row r="1290" spans="2:3" x14ac:dyDescent="0.15">
      <c r="B1290" s="200"/>
      <c r="C1290" s="200"/>
    </row>
    <row r="1291" spans="2:3" x14ac:dyDescent="0.15">
      <c r="B1291" s="200"/>
      <c r="C1291" s="200"/>
    </row>
    <row r="1292" spans="2:3" x14ac:dyDescent="0.15">
      <c r="B1292" s="200"/>
      <c r="C1292" s="200"/>
    </row>
    <row r="1293" spans="2:3" x14ac:dyDescent="0.15">
      <c r="B1293" s="200"/>
      <c r="C1293" s="200"/>
    </row>
    <row r="1294" spans="2:3" x14ac:dyDescent="0.15">
      <c r="B1294" s="200"/>
      <c r="C1294" s="200"/>
    </row>
    <row r="1295" spans="2:3" x14ac:dyDescent="0.15">
      <c r="B1295" s="200"/>
      <c r="C1295" s="200"/>
    </row>
    <row r="1296" spans="2:3" x14ac:dyDescent="0.15">
      <c r="B1296" s="200"/>
      <c r="C1296" s="200"/>
    </row>
    <row r="1297" spans="2:3" x14ac:dyDescent="0.15">
      <c r="B1297" s="200"/>
      <c r="C1297" s="200"/>
    </row>
    <row r="1298" spans="2:3" x14ac:dyDescent="0.15">
      <c r="B1298" s="200"/>
      <c r="C1298" s="200"/>
    </row>
    <row r="1299" spans="2:3" x14ac:dyDescent="0.15">
      <c r="B1299" s="200"/>
      <c r="C1299" s="200"/>
    </row>
    <row r="1300" spans="2:3" x14ac:dyDescent="0.15">
      <c r="B1300" s="200"/>
      <c r="C1300" s="200"/>
    </row>
    <row r="1301" spans="2:3" x14ac:dyDescent="0.15">
      <c r="B1301" s="200"/>
      <c r="C1301" s="200"/>
    </row>
    <row r="1302" spans="2:3" x14ac:dyDescent="0.15">
      <c r="B1302" s="200"/>
      <c r="C1302" s="200"/>
    </row>
    <row r="1303" spans="2:3" x14ac:dyDescent="0.15">
      <c r="B1303" s="200"/>
      <c r="C1303" s="200"/>
    </row>
    <row r="1304" spans="2:3" x14ac:dyDescent="0.15">
      <c r="B1304" s="200"/>
      <c r="C1304" s="200"/>
    </row>
    <row r="1305" spans="2:3" x14ac:dyDescent="0.15">
      <c r="B1305" s="200"/>
      <c r="C1305" s="200"/>
    </row>
    <row r="1306" spans="2:3" x14ac:dyDescent="0.15">
      <c r="B1306" s="200"/>
      <c r="C1306" s="200"/>
    </row>
    <row r="1307" spans="2:3" x14ac:dyDescent="0.15">
      <c r="B1307" s="200"/>
      <c r="C1307" s="200"/>
    </row>
    <row r="1308" spans="2:3" x14ac:dyDescent="0.15">
      <c r="B1308" s="200"/>
      <c r="C1308" s="200"/>
    </row>
    <row r="1309" spans="2:3" x14ac:dyDescent="0.15">
      <c r="B1309" s="200"/>
      <c r="C1309" s="200"/>
    </row>
    <row r="1310" spans="2:3" x14ac:dyDescent="0.15">
      <c r="B1310" s="200"/>
      <c r="C1310" s="200"/>
    </row>
    <row r="1311" spans="2:3" x14ac:dyDescent="0.15">
      <c r="B1311" s="200"/>
      <c r="C1311" s="200"/>
    </row>
    <row r="1312" spans="2:3" x14ac:dyDescent="0.15">
      <c r="B1312" s="200"/>
      <c r="C1312" s="200"/>
    </row>
    <row r="1313" spans="2:3" x14ac:dyDescent="0.15">
      <c r="B1313" s="200"/>
      <c r="C1313" s="200"/>
    </row>
    <row r="1314" spans="2:3" x14ac:dyDescent="0.15">
      <c r="B1314" s="200"/>
      <c r="C1314" s="200"/>
    </row>
    <row r="1315" spans="2:3" x14ac:dyDescent="0.15">
      <c r="B1315" s="200"/>
      <c r="C1315" s="200"/>
    </row>
    <row r="1316" spans="2:3" x14ac:dyDescent="0.15">
      <c r="B1316" s="200"/>
      <c r="C1316" s="200"/>
    </row>
    <row r="1317" spans="2:3" x14ac:dyDescent="0.15">
      <c r="B1317" s="200"/>
      <c r="C1317" s="200"/>
    </row>
    <row r="1318" spans="2:3" x14ac:dyDescent="0.15">
      <c r="B1318" s="200"/>
      <c r="C1318" s="200"/>
    </row>
    <row r="1319" spans="2:3" x14ac:dyDescent="0.15">
      <c r="B1319" s="200"/>
      <c r="C1319" s="200"/>
    </row>
    <row r="1320" spans="2:3" x14ac:dyDescent="0.15">
      <c r="B1320" s="200"/>
      <c r="C1320" s="200"/>
    </row>
    <row r="1321" spans="2:3" x14ac:dyDescent="0.15">
      <c r="B1321" s="200"/>
      <c r="C1321" s="200"/>
    </row>
    <row r="1322" spans="2:3" x14ac:dyDescent="0.15">
      <c r="B1322" s="200"/>
      <c r="C1322" s="200"/>
    </row>
    <row r="1323" spans="2:3" x14ac:dyDescent="0.15">
      <c r="B1323" s="200"/>
      <c r="C1323" s="200"/>
    </row>
    <row r="1324" spans="2:3" x14ac:dyDescent="0.15">
      <c r="B1324" s="200"/>
      <c r="C1324" s="200"/>
    </row>
    <row r="1325" spans="2:3" x14ac:dyDescent="0.15">
      <c r="B1325" s="200"/>
      <c r="C1325" s="200"/>
    </row>
    <row r="1326" spans="2:3" x14ac:dyDescent="0.15">
      <c r="B1326" s="200"/>
      <c r="C1326" s="200"/>
    </row>
    <row r="1327" spans="2:3" x14ac:dyDescent="0.15">
      <c r="B1327" s="200"/>
      <c r="C1327" s="200"/>
    </row>
    <row r="1328" spans="2:3" x14ac:dyDescent="0.15">
      <c r="B1328" s="200"/>
      <c r="C1328" s="200"/>
    </row>
    <row r="1329" spans="2:3" x14ac:dyDescent="0.15">
      <c r="B1329" s="200"/>
      <c r="C1329" s="200"/>
    </row>
    <row r="1330" spans="2:3" x14ac:dyDescent="0.15">
      <c r="B1330" s="200"/>
      <c r="C1330" s="200"/>
    </row>
    <row r="1331" spans="2:3" x14ac:dyDescent="0.15">
      <c r="B1331" s="200"/>
      <c r="C1331" s="200"/>
    </row>
    <row r="1332" spans="2:3" x14ac:dyDescent="0.15">
      <c r="B1332" s="200"/>
      <c r="C1332" s="200"/>
    </row>
    <row r="1333" spans="2:3" x14ac:dyDescent="0.15">
      <c r="B1333" s="200"/>
      <c r="C1333" s="200"/>
    </row>
    <row r="1334" spans="2:3" x14ac:dyDescent="0.15">
      <c r="B1334" s="200"/>
      <c r="C1334" s="200"/>
    </row>
    <row r="1335" spans="2:3" x14ac:dyDescent="0.15">
      <c r="B1335" s="200"/>
      <c r="C1335" s="200"/>
    </row>
    <row r="1336" spans="2:3" x14ac:dyDescent="0.15">
      <c r="B1336" s="200"/>
      <c r="C1336" s="200"/>
    </row>
    <row r="1337" spans="2:3" x14ac:dyDescent="0.15">
      <c r="B1337" s="200"/>
      <c r="C1337" s="200"/>
    </row>
    <row r="1338" spans="2:3" x14ac:dyDescent="0.15">
      <c r="B1338" s="200"/>
      <c r="C1338" s="200"/>
    </row>
    <row r="1339" spans="2:3" x14ac:dyDescent="0.15">
      <c r="B1339" s="200"/>
      <c r="C1339" s="200"/>
    </row>
    <row r="1340" spans="2:3" x14ac:dyDescent="0.15">
      <c r="B1340" s="200"/>
      <c r="C1340" s="200"/>
    </row>
    <row r="1341" spans="2:3" x14ac:dyDescent="0.15">
      <c r="B1341" s="200"/>
      <c r="C1341" s="200"/>
    </row>
    <row r="1342" spans="2:3" x14ac:dyDescent="0.15">
      <c r="B1342" s="200"/>
      <c r="C1342" s="200"/>
    </row>
    <row r="1343" spans="2:3" x14ac:dyDescent="0.15">
      <c r="B1343" s="200"/>
      <c r="C1343" s="200"/>
    </row>
    <row r="1344" spans="2:3" x14ac:dyDescent="0.15">
      <c r="B1344" s="200"/>
      <c r="C1344" s="200"/>
    </row>
    <row r="1345" spans="2:3" x14ac:dyDescent="0.15">
      <c r="B1345" s="200"/>
      <c r="C1345" s="200"/>
    </row>
    <row r="1346" spans="2:3" x14ac:dyDescent="0.15">
      <c r="B1346" s="200"/>
      <c r="C1346" s="200"/>
    </row>
    <row r="1347" spans="2:3" x14ac:dyDescent="0.15">
      <c r="B1347" s="200"/>
      <c r="C1347" s="200"/>
    </row>
    <row r="1348" spans="2:3" x14ac:dyDescent="0.15">
      <c r="B1348" s="200"/>
      <c r="C1348" s="200"/>
    </row>
    <row r="1349" spans="2:3" x14ac:dyDescent="0.15">
      <c r="B1349" s="200"/>
      <c r="C1349" s="200"/>
    </row>
    <row r="1350" spans="2:3" x14ac:dyDescent="0.15">
      <c r="B1350" s="200"/>
      <c r="C1350" s="200"/>
    </row>
    <row r="1351" spans="2:3" x14ac:dyDescent="0.15">
      <c r="B1351" s="200"/>
      <c r="C1351" s="200"/>
    </row>
    <row r="1352" spans="2:3" x14ac:dyDescent="0.15">
      <c r="B1352" s="200"/>
      <c r="C1352" s="200"/>
    </row>
    <row r="1353" spans="2:3" x14ac:dyDescent="0.15">
      <c r="B1353" s="200"/>
      <c r="C1353" s="200"/>
    </row>
    <row r="1354" spans="2:3" x14ac:dyDescent="0.15">
      <c r="B1354" s="200"/>
      <c r="C1354" s="200"/>
    </row>
    <row r="1355" spans="2:3" x14ac:dyDescent="0.15">
      <c r="B1355" s="200"/>
      <c r="C1355" s="200"/>
    </row>
    <row r="1356" spans="2:3" x14ac:dyDescent="0.15">
      <c r="B1356" s="200"/>
      <c r="C1356" s="200"/>
    </row>
    <row r="1357" spans="2:3" x14ac:dyDescent="0.15">
      <c r="B1357" s="200"/>
      <c r="C1357" s="200"/>
    </row>
    <row r="1358" spans="2:3" x14ac:dyDescent="0.15">
      <c r="B1358" s="200"/>
      <c r="C1358" s="200"/>
    </row>
    <row r="1359" spans="2:3" x14ac:dyDescent="0.15">
      <c r="B1359" s="200"/>
      <c r="C1359" s="200"/>
    </row>
    <row r="1360" spans="2:3" x14ac:dyDescent="0.15">
      <c r="B1360" s="200"/>
      <c r="C1360" s="200"/>
    </row>
    <row r="1361" spans="2:3" x14ac:dyDescent="0.15">
      <c r="B1361" s="200"/>
      <c r="C1361" s="200"/>
    </row>
    <row r="1362" spans="2:3" x14ac:dyDescent="0.15">
      <c r="B1362" s="200"/>
      <c r="C1362" s="200"/>
    </row>
    <row r="1363" spans="2:3" x14ac:dyDescent="0.15">
      <c r="B1363" s="200"/>
      <c r="C1363" s="200"/>
    </row>
    <row r="1364" spans="2:3" x14ac:dyDescent="0.15">
      <c r="B1364" s="200"/>
      <c r="C1364" s="200"/>
    </row>
    <row r="1365" spans="2:3" x14ac:dyDescent="0.15">
      <c r="B1365" s="200"/>
      <c r="C1365" s="200"/>
    </row>
    <row r="1366" spans="2:3" x14ac:dyDescent="0.15">
      <c r="B1366" s="200"/>
      <c r="C1366" s="200"/>
    </row>
    <row r="1367" spans="2:3" x14ac:dyDescent="0.15">
      <c r="B1367" s="200"/>
      <c r="C1367" s="200"/>
    </row>
    <row r="1368" spans="2:3" x14ac:dyDescent="0.15">
      <c r="B1368" s="200"/>
      <c r="C1368" s="200"/>
    </row>
    <row r="1369" spans="2:3" x14ac:dyDescent="0.15">
      <c r="B1369" s="200"/>
      <c r="C1369" s="200"/>
    </row>
    <row r="1370" spans="2:3" x14ac:dyDescent="0.15">
      <c r="B1370" s="200"/>
      <c r="C1370" s="200"/>
    </row>
    <row r="1371" spans="2:3" x14ac:dyDescent="0.15">
      <c r="B1371" s="200"/>
      <c r="C1371" s="200"/>
    </row>
    <row r="1372" spans="2:3" x14ac:dyDescent="0.15">
      <c r="B1372" s="200"/>
      <c r="C1372" s="200"/>
    </row>
    <row r="1373" spans="2:3" x14ac:dyDescent="0.15">
      <c r="B1373" s="200"/>
      <c r="C1373" s="200"/>
    </row>
    <row r="1374" spans="2:3" x14ac:dyDescent="0.15">
      <c r="B1374" s="200"/>
      <c r="C1374" s="200"/>
    </row>
    <row r="1375" spans="2:3" x14ac:dyDescent="0.15">
      <c r="B1375" s="200"/>
      <c r="C1375" s="200"/>
    </row>
    <row r="1376" spans="2:3" x14ac:dyDescent="0.15">
      <c r="B1376" s="200"/>
      <c r="C1376" s="200"/>
    </row>
    <row r="1377" spans="2:3" x14ac:dyDescent="0.15">
      <c r="B1377" s="200"/>
      <c r="C1377" s="200"/>
    </row>
    <row r="1378" spans="2:3" x14ac:dyDescent="0.15">
      <c r="B1378" s="200"/>
      <c r="C1378" s="200"/>
    </row>
    <row r="1379" spans="2:3" x14ac:dyDescent="0.15">
      <c r="B1379" s="200"/>
      <c r="C1379" s="200"/>
    </row>
    <row r="1380" spans="2:3" x14ac:dyDescent="0.15">
      <c r="B1380" s="200"/>
      <c r="C1380" s="200"/>
    </row>
    <row r="1381" spans="2:3" x14ac:dyDescent="0.15">
      <c r="B1381" s="200"/>
      <c r="C1381" s="200"/>
    </row>
    <row r="1382" spans="2:3" x14ac:dyDescent="0.15">
      <c r="B1382" s="200"/>
      <c r="C1382" s="200"/>
    </row>
    <row r="1383" spans="2:3" x14ac:dyDescent="0.15">
      <c r="B1383" s="200"/>
      <c r="C1383" s="200"/>
    </row>
    <row r="1384" spans="2:3" x14ac:dyDescent="0.15">
      <c r="B1384" s="200"/>
      <c r="C1384" s="200"/>
    </row>
    <row r="1385" spans="2:3" x14ac:dyDescent="0.15">
      <c r="B1385" s="200"/>
      <c r="C1385" s="200"/>
    </row>
    <row r="1386" spans="2:3" x14ac:dyDescent="0.15">
      <c r="B1386" s="200"/>
      <c r="C1386" s="200"/>
    </row>
    <row r="1387" spans="2:3" x14ac:dyDescent="0.15">
      <c r="B1387" s="200"/>
      <c r="C1387" s="200"/>
    </row>
    <row r="1388" spans="2:3" x14ac:dyDescent="0.15">
      <c r="B1388" s="200"/>
      <c r="C1388" s="200"/>
    </row>
    <row r="1389" spans="2:3" x14ac:dyDescent="0.15">
      <c r="B1389" s="200"/>
      <c r="C1389" s="200"/>
    </row>
    <row r="1390" spans="2:3" x14ac:dyDescent="0.15">
      <c r="B1390" s="200"/>
      <c r="C1390" s="200"/>
    </row>
    <row r="1391" spans="2:3" x14ac:dyDescent="0.15">
      <c r="B1391" s="200"/>
      <c r="C1391" s="200"/>
    </row>
    <row r="1392" spans="2:3" x14ac:dyDescent="0.15">
      <c r="B1392" s="200"/>
      <c r="C1392" s="200"/>
    </row>
    <row r="1393" spans="2:3" x14ac:dyDescent="0.15">
      <c r="B1393" s="200"/>
      <c r="C1393" s="200"/>
    </row>
    <row r="1394" spans="2:3" x14ac:dyDescent="0.15">
      <c r="B1394" s="200"/>
      <c r="C1394" s="200"/>
    </row>
    <row r="1395" spans="2:3" x14ac:dyDescent="0.15">
      <c r="B1395" s="200"/>
      <c r="C1395" s="200"/>
    </row>
    <row r="1396" spans="2:3" x14ac:dyDescent="0.15">
      <c r="B1396" s="200"/>
      <c r="C1396" s="200"/>
    </row>
    <row r="1397" spans="2:3" x14ac:dyDescent="0.15">
      <c r="B1397" s="200"/>
      <c r="C1397" s="200"/>
    </row>
    <row r="1398" spans="2:3" x14ac:dyDescent="0.15">
      <c r="B1398" s="200"/>
      <c r="C1398" s="200"/>
    </row>
    <row r="1399" spans="2:3" x14ac:dyDescent="0.15">
      <c r="B1399" s="200"/>
      <c r="C1399" s="200"/>
    </row>
    <row r="1400" spans="2:3" x14ac:dyDescent="0.15">
      <c r="B1400" s="200"/>
      <c r="C1400" s="200"/>
    </row>
    <row r="1401" spans="2:3" x14ac:dyDescent="0.15">
      <c r="B1401" s="200"/>
      <c r="C1401" s="200"/>
    </row>
    <row r="1402" spans="2:3" x14ac:dyDescent="0.15">
      <c r="B1402" s="200"/>
      <c r="C1402" s="200"/>
    </row>
    <row r="1403" spans="2:3" x14ac:dyDescent="0.15">
      <c r="B1403" s="200"/>
      <c r="C1403" s="200"/>
    </row>
    <row r="1404" spans="2:3" x14ac:dyDescent="0.15">
      <c r="B1404" s="200"/>
      <c r="C1404" s="200"/>
    </row>
    <row r="1405" spans="2:3" x14ac:dyDescent="0.15">
      <c r="B1405" s="200"/>
      <c r="C1405" s="200"/>
    </row>
    <row r="1406" spans="2:3" x14ac:dyDescent="0.15">
      <c r="B1406" s="200"/>
      <c r="C1406" s="200"/>
    </row>
    <row r="1407" spans="2:3" x14ac:dyDescent="0.15">
      <c r="B1407" s="200"/>
      <c r="C1407" s="200"/>
    </row>
    <row r="1408" spans="2:3" x14ac:dyDescent="0.15">
      <c r="B1408" s="200"/>
      <c r="C1408" s="200"/>
    </row>
    <row r="1409" spans="2:3" x14ac:dyDescent="0.15">
      <c r="B1409" s="200"/>
      <c r="C1409" s="200"/>
    </row>
    <row r="1410" spans="2:3" x14ac:dyDescent="0.15">
      <c r="B1410" s="200"/>
      <c r="C1410" s="200"/>
    </row>
    <row r="1411" spans="2:3" x14ac:dyDescent="0.15">
      <c r="B1411" s="200"/>
      <c r="C1411" s="200"/>
    </row>
    <row r="1412" spans="2:3" x14ac:dyDescent="0.15">
      <c r="B1412" s="200"/>
      <c r="C1412" s="200"/>
    </row>
    <row r="1413" spans="2:3" x14ac:dyDescent="0.15">
      <c r="B1413" s="200"/>
      <c r="C1413" s="200"/>
    </row>
    <row r="1414" spans="2:3" x14ac:dyDescent="0.15">
      <c r="B1414" s="200"/>
      <c r="C1414" s="200"/>
    </row>
    <row r="1415" spans="2:3" x14ac:dyDescent="0.15">
      <c r="B1415" s="200"/>
      <c r="C1415" s="200"/>
    </row>
    <row r="1416" spans="2:3" x14ac:dyDescent="0.15">
      <c r="B1416" s="200"/>
      <c r="C1416" s="200"/>
    </row>
    <row r="1417" spans="2:3" x14ac:dyDescent="0.15">
      <c r="B1417" s="200"/>
      <c r="C1417" s="200"/>
    </row>
    <row r="1418" spans="2:3" x14ac:dyDescent="0.15">
      <c r="B1418" s="200"/>
      <c r="C1418" s="200"/>
    </row>
    <row r="1419" spans="2:3" x14ac:dyDescent="0.15">
      <c r="B1419" s="200"/>
      <c r="C1419" s="200"/>
    </row>
    <row r="1420" spans="2:3" x14ac:dyDescent="0.15">
      <c r="B1420" s="200"/>
      <c r="C1420" s="200"/>
    </row>
    <row r="1421" spans="2:3" x14ac:dyDescent="0.15">
      <c r="B1421" s="200"/>
      <c r="C1421" s="200"/>
    </row>
    <row r="1422" spans="2:3" x14ac:dyDescent="0.15">
      <c r="B1422" s="200"/>
      <c r="C1422" s="200"/>
    </row>
    <row r="1423" spans="2:3" x14ac:dyDescent="0.15">
      <c r="B1423" s="200"/>
      <c r="C1423" s="200"/>
    </row>
    <row r="1424" spans="2:3" x14ac:dyDescent="0.15">
      <c r="B1424" s="200"/>
      <c r="C1424" s="200"/>
    </row>
    <row r="1425" spans="2:3" x14ac:dyDescent="0.15">
      <c r="B1425" s="200"/>
      <c r="C1425" s="200"/>
    </row>
    <row r="1426" spans="2:3" x14ac:dyDescent="0.15">
      <c r="B1426" s="200"/>
      <c r="C1426" s="200"/>
    </row>
    <row r="1427" spans="2:3" x14ac:dyDescent="0.15">
      <c r="B1427" s="200"/>
      <c r="C1427" s="200"/>
    </row>
    <row r="1428" spans="2:3" x14ac:dyDescent="0.15">
      <c r="B1428" s="200"/>
      <c r="C1428" s="200"/>
    </row>
    <row r="1429" spans="2:3" x14ac:dyDescent="0.15">
      <c r="B1429" s="200"/>
      <c r="C1429" s="200"/>
    </row>
    <row r="1430" spans="2:3" x14ac:dyDescent="0.15">
      <c r="B1430" s="200"/>
      <c r="C1430" s="200"/>
    </row>
    <row r="1431" spans="2:3" x14ac:dyDescent="0.15">
      <c r="B1431" s="200"/>
      <c r="C1431" s="200"/>
    </row>
    <row r="1432" spans="2:3" x14ac:dyDescent="0.15">
      <c r="B1432" s="200"/>
      <c r="C1432" s="200"/>
    </row>
    <row r="1433" spans="2:3" x14ac:dyDescent="0.15">
      <c r="B1433" s="200"/>
      <c r="C1433" s="200"/>
    </row>
    <row r="1434" spans="2:3" x14ac:dyDescent="0.15">
      <c r="B1434" s="200"/>
      <c r="C1434" s="200"/>
    </row>
    <row r="1435" spans="2:3" x14ac:dyDescent="0.15">
      <c r="B1435" s="200"/>
      <c r="C1435" s="200"/>
    </row>
    <row r="1436" spans="2:3" x14ac:dyDescent="0.15">
      <c r="B1436" s="200"/>
      <c r="C1436" s="200"/>
    </row>
    <row r="1437" spans="2:3" x14ac:dyDescent="0.15">
      <c r="B1437" s="200"/>
      <c r="C1437" s="200"/>
    </row>
    <row r="1438" spans="2:3" x14ac:dyDescent="0.15">
      <c r="B1438" s="200"/>
      <c r="C1438" s="200"/>
    </row>
    <row r="1439" spans="2:3" x14ac:dyDescent="0.15">
      <c r="B1439" s="200"/>
      <c r="C1439" s="200"/>
    </row>
    <row r="1440" spans="2:3" x14ac:dyDescent="0.15">
      <c r="B1440" s="200"/>
      <c r="C1440" s="200"/>
    </row>
    <row r="1441" spans="2:3" x14ac:dyDescent="0.15">
      <c r="B1441" s="200"/>
      <c r="C1441" s="200"/>
    </row>
    <row r="1442" spans="2:3" x14ac:dyDescent="0.15">
      <c r="B1442" s="200"/>
      <c r="C1442" s="200"/>
    </row>
    <row r="1443" spans="2:3" x14ac:dyDescent="0.15">
      <c r="B1443" s="200"/>
      <c r="C1443" s="200"/>
    </row>
    <row r="1444" spans="2:3" x14ac:dyDescent="0.15">
      <c r="B1444" s="200"/>
      <c r="C1444" s="200"/>
    </row>
    <row r="1445" spans="2:3" x14ac:dyDescent="0.15">
      <c r="B1445" s="200"/>
      <c r="C1445" s="200"/>
    </row>
    <row r="1446" spans="2:3" x14ac:dyDescent="0.15">
      <c r="B1446" s="200"/>
      <c r="C1446" s="200"/>
    </row>
    <row r="1447" spans="2:3" x14ac:dyDescent="0.15">
      <c r="B1447" s="200"/>
      <c r="C1447" s="200"/>
    </row>
    <row r="1448" spans="2:3" x14ac:dyDescent="0.15">
      <c r="B1448" s="200"/>
      <c r="C1448" s="200"/>
    </row>
    <row r="1449" spans="2:3" x14ac:dyDescent="0.15">
      <c r="B1449" s="200"/>
      <c r="C1449" s="200"/>
    </row>
    <row r="1450" spans="2:3" x14ac:dyDescent="0.15">
      <c r="B1450" s="200"/>
      <c r="C1450" s="200"/>
    </row>
    <row r="1451" spans="2:3" x14ac:dyDescent="0.15">
      <c r="B1451" s="200"/>
      <c r="C1451" s="200"/>
    </row>
    <row r="1452" spans="2:3" x14ac:dyDescent="0.15">
      <c r="B1452" s="200"/>
      <c r="C1452" s="200"/>
    </row>
    <row r="1453" spans="2:3" x14ac:dyDescent="0.15">
      <c r="B1453" s="200"/>
      <c r="C1453" s="200"/>
    </row>
    <row r="1454" spans="2:3" x14ac:dyDescent="0.15">
      <c r="B1454" s="200"/>
      <c r="C1454" s="200"/>
    </row>
    <row r="1455" spans="2:3" x14ac:dyDescent="0.15">
      <c r="B1455" s="200"/>
      <c r="C1455" s="200"/>
    </row>
    <row r="1456" spans="2:3" x14ac:dyDescent="0.15">
      <c r="B1456" s="200"/>
      <c r="C1456" s="200"/>
    </row>
    <row r="1457" spans="2:3" x14ac:dyDescent="0.15">
      <c r="B1457" s="200"/>
      <c r="C1457" s="200"/>
    </row>
    <row r="1458" spans="2:3" x14ac:dyDescent="0.15">
      <c r="B1458" s="200"/>
      <c r="C1458" s="200"/>
    </row>
    <row r="1459" spans="2:3" x14ac:dyDescent="0.15">
      <c r="B1459" s="200"/>
      <c r="C1459" s="200"/>
    </row>
    <row r="1460" spans="2:3" x14ac:dyDescent="0.15">
      <c r="B1460" s="200"/>
      <c r="C1460" s="200"/>
    </row>
    <row r="1461" spans="2:3" x14ac:dyDescent="0.15">
      <c r="B1461" s="200"/>
      <c r="C1461" s="200"/>
    </row>
    <row r="1462" spans="2:3" x14ac:dyDescent="0.15">
      <c r="B1462" s="200"/>
      <c r="C1462" s="200"/>
    </row>
    <row r="1463" spans="2:3" x14ac:dyDescent="0.15">
      <c r="B1463" s="200"/>
      <c r="C1463" s="200"/>
    </row>
    <row r="1464" spans="2:3" x14ac:dyDescent="0.15">
      <c r="B1464" s="200"/>
      <c r="C1464" s="200"/>
    </row>
    <row r="1465" spans="2:3" x14ac:dyDescent="0.15">
      <c r="B1465" s="200"/>
      <c r="C1465" s="200"/>
    </row>
    <row r="1466" spans="2:3" x14ac:dyDescent="0.15">
      <c r="B1466" s="200"/>
      <c r="C1466" s="200"/>
    </row>
    <row r="1467" spans="2:3" x14ac:dyDescent="0.15">
      <c r="B1467" s="200"/>
      <c r="C1467" s="200"/>
    </row>
    <row r="1468" spans="2:3" x14ac:dyDescent="0.15">
      <c r="B1468" s="200"/>
      <c r="C1468" s="200"/>
    </row>
    <row r="1469" spans="2:3" x14ac:dyDescent="0.15">
      <c r="B1469" s="200"/>
      <c r="C1469" s="200"/>
    </row>
    <row r="1470" spans="2:3" x14ac:dyDescent="0.15">
      <c r="B1470" s="200"/>
      <c r="C1470" s="200"/>
    </row>
    <row r="1471" spans="2:3" x14ac:dyDescent="0.15">
      <c r="B1471" s="200"/>
      <c r="C1471" s="200"/>
    </row>
    <row r="1472" spans="2:3" x14ac:dyDescent="0.15">
      <c r="B1472" s="200"/>
      <c r="C1472" s="200"/>
    </row>
    <row r="1473" spans="2:3" x14ac:dyDescent="0.15">
      <c r="B1473" s="200"/>
      <c r="C1473" s="200"/>
    </row>
    <row r="1474" spans="2:3" x14ac:dyDescent="0.15">
      <c r="B1474" s="200"/>
      <c r="C1474" s="200"/>
    </row>
    <row r="1475" spans="2:3" x14ac:dyDescent="0.15">
      <c r="B1475" s="200"/>
      <c r="C1475" s="200"/>
    </row>
    <row r="1476" spans="2:3" x14ac:dyDescent="0.15">
      <c r="B1476" s="200"/>
      <c r="C1476" s="200"/>
    </row>
    <row r="1477" spans="2:3" x14ac:dyDescent="0.15">
      <c r="B1477" s="200"/>
      <c r="C1477" s="200"/>
    </row>
    <row r="1478" spans="2:3" x14ac:dyDescent="0.15">
      <c r="B1478" s="200"/>
      <c r="C1478" s="200"/>
    </row>
    <row r="1479" spans="2:3" x14ac:dyDescent="0.15">
      <c r="B1479" s="200"/>
      <c r="C1479" s="200"/>
    </row>
    <row r="1480" spans="2:3" x14ac:dyDescent="0.15">
      <c r="B1480" s="200"/>
      <c r="C1480" s="200"/>
    </row>
    <row r="1481" spans="2:3" x14ac:dyDescent="0.15">
      <c r="B1481" s="200"/>
      <c r="C1481" s="200"/>
    </row>
    <row r="1482" spans="2:3" x14ac:dyDescent="0.15">
      <c r="B1482" s="200"/>
      <c r="C1482" s="200"/>
    </row>
    <row r="1483" spans="2:3" x14ac:dyDescent="0.15">
      <c r="B1483" s="200"/>
      <c r="C1483" s="200"/>
    </row>
    <row r="1484" spans="2:3" x14ac:dyDescent="0.15">
      <c r="B1484" s="200"/>
      <c r="C1484" s="200"/>
    </row>
    <row r="1485" spans="2:3" x14ac:dyDescent="0.15">
      <c r="B1485" s="200"/>
      <c r="C1485" s="200"/>
    </row>
    <row r="1486" spans="2:3" x14ac:dyDescent="0.15">
      <c r="B1486" s="200"/>
      <c r="C1486" s="200"/>
    </row>
    <row r="1487" spans="2:3" x14ac:dyDescent="0.15">
      <c r="B1487" s="200"/>
      <c r="C1487" s="200"/>
    </row>
    <row r="1488" spans="2:3" x14ac:dyDescent="0.15">
      <c r="B1488" s="200"/>
      <c r="C1488" s="200"/>
    </row>
    <row r="1489" spans="2:3" x14ac:dyDescent="0.15">
      <c r="B1489" s="200"/>
      <c r="C1489" s="200"/>
    </row>
    <row r="1490" spans="2:3" x14ac:dyDescent="0.15">
      <c r="B1490" s="200"/>
      <c r="C1490" s="200"/>
    </row>
    <row r="1491" spans="2:3" x14ac:dyDescent="0.15">
      <c r="B1491" s="200"/>
      <c r="C1491" s="200"/>
    </row>
    <row r="1492" spans="2:3" x14ac:dyDescent="0.15">
      <c r="B1492" s="200"/>
      <c r="C1492" s="200"/>
    </row>
    <row r="1493" spans="2:3" x14ac:dyDescent="0.15">
      <c r="B1493" s="200"/>
      <c r="C1493" s="200"/>
    </row>
    <row r="1494" spans="2:3" x14ac:dyDescent="0.15">
      <c r="B1494" s="200"/>
      <c r="C1494" s="200"/>
    </row>
    <row r="1495" spans="2:3" x14ac:dyDescent="0.15">
      <c r="B1495" s="200"/>
      <c r="C1495" s="200"/>
    </row>
    <row r="1496" spans="2:3" x14ac:dyDescent="0.15">
      <c r="B1496" s="200"/>
      <c r="C1496" s="200"/>
    </row>
    <row r="1497" spans="2:3" x14ac:dyDescent="0.15">
      <c r="B1497" s="200"/>
      <c r="C1497" s="200"/>
    </row>
    <row r="1498" spans="2:3" x14ac:dyDescent="0.15">
      <c r="B1498" s="200"/>
      <c r="C1498" s="200"/>
    </row>
    <row r="1499" spans="2:3" x14ac:dyDescent="0.15">
      <c r="B1499" s="200"/>
      <c r="C1499" s="200"/>
    </row>
    <row r="1500" spans="2:3" x14ac:dyDescent="0.15">
      <c r="B1500" s="200"/>
      <c r="C1500" s="200"/>
    </row>
    <row r="1501" spans="2:3" x14ac:dyDescent="0.15">
      <c r="B1501" s="200"/>
      <c r="C1501" s="200"/>
    </row>
    <row r="1502" spans="2:3" x14ac:dyDescent="0.15">
      <c r="B1502" s="200"/>
      <c r="C1502" s="200"/>
    </row>
    <row r="1503" spans="2:3" x14ac:dyDescent="0.15">
      <c r="B1503" s="200"/>
      <c r="C1503" s="200"/>
    </row>
    <row r="1504" spans="2:3" x14ac:dyDescent="0.15">
      <c r="B1504" s="200"/>
      <c r="C1504" s="200"/>
    </row>
    <row r="1505" spans="2:3" x14ac:dyDescent="0.15">
      <c r="B1505" s="200"/>
      <c r="C1505" s="200"/>
    </row>
    <row r="1506" spans="2:3" x14ac:dyDescent="0.15">
      <c r="B1506" s="200"/>
      <c r="C1506" s="200"/>
    </row>
    <row r="1507" spans="2:3" x14ac:dyDescent="0.15">
      <c r="B1507" s="200"/>
      <c r="C1507" s="200"/>
    </row>
    <row r="1508" spans="2:3" x14ac:dyDescent="0.15">
      <c r="B1508" s="200"/>
      <c r="C1508" s="200"/>
    </row>
    <row r="1509" spans="2:3" x14ac:dyDescent="0.15">
      <c r="B1509" s="200"/>
      <c r="C1509" s="200"/>
    </row>
    <row r="1510" spans="2:3" x14ac:dyDescent="0.15">
      <c r="B1510" s="200"/>
      <c r="C1510" s="200"/>
    </row>
    <row r="1511" spans="2:3" x14ac:dyDescent="0.15">
      <c r="B1511" s="200"/>
      <c r="C1511" s="200"/>
    </row>
    <row r="1512" spans="2:3" x14ac:dyDescent="0.15">
      <c r="B1512" s="200"/>
      <c r="C1512" s="200"/>
    </row>
    <row r="1513" spans="2:3" x14ac:dyDescent="0.15">
      <c r="B1513" s="200"/>
      <c r="C1513" s="200"/>
    </row>
    <row r="1514" spans="2:3" x14ac:dyDescent="0.15">
      <c r="B1514" s="200"/>
      <c r="C1514" s="200"/>
    </row>
    <row r="1515" spans="2:3" x14ac:dyDescent="0.15">
      <c r="B1515" s="200"/>
      <c r="C1515" s="200"/>
    </row>
    <row r="1516" spans="2:3" x14ac:dyDescent="0.15">
      <c r="B1516" s="200"/>
      <c r="C1516" s="200"/>
    </row>
    <row r="1517" spans="2:3" x14ac:dyDescent="0.15">
      <c r="B1517" s="200"/>
      <c r="C1517" s="200"/>
    </row>
    <row r="1518" spans="2:3" x14ac:dyDescent="0.15">
      <c r="B1518" s="200"/>
      <c r="C1518" s="200"/>
    </row>
    <row r="1519" spans="2:3" x14ac:dyDescent="0.15">
      <c r="B1519" s="200"/>
      <c r="C1519" s="200"/>
    </row>
    <row r="1520" spans="2:3" x14ac:dyDescent="0.15">
      <c r="B1520" s="200"/>
      <c r="C1520" s="200"/>
    </row>
    <row r="1521" spans="2:3" x14ac:dyDescent="0.15">
      <c r="B1521" s="200"/>
      <c r="C1521" s="200"/>
    </row>
    <row r="1522" spans="2:3" x14ac:dyDescent="0.15">
      <c r="B1522" s="200"/>
      <c r="C1522" s="200"/>
    </row>
    <row r="1523" spans="2:3" x14ac:dyDescent="0.15">
      <c r="B1523" s="200"/>
      <c r="C1523" s="200"/>
    </row>
    <row r="1524" spans="2:3" x14ac:dyDescent="0.15">
      <c r="B1524" s="200"/>
      <c r="C1524" s="200"/>
    </row>
    <row r="1525" spans="2:3" x14ac:dyDescent="0.15">
      <c r="B1525" s="200"/>
      <c r="C1525" s="200"/>
    </row>
    <row r="1526" spans="2:3" x14ac:dyDescent="0.15">
      <c r="B1526" s="200"/>
      <c r="C1526" s="200"/>
    </row>
    <row r="1527" spans="2:3" x14ac:dyDescent="0.15">
      <c r="B1527" s="200"/>
      <c r="C1527" s="200"/>
    </row>
    <row r="1528" spans="2:3" x14ac:dyDescent="0.15">
      <c r="B1528" s="200"/>
      <c r="C1528" s="200"/>
    </row>
    <row r="1529" spans="2:3" x14ac:dyDescent="0.15">
      <c r="B1529" s="200"/>
      <c r="C1529" s="200"/>
    </row>
    <row r="1530" spans="2:3" x14ac:dyDescent="0.15">
      <c r="B1530" s="200"/>
      <c r="C1530" s="200"/>
    </row>
    <row r="1531" spans="2:3" x14ac:dyDescent="0.15">
      <c r="B1531" s="200"/>
      <c r="C1531" s="200"/>
    </row>
    <row r="1532" spans="2:3" x14ac:dyDescent="0.15">
      <c r="B1532" s="200"/>
      <c r="C1532" s="200"/>
    </row>
    <row r="1533" spans="2:3" x14ac:dyDescent="0.15">
      <c r="B1533" s="200"/>
      <c r="C1533" s="200"/>
    </row>
    <row r="1534" spans="2:3" x14ac:dyDescent="0.15">
      <c r="B1534" s="200"/>
      <c r="C1534" s="200"/>
    </row>
    <row r="1535" spans="2:3" x14ac:dyDescent="0.15">
      <c r="B1535" s="200"/>
      <c r="C1535" s="200"/>
    </row>
    <row r="1536" spans="2:3" x14ac:dyDescent="0.15">
      <c r="B1536" s="200"/>
      <c r="C1536" s="200"/>
    </row>
    <row r="1537" spans="2:3" x14ac:dyDescent="0.15">
      <c r="B1537" s="200"/>
      <c r="C1537" s="200"/>
    </row>
    <row r="1538" spans="2:3" x14ac:dyDescent="0.15">
      <c r="B1538" s="200"/>
      <c r="C1538" s="200"/>
    </row>
    <row r="1539" spans="2:3" x14ac:dyDescent="0.15">
      <c r="B1539" s="200"/>
      <c r="C1539" s="200"/>
    </row>
    <row r="1540" spans="2:3" x14ac:dyDescent="0.15">
      <c r="B1540" s="200"/>
      <c r="C1540" s="200"/>
    </row>
    <row r="1541" spans="2:3" x14ac:dyDescent="0.15">
      <c r="B1541" s="200"/>
      <c r="C1541" s="200"/>
    </row>
    <row r="1542" spans="2:3" x14ac:dyDescent="0.15">
      <c r="B1542" s="200"/>
      <c r="C1542" s="200"/>
    </row>
    <row r="1543" spans="2:3" x14ac:dyDescent="0.15">
      <c r="B1543" s="200"/>
      <c r="C1543" s="200"/>
    </row>
    <row r="1544" spans="2:3" x14ac:dyDescent="0.15">
      <c r="B1544" s="200"/>
      <c r="C1544" s="200"/>
    </row>
    <row r="1545" spans="2:3" x14ac:dyDescent="0.15">
      <c r="B1545" s="200"/>
      <c r="C1545" s="200"/>
    </row>
    <row r="1546" spans="2:3" x14ac:dyDescent="0.15">
      <c r="B1546" s="200"/>
      <c r="C1546" s="200"/>
    </row>
    <row r="1547" spans="2:3" x14ac:dyDescent="0.15">
      <c r="B1547" s="200"/>
      <c r="C1547" s="200"/>
    </row>
    <row r="1548" spans="2:3" x14ac:dyDescent="0.15">
      <c r="B1548" s="200"/>
      <c r="C1548" s="200"/>
    </row>
    <row r="1549" spans="2:3" x14ac:dyDescent="0.15">
      <c r="B1549" s="200"/>
      <c r="C1549" s="200"/>
    </row>
    <row r="1550" spans="2:3" x14ac:dyDescent="0.15">
      <c r="B1550" s="200"/>
      <c r="C1550" s="200"/>
    </row>
    <row r="1551" spans="2:3" x14ac:dyDescent="0.15">
      <c r="B1551" s="200"/>
      <c r="C1551" s="200"/>
    </row>
    <row r="1552" spans="2:3" x14ac:dyDescent="0.15">
      <c r="B1552" s="200"/>
      <c r="C1552" s="200"/>
    </row>
    <row r="1553" spans="2:3" x14ac:dyDescent="0.15">
      <c r="B1553" s="200"/>
      <c r="C1553" s="200"/>
    </row>
    <row r="1554" spans="2:3" x14ac:dyDescent="0.15">
      <c r="B1554" s="200"/>
      <c r="C1554" s="200"/>
    </row>
    <row r="1555" spans="2:3" x14ac:dyDescent="0.15">
      <c r="B1555" s="200"/>
      <c r="C1555" s="200"/>
    </row>
    <row r="1556" spans="2:3" x14ac:dyDescent="0.15">
      <c r="B1556" s="200"/>
      <c r="C1556" s="200"/>
    </row>
    <row r="1557" spans="2:3" x14ac:dyDescent="0.15">
      <c r="B1557" s="200"/>
      <c r="C1557" s="200"/>
    </row>
    <row r="1558" spans="2:3" x14ac:dyDescent="0.15">
      <c r="B1558" s="200"/>
      <c r="C1558" s="200"/>
    </row>
    <row r="1559" spans="2:3" x14ac:dyDescent="0.15">
      <c r="B1559" s="200"/>
      <c r="C1559" s="200"/>
    </row>
    <row r="1560" spans="2:3" x14ac:dyDescent="0.15">
      <c r="B1560" s="200"/>
      <c r="C1560" s="200"/>
    </row>
    <row r="1561" spans="2:3" x14ac:dyDescent="0.15">
      <c r="B1561" s="200"/>
      <c r="C1561" s="200"/>
    </row>
    <row r="1562" spans="2:3" x14ac:dyDescent="0.15">
      <c r="B1562" s="200"/>
      <c r="C1562" s="200"/>
    </row>
    <row r="1563" spans="2:3" x14ac:dyDescent="0.15">
      <c r="B1563" s="200"/>
      <c r="C1563" s="200"/>
    </row>
    <row r="1564" spans="2:3" x14ac:dyDescent="0.15">
      <c r="B1564" s="200"/>
      <c r="C1564" s="200"/>
    </row>
    <row r="1565" spans="2:3" x14ac:dyDescent="0.15">
      <c r="B1565" s="200"/>
      <c r="C1565" s="200"/>
    </row>
    <row r="1566" spans="2:3" x14ac:dyDescent="0.15">
      <c r="B1566" s="200"/>
      <c r="C1566" s="200"/>
    </row>
    <row r="1567" spans="2:3" x14ac:dyDescent="0.15">
      <c r="B1567" s="200"/>
      <c r="C1567" s="200"/>
    </row>
    <row r="1568" spans="2:3" x14ac:dyDescent="0.15">
      <c r="B1568" s="200"/>
      <c r="C1568" s="200"/>
    </row>
    <row r="1569" spans="2:3" x14ac:dyDescent="0.15">
      <c r="B1569" s="200"/>
      <c r="C1569" s="200"/>
    </row>
    <row r="1570" spans="2:3" x14ac:dyDescent="0.15">
      <c r="B1570" s="200"/>
      <c r="C1570" s="200"/>
    </row>
    <row r="1571" spans="2:3" x14ac:dyDescent="0.15">
      <c r="B1571" s="200"/>
      <c r="C1571" s="200"/>
    </row>
    <row r="1572" spans="2:3" x14ac:dyDescent="0.15">
      <c r="B1572" s="200"/>
      <c r="C1572" s="200"/>
    </row>
    <row r="1573" spans="2:3" x14ac:dyDescent="0.15">
      <c r="B1573" s="200"/>
      <c r="C1573" s="200"/>
    </row>
    <row r="1574" spans="2:3" x14ac:dyDescent="0.15">
      <c r="B1574" s="200"/>
      <c r="C1574" s="200"/>
    </row>
    <row r="1575" spans="2:3" x14ac:dyDescent="0.15">
      <c r="B1575" s="200"/>
      <c r="C1575" s="200"/>
    </row>
    <row r="1576" spans="2:3" x14ac:dyDescent="0.15">
      <c r="B1576" s="200"/>
      <c r="C1576" s="200"/>
    </row>
    <row r="1577" spans="2:3" x14ac:dyDescent="0.15">
      <c r="B1577" s="200"/>
      <c r="C1577" s="200"/>
    </row>
    <row r="1578" spans="2:3" x14ac:dyDescent="0.15">
      <c r="B1578" s="200"/>
      <c r="C1578" s="200"/>
    </row>
    <row r="1579" spans="2:3" x14ac:dyDescent="0.15">
      <c r="B1579" s="200"/>
      <c r="C1579" s="200"/>
    </row>
    <row r="1580" spans="2:3" x14ac:dyDescent="0.15">
      <c r="B1580" s="200"/>
      <c r="C1580" s="200"/>
    </row>
    <row r="1581" spans="2:3" x14ac:dyDescent="0.15">
      <c r="B1581" s="200"/>
      <c r="C1581" s="200"/>
    </row>
    <row r="1582" spans="2:3" x14ac:dyDescent="0.15">
      <c r="B1582" s="200"/>
      <c r="C1582" s="200"/>
    </row>
    <row r="1583" spans="2:3" x14ac:dyDescent="0.15">
      <c r="B1583" s="200"/>
      <c r="C1583" s="200"/>
    </row>
    <row r="1584" spans="2:3" x14ac:dyDescent="0.15">
      <c r="B1584" s="200"/>
      <c r="C1584" s="200"/>
    </row>
    <row r="1585" spans="2:3" x14ac:dyDescent="0.15">
      <c r="B1585" s="200"/>
      <c r="C1585" s="200"/>
    </row>
    <row r="1586" spans="2:3" x14ac:dyDescent="0.15">
      <c r="B1586" s="200"/>
      <c r="C1586" s="200"/>
    </row>
    <row r="1587" spans="2:3" x14ac:dyDescent="0.15">
      <c r="B1587" s="200"/>
      <c r="C1587" s="200"/>
    </row>
    <row r="1588" spans="2:3" x14ac:dyDescent="0.15">
      <c r="B1588" s="200"/>
      <c r="C1588" s="200"/>
    </row>
    <row r="1589" spans="2:3" x14ac:dyDescent="0.15">
      <c r="B1589" s="200"/>
      <c r="C1589" s="200"/>
    </row>
    <row r="1590" spans="2:3" x14ac:dyDescent="0.15">
      <c r="B1590" s="200"/>
      <c r="C1590" s="200"/>
    </row>
    <row r="1591" spans="2:3" x14ac:dyDescent="0.15">
      <c r="B1591" s="200"/>
      <c r="C1591" s="200"/>
    </row>
    <row r="1592" spans="2:3" x14ac:dyDescent="0.15">
      <c r="B1592" s="200"/>
      <c r="C1592" s="200"/>
    </row>
    <row r="1593" spans="2:3" x14ac:dyDescent="0.15">
      <c r="B1593" s="200"/>
      <c r="C1593" s="200"/>
    </row>
    <row r="1594" spans="2:3" x14ac:dyDescent="0.15">
      <c r="B1594" s="200"/>
      <c r="C1594" s="200"/>
    </row>
    <row r="1595" spans="2:3" x14ac:dyDescent="0.15">
      <c r="B1595" s="200"/>
      <c r="C1595" s="200"/>
    </row>
    <row r="1596" spans="2:3" x14ac:dyDescent="0.15">
      <c r="B1596" s="200"/>
      <c r="C1596" s="200"/>
    </row>
    <row r="1597" spans="2:3" x14ac:dyDescent="0.15">
      <c r="B1597" s="200"/>
      <c r="C1597" s="200"/>
    </row>
    <row r="1598" spans="2:3" x14ac:dyDescent="0.15">
      <c r="B1598" s="200"/>
      <c r="C1598" s="200"/>
    </row>
    <row r="1599" spans="2:3" x14ac:dyDescent="0.15">
      <c r="B1599" s="200"/>
      <c r="C1599" s="200"/>
    </row>
    <row r="1600" spans="2:3" x14ac:dyDescent="0.15">
      <c r="B1600" s="200"/>
      <c r="C1600" s="200"/>
    </row>
    <row r="1601" spans="2:3" x14ac:dyDescent="0.15">
      <c r="B1601" s="200"/>
      <c r="C1601" s="200"/>
    </row>
    <row r="1602" spans="2:3" x14ac:dyDescent="0.15">
      <c r="B1602" s="200"/>
      <c r="C1602" s="200"/>
    </row>
    <row r="1603" spans="2:3" x14ac:dyDescent="0.15">
      <c r="B1603" s="200"/>
      <c r="C1603" s="200"/>
    </row>
    <row r="1604" spans="2:3" x14ac:dyDescent="0.15">
      <c r="B1604" s="200"/>
      <c r="C1604" s="200"/>
    </row>
    <row r="1605" spans="2:3" x14ac:dyDescent="0.15">
      <c r="B1605" s="200"/>
      <c r="C1605" s="200"/>
    </row>
    <row r="1606" spans="2:3" x14ac:dyDescent="0.15">
      <c r="B1606" s="200"/>
      <c r="C1606" s="200"/>
    </row>
    <row r="1607" spans="2:3" x14ac:dyDescent="0.15">
      <c r="B1607" s="200"/>
      <c r="C1607" s="200"/>
    </row>
    <row r="1608" spans="2:3" x14ac:dyDescent="0.15">
      <c r="B1608" s="200"/>
      <c r="C1608" s="200"/>
    </row>
    <row r="1609" spans="2:3" x14ac:dyDescent="0.15">
      <c r="B1609" s="200"/>
      <c r="C1609" s="200"/>
    </row>
    <row r="1610" spans="2:3" x14ac:dyDescent="0.15">
      <c r="B1610" s="200"/>
      <c r="C1610" s="200"/>
    </row>
    <row r="1611" spans="2:3" x14ac:dyDescent="0.15">
      <c r="B1611" s="200"/>
      <c r="C1611" s="200"/>
    </row>
    <row r="1612" spans="2:3" x14ac:dyDescent="0.15">
      <c r="B1612" s="200"/>
      <c r="C1612" s="200"/>
    </row>
    <row r="1613" spans="2:3" x14ac:dyDescent="0.15">
      <c r="B1613" s="200"/>
      <c r="C1613" s="200"/>
    </row>
    <row r="1614" spans="2:3" x14ac:dyDescent="0.15">
      <c r="B1614" s="200"/>
      <c r="C1614" s="200"/>
    </row>
    <row r="1615" spans="2:3" x14ac:dyDescent="0.15">
      <c r="B1615" s="200"/>
      <c r="C1615" s="200"/>
    </row>
    <row r="1616" spans="2:3" x14ac:dyDescent="0.15">
      <c r="B1616" s="200"/>
      <c r="C1616" s="200"/>
    </row>
    <row r="1617" spans="2:3" x14ac:dyDescent="0.15">
      <c r="B1617" s="200"/>
      <c r="C1617" s="200"/>
    </row>
    <row r="1618" spans="2:3" x14ac:dyDescent="0.15">
      <c r="B1618" s="200"/>
      <c r="C1618" s="200"/>
    </row>
    <row r="1619" spans="2:3" x14ac:dyDescent="0.15">
      <c r="B1619" s="200"/>
      <c r="C1619" s="200"/>
    </row>
    <row r="1620" spans="2:3" x14ac:dyDescent="0.15">
      <c r="B1620" s="200"/>
      <c r="C1620" s="200"/>
    </row>
    <row r="1621" spans="2:3" x14ac:dyDescent="0.15">
      <c r="B1621" s="200"/>
      <c r="C1621" s="200"/>
    </row>
    <row r="1622" spans="2:3" x14ac:dyDescent="0.15">
      <c r="B1622" s="200"/>
      <c r="C1622" s="200"/>
    </row>
    <row r="1623" spans="2:3" x14ac:dyDescent="0.15">
      <c r="B1623" s="200"/>
      <c r="C1623" s="200"/>
    </row>
    <row r="1624" spans="2:3" x14ac:dyDescent="0.15">
      <c r="B1624" s="200"/>
      <c r="C1624" s="200"/>
    </row>
    <row r="1625" spans="2:3" x14ac:dyDescent="0.15">
      <c r="B1625" s="200"/>
      <c r="C1625" s="200"/>
    </row>
    <row r="1626" spans="2:3" x14ac:dyDescent="0.15">
      <c r="B1626" s="200"/>
      <c r="C1626" s="200"/>
    </row>
    <row r="1627" spans="2:3" x14ac:dyDescent="0.15">
      <c r="B1627" s="200"/>
      <c r="C1627" s="200"/>
    </row>
    <row r="1628" spans="2:3" x14ac:dyDescent="0.15">
      <c r="B1628" s="200"/>
      <c r="C1628" s="200"/>
    </row>
    <row r="1629" spans="2:3" x14ac:dyDescent="0.15">
      <c r="B1629" s="200"/>
      <c r="C1629" s="200"/>
    </row>
    <row r="1630" spans="2:3" x14ac:dyDescent="0.15">
      <c r="B1630" s="200"/>
      <c r="C1630" s="200"/>
    </row>
    <row r="1631" spans="2:3" x14ac:dyDescent="0.15">
      <c r="B1631" s="200"/>
      <c r="C1631" s="200"/>
    </row>
    <row r="1632" spans="2:3" x14ac:dyDescent="0.15">
      <c r="B1632" s="200"/>
      <c r="C1632" s="200"/>
    </row>
    <row r="1633" spans="2:3" x14ac:dyDescent="0.15">
      <c r="B1633" s="200"/>
      <c r="C1633" s="200"/>
    </row>
    <row r="1634" spans="2:3" x14ac:dyDescent="0.15">
      <c r="B1634" s="200"/>
      <c r="C1634" s="200"/>
    </row>
    <row r="1635" spans="2:3" x14ac:dyDescent="0.15">
      <c r="B1635" s="200"/>
      <c r="C1635" s="200"/>
    </row>
    <row r="1636" spans="2:3" x14ac:dyDescent="0.15">
      <c r="B1636" s="200"/>
      <c r="C1636" s="200"/>
    </row>
    <row r="1637" spans="2:3" x14ac:dyDescent="0.15">
      <c r="B1637" s="200"/>
      <c r="C1637" s="200"/>
    </row>
    <row r="1638" spans="2:3" x14ac:dyDescent="0.15">
      <c r="B1638" s="200"/>
      <c r="C1638" s="200"/>
    </row>
    <row r="1639" spans="2:3" x14ac:dyDescent="0.15">
      <c r="B1639" s="200"/>
      <c r="C1639" s="200"/>
    </row>
    <row r="1640" spans="2:3" x14ac:dyDescent="0.15">
      <c r="B1640" s="200"/>
      <c r="C1640" s="200"/>
    </row>
    <row r="1641" spans="2:3" x14ac:dyDescent="0.15">
      <c r="B1641" s="200"/>
      <c r="C1641" s="200"/>
    </row>
    <row r="1642" spans="2:3" x14ac:dyDescent="0.15">
      <c r="B1642" s="200"/>
      <c r="C1642" s="200"/>
    </row>
    <row r="1643" spans="2:3" x14ac:dyDescent="0.15">
      <c r="B1643" s="200"/>
      <c r="C1643" s="200"/>
    </row>
    <row r="1644" spans="2:3" x14ac:dyDescent="0.15">
      <c r="B1644" s="200"/>
      <c r="C1644" s="200"/>
    </row>
    <row r="1645" spans="2:3" x14ac:dyDescent="0.15">
      <c r="B1645" s="200"/>
      <c r="C1645" s="200"/>
    </row>
    <row r="1646" spans="2:3" x14ac:dyDescent="0.15">
      <c r="B1646" s="200"/>
      <c r="C1646" s="200"/>
    </row>
    <row r="1647" spans="2:3" x14ac:dyDescent="0.15">
      <c r="B1647" s="200"/>
      <c r="C1647" s="200"/>
    </row>
    <row r="1648" spans="2:3" x14ac:dyDescent="0.15">
      <c r="B1648" s="200"/>
      <c r="C1648" s="200"/>
    </row>
    <row r="1649" spans="2:3" x14ac:dyDescent="0.15">
      <c r="B1649" s="200"/>
      <c r="C1649" s="200"/>
    </row>
    <row r="1650" spans="2:3" x14ac:dyDescent="0.15">
      <c r="B1650" s="200"/>
      <c r="C1650" s="200"/>
    </row>
    <row r="1651" spans="2:3" x14ac:dyDescent="0.15">
      <c r="B1651" s="200"/>
      <c r="C1651" s="200"/>
    </row>
    <row r="1652" spans="2:3" x14ac:dyDescent="0.15">
      <c r="B1652" s="200"/>
      <c r="C1652" s="200"/>
    </row>
    <row r="1653" spans="2:3" x14ac:dyDescent="0.15">
      <c r="B1653" s="200"/>
      <c r="C1653" s="200"/>
    </row>
    <row r="1654" spans="2:3" x14ac:dyDescent="0.15">
      <c r="B1654" s="200"/>
      <c r="C1654" s="200"/>
    </row>
    <row r="1655" spans="2:3" x14ac:dyDescent="0.15">
      <c r="B1655" s="200"/>
      <c r="C1655" s="200"/>
    </row>
    <row r="1656" spans="2:3" x14ac:dyDescent="0.15">
      <c r="B1656" s="200"/>
      <c r="C1656" s="200"/>
    </row>
    <row r="1657" spans="2:3" x14ac:dyDescent="0.15">
      <c r="B1657" s="200"/>
      <c r="C1657" s="200"/>
    </row>
    <row r="1658" spans="2:3" x14ac:dyDescent="0.15">
      <c r="B1658" s="200"/>
      <c r="C1658" s="200"/>
    </row>
    <row r="1659" spans="2:3" x14ac:dyDescent="0.15">
      <c r="B1659" s="200"/>
      <c r="C1659" s="200"/>
    </row>
    <row r="1660" spans="2:3" x14ac:dyDescent="0.15">
      <c r="B1660" s="200"/>
      <c r="C1660" s="200"/>
    </row>
    <row r="1661" spans="2:3" x14ac:dyDescent="0.15">
      <c r="B1661" s="200"/>
      <c r="C1661" s="200"/>
    </row>
    <row r="1662" spans="2:3" x14ac:dyDescent="0.15">
      <c r="B1662" s="200"/>
      <c r="C1662" s="200"/>
    </row>
    <row r="1663" spans="2:3" x14ac:dyDescent="0.15">
      <c r="B1663" s="200"/>
      <c r="C1663" s="200"/>
    </row>
    <row r="1664" spans="2:3" x14ac:dyDescent="0.15">
      <c r="B1664" s="200"/>
      <c r="C1664" s="200"/>
    </row>
    <row r="1665" spans="2:3" x14ac:dyDescent="0.15">
      <c r="B1665" s="200"/>
      <c r="C1665" s="200"/>
    </row>
    <row r="1666" spans="2:3" x14ac:dyDescent="0.15">
      <c r="B1666" s="200"/>
      <c r="C1666" s="200"/>
    </row>
    <row r="1667" spans="2:3" x14ac:dyDescent="0.15">
      <c r="B1667" s="200"/>
      <c r="C1667" s="200"/>
    </row>
    <row r="1668" spans="2:3" x14ac:dyDescent="0.15">
      <c r="B1668" s="200"/>
      <c r="C1668" s="200"/>
    </row>
    <row r="1669" spans="2:3" x14ac:dyDescent="0.15">
      <c r="B1669" s="200"/>
      <c r="C1669" s="200"/>
    </row>
    <row r="1670" spans="2:3" x14ac:dyDescent="0.15">
      <c r="B1670" s="200"/>
      <c r="C1670" s="200"/>
    </row>
    <row r="1671" spans="2:3" x14ac:dyDescent="0.15">
      <c r="B1671" s="200"/>
      <c r="C1671" s="200"/>
    </row>
    <row r="1672" spans="2:3" x14ac:dyDescent="0.15">
      <c r="B1672" s="200"/>
      <c r="C1672" s="200"/>
    </row>
    <row r="1673" spans="2:3" x14ac:dyDescent="0.15">
      <c r="B1673" s="200"/>
      <c r="C1673" s="200"/>
    </row>
    <row r="1674" spans="2:3" x14ac:dyDescent="0.15">
      <c r="B1674" s="200"/>
      <c r="C1674" s="200"/>
    </row>
    <row r="1675" spans="2:3" x14ac:dyDescent="0.15">
      <c r="B1675" s="200"/>
      <c r="C1675" s="200"/>
    </row>
    <row r="1676" spans="2:3" x14ac:dyDescent="0.15">
      <c r="B1676" s="200"/>
      <c r="C1676" s="200"/>
    </row>
    <row r="1677" spans="2:3" x14ac:dyDescent="0.15">
      <c r="B1677" s="200"/>
      <c r="C1677" s="200"/>
    </row>
    <row r="1678" spans="2:3" x14ac:dyDescent="0.15">
      <c r="B1678" s="200"/>
      <c r="C1678" s="200"/>
    </row>
    <row r="1679" spans="2:3" x14ac:dyDescent="0.15">
      <c r="B1679" s="200"/>
      <c r="C1679" s="200"/>
    </row>
    <row r="1680" spans="2:3" x14ac:dyDescent="0.15">
      <c r="B1680" s="200"/>
      <c r="C1680" s="200"/>
    </row>
    <row r="1681" spans="2:3" x14ac:dyDescent="0.15">
      <c r="B1681" s="200"/>
      <c r="C1681" s="200"/>
    </row>
    <row r="1682" spans="2:3" x14ac:dyDescent="0.15">
      <c r="B1682" s="200"/>
      <c r="C1682" s="200"/>
    </row>
    <row r="1683" spans="2:3" x14ac:dyDescent="0.15">
      <c r="B1683" s="200"/>
      <c r="C1683" s="200"/>
    </row>
    <row r="1684" spans="2:3" x14ac:dyDescent="0.15">
      <c r="B1684" s="200"/>
      <c r="C1684" s="200"/>
    </row>
    <row r="1685" spans="2:3" x14ac:dyDescent="0.15">
      <c r="B1685" s="200"/>
      <c r="C1685" s="200"/>
    </row>
    <row r="1686" spans="2:3" x14ac:dyDescent="0.15">
      <c r="B1686" s="200"/>
      <c r="C1686" s="200"/>
    </row>
    <row r="1687" spans="2:3" x14ac:dyDescent="0.15">
      <c r="B1687" s="200"/>
      <c r="C1687" s="200"/>
    </row>
    <row r="1688" spans="2:3" x14ac:dyDescent="0.15">
      <c r="B1688" s="200"/>
      <c r="C1688" s="200"/>
    </row>
    <row r="1689" spans="2:3" x14ac:dyDescent="0.15">
      <c r="B1689" s="200"/>
      <c r="C1689" s="200"/>
    </row>
    <row r="1690" spans="2:3" x14ac:dyDescent="0.15">
      <c r="B1690" s="200"/>
      <c r="C1690" s="200"/>
    </row>
    <row r="1691" spans="2:3" x14ac:dyDescent="0.15">
      <c r="B1691" s="200"/>
      <c r="C1691" s="200"/>
    </row>
    <row r="1692" spans="2:3" x14ac:dyDescent="0.15">
      <c r="B1692" s="200"/>
      <c r="C1692" s="200"/>
    </row>
    <row r="1693" spans="2:3" x14ac:dyDescent="0.15">
      <c r="B1693" s="200"/>
      <c r="C1693" s="200"/>
    </row>
    <row r="1694" spans="2:3" x14ac:dyDescent="0.15">
      <c r="B1694" s="200"/>
      <c r="C1694" s="200"/>
    </row>
    <row r="1695" spans="2:3" x14ac:dyDescent="0.15">
      <c r="B1695" s="200"/>
      <c r="C1695" s="200"/>
    </row>
    <row r="1696" spans="2:3" x14ac:dyDescent="0.15">
      <c r="B1696" s="200"/>
      <c r="C1696" s="200"/>
    </row>
    <row r="1697" spans="2:3" x14ac:dyDescent="0.15">
      <c r="B1697" s="200"/>
      <c r="C1697" s="200"/>
    </row>
    <row r="1698" spans="2:3" x14ac:dyDescent="0.15">
      <c r="B1698" s="200"/>
      <c r="C1698" s="200"/>
    </row>
    <row r="1699" spans="2:3" x14ac:dyDescent="0.15">
      <c r="B1699" s="200"/>
      <c r="C1699" s="200"/>
    </row>
    <row r="1700" spans="2:3" x14ac:dyDescent="0.15">
      <c r="B1700" s="200"/>
      <c r="C1700" s="200"/>
    </row>
    <row r="1701" spans="2:3" x14ac:dyDescent="0.15">
      <c r="B1701" s="200"/>
      <c r="C1701" s="200"/>
    </row>
    <row r="1702" spans="2:3" x14ac:dyDescent="0.15">
      <c r="B1702" s="200"/>
      <c r="C1702" s="200"/>
    </row>
    <row r="1703" spans="2:3" x14ac:dyDescent="0.15">
      <c r="B1703" s="200"/>
      <c r="C1703" s="200"/>
    </row>
    <row r="1704" spans="2:3" x14ac:dyDescent="0.15">
      <c r="B1704" s="200"/>
      <c r="C1704" s="200"/>
    </row>
    <row r="1705" spans="2:3" x14ac:dyDescent="0.15">
      <c r="B1705" s="200"/>
      <c r="C1705" s="200"/>
    </row>
    <row r="1706" spans="2:3" x14ac:dyDescent="0.15">
      <c r="B1706" s="200"/>
      <c r="C1706" s="200"/>
    </row>
    <row r="1707" spans="2:3" x14ac:dyDescent="0.15">
      <c r="B1707" s="200"/>
      <c r="C1707" s="200"/>
    </row>
    <row r="1708" spans="2:3" x14ac:dyDescent="0.15">
      <c r="B1708" s="200"/>
      <c r="C1708" s="200"/>
    </row>
    <row r="1709" spans="2:3" x14ac:dyDescent="0.15">
      <c r="B1709" s="200"/>
      <c r="C1709" s="200"/>
    </row>
    <row r="1710" spans="2:3" x14ac:dyDescent="0.15">
      <c r="B1710" s="200"/>
      <c r="C1710" s="200"/>
    </row>
    <row r="1711" spans="2:3" x14ac:dyDescent="0.15">
      <c r="B1711" s="200"/>
      <c r="C1711" s="200"/>
    </row>
    <row r="1712" spans="2:3" x14ac:dyDescent="0.15">
      <c r="B1712" s="200"/>
      <c r="C1712" s="200"/>
    </row>
    <row r="1713" spans="2:3" x14ac:dyDescent="0.15">
      <c r="B1713" s="200"/>
      <c r="C1713" s="200"/>
    </row>
    <row r="1714" spans="2:3" x14ac:dyDescent="0.15">
      <c r="B1714" s="200"/>
      <c r="C1714" s="200"/>
    </row>
    <row r="1715" spans="2:3" x14ac:dyDescent="0.15">
      <c r="B1715" s="200"/>
      <c r="C1715" s="200"/>
    </row>
    <row r="1716" spans="2:3" x14ac:dyDescent="0.15">
      <c r="B1716" s="200"/>
      <c r="C1716" s="200"/>
    </row>
    <row r="1717" spans="2:3" x14ac:dyDescent="0.15">
      <c r="B1717" s="200"/>
      <c r="C1717" s="200"/>
    </row>
    <row r="1718" spans="2:3" x14ac:dyDescent="0.15">
      <c r="B1718" s="200"/>
      <c r="C1718" s="200"/>
    </row>
    <row r="1719" spans="2:3" x14ac:dyDescent="0.15">
      <c r="B1719" s="200"/>
      <c r="C1719" s="200"/>
    </row>
    <row r="1720" spans="2:3" x14ac:dyDescent="0.15">
      <c r="B1720" s="200"/>
      <c r="C1720" s="200"/>
    </row>
    <row r="1721" spans="2:3" x14ac:dyDescent="0.15">
      <c r="B1721" s="200"/>
      <c r="C1721" s="200"/>
    </row>
    <row r="1722" spans="2:3" x14ac:dyDescent="0.15">
      <c r="B1722" s="200"/>
      <c r="C1722" s="200"/>
    </row>
    <row r="1723" spans="2:3" x14ac:dyDescent="0.15">
      <c r="B1723" s="200"/>
      <c r="C1723" s="200"/>
    </row>
    <row r="1724" spans="2:3" x14ac:dyDescent="0.15">
      <c r="B1724" s="200"/>
      <c r="C1724" s="200"/>
    </row>
    <row r="1725" spans="2:3" x14ac:dyDescent="0.15">
      <c r="B1725" s="200"/>
      <c r="C1725" s="200"/>
    </row>
    <row r="1726" spans="2:3" x14ac:dyDescent="0.15">
      <c r="B1726" s="200"/>
      <c r="C1726" s="200"/>
    </row>
    <row r="1727" spans="2:3" x14ac:dyDescent="0.15">
      <c r="B1727" s="200"/>
      <c r="C1727" s="200"/>
    </row>
    <row r="1728" spans="2:3" x14ac:dyDescent="0.15">
      <c r="B1728" s="200"/>
      <c r="C1728" s="200"/>
    </row>
    <row r="1729" spans="2:3" x14ac:dyDescent="0.15">
      <c r="B1729" s="200"/>
      <c r="C1729" s="200"/>
    </row>
    <row r="1730" spans="2:3" x14ac:dyDescent="0.15">
      <c r="B1730" s="200"/>
      <c r="C1730" s="200"/>
    </row>
    <row r="1731" spans="2:3" x14ac:dyDescent="0.15">
      <c r="B1731" s="200"/>
      <c r="C1731" s="200"/>
    </row>
    <row r="1732" spans="2:3" x14ac:dyDescent="0.15">
      <c r="B1732" s="200"/>
      <c r="C1732" s="200"/>
    </row>
    <row r="1733" spans="2:3" x14ac:dyDescent="0.15">
      <c r="B1733" s="200"/>
      <c r="C1733" s="200"/>
    </row>
    <row r="1734" spans="2:3" x14ac:dyDescent="0.15">
      <c r="B1734" s="200"/>
      <c r="C1734" s="200"/>
    </row>
    <row r="1735" spans="2:3" x14ac:dyDescent="0.15">
      <c r="B1735" s="200"/>
      <c r="C1735" s="200"/>
    </row>
    <row r="1736" spans="2:3" x14ac:dyDescent="0.15">
      <c r="B1736" s="200"/>
      <c r="C1736" s="200"/>
    </row>
    <row r="1737" spans="2:3" x14ac:dyDescent="0.15">
      <c r="B1737" s="200"/>
      <c r="C1737" s="200"/>
    </row>
    <row r="1738" spans="2:3" x14ac:dyDescent="0.15">
      <c r="B1738" s="200"/>
      <c r="C1738" s="200"/>
    </row>
    <row r="1739" spans="2:3" x14ac:dyDescent="0.15">
      <c r="B1739" s="200"/>
      <c r="C1739" s="200"/>
    </row>
    <row r="1740" spans="2:3" x14ac:dyDescent="0.15">
      <c r="B1740" s="200"/>
      <c r="C1740" s="200"/>
    </row>
    <row r="1741" spans="2:3" x14ac:dyDescent="0.15">
      <c r="B1741" s="200"/>
      <c r="C1741" s="200"/>
    </row>
    <row r="1742" spans="2:3" x14ac:dyDescent="0.15">
      <c r="B1742" s="200"/>
      <c r="C1742" s="200"/>
    </row>
    <row r="1743" spans="2:3" x14ac:dyDescent="0.15">
      <c r="B1743" s="200"/>
      <c r="C1743" s="200"/>
    </row>
    <row r="1744" spans="2:3" x14ac:dyDescent="0.15">
      <c r="B1744" s="200"/>
      <c r="C1744" s="200"/>
    </row>
    <row r="1745" spans="2:3" x14ac:dyDescent="0.15">
      <c r="B1745" s="200"/>
      <c r="C1745" s="200"/>
    </row>
    <row r="1746" spans="2:3" x14ac:dyDescent="0.15">
      <c r="B1746" s="200"/>
      <c r="C1746" s="200"/>
    </row>
    <row r="1747" spans="2:3" x14ac:dyDescent="0.15">
      <c r="B1747" s="200"/>
      <c r="C1747" s="200"/>
    </row>
    <row r="1748" spans="2:3" x14ac:dyDescent="0.15">
      <c r="B1748" s="200"/>
      <c r="C1748" s="200"/>
    </row>
    <row r="1749" spans="2:3" x14ac:dyDescent="0.15">
      <c r="B1749" s="200"/>
      <c r="C1749" s="200"/>
    </row>
    <row r="1750" spans="2:3" x14ac:dyDescent="0.15">
      <c r="B1750" s="200"/>
      <c r="C1750" s="200"/>
    </row>
    <row r="1751" spans="2:3" x14ac:dyDescent="0.15">
      <c r="B1751" s="200"/>
      <c r="C1751" s="200"/>
    </row>
    <row r="1752" spans="2:3" x14ac:dyDescent="0.15">
      <c r="B1752" s="200"/>
      <c r="C1752" s="200"/>
    </row>
    <row r="1753" spans="2:3" x14ac:dyDescent="0.15">
      <c r="B1753" s="200"/>
      <c r="C1753" s="200"/>
    </row>
    <row r="1754" spans="2:3" x14ac:dyDescent="0.15">
      <c r="B1754" s="200"/>
      <c r="C1754" s="200"/>
    </row>
    <row r="1755" spans="2:3" x14ac:dyDescent="0.15">
      <c r="B1755" s="200"/>
      <c r="C1755" s="200"/>
    </row>
    <row r="1756" spans="2:3" x14ac:dyDescent="0.15">
      <c r="B1756" s="200"/>
      <c r="C1756" s="200"/>
    </row>
    <row r="1757" spans="2:3" x14ac:dyDescent="0.15">
      <c r="B1757" s="200"/>
      <c r="C1757" s="200"/>
    </row>
    <row r="1758" spans="2:3" x14ac:dyDescent="0.15">
      <c r="B1758" s="200"/>
      <c r="C1758" s="200"/>
    </row>
    <row r="1759" spans="2:3" x14ac:dyDescent="0.15">
      <c r="B1759" s="200"/>
      <c r="C1759" s="200"/>
    </row>
    <row r="1760" spans="2:3" x14ac:dyDescent="0.15">
      <c r="B1760" s="200"/>
      <c r="C1760" s="200"/>
    </row>
    <row r="1761" spans="2:3" x14ac:dyDescent="0.15">
      <c r="B1761" s="200"/>
      <c r="C1761" s="200"/>
    </row>
    <row r="1762" spans="2:3" x14ac:dyDescent="0.15">
      <c r="B1762" s="200"/>
      <c r="C1762" s="200"/>
    </row>
    <row r="1763" spans="2:3" x14ac:dyDescent="0.15">
      <c r="B1763" s="200"/>
      <c r="C1763" s="200"/>
    </row>
    <row r="1764" spans="2:3" x14ac:dyDescent="0.15">
      <c r="B1764" s="200"/>
      <c r="C1764" s="200"/>
    </row>
    <row r="1765" spans="2:3" x14ac:dyDescent="0.15">
      <c r="B1765" s="200"/>
      <c r="C1765" s="200"/>
    </row>
    <row r="1766" spans="2:3" x14ac:dyDescent="0.15">
      <c r="B1766" s="200"/>
      <c r="C1766" s="200"/>
    </row>
    <row r="1767" spans="2:3" x14ac:dyDescent="0.15">
      <c r="B1767" s="200"/>
      <c r="C1767" s="200"/>
    </row>
    <row r="1768" spans="2:3" x14ac:dyDescent="0.15">
      <c r="B1768" s="200"/>
      <c r="C1768" s="200"/>
    </row>
    <row r="1769" spans="2:3" x14ac:dyDescent="0.15">
      <c r="B1769" s="200"/>
      <c r="C1769" s="200"/>
    </row>
    <row r="1770" spans="2:3" x14ac:dyDescent="0.15">
      <c r="B1770" s="200"/>
      <c r="C1770" s="200"/>
    </row>
    <row r="1771" spans="2:3" x14ac:dyDescent="0.15">
      <c r="B1771" s="200"/>
      <c r="C1771" s="200"/>
    </row>
    <row r="1772" spans="2:3" x14ac:dyDescent="0.15">
      <c r="B1772" s="200"/>
      <c r="C1772" s="200"/>
    </row>
    <row r="1773" spans="2:3" x14ac:dyDescent="0.15">
      <c r="B1773" s="200"/>
      <c r="C1773" s="200"/>
    </row>
    <row r="1774" spans="2:3" x14ac:dyDescent="0.15">
      <c r="B1774" s="200"/>
      <c r="C1774" s="200"/>
    </row>
    <row r="1775" spans="2:3" x14ac:dyDescent="0.15">
      <c r="B1775" s="200"/>
      <c r="C1775" s="200"/>
    </row>
    <row r="1776" spans="2:3" x14ac:dyDescent="0.15">
      <c r="B1776" s="200"/>
      <c r="C1776" s="200"/>
    </row>
    <row r="1777" spans="2:3" x14ac:dyDescent="0.15">
      <c r="B1777" s="200"/>
      <c r="C1777" s="200"/>
    </row>
    <row r="1778" spans="2:3" x14ac:dyDescent="0.15">
      <c r="B1778" s="200"/>
      <c r="C1778" s="200"/>
    </row>
    <row r="1779" spans="2:3" x14ac:dyDescent="0.15">
      <c r="B1779" s="200"/>
      <c r="C1779" s="200"/>
    </row>
    <row r="1780" spans="2:3" x14ac:dyDescent="0.15">
      <c r="B1780" s="200"/>
      <c r="C1780" s="200"/>
    </row>
    <row r="1781" spans="2:3" x14ac:dyDescent="0.15">
      <c r="B1781" s="200"/>
      <c r="C1781" s="200"/>
    </row>
    <row r="1782" spans="2:3" x14ac:dyDescent="0.15">
      <c r="B1782" s="200"/>
      <c r="C1782" s="200"/>
    </row>
    <row r="1783" spans="2:3" x14ac:dyDescent="0.15">
      <c r="B1783" s="200"/>
      <c r="C1783" s="200"/>
    </row>
    <row r="1784" spans="2:3" x14ac:dyDescent="0.15">
      <c r="B1784" s="200"/>
      <c r="C1784" s="200"/>
    </row>
    <row r="1785" spans="2:3" x14ac:dyDescent="0.15">
      <c r="B1785" s="200"/>
      <c r="C1785" s="200"/>
    </row>
    <row r="1786" spans="2:3" x14ac:dyDescent="0.15">
      <c r="B1786" s="200"/>
      <c r="C1786" s="200"/>
    </row>
    <row r="1787" spans="2:3" x14ac:dyDescent="0.15">
      <c r="B1787" s="200"/>
      <c r="C1787" s="200"/>
    </row>
    <row r="1788" spans="2:3" x14ac:dyDescent="0.15">
      <c r="B1788" s="200"/>
      <c r="C1788" s="200"/>
    </row>
    <row r="1789" spans="2:3" x14ac:dyDescent="0.15">
      <c r="B1789" s="200"/>
      <c r="C1789" s="200"/>
    </row>
    <row r="1790" spans="2:3" x14ac:dyDescent="0.15">
      <c r="B1790" s="200"/>
      <c r="C1790" s="200"/>
    </row>
    <row r="1791" spans="2:3" x14ac:dyDescent="0.15">
      <c r="B1791" s="200"/>
      <c r="C1791" s="200"/>
    </row>
    <row r="1792" spans="2:3" x14ac:dyDescent="0.15">
      <c r="B1792" s="200"/>
      <c r="C1792" s="200"/>
    </row>
    <row r="1793" spans="2:3" x14ac:dyDescent="0.15">
      <c r="B1793" s="200"/>
      <c r="C1793" s="200"/>
    </row>
    <row r="1794" spans="2:3" x14ac:dyDescent="0.15">
      <c r="B1794" s="200"/>
      <c r="C1794" s="200"/>
    </row>
    <row r="1795" spans="2:3" x14ac:dyDescent="0.15">
      <c r="B1795" s="200"/>
      <c r="C1795" s="200"/>
    </row>
    <row r="1796" spans="2:3" x14ac:dyDescent="0.15">
      <c r="B1796" s="200"/>
      <c r="C1796" s="200"/>
    </row>
    <row r="1797" spans="2:3" x14ac:dyDescent="0.15">
      <c r="B1797" s="200"/>
      <c r="C1797" s="200"/>
    </row>
    <row r="1798" spans="2:3" x14ac:dyDescent="0.15">
      <c r="B1798" s="200"/>
      <c r="C1798" s="200"/>
    </row>
    <row r="1799" spans="2:3" x14ac:dyDescent="0.15">
      <c r="B1799" s="200"/>
      <c r="C1799" s="200"/>
    </row>
    <row r="1800" spans="2:3" x14ac:dyDescent="0.15">
      <c r="B1800" s="200"/>
      <c r="C1800" s="200"/>
    </row>
    <row r="1801" spans="2:3" x14ac:dyDescent="0.15">
      <c r="B1801" s="200"/>
      <c r="C1801" s="200"/>
    </row>
    <row r="1802" spans="2:3" x14ac:dyDescent="0.15">
      <c r="B1802" s="200"/>
      <c r="C1802" s="200"/>
    </row>
    <row r="1803" spans="2:3" x14ac:dyDescent="0.15">
      <c r="B1803" s="200"/>
      <c r="C1803" s="200"/>
    </row>
    <row r="1804" spans="2:3" x14ac:dyDescent="0.15">
      <c r="B1804" s="200"/>
      <c r="C1804" s="200"/>
    </row>
    <row r="1805" spans="2:3" x14ac:dyDescent="0.15">
      <c r="B1805" s="200"/>
      <c r="C1805" s="200"/>
    </row>
    <row r="1806" spans="2:3" x14ac:dyDescent="0.15">
      <c r="B1806" s="200"/>
      <c r="C1806" s="200"/>
    </row>
    <row r="1807" spans="2:3" x14ac:dyDescent="0.15">
      <c r="B1807" s="200"/>
      <c r="C1807" s="200"/>
    </row>
    <row r="1808" spans="2:3" x14ac:dyDescent="0.15">
      <c r="B1808" s="200"/>
      <c r="C1808" s="200"/>
    </row>
    <row r="1809" spans="2:3" x14ac:dyDescent="0.15">
      <c r="B1809" s="200"/>
      <c r="C1809" s="200"/>
    </row>
    <row r="1810" spans="2:3" x14ac:dyDescent="0.15">
      <c r="B1810" s="200"/>
      <c r="C1810" s="200"/>
    </row>
    <row r="1811" spans="2:3" x14ac:dyDescent="0.15">
      <c r="B1811" s="200"/>
      <c r="C1811" s="200"/>
    </row>
    <row r="1812" spans="2:3" x14ac:dyDescent="0.15">
      <c r="B1812" s="200"/>
      <c r="C1812" s="200"/>
    </row>
    <row r="1813" spans="2:3" x14ac:dyDescent="0.15">
      <c r="B1813" s="200"/>
      <c r="C1813" s="200"/>
    </row>
    <row r="1814" spans="2:3" x14ac:dyDescent="0.15">
      <c r="B1814" s="200"/>
      <c r="C1814" s="200"/>
    </row>
    <row r="1815" spans="2:3" x14ac:dyDescent="0.15">
      <c r="B1815" s="200"/>
      <c r="C1815" s="200"/>
    </row>
    <row r="1816" spans="2:3" x14ac:dyDescent="0.15">
      <c r="B1816" s="200"/>
      <c r="C1816" s="200"/>
    </row>
    <row r="1817" spans="2:3" x14ac:dyDescent="0.15">
      <c r="B1817" s="200"/>
      <c r="C1817" s="200"/>
    </row>
    <row r="1818" spans="2:3" x14ac:dyDescent="0.15">
      <c r="B1818" s="200"/>
      <c r="C1818" s="200"/>
    </row>
    <row r="1819" spans="2:3" x14ac:dyDescent="0.15">
      <c r="B1819" s="200"/>
      <c r="C1819" s="200"/>
    </row>
    <row r="1820" spans="2:3" x14ac:dyDescent="0.15">
      <c r="B1820" s="200"/>
      <c r="C1820" s="200"/>
    </row>
    <row r="1821" spans="2:3" x14ac:dyDescent="0.15">
      <c r="B1821" s="200"/>
      <c r="C1821" s="200"/>
    </row>
    <row r="1822" spans="2:3" x14ac:dyDescent="0.15">
      <c r="B1822" s="200"/>
      <c r="C1822" s="200"/>
    </row>
    <row r="1823" spans="2:3" x14ac:dyDescent="0.15">
      <c r="B1823" s="200"/>
      <c r="C1823" s="200"/>
    </row>
    <row r="1824" spans="2:3" x14ac:dyDescent="0.15">
      <c r="B1824" s="200"/>
      <c r="C1824" s="200"/>
    </row>
    <row r="1825" spans="2:3" x14ac:dyDescent="0.15">
      <c r="B1825" s="200"/>
      <c r="C1825" s="200"/>
    </row>
    <row r="1826" spans="2:3" x14ac:dyDescent="0.15">
      <c r="B1826" s="200"/>
      <c r="C1826" s="200"/>
    </row>
    <row r="1827" spans="2:3" x14ac:dyDescent="0.15">
      <c r="B1827" s="200"/>
      <c r="C1827" s="200"/>
    </row>
    <row r="1828" spans="2:3" x14ac:dyDescent="0.15">
      <c r="B1828" s="200"/>
      <c r="C1828" s="200"/>
    </row>
    <row r="1829" spans="2:3" x14ac:dyDescent="0.15">
      <c r="B1829" s="200"/>
      <c r="C1829" s="200"/>
    </row>
    <row r="1830" spans="2:3" x14ac:dyDescent="0.15">
      <c r="B1830" s="200"/>
      <c r="C1830" s="200"/>
    </row>
    <row r="1831" spans="2:3" x14ac:dyDescent="0.15">
      <c r="B1831" s="200"/>
      <c r="C1831" s="200"/>
    </row>
    <row r="1832" spans="2:3" x14ac:dyDescent="0.15">
      <c r="B1832" s="200"/>
      <c r="C1832" s="200"/>
    </row>
    <row r="1833" spans="2:3" x14ac:dyDescent="0.15">
      <c r="B1833" s="200"/>
      <c r="C1833" s="200"/>
    </row>
    <row r="1834" spans="2:3" x14ac:dyDescent="0.15">
      <c r="B1834" s="200"/>
      <c r="C1834" s="200"/>
    </row>
    <row r="1835" spans="2:3" x14ac:dyDescent="0.15">
      <c r="B1835" s="200"/>
      <c r="C1835" s="200"/>
    </row>
    <row r="1836" spans="2:3" x14ac:dyDescent="0.15">
      <c r="B1836" s="200"/>
      <c r="C1836" s="200"/>
    </row>
    <row r="1837" spans="2:3" x14ac:dyDescent="0.15">
      <c r="B1837" s="200"/>
      <c r="C1837" s="200"/>
    </row>
    <row r="1838" spans="2:3" x14ac:dyDescent="0.15">
      <c r="B1838" s="200"/>
      <c r="C1838" s="200"/>
    </row>
    <row r="1839" spans="2:3" x14ac:dyDescent="0.15">
      <c r="B1839" s="200"/>
      <c r="C1839" s="200"/>
    </row>
    <row r="1840" spans="2:3" x14ac:dyDescent="0.15">
      <c r="B1840" s="200"/>
      <c r="C1840" s="200"/>
    </row>
    <row r="1841" spans="2:3" x14ac:dyDescent="0.15">
      <c r="B1841" s="200"/>
      <c r="C1841" s="200"/>
    </row>
    <row r="1842" spans="2:3" x14ac:dyDescent="0.15">
      <c r="B1842" s="200"/>
      <c r="C1842" s="200"/>
    </row>
    <row r="1843" spans="2:3" x14ac:dyDescent="0.15">
      <c r="B1843" s="200"/>
      <c r="C1843" s="200"/>
    </row>
    <row r="1844" spans="2:3" x14ac:dyDescent="0.15">
      <c r="B1844" s="200"/>
      <c r="C1844" s="200"/>
    </row>
    <row r="1845" spans="2:3" x14ac:dyDescent="0.15">
      <c r="B1845" s="200"/>
      <c r="C1845" s="200"/>
    </row>
    <row r="1846" spans="2:3" x14ac:dyDescent="0.15">
      <c r="B1846" s="200"/>
      <c r="C1846" s="200"/>
    </row>
    <row r="1847" spans="2:3" x14ac:dyDescent="0.15">
      <c r="B1847" s="200"/>
      <c r="C1847" s="200"/>
    </row>
    <row r="1848" spans="2:3" x14ac:dyDescent="0.15">
      <c r="B1848" s="200"/>
      <c r="C1848" s="200"/>
    </row>
    <row r="1849" spans="2:3" x14ac:dyDescent="0.15">
      <c r="B1849" s="200"/>
      <c r="C1849" s="200"/>
    </row>
    <row r="1850" spans="2:3" x14ac:dyDescent="0.15">
      <c r="B1850" s="200"/>
      <c r="C1850" s="200"/>
    </row>
    <row r="1851" spans="2:3" x14ac:dyDescent="0.15">
      <c r="B1851" s="200"/>
      <c r="C1851" s="200"/>
    </row>
    <row r="1852" spans="2:3" x14ac:dyDescent="0.15">
      <c r="B1852" s="200"/>
      <c r="C1852" s="200"/>
    </row>
    <row r="1853" spans="2:3" x14ac:dyDescent="0.15">
      <c r="B1853" s="200"/>
      <c r="C1853" s="200"/>
    </row>
    <row r="1854" spans="2:3" x14ac:dyDescent="0.15">
      <c r="B1854" s="200"/>
      <c r="C1854" s="200"/>
    </row>
    <row r="1855" spans="2:3" x14ac:dyDescent="0.15">
      <c r="B1855" s="200"/>
      <c r="C1855" s="200"/>
    </row>
    <row r="1856" spans="2:3" x14ac:dyDescent="0.15">
      <c r="B1856" s="200"/>
      <c r="C1856" s="200"/>
    </row>
    <row r="1857" spans="2:3" x14ac:dyDescent="0.15">
      <c r="B1857" s="200"/>
      <c r="C1857" s="200"/>
    </row>
    <row r="1858" spans="2:3" x14ac:dyDescent="0.15">
      <c r="B1858" s="200"/>
      <c r="C1858" s="200"/>
    </row>
    <row r="1859" spans="2:3" x14ac:dyDescent="0.15">
      <c r="B1859" s="200"/>
      <c r="C1859" s="200"/>
    </row>
    <row r="1860" spans="2:3" x14ac:dyDescent="0.15">
      <c r="B1860" s="200"/>
      <c r="C1860" s="200"/>
    </row>
    <row r="1861" spans="2:3" x14ac:dyDescent="0.15">
      <c r="B1861" s="200"/>
      <c r="C1861" s="200"/>
    </row>
    <row r="1862" spans="2:3" x14ac:dyDescent="0.15">
      <c r="B1862" s="200"/>
      <c r="C1862" s="200"/>
    </row>
    <row r="1863" spans="2:3" x14ac:dyDescent="0.15">
      <c r="B1863" s="200"/>
      <c r="C1863" s="200"/>
    </row>
    <row r="1864" spans="2:3" x14ac:dyDescent="0.15">
      <c r="B1864" s="200"/>
      <c r="C1864" s="200"/>
    </row>
    <row r="1865" spans="2:3" x14ac:dyDescent="0.15">
      <c r="B1865" s="200"/>
      <c r="C1865" s="200"/>
    </row>
    <row r="1866" spans="2:3" x14ac:dyDescent="0.15">
      <c r="B1866" s="200"/>
      <c r="C1866" s="200"/>
    </row>
    <row r="1867" spans="2:3" x14ac:dyDescent="0.15">
      <c r="B1867" s="200"/>
      <c r="C1867" s="200"/>
    </row>
    <row r="1868" spans="2:3" x14ac:dyDescent="0.15">
      <c r="B1868" s="200"/>
      <c r="C1868" s="200"/>
    </row>
    <row r="1869" spans="2:3" x14ac:dyDescent="0.15">
      <c r="B1869" s="200"/>
      <c r="C1869" s="200"/>
    </row>
    <row r="1870" spans="2:3" x14ac:dyDescent="0.15">
      <c r="B1870" s="200"/>
      <c r="C1870" s="200"/>
    </row>
    <row r="1871" spans="2:3" x14ac:dyDescent="0.15">
      <c r="B1871" s="200"/>
      <c r="C1871" s="200"/>
    </row>
    <row r="1872" spans="2:3" x14ac:dyDescent="0.15">
      <c r="B1872" s="200"/>
      <c r="C1872" s="200"/>
    </row>
    <row r="1873" spans="2:3" x14ac:dyDescent="0.15">
      <c r="B1873" s="200"/>
      <c r="C1873" s="200"/>
    </row>
    <row r="1874" spans="2:3" x14ac:dyDescent="0.15">
      <c r="B1874" s="200"/>
      <c r="C1874" s="200"/>
    </row>
    <row r="1875" spans="2:3" x14ac:dyDescent="0.15">
      <c r="B1875" s="200"/>
      <c r="C1875" s="200"/>
    </row>
    <row r="1876" spans="2:3" x14ac:dyDescent="0.15">
      <c r="B1876" s="200"/>
      <c r="C1876" s="200"/>
    </row>
    <row r="1877" spans="2:3" x14ac:dyDescent="0.15">
      <c r="B1877" s="200"/>
      <c r="C1877" s="200"/>
    </row>
    <row r="1878" spans="2:3" x14ac:dyDescent="0.15">
      <c r="B1878" s="200"/>
      <c r="C1878" s="200"/>
    </row>
    <row r="1879" spans="2:3" x14ac:dyDescent="0.15">
      <c r="B1879" s="200"/>
      <c r="C1879" s="200"/>
    </row>
    <row r="1880" spans="2:3" x14ac:dyDescent="0.15">
      <c r="B1880" s="200"/>
      <c r="C1880" s="200"/>
    </row>
    <row r="1881" spans="2:3" x14ac:dyDescent="0.15">
      <c r="B1881" s="200"/>
      <c r="C1881" s="200"/>
    </row>
    <row r="1882" spans="2:3" x14ac:dyDescent="0.15">
      <c r="B1882" s="200"/>
      <c r="C1882" s="200"/>
    </row>
    <row r="1883" spans="2:3" x14ac:dyDescent="0.15">
      <c r="B1883" s="200"/>
      <c r="C1883" s="200"/>
    </row>
    <row r="1884" spans="2:3" x14ac:dyDescent="0.15">
      <c r="B1884" s="200"/>
      <c r="C1884" s="200"/>
    </row>
    <row r="1885" spans="2:3" x14ac:dyDescent="0.15">
      <c r="B1885" s="200"/>
      <c r="C1885" s="200"/>
    </row>
    <row r="1886" spans="2:3" x14ac:dyDescent="0.15">
      <c r="B1886" s="200"/>
      <c r="C1886" s="200"/>
    </row>
    <row r="1887" spans="2:3" x14ac:dyDescent="0.15">
      <c r="B1887" s="200"/>
      <c r="C1887" s="200"/>
    </row>
    <row r="1888" spans="2:3" x14ac:dyDescent="0.15">
      <c r="B1888" s="200"/>
      <c r="C1888" s="200"/>
    </row>
    <row r="1889" spans="2:3" x14ac:dyDescent="0.15">
      <c r="B1889" s="200"/>
      <c r="C1889" s="200"/>
    </row>
    <row r="1890" spans="2:3" x14ac:dyDescent="0.15">
      <c r="B1890" s="200"/>
      <c r="C1890" s="200"/>
    </row>
    <row r="1891" spans="2:3" x14ac:dyDescent="0.15">
      <c r="B1891" s="200"/>
      <c r="C1891" s="200"/>
    </row>
    <row r="1892" spans="2:3" x14ac:dyDescent="0.15">
      <c r="B1892" s="200"/>
      <c r="C1892" s="200"/>
    </row>
    <row r="1893" spans="2:3" x14ac:dyDescent="0.15">
      <c r="B1893" s="200"/>
      <c r="C1893" s="200"/>
    </row>
    <row r="1894" spans="2:3" x14ac:dyDescent="0.15">
      <c r="B1894" s="200"/>
      <c r="C1894" s="200"/>
    </row>
    <row r="1895" spans="2:3" x14ac:dyDescent="0.15">
      <c r="B1895" s="200"/>
      <c r="C1895" s="200"/>
    </row>
    <row r="1896" spans="2:3" x14ac:dyDescent="0.15">
      <c r="B1896" s="200"/>
      <c r="C1896" s="200"/>
    </row>
    <row r="1897" spans="2:3" x14ac:dyDescent="0.15">
      <c r="B1897" s="200"/>
      <c r="C1897" s="200"/>
    </row>
    <row r="1898" spans="2:3" x14ac:dyDescent="0.15">
      <c r="B1898" s="200"/>
      <c r="C1898" s="200"/>
    </row>
    <row r="1899" spans="2:3" x14ac:dyDescent="0.15">
      <c r="B1899" s="200"/>
      <c r="C1899" s="200"/>
    </row>
    <row r="1900" spans="2:3" x14ac:dyDescent="0.15">
      <c r="B1900" s="200"/>
      <c r="C1900" s="200"/>
    </row>
    <row r="1901" spans="2:3" x14ac:dyDescent="0.15">
      <c r="B1901" s="200"/>
      <c r="C1901" s="200"/>
    </row>
    <row r="1902" spans="2:3" x14ac:dyDescent="0.15">
      <c r="B1902" s="200"/>
      <c r="C1902" s="200"/>
    </row>
    <row r="1903" spans="2:3" x14ac:dyDescent="0.15">
      <c r="B1903" s="200"/>
      <c r="C1903" s="200"/>
    </row>
    <row r="1904" spans="2:3" x14ac:dyDescent="0.15">
      <c r="B1904" s="200"/>
      <c r="C1904" s="200"/>
    </row>
    <row r="1905" spans="2:3" x14ac:dyDescent="0.15">
      <c r="B1905" s="200"/>
      <c r="C1905" s="200"/>
    </row>
    <row r="1906" spans="2:3" x14ac:dyDescent="0.15">
      <c r="B1906" s="200"/>
      <c r="C1906" s="200"/>
    </row>
    <row r="1907" spans="2:3" x14ac:dyDescent="0.15">
      <c r="B1907" s="200"/>
      <c r="C1907" s="200"/>
    </row>
    <row r="1908" spans="2:3" x14ac:dyDescent="0.15">
      <c r="B1908" s="200"/>
      <c r="C1908" s="200"/>
    </row>
    <row r="1909" spans="2:3" x14ac:dyDescent="0.15">
      <c r="B1909" s="200"/>
      <c r="C1909" s="200"/>
    </row>
    <row r="1910" spans="2:3" x14ac:dyDescent="0.15">
      <c r="B1910" s="200"/>
      <c r="C1910" s="200"/>
    </row>
    <row r="1911" spans="2:3" x14ac:dyDescent="0.15">
      <c r="B1911" s="200"/>
      <c r="C1911" s="200"/>
    </row>
    <row r="1912" spans="2:3" x14ac:dyDescent="0.15">
      <c r="B1912" s="200"/>
      <c r="C1912" s="200"/>
    </row>
    <row r="1913" spans="2:3" x14ac:dyDescent="0.15">
      <c r="B1913" s="200"/>
      <c r="C1913" s="200"/>
    </row>
    <row r="1914" spans="2:3" x14ac:dyDescent="0.15">
      <c r="B1914" s="200"/>
      <c r="C1914" s="200"/>
    </row>
    <row r="1915" spans="2:3" x14ac:dyDescent="0.15">
      <c r="B1915" s="200"/>
      <c r="C1915" s="200"/>
    </row>
    <row r="1916" spans="2:3" x14ac:dyDescent="0.15">
      <c r="B1916" s="200"/>
      <c r="C1916" s="200"/>
    </row>
    <row r="1917" spans="2:3" x14ac:dyDescent="0.15">
      <c r="B1917" s="200"/>
      <c r="C1917" s="200"/>
    </row>
    <row r="1918" spans="2:3" x14ac:dyDescent="0.15">
      <c r="B1918" s="200"/>
      <c r="C1918" s="200"/>
    </row>
    <row r="1919" spans="2:3" x14ac:dyDescent="0.15">
      <c r="B1919" s="200"/>
      <c r="C1919" s="200"/>
    </row>
    <row r="1920" spans="2:3" x14ac:dyDescent="0.15">
      <c r="B1920" s="200"/>
      <c r="C1920" s="200"/>
    </row>
    <row r="1921" spans="2:3" x14ac:dyDescent="0.15">
      <c r="B1921" s="200"/>
      <c r="C1921" s="200"/>
    </row>
    <row r="1922" spans="2:3" x14ac:dyDescent="0.15">
      <c r="B1922" s="200"/>
      <c r="C1922" s="200"/>
    </row>
    <row r="1923" spans="2:3" x14ac:dyDescent="0.15">
      <c r="B1923" s="200"/>
      <c r="C1923" s="200"/>
    </row>
    <row r="1924" spans="2:3" x14ac:dyDescent="0.15">
      <c r="B1924" s="200"/>
      <c r="C1924" s="200"/>
    </row>
    <row r="1925" spans="2:3" x14ac:dyDescent="0.15">
      <c r="B1925" s="200"/>
      <c r="C1925" s="200"/>
    </row>
    <row r="1926" spans="2:3" x14ac:dyDescent="0.15">
      <c r="B1926" s="200"/>
      <c r="C1926" s="200"/>
    </row>
    <row r="1927" spans="2:3" x14ac:dyDescent="0.15">
      <c r="B1927" s="200"/>
      <c r="C1927" s="200"/>
    </row>
    <row r="1928" spans="2:3" x14ac:dyDescent="0.15">
      <c r="B1928" s="200"/>
      <c r="C1928" s="200"/>
    </row>
    <row r="1929" spans="2:3" x14ac:dyDescent="0.15">
      <c r="B1929" s="200"/>
      <c r="C1929" s="200"/>
    </row>
    <row r="1930" spans="2:3" x14ac:dyDescent="0.15">
      <c r="B1930" s="200"/>
      <c r="C1930" s="200"/>
    </row>
    <row r="1931" spans="2:3" x14ac:dyDescent="0.15">
      <c r="B1931" s="200"/>
      <c r="C1931" s="200"/>
    </row>
    <row r="1932" spans="2:3" x14ac:dyDescent="0.15">
      <c r="B1932" s="200"/>
      <c r="C1932" s="200"/>
    </row>
    <row r="1933" spans="2:3" x14ac:dyDescent="0.15">
      <c r="B1933" s="200"/>
      <c r="C1933" s="200"/>
    </row>
    <row r="1934" spans="2:3" x14ac:dyDescent="0.15">
      <c r="B1934" s="200"/>
      <c r="C1934" s="200"/>
    </row>
    <row r="1935" spans="2:3" x14ac:dyDescent="0.15">
      <c r="B1935" s="200"/>
      <c r="C1935" s="200"/>
    </row>
    <row r="1936" spans="2:3" x14ac:dyDescent="0.15">
      <c r="B1936" s="200"/>
      <c r="C1936" s="200"/>
    </row>
    <row r="1937" spans="2:3" x14ac:dyDescent="0.15">
      <c r="B1937" s="200"/>
      <c r="C1937" s="200"/>
    </row>
    <row r="1938" spans="2:3" x14ac:dyDescent="0.15">
      <c r="B1938" s="200"/>
      <c r="C1938" s="200"/>
    </row>
    <row r="1939" spans="2:3" x14ac:dyDescent="0.15">
      <c r="B1939" s="200"/>
      <c r="C1939" s="200"/>
    </row>
    <row r="1940" spans="2:3" x14ac:dyDescent="0.15">
      <c r="B1940" s="200"/>
      <c r="C1940" s="200"/>
    </row>
    <row r="1941" spans="2:3" x14ac:dyDescent="0.15">
      <c r="B1941" s="200"/>
      <c r="C1941" s="200"/>
    </row>
    <row r="1942" spans="2:3" x14ac:dyDescent="0.15">
      <c r="B1942" s="200"/>
      <c r="C1942" s="200"/>
    </row>
    <row r="1943" spans="2:3" x14ac:dyDescent="0.15">
      <c r="B1943" s="200"/>
      <c r="C1943" s="200"/>
    </row>
    <row r="1944" spans="2:3" x14ac:dyDescent="0.15">
      <c r="B1944" s="200"/>
      <c r="C1944" s="200"/>
    </row>
    <row r="1945" spans="2:3" x14ac:dyDescent="0.15">
      <c r="B1945" s="200"/>
      <c r="C1945" s="200"/>
    </row>
    <row r="1946" spans="2:3" x14ac:dyDescent="0.15">
      <c r="B1946" s="200"/>
      <c r="C1946" s="200"/>
    </row>
    <row r="1947" spans="2:3" x14ac:dyDescent="0.15">
      <c r="B1947" s="200"/>
      <c r="C1947" s="200"/>
    </row>
    <row r="1948" spans="2:3" x14ac:dyDescent="0.15">
      <c r="B1948" s="200"/>
      <c r="C1948" s="200"/>
    </row>
    <row r="1949" spans="2:3" x14ac:dyDescent="0.15">
      <c r="B1949" s="200"/>
      <c r="C1949" s="200"/>
    </row>
    <row r="1950" spans="2:3" x14ac:dyDescent="0.15">
      <c r="B1950" s="200"/>
      <c r="C1950" s="200"/>
    </row>
    <row r="1951" spans="2:3" x14ac:dyDescent="0.15">
      <c r="B1951" s="200"/>
      <c r="C1951" s="200"/>
    </row>
    <row r="1952" spans="2:3" x14ac:dyDescent="0.15">
      <c r="B1952" s="200"/>
      <c r="C1952" s="200"/>
    </row>
    <row r="1953" spans="2:3" x14ac:dyDescent="0.15">
      <c r="B1953" s="200"/>
      <c r="C1953" s="200"/>
    </row>
    <row r="1954" spans="2:3" x14ac:dyDescent="0.15">
      <c r="B1954" s="200"/>
      <c r="C1954" s="200"/>
    </row>
    <row r="1955" spans="2:3" x14ac:dyDescent="0.15">
      <c r="B1955" s="200"/>
      <c r="C1955" s="200"/>
    </row>
    <row r="1956" spans="2:3" x14ac:dyDescent="0.15">
      <c r="B1956" s="200"/>
      <c r="C1956" s="200"/>
    </row>
    <row r="1957" spans="2:3" x14ac:dyDescent="0.15">
      <c r="B1957" s="200"/>
      <c r="C1957" s="200"/>
    </row>
    <row r="1958" spans="2:3" x14ac:dyDescent="0.15">
      <c r="B1958" s="200"/>
      <c r="C1958" s="200"/>
    </row>
    <row r="1959" spans="2:3" x14ac:dyDescent="0.15">
      <c r="B1959" s="200"/>
      <c r="C1959" s="200"/>
    </row>
    <row r="1960" spans="2:3" x14ac:dyDescent="0.15">
      <c r="B1960" s="200"/>
      <c r="C1960" s="200"/>
    </row>
    <row r="1961" spans="2:3" x14ac:dyDescent="0.15">
      <c r="B1961" s="200"/>
      <c r="C1961" s="200"/>
    </row>
    <row r="1962" spans="2:3" x14ac:dyDescent="0.15">
      <c r="B1962" s="200"/>
      <c r="C1962" s="200"/>
    </row>
    <row r="1963" spans="2:3" x14ac:dyDescent="0.15">
      <c r="B1963" s="200"/>
      <c r="C1963" s="200"/>
    </row>
    <row r="1964" spans="2:3" x14ac:dyDescent="0.15">
      <c r="B1964" s="200"/>
      <c r="C1964" s="200"/>
    </row>
    <row r="1965" spans="2:3" x14ac:dyDescent="0.15">
      <c r="B1965" s="200"/>
      <c r="C1965" s="200"/>
    </row>
    <row r="1966" spans="2:3" x14ac:dyDescent="0.15">
      <c r="B1966" s="200"/>
      <c r="C1966" s="200"/>
    </row>
    <row r="1967" spans="2:3" x14ac:dyDescent="0.15">
      <c r="B1967" s="200"/>
      <c r="C1967" s="200"/>
    </row>
    <row r="1968" spans="2:3" x14ac:dyDescent="0.15">
      <c r="B1968" s="200"/>
      <c r="C1968" s="200"/>
    </row>
    <row r="1969" spans="2:3" x14ac:dyDescent="0.15">
      <c r="B1969" s="200"/>
      <c r="C1969" s="200"/>
    </row>
    <row r="1970" spans="2:3" x14ac:dyDescent="0.15">
      <c r="B1970" s="200"/>
      <c r="C1970" s="200"/>
    </row>
    <row r="1971" spans="2:3" x14ac:dyDescent="0.15">
      <c r="B1971" s="200"/>
      <c r="C1971" s="200"/>
    </row>
    <row r="1972" spans="2:3" x14ac:dyDescent="0.15">
      <c r="B1972" s="200"/>
      <c r="C1972" s="200"/>
    </row>
    <row r="1973" spans="2:3" x14ac:dyDescent="0.15">
      <c r="B1973" s="200"/>
      <c r="C1973" s="200"/>
    </row>
    <row r="1974" spans="2:3" x14ac:dyDescent="0.15">
      <c r="B1974" s="200"/>
      <c r="C1974" s="200"/>
    </row>
    <row r="1975" spans="2:3" x14ac:dyDescent="0.15">
      <c r="B1975" s="200"/>
      <c r="C1975" s="200"/>
    </row>
    <row r="1976" spans="2:3" x14ac:dyDescent="0.15">
      <c r="B1976" s="200"/>
      <c r="C1976" s="200"/>
    </row>
    <row r="1977" spans="2:3" x14ac:dyDescent="0.15">
      <c r="B1977" s="200"/>
      <c r="C1977" s="200"/>
    </row>
    <row r="1978" spans="2:3" x14ac:dyDescent="0.15">
      <c r="B1978" s="200"/>
      <c r="C1978" s="200"/>
    </row>
    <row r="1979" spans="2:3" x14ac:dyDescent="0.15">
      <c r="B1979" s="200"/>
      <c r="C1979" s="200"/>
    </row>
    <row r="1980" spans="2:3" x14ac:dyDescent="0.15">
      <c r="B1980" s="200"/>
      <c r="C1980" s="200"/>
    </row>
    <row r="1981" spans="2:3" x14ac:dyDescent="0.15">
      <c r="B1981" s="200"/>
      <c r="C1981" s="200"/>
    </row>
    <row r="1982" spans="2:3" x14ac:dyDescent="0.15">
      <c r="B1982" s="200"/>
      <c r="C1982" s="200"/>
    </row>
    <row r="1983" spans="2:3" x14ac:dyDescent="0.15">
      <c r="B1983" s="200"/>
      <c r="C1983" s="200"/>
    </row>
    <row r="1984" spans="2:3" x14ac:dyDescent="0.15">
      <c r="B1984" s="200"/>
      <c r="C1984" s="200"/>
    </row>
    <row r="1985" spans="2:3" x14ac:dyDescent="0.15">
      <c r="B1985" s="200"/>
      <c r="C1985" s="200"/>
    </row>
    <row r="1986" spans="2:3" x14ac:dyDescent="0.15">
      <c r="B1986" s="200"/>
      <c r="C1986" s="200"/>
    </row>
    <row r="1987" spans="2:3" x14ac:dyDescent="0.15">
      <c r="B1987" s="200"/>
      <c r="C1987" s="200"/>
    </row>
    <row r="1988" spans="2:3" x14ac:dyDescent="0.15">
      <c r="B1988" s="200"/>
      <c r="C1988" s="200"/>
    </row>
    <row r="1989" spans="2:3" x14ac:dyDescent="0.15">
      <c r="B1989" s="200"/>
      <c r="C1989" s="200"/>
    </row>
    <row r="1990" spans="2:3" x14ac:dyDescent="0.15">
      <c r="B1990" s="200"/>
      <c r="C1990" s="200"/>
    </row>
    <row r="1991" spans="2:3" x14ac:dyDescent="0.15">
      <c r="B1991" s="200"/>
      <c r="C1991" s="200"/>
    </row>
    <row r="1992" spans="2:3" x14ac:dyDescent="0.15">
      <c r="B1992" s="200"/>
      <c r="C1992" s="200"/>
    </row>
    <row r="1993" spans="2:3" x14ac:dyDescent="0.15">
      <c r="B1993" s="200"/>
      <c r="C1993" s="200"/>
    </row>
    <row r="1994" spans="2:3" x14ac:dyDescent="0.15">
      <c r="B1994" s="200"/>
      <c r="C1994" s="200"/>
    </row>
    <row r="1995" spans="2:3" x14ac:dyDescent="0.15">
      <c r="B1995" s="200"/>
      <c r="C1995" s="200"/>
    </row>
    <row r="1996" spans="2:3" x14ac:dyDescent="0.15">
      <c r="B1996" s="200"/>
      <c r="C1996" s="200"/>
    </row>
    <row r="1997" spans="2:3" x14ac:dyDescent="0.15">
      <c r="B1997" s="200"/>
      <c r="C1997" s="200"/>
    </row>
    <row r="1998" spans="2:3" x14ac:dyDescent="0.15">
      <c r="B1998" s="200"/>
      <c r="C1998" s="200"/>
    </row>
    <row r="1999" spans="2:3" x14ac:dyDescent="0.15">
      <c r="B1999" s="200"/>
      <c r="C1999" s="200"/>
    </row>
    <row r="2000" spans="2:3" x14ac:dyDescent="0.15">
      <c r="B2000" s="200"/>
      <c r="C2000" s="200"/>
    </row>
    <row r="2001" spans="2:3" x14ac:dyDescent="0.15">
      <c r="B2001" s="200"/>
      <c r="C2001" s="200"/>
    </row>
    <row r="2002" spans="2:3" x14ac:dyDescent="0.15">
      <c r="B2002" s="200"/>
      <c r="C2002" s="200"/>
    </row>
    <row r="2003" spans="2:3" x14ac:dyDescent="0.15">
      <c r="B2003" s="200"/>
      <c r="C2003" s="200"/>
    </row>
    <row r="2004" spans="2:3" x14ac:dyDescent="0.15">
      <c r="B2004" s="200"/>
      <c r="C2004" s="200"/>
    </row>
    <row r="2005" spans="2:3" x14ac:dyDescent="0.15">
      <c r="B2005" s="200"/>
      <c r="C2005" s="200"/>
    </row>
    <row r="2006" spans="2:3" x14ac:dyDescent="0.15">
      <c r="B2006" s="200"/>
      <c r="C2006" s="200"/>
    </row>
    <row r="2007" spans="2:3" x14ac:dyDescent="0.15">
      <c r="B2007" s="200"/>
      <c r="C2007" s="200"/>
    </row>
    <row r="2008" spans="2:3" x14ac:dyDescent="0.15">
      <c r="B2008" s="200"/>
      <c r="C2008" s="200"/>
    </row>
    <row r="2009" spans="2:3" x14ac:dyDescent="0.15">
      <c r="B2009" s="200"/>
      <c r="C2009" s="200"/>
    </row>
    <row r="2010" spans="2:3" x14ac:dyDescent="0.15">
      <c r="B2010" s="200"/>
      <c r="C2010" s="200"/>
    </row>
    <row r="2011" spans="2:3" x14ac:dyDescent="0.15">
      <c r="B2011" s="200"/>
      <c r="C2011" s="200"/>
    </row>
    <row r="2012" spans="2:3" x14ac:dyDescent="0.15">
      <c r="B2012" s="200"/>
      <c r="C2012" s="200"/>
    </row>
    <row r="2013" spans="2:3" x14ac:dyDescent="0.15">
      <c r="B2013" s="200"/>
      <c r="C2013" s="200"/>
    </row>
    <row r="2014" spans="2:3" x14ac:dyDescent="0.15">
      <c r="B2014" s="200"/>
      <c r="C2014" s="200"/>
    </row>
    <row r="2015" spans="2:3" x14ac:dyDescent="0.15">
      <c r="B2015" s="200"/>
      <c r="C2015" s="200"/>
    </row>
    <row r="2016" spans="2:3" x14ac:dyDescent="0.15">
      <c r="B2016" s="200"/>
      <c r="C2016" s="200"/>
    </row>
    <row r="2017" spans="2:3" x14ac:dyDescent="0.15">
      <c r="B2017" s="200"/>
      <c r="C2017" s="200"/>
    </row>
    <row r="2018" spans="2:3" x14ac:dyDescent="0.15">
      <c r="B2018" s="200"/>
      <c r="C2018" s="200"/>
    </row>
    <row r="2019" spans="2:3" x14ac:dyDescent="0.15">
      <c r="B2019" s="200"/>
      <c r="C2019" s="200"/>
    </row>
    <row r="2020" spans="2:3" x14ac:dyDescent="0.15">
      <c r="B2020" s="200"/>
      <c r="C2020" s="200"/>
    </row>
    <row r="2021" spans="2:3" x14ac:dyDescent="0.15">
      <c r="B2021" s="200"/>
      <c r="C2021" s="200"/>
    </row>
    <row r="2022" spans="2:3" x14ac:dyDescent="0.15">
      <c r="B2022" s="200"/>
      <c r="C2022" s="200"/>
    </row>
    <row r="2023" spans="2:3" x14ac:dyDescent="0.15">
      <c r="B2023" s="200"/>
      <c r="C2023" s="200"/>
    </row>
    <row r="2024" spans="2:3" x14ac:dyDescent="0.15">
      <c r="B2024" s="200"/>
      <c r="C2024" s="200"/>
    </row>
    <row r="2025" spans="2:3" x14ac:dyDescent="0.15">
      <c r="B2025" s="200"/>
      <c r="C2025" s="200"/>
    </row>
    <row r="2026" spans="2:3" x14ac:dyDescent="0.15">
      <c r="B2026" s="200"/>
      <c r="C2026" s="200"/>
    </row>
    <row r="2027" spans="2:3" x14ac:dyDescent="0.15">
      <c r="B2027" s="200"/>
      <c r="C2027" s="200"/>
    </row>
    <row r="2028" spans="2:3" x14ac:dyDescent="0.15">
      <c r="B2028" s="200"/>
      <c r="C2028" s="200"/>
    </row>
    <row r="2029" spans="2:3" x14ac:dyDescent="0.15">
      <c r="B2029" s="200"/>
      <c r="C2029" s="200"/>
    </row>
    <row r="2030" spans="2:3" x14ac:dyDescent="0.15">
      <c r="B2030" s="200"/>
      <c r="C2030" s="200"/>
    </row>
    <row r="2031" spans="2:3" x14ac:dyDescent="0.15">
      <c r="B2031" s="200"/>
      <c r="C2031" s="200"/>
    </row>
    <row r="2032" spans="2:3" x14ac:dyDescent="0.15">
      <c r="B2032" s="200"/>
      <c r="C2032" s="200"/>
    </row>
    <row r="2033" spans="2:3" x14ac:dyDescent="0.15">
      <c r="B2033" s="200"/>
      <c r="C2033" s="200"/>
    </row>
    <row r="2034" spans="2:3" x14ac:dyDescent="0.15">
      <c r="B2034" s="200"/>
      <c r="C2034" s="200"/>
    </row>
    <row r="2035" spans="2:3" x14ac:dyDescent="0.15">
      <c r="B2035" s="200"/>
      <c r="C2035" s="200"/>
    </row>
    <row r="2036" spans="2:3" x14ac:dyDescent="0.15">
      <c r="B2036" s="200"/>
      <c r="C2036" s="200"/>
    </row>
    <row r="2037" spans="2:3" x14ac:dyDescent="0.15">
      <c r="B2037" s="200"/>
      <c r="C2037" s="200"/>
    </row>
    <row r="2038" spans="2:3" x14ac:dyDescent="0.15">
      <c r="B2038" s="200"/>
      <c r="C2038" s="200"/>
    </row>
    <row r="2039" spans="2:3" x14ac:dyDescent="0.15">
      <c r="B2039" s="200"/>
      <c r="C2039" s="200"/>
    </row>
    <row r="2040" spans="2:3" x14ac:dyDescent="0.15">
      <c r="B2040" s="200"/>
      <c r="C2040" s="200"/>
    </row>
    <row r="2041" spans="2:3" x14ac:dyDescent="0.15">
      <c r="B2041" s="200"/>
      <c r="C2041" s="200"/>
    </row>
    <row r="2042" spans="2:3" x14ac:dyDescent="0.15">
      <c r="B2042" s="200"/>
      <c r="C2042" s="200"/>
    </row>
    <row r="2043" spans="2:3" x14ac:dyDescent="0.15">
      <c r="B2043" s="200"/>
      <c r="C2043" s="200"/>
    </row>
    <row r="2044" spans="2:3" x14ac:dyDescent="0.15">
      <c r="B2044" s="200"/>
      <c r="C2044" s="200"/>
    </row>
    <row r="2045" spans="2:3" x14ac:dyDescent="0.15">
      <c r="B2045" s="200"/>
      <c r="C2045" s="200"/>
    </row>
    <row r="2046" spans="2:3" x14ac:dyDescent="0.15">
      <c r="B2046" s="200"/>
      <c r="C2046" s="200"/>
    </row>
    <row r="2047" spans="2:3" x14ac:dyDescent="0.15">
      <c r="B2047" s="200"/>
      <c r="C2047" s="200"/>
    </row>
    <row r="2048" spans="2:3" x14ac:dyDescent="0.15">
      <c r="B2048" s="200"/>
      <c r="C2048" s="200"/>
    </row>
    <row r="2049" spans="2:3" x14ac:dyDescent="0.15">
      <c r="B2049" s="200"/>
      <c r="C2049" s="200"/>
    </row>
    <row r="2050" spans="2:3" x14ac:dyDescent="0.15">
      <c r="B2050" s="200"/>
      <c r="C2050" s="200"/>
    </row>
    <row r="2051" spans="2:3" x14ac:dyDescent="0.15">
      <c r="B2051" s="200"/>
      <c r="C2051" s="200"/>
    </row>
    <row r="2052" spans="2:3" x14ac:dyDescent="0.15">
      <c r="B2052" s="200"/>
      <c r="C2052" s="200"/>
    </row>
    <row r="2053" spans="2:3" x14ac:dyDescent="0.15">
      <c r="B2053" s="200"/>
      <c r="C2053" s="200"/>
    </row>
    <row r="2054" spans="2:3" x14ac:dyDescent="0.15">
      <c r="B2054" s="200"/>
      <c r="C2054" s="200"/>
    </row>
    <row r="2055" spans="2:3" x14ac:dyDescent="0.15">
      <c r="B2055" s="200"/>
      <c r="C2055" s="200"/>
    </row>
    <row r="2056" spans="2:3" x14ac:dyDescent="0.15">
      <c r="B2056" s="200"/>
      <c r="C2056" s="200"/>
    </row>
    <row r="2057" spans="2:3" x14ac:dyDescent="0.15">
      <c r="B2057" s="200"/>
      <c r="C2057" s="200"/>
    </row>
    <row r="2058" spans="2:3" x14ac:dyDescent="0.15">
      <c r="B2058" s="200"/>
      <c r="C2058" s="200"/>
    </row>
    <row r="2059" spans="2:3" x14ac:dyDescent="0.15">
      <c r="B2059" s="200"/>
      <c r="C2059" s="200"/>
    </row>
    <row r="2060" spans="2:3" x14ac:dyDescent="0.15">
      <c r="B2060" s="200"/>
      <c r="C2060" s="200"/>
    </row>
    <row r="2061" spans="2:3" x14ac:dyDescent="0.15">
      <c r="B2061" s="200"/>
      <c r="C2061" s="200"/>
    </row>
    <row r="2062" spans="2:3" x14ac:dyDescent="0.15">
      <c r="B2062" s="200"/>
      <c r="C2062" s="200"/>
    </row>
    <row r="2063" spans="2:3" x14ac:dyDescent="0.15">
      <c r="B2063" s="200"/>
      <c r="C2063" s="200"/>
    </row>
    <row r="2064" spans="2:3" x14ac:dyDescent="0.15">
      <c r="B2064" s="200"/>
      <c r="C2064" s="200"/>
    </row>
    <row r="2065" spans="2:3" x14ac:dyDescent="0.15">
      <c r="B2065" s="200"/>
      <c r="C2065" s="200"/>
    </row>
    <row r="2066" spans="2:3" x14ac:dyDescent="0.15">
      <c r="B2066" s="200"/>
      <c r="C2066" s="200"/>
    </row>
    <row r="2067" spans="2:3" x14ac:dyDescent="0.15">
      <c r="B2067" s="200"/>
      <c r="C2067" s="200"/>
    </row>
    <row r="2068" spans="2:3" x14ac:dyDescent="0.15">
      <c r="B2068" s="200"/>
      <c r="C2068" s="200"/>
    </row>
    <row r="2069" spans="2:3" x14ac:dyDescent="0.15">
      <c r="B2069" s="200"/>
      <c r="C2069" s="200"/>
    </row>
    <row r="2070" spans="2:3" x14ac:dyDescent="0.15">
      <c r="B2070" s="200"/>
      <c r="C2070" s="200"/>
    </row>
    <row r="2071" spans="2:3" x14ac:dyDescent="0.15">
      <c r="B2071" s="200"/>
      <c r="C2071" s="200"/>
    </row>
    <row r="2072" spans="2:3" x14ac:dyDescent="0.15">
      <c r="B2072" s="200"/>
      <c r="C2072" s="200"/>
    </row>
    <row r="2073" spans="2:3" x14ac:dyDescent="0.15">
      <c r="B2073" s="200"/>
      <c r="C2073" s="200"/>
    </row>
    <row r="2074" spans="2:3" x14ac:dyDescent="0.15">
      <c r="B2074" s="200"/>
      <c r="C2074" s="200"/>
    </row>
    <row r="2075" spans="2:3" x14ac:dyDescent="0.15">
      <c r="B2075" s="200"/>
      <c r="C2075" s="200"/>
    </row>
    <row r="2076" spans="2:3" x14ac:dyDescent="0.15">
      <c r="B2076" s="200"/>
      <c r="C2076" s="200"/>
    </row>
    <row r="2077" spans="2:3" x14ac:dyDescent="0.15">
      <c r="B2077" s="200"/>
      <c r="C2077" s="200"/>
    </row>
    <row r="2078" spans="2:3" x14ac:dyDescent="0.15">
      <c r="B2078" s="200"/>
      <c r="C2078" s="200"/>
    </row>
    <row r="2079" spans="2:3" x14ac:dyDescent="0.15">
      <c r="B2079" s="200"/>
      <c r="C2079" s="200"/>
    </row>
    <row r="2080" spans="2:3" x14ac:dyDescent="0.15">
      <c r="B2080" s="200"/>
      <c r="C2080" s="200"/>
    </row>
    <row r="2081" spans="2:3" x14ac:dyDescent="0.15">
      <c r="B2081" s="200"/>
      <c r="C2081" s="200"/>
    </row>
    <row r="2082" spans="2:3" x14ac:dyDescent="0.15">
      <c r="B2082" s="200"/>
      <c r="C2082" s="200"/>
    </row>
    <row r="2083" spans="2:3" x14ac:dyDescent="0.15">
      <c r="B2083" s="200"/>
      <c r="C2083" s="200"/>
    </row>
    <row r="2084" spans="2:3" x14ac:dyDescent="0.15">
      <c r="B2084" s="200"/>
      <c r="C2084" s="200"/>
    </row>
    <row r="2085" spans="2:3" x14ac:dyDescent="0.15">
      <c r="B2085" s="200"/>
      <c r="C2085" s="200"/>
    </row>
    <row r="2086" spans="2:3" x14ac:dyDescent="0.15">
      <c r="B2086" s="200"/>
      <c r="C2086" s="200"/>
    </row>
    <row r="2087" spans="2:3" x14ac:dyDescent="0.15">
      <c r="B2087" s="200"/>
      <c r="C2087" s="200"/>
    </row>
    <row r="2088" spans="2:3" x14ac:dyDescent="0.15">
      <c r="B2088" s="200"/>
      <c r="C2088" s="200"/>
    </row>
    <row r="2089" spans="2:3" x14ac:dyDescent="0.15">
      <c r="B2089" s="200"/>
      <c r="C2089" s="200"/>
    </row>
    <row r="2090" spans="2:3" x14ac:dyDescent="0.15">
      <c r="B2090" s="200"/>
      <c r="C2090" s="200"/>
    </row>
    <row r="2091" spans="2:3" x14ac:dyDescent="0.15">
      <c r="B2091" s="200"/>
      <c r="C2091" s="200"/>
    </row>
    <row r="2092" spans="2:3" x14ac:dyDescent="0.15">
      <c r="B2092" s="200"/>
      <c r="C2092" s="200"/>
    </row>
    <row r="2093" spans="2:3" x14ac:dyDescent="0.15">
      <c r="B2093" s="200"/>
      <c r="C2093" s="200"/>
    </row>
    <row r="2094" spans="2:3" x14ac:dyDescent="0.15">
      <c r="B2094" s="200"/>
      <c r="C2094" s="200"/>
    </row>
    <row r="2095" spans="2:3" x14ac:dyDescent="0.15">
      <c r="B2095" s="200"/>
      <c r="C2095" s="200"/>
    </row>
    <row r="2096" spans="2:3" x14ac:dyDescent="0.15">
      <c r="B2096" s="200"/>
      <c r="C2096" s="200"/>
    </row>
    <row r="2097" spans="2:3" x14ac:dyDescent="0.15">
      <c r="B2097" s="200"/>
      <c r="C2097" s="200"/>
    </row>
    <row r="2098" spans="2:3" x14ac:dyDescent="0.15">
      <c r="B2098" s="200"/>
      <c r="C2098" s="200"/>
    </row>
    <row r="2099" spans="2:3" x14ac:dyDescent="0.15">
      <c r="B2099" s="200"/>
      <c r="C2099" s="200"/>
    </row>
    <row r="2100" spans="2:3" x14ac:dyDescent="0.15">
      <c r="B2100" s="200"/>
      <c r="C2100" s="200"/>
    </row>
    <row r="2101" spans="2:3" x14ac:dyDescent="0.15">
      <c r="B2101" s="200"/>
      <c r="C2101" s="200"/>
    </row>
    <row r="2102" spans="2:3" x14ac:dyDescent="0.15">
      <c r="B2102" s="200"/>
      <c r="C2102" s="200"/>
    </row>
    <row r="2103" spans="2:3" x14ac:dyDescent="0.15">
      <c r="B2103" s="200"/>
      <c r="C2103" s="200"/>
    </row>
    <row r="2104" spans="2:3" x14ac:dyDescent="0.15">
      <c r="B2104" s="200"/>
      <c r="C2104" s="200"/>
    </row>
    <row r="2105" spans="2:3" x14ac:dyDescent="0.15">
      <c r="B2105" s="200"/>
      <c r="C2105" s="200"/>
    </row>
    <row r="2106" spans="2:3" x14ac:dyDescent="0.15">
      <c r="B2106" s="200"/>
      <c r="C2106" s="200"/>
    </row>
    <row r="2107" spans="2:3" x14ac:dyDescent="0.15">
      <c r="B2107" s="200"/>
      <c r="C2107" s="200"/>
    </row>
    <row r="2108" spans="2:3" x14ac:dyDescent="0.15">
      <c r="B2108" s="200"/>
      <c r="C2108" s="200"/>
    </row>
    <row r="2109" spans="2:3" x14ac:dyDescent="0.15">
      <c r="B2109" s="200"/>
      <c r="C2109" s="200"/>
    </row>
    <row r="2110" spans="2:3" x14ac:dyDescent="0.15">
      <c r="B2110" s="200"/>
      <c r="C2110" s="200"/>
    </row>
    <row r="2111" spans="2:3" x14ac:dyDescent="0.15">
      <c r="B2111" s="200"/>
      <c r="C2111" s="200"/>
    </row>
    <row r="2112" spans="2:3" x14ac:dyDescent="0.15">
      <c r="B2112" s="200"/>
      <c r="C2112" s="200"/>
    </row>
    <row r="2113" spans="2:3" x14ac:dyDescent="0.15">
      <c r="B2113" s="200"/>
      <c r="C2113" s="200"/>
    </row>
    <row r="2114" spans="2:3" x14ac:dyDescent="0.15">
      <c r="B2114" s="200"/>
      <c r="C2114" s="200"/>
    </row>
    <row r="2115" spans="2:3" x14ac:dyDescent="0.15">
      <c r="B2115" s="200"/>
      <c r="C2115" s="200"/>
    </row>
    <row r="2116" spans="2:3" x14ac:dyDescent="0.15">
      <c r="B2116" s="200"/>
      <c r="C2116" s="200"/>
    </row>
    <row r="2117" spans="2:3" x14ac:dyDescent="0.15">
      <c r="B2117" s="200"/>
      <c r="C2117" s="200"/>
    </row>
    <row r="2118" spans="2:3" x14ac:dyDescent="0.15">
      <c r="B2118" s="200"/>
      <c r="C2118" s="200"/>
    </row>
    <row r="2119" spans="2:3" x14ac:dyDescent="0.15">
      <c r="B2119" s="200"/>
      <c r="C2119" s="200"/>
    </row>
    <row r="2120" spans="2:3" x14ac:dyDescent="0.15">
      <c r="B2120" s="200"/>
      <c r="C2120" s="200"/>
    </row>
    <row r="2121" spans="2:3" x14ac:dyDescent="0.15">
      <c r="B2121" s="200"/>
      <c r="C2121" s="200"/>
    </row>
    <row r="2122" spans="2:3" x14ac:dyDescent="0.15">
      <c r="B2122" s="200"/>
      <c r="C2122" s="200"/>
    </row>
    <row r="2123" spans="2:3" x14ac:dyDescent="0.15">
      <c r="B2123" s="200"/>
      <c r="C2123" s="200"/>
    </row>
    <row r="2124" spans="2:3" x14ac:dyDescent="0.15">
      <c r="B2124" s="200"/>
      <c r="C2124" s="200"/>
    </row>
    <row r="2125" spans="2:3" x14ac:dyDescent="0.15">
      <c r="B2125" s="200"/>
      <c r="C2125" s="200"/>
    </row>
    <row r="2126" spans="2:3" x14ac:dyDescent="0.15">
      <c r="B2126" s="200"/>
      <c r="C2126" s="200"/>
    </row>
    <row r="2127" spans="2:3" x14ac:dyDescent="0.15">
      <c r="B2127" s="200"/>
      <c r="C2127" s="200"/>
    </row>
    <row r="2128" spans="2:3" x14ac:dyDescent="0.15">
      <c r="B2128" s="200"/>
      <c r="C2128" s="200"/>
    </row>
    <row r="2129" spans="2:3" x14ac:dyDescent="0.15">
      <c r="B2129" s="200"/>
      <c r="C2129" s="200"/>
    </row>
    <row r="2130" spans="2:3" x14ac:dyDescent="0.15">
      <c r="B2130" s="200"/>
      <c r="C2130" s="200"/>
    </row>
    <row r="2131" spans="2:3" x14ac:dyDescent="0.15">
      <c r="B2131" s="200"/>
      <c r="C2131" s="200"/>
    </row>
    <row r="2132" spans="2:3" x14ac:dyDescent="0.15">
      <c r="B2132" s="200"/>
      <c r="C2132" s="200"/>
    </row>
    <row r="2133" spans="2:3" x14ac:dyDescent="0.15">
      <c r="B2133" s="200"/>
      <c r="C2133" s="200"/>
    </row>
    <row r="2134" spans="2:3" x14ac:dyDescent="0.15">
      <c r="B2134" s="200"/>
      <c r="C2134" s="200"/>
    </row>
    <row r="2135" spans="2:3" x14ac:dyDescent="0.15">
      <c r="B2135" s="200"/>
      <c r="C2135" s="200"/>
    </row>
    <row r="2136" spans="2:3" x14ac:dyDescent="0.15">
      <c r="B2136" s="200"/>
      <c r="C2136" s="200"/>
    </row>
    <row r="2137" spans="2:3" x14ac:dyDescent="0.15">
      <c r="B2137" s="200"/>
      <c r="C2137" s="200"/>
    </row>
    <row r="2138" spans="2:3" x14ac:dyDescent="0.15">
      <c r="B2138" s="200"/>
      <c r="C2138" s="200"/>
    </row>
    <row r="2139" spans="2:3" x14ac:dyDescent="0.15">
      <c r="B2139" s="200"/>
      <c r="C2139" s="200"/>
    </row>
    <row r="2140" spans="2:3" x14ac:dyDescent="0.15">
      <c r="B2140" s="200"/>
      <c r="C2140" s="200"/>
    </row>
    <row r="2141" spans="2:3" x14ac:dyDescent="0.15">
      <c r="B2141" s="200"/>
      <c r="C2141" s="200"/>
    </row>
    <row r="2142" spans="2:3" x14ac:dyDescent="0.15">
      <c r="B2142" s="200"/>
      <c r="C2142" s="200"/>
    </row>
    <row r="2143" spans="2:3" x14ac:dyDescent="0.15">
      <c r="B2143" s="200"/>
      <c r="C2143" s="200"/>
    </row>
    <row r="2144" spans="2:3" x14ac:dyDescent="0.15">
      <c r="B2144" s="200"/>
      <c r="C2144" s="200"/>
    </row>
    <row r="2145" spans="2:3" x14ac:dyDescent="0.15">
      <c r="B2145" s="200"/>
      <c r="C2145" s="200"/>
    </row>
    <row r="2146" spans="2:3" x14ac:dyDescent="0.15">
      <c r="B2146" s="200"/>
      <c r="C2146" s="200"/>
    </row>
    <row r="2147" spans="2:3" x14ac:dyDescent="0.15">
      <c r="B2147" s="200"/>
      <c r="C2147" s="200"/>
    </row>
    <row r="2148" spans="2:3" x14ac:dyDescent="0.15">
      <c r="B2148" s="200"/>
      <c r="C2148" s="200"/>
    </row>
    <row r="2149" spans="2:3" x14ac:dyDescent="0.15">
      <c r="B2149" s="200"/>
      <c r="C2149" s="200"/>
    </row>
    <row r="2150" spans="2:3" x14ac:dyDescent="0.15">
      <c r="B2150" s="200"/>
      <c r="C2150" s="200"/>
    </row>
    <row r="2151" spans="2:3" x14ac:dyDescent="0.15">
      <c r="B2151" s="200"/>
      <c r="C2151" s="200"/>
    </row>
    <row r="2152" spans="2:3" x14ac:dyDescent="0.15">
      <c r="B2152" s="200"/>
      <c r="C2152" s="200"/>
    </row>
    <row r="2153" spans="2:3" x14ac:dyDescent="0.15">
      <c r="B2153" s="200"/>
      <c r="C2153" s="200"/>
    </row>
    <row r="2154" spans="2:3" x14ac:dyDescent="0.15">
      <c r="B2154" s="200"/>
      <c r="C2154" s="200"/>
    </row>
    <row r="2155" spans="2:3" x14ac:dyDescent="0.15">
      <c r="B2155" s="200"/>
      <c r="C2155" s="200"/>
    </row>
    <row r="2156" spans="2:3" x14ac:dyDescent="0.15">
      <c r="B2156" s="200"/>
      <c r="C2156" s="200"/>
    </row>
    <row r="2157" spans="2:3" x14ac:dyDescent="0.15">
      <c r="B2157" s="200"/>
      <c r="C2157" s="200"/>
    </row>
    <row r="2158" spans="2:3" x14ac:dyDescent="0.15">
      <c r="B2158" s="200"/>
      <c r="C2158" s="200"/>
    </row>
    <row r="2159" spans="2:3" x14ac:dyDescent="0.15">
      <c r="B2159" s="200"/>
      <c r="C2159" s="200"/>
    </row>
    <row r="2160" spans="2:3" x14ac:dyDescent="0.15">
      <c r="B2160" s="200"/>
      <c r="C2160" s="200"/>
    </row>
    <row r="2161" spans="2:3" x14ac:dyDescent="0.15">
      <c r="B2161" s="200"/>
      <c r="C2161" s="200"/>
    </row>
    <row r="2162" spans="2:3" x14ac:dyDescent="0.15">
      <c r="B2162" s="200"/>
      <c r="C2162" s="200"/>
    </row>
    <row r="2163" spans="2:3" x14ac:dyDescent="0.15">
      <c r="B2163" s="200"/>
      <c r="C2163" s="200"/>
    </row>
    <row r="2164" spans="2:3" x14ac:dyDescent="0.15">
      <c r="B2164" s="200"/>
      <c r="C2164" s="200"/>
    </row>
    <row r="2165" spans="2:3" x14ac:dyDescent="0.15">
      <c r="B2165" s="200"/>
      <c r="C2165" s="200"/>
    </row>
    <row r="2166" spans="2:3" x14ac:dyDescent="0.15">
      <c r="B2166" s="200"/>
      <c r="C2166" s="200"/>
    </row>
    <row r="2167" spans="2:3" x14ac:dyDescent="0.15">
      <c r="B2167" s="200"/>
      <c r="C2167" s="200"/>
    </row>
    <row r="2168" spans="2:3" x14ac:dyDescent="0.15">
      <c r="B2168" s="200"/>
      <c r="C2168" s="200"/>
    </row>
    <row r="2169" spans="2:3" x14ac:dyDescent="0.15">
      <c r="B2169" s="200"/>
      <c r="C2169" s="200"/>
    </row>
    <row r="2170" spans="2:3" x14ac:dyDescent="0.15">
      <c r="B2170" s="200"/>
      <c r="C2170" s="200"/>
    </row>
    <row r="2171" spans="2:3" x14ac:dyDescent="0.15">
      <c r="B2171" s="200"/>
      <c r="C2171" s="200"/>
    </row>
    <row r="2172" spans="2:3" x14ac:dyDescent="0.15">
      <c r="B2172" s="200"/>
      <c r="C2172" s="200"/>
    </row>
    <row r="2173" spans="2:3" x14ac:dyDescent="0.15">
      <c r="B2173" s="200"/>
      <c r="C2173" s="200"/>
    </row>
    <row r="2174" spans="2:3" x14ac:dyDescent="0.15">
      <c r="B2174" s="200"/>
      <c r="C2174" s="200"/>
    </row>
    <row r="2175" spans="2:3" x14ac:dyDescent="0.15">
      <c r="B2175" s="200"/>
      <c r="C2175" s="200"/>
    </row>
    <row r="2176" spans="2:3" x14ac:dyDescent="0.15">
      <c r="B2176" s="200"/>
      <c r="C2176" s="200"/>
    </row>
    <row r="2177" spans="2:3" x14ac:dyDescent="0.15">
      <c r="B2177" s="200"/>
      <c r="C2177" s="200"/>
    </row>
    <row r="2178" spans="2:3" x14ac:dyDescent="0.15">
      <c r="B2178" s="200"/>
      <c r="C2178" s="200"/>
    </row>
    <row r="2179" spans="2:3" x14ac:dyDescent="0.15">
      <c r="B2179" s="200"/>
      <c r="C2179" s="200"/>
    </row>
    <row r="2180" spans="2:3" x14ac:dyDescent="0.15">
      <c r="B2180" s="200"/>
      <c r="C2180" s="200"/>
    </row>
    <row r="2181" spans="2:3" x14ac:dyDescent="0.15">
      <c r="B2181" s="200"/>
      <c r="C2181" s="200"/>
    </row>
    <row r="2182" spans="2:3" x14ac:dyDescent="0.15">
      <c r="B2182" s="200"/>
      <c r="C2182" s="200"/>
    </row>
    <row r="2183" spans="2:3" x14ac:dyDescent="0.15">
      <c r="B2183" s="200"/>
      <c r="C2183" s="200"/>
    </row>
    <row r="2184" spans="2:3" x14ac:dyDescent="0.15">
      <c r="B2184" s="200"/>
      <c r="C2184" s="200"/>
    </row>
    <row r="2185" spans="2:3" x14ac:dyDescent="0.15">
      <c r="B2185" s="200"/>
      <c r="C2185" s="200"/>
    </row>
    <row r="2186" spans="2:3" x14ac:dyDescent="0.15">
      <c r="B2186" s="200"/>
      <c r="C2186" s="200"/>
    </row>
    <row r="2187" spans="2:3" x14ac:dyDescent="0.15">
      <c r="B2187" s="200"/>
      <c r="C2187" s="200"/>
    </row>
    <row r="2188" spans="2:3" x14ac:dyDescent="0.15">
      <c r="B2188" s="200"/>
      <c r="C2188" s="200"/>
    </row>
    <row r="2189" spans="2:3" x14ac:dyDescent="0.15">
      <c r="B2189" s="200"/>
      <c r="C2189" s="200"/>
    </row>
    <row r="2190" spans="2:3" x14ac:dyDescent="0.15">
      <c r="B2190" s="200"/>
      <c r="C2190" s="200"/>
    </row>
    <row r="2191" spans="2:3" x14ac:dyDescent="0.15">
      <c r="B2191" s="200"/>
      <c r="C2191" s="200"/>
    </row>
    <row r="2192" spans="2:3" x14ac:dyDescent="0.15">
      <c r="B2192" s="200"/>
      <c r="C2192" s="200"/>
    </row>
    <row r="2193" spans="2:3" x14ac:dyDescent="0.15">
      <c r="B2193" s="200"/>
      <c r="C2193" s="200"/>
    </row>
    <row r="2194" spans="2:3" x14ac:dyDescent="0.15">
      <c r="B2194" s="200"/>
      <c r="C2194" s="200"/>
    </row>
    <row r="2195" spans="2:3" x14ac:dyDescent="0.15">
      <c r="B2195" s="200"/>
      <c r="C2195" s="200"/>
    </row>
    <row r="2196" spans="2:3" x14ac:dyDescent="0.15">
      <c r="B2196" s="200"/>
      <c r="C2196" s="200"/>
    </row>
    <row r="2197" spans="2:3" x14ac:dyDescent="0.15">
      <c r="B2197" s="200"/>
      <c r="C2197" s="200"/>
    </row>
    <row r="2198" spans="2:3" x14ac:dyDescent="0.15">
      <c r="B2198" s="200"/>
      <c r="C2198" s="200"/>
    </row>
    <row r="2199" spans="2:3" x14ac:dyDescent="0.15">
      <c r="B2199" s="200"/>
      <c r="C2199" s="200"/>
    </row>
    <row r="2200" spans="2:3" x14ac:dyDescent="0.15">
      <c r="B2200" s="200"/>
      <c r="C2200" s="200"/>
    </row>
    <row r="2201" spans="2:3" x14ac:dyDescent="0.15">
      <c r="B2201" s="200"/>
      <c r="C2201" s="200"/>
    </row>
    <row r="2202" spans="2:3" x14ac:dyDescent="0.15">
      <c r="B2202" s="200"/>
      <c r="C2202" s="200"/>
    </row>
    <row r="2203" spans="2:3" x14ac:dyDescent="0.15">
      <c r="B2203" s="200"/>
      <c r="C2203" s="200"/>
    </row>
    <row r="2204" spans="2:3" x14ac:dyDescent="0.15">
      <c r="B2204" s="200"/>
      <c r="C2204" s="200"/>
    </row>
    <row r="2205" spans="2:3" x14ac:dyDescent="0.15">
      <c r="B2205" s="200"/>
      <c r="C2205" s="200"/>
    </row>
    <row r="2206" spans="2:3" x14ac:dyDescent="0.15">
      <c r="B2206" s="200"/>
      <c r="C2206" s="200"/>
    </row>
    <row r="2207" spans="2:3" x14ac:dyDescent="0.15">
      <c r="B2207" s="200"/>
      <c r="C2207" s="200"/>
    </row>
    <row r="2208" spans="2:3" x14ac:dyDescent="0.15">
      <c r="B2208" s="200"/>
      <c r="C2208" s="200"/>
    </row>
    <row r="2209" spans="2:3" x14ac:dyDescent="0.15">
      <c r="B2209" s="200"/>
      <c r="C2209" s="200"/>
    </row>
    <row r="2210" spans="2:3" x14ac:dyDescent="0.15">
      <c r="B2210" s="200"/>
      <c r="C2210" s="200"/>
    </row>
    <row r="2211" spans="2:3" x14ac:dyDescent="0.15">
      <c r="B2211" s="200"/>
      <c r="C2211" s="200"/>
    </row>
    <row r="2212" spans="2:3" x14ac:dyDescent="0.15">
      <c r="B2212" s="200"/>
      <c r="C2212" s="200"/>
    </row>
    <row r="2213" spans="2:3" x14ac:dyDescent="0.15">
      <c r="B2213" s="200"/>
      <c r="C2213" s="200"/>
    </row>
    <row r="2214" spans="2:3" x14ac:dyDescent="0.15">
      <c r="B2214" s="200"/>
      <c r="C2214" s="200"/>
    </row>
    <row r="2215" spans="2:3" x14ac:dyDescent="0.15">
      <c r="B2215" s="200"/>
      <c r="C2215" s="200"/>
    </row>
    <row r="2216" spans="2:3" x14ac:dyDescent="0.15">
      <c r="B2216" s="200"/>
      <c r="C2216" s="200"/>
    </row>
    <row r="2217" spans="2:3" x14ac:dyDescent="0.15">
      <c r="B2217" s="200"/>
      <c r="C2217" s="200"/>
    </row>
    <row r="2218" spans="2:3" x14ac:dyDescent="0.15">
      <c r="B2218" s="200"/>
      <c r="C2218" s="200"/>
    </row>
    <row r="2219" spans="2:3" x14ac:dyDescent="0.15">
      <c r="B2219" s="200"/>
      <c r="C2219" s="200"/>
    </row>
    <row r="2220" spans="2:3" x14ac:dyDescent="0.15">
      <c r="B2220" s="200"/>
      <c r="C2220" s="200"/>
    </row>
    <row r="2221" spans="2:3" x14ac:dyDescent="0.15">
      <c r="B2221" s="200"/>
      <c r="C2221" s="200"/>
    </row>
    <row r="2222" spans="2:3" x14ac:dyDescent="0.15">
      <c r="B2222" s="200"/>
      <c r="C2222" s="200"/>
    </row>
    <row r="2223" spans="2:3" x14ac:dyDescent="0.15">
      <c r="B2223" s="200"/>
      <c r="C2223" s="200"/>
    </row>
    <row r="2224" spans="2:3" x14ac:dyDescent="0.15">
      <c r="B2224" s="200"/>
      <c r="C2224" s="200"/>
    </row>
    <row r="2225" spans="2:3" x14ac:dyDescent="0.15">
      <c r="B2225" s="200"/>
      <c r="C2225" s="200"/>
    </row>
    <row r="2226" spans="2:3" x14ac:dyDescent="0.15">
      <c r="B2226" s="200"/>
      <c r="C2226" s="200"/>
    </row>
    <row r="2227" spans="2:3" x14ac:dyDescent="0.15">
      <c r="B2227" s="200"/>
      <c r="C2227" s="200"/>
    </row>
    <row r="2228" spans="2:3" x14ac:dyDescent="0.15">
      <c r="B2228" s="200"/>
      <c r="C2228" s="200"/>
    </row>
    <row r="2229" spans="2:3" x14ac:dyDescent="0.15">
      <c r="B2229" s="200"/>
      <c r="C2229" s="200"/>
    </row>
    <row r="2230" spans="2:3" x14ac:dyDescent="0.15">
      <c r="B2230" s="200"/>
      <c r="C2230" s="200"/>
    </row>
    <row r="2231" spans="2:3" x14ac:dyDescent="0.15">
      <c r="B2231" s="200"/>
      <c r="C2231" s="200"/>
    </row>
    <row r="2232" spans="2:3" x14ac:dyDescent="0.15">
      <c r="B2232" s="200"/>
      <c r="C2232" s="200"/>
    </row>
    <row r="2233" spans="2:3" x14ac:dyDescent="0.15">
      <c r="B2233" s="200"/>
      <c r="C2233" s="200"/>
    </row>
    <row r="2234" spans="2:3" x14ac:dyDescent="0.15">
      <c r="B2234" s="200"/>
      <c r="C2234" s="200"/>
    </row>
    <row r="2235" spans="2:3" x14ac:dyDescent="0.15">
      <c r="B2235" s="200"/>
      <c r="C2235" s="200"/>
    </row>
    <row r="2236" spans="2:3" x14ac:dyDescent="0.15">
      <c r="B2236" s="200"/>
      <c r="C2236" s="200"/>
    </row>
    <row r="2237" spans="2:3" x14ac:dyDescent="0.15">
      <c r="B2237" s="200"/>
      <c r="C2237" s="200"/>
    </row>
    <row r="2238" spans="2:3" x14ac:dyDescent="0.15">
      <c r="B2238" s="200"/>
      <c r="C2238" s="200"/>
    </row>
    <row r="2239" spans="2:3" x14ac:dyDescent="0.15">
      <c r="B2239" s="200"/>
      <c r="C2239" s="200"/>
    </row>
    <row r="2240" spans="2:3" x14ac:dyDescent="0.15">
      <c r="B2240" s="200"/>
      <c r="C2240" s="200"/>
    </row>
    <row r="2241" spans="2:3" x14ac:dyDescent="0.15">
      <c r="B2241" s="200"/>
      <c r="C2241" s="200"/>
    </row>
    <row r="2242" spans="2:3" x14ac:dyDescent="0.15">
      <c r="B2242" s="200"/>
      <c r="C2242" s="200"/>
    </row>
    <row r="2243" spans="2:3" x14ac:dyDescent="0.15">
      <c r="B2243" s="200"/>
      <c r="C2243" s="200"/>
    </row>
    <row r="2244" spans="2:3" x14ac:dyDescent="0.15">
      <c r="B2244" s="200"/>
      <c r="C2244" s="200"/>
    </row>
    <row r="2245" spans="2:3" x14ac:dyDescent="0.15">
      <c r="B2245" s="200"/>
      <c r="C2245" s="200"/>
    </row>
    <row r="2246" spans="2:3" x14ac:dyDescent="0.15">
      <c r="B2246" s="200"/>
      <c r="C2246" s="200"/>
    </row>
    <row r="2247" spans="2:3" x14ac:dyDescent="0.15">
      <c r="B2247" s="200"/>
      <c r="C2247" s="200"/>
    </row>
    <row r="2248" spans="2:3" x14ac:dyDescent="0.15">
      <c r="B2248" s="200"/>
      <c r="C2248" s="200"/>
    </row>
    <row r="2249" spans="2:3" x14ac:dyDescent="0.15">
      <c r="B2249" s="200"/>
      <c r="C2249" s="200"/>
    </row>
    <row r="2250" spans="2:3" x14ac:dyDescent="0.15">
      <c r="B2250" s="200"/>
      <c r="C2250" s="200"/>
    </row>
    <row r="2251" spans="2:3" x14ac:dyDescent="0.15">
      <c r="B2251" s="200"/>
      <c r="C2251" s="200"/>
    </row>
    <row r="2252" spans="2:3" x14ac:dyDescent="0.15">
      <c r="B2252" s="200"/>
      <c r="C2252" s="200"/>
    </row>
    <row r="2253" spans="2:3" x14ac:dyDescent="0.15">
      <c r="B2253" s="200"/>
      <c r="C2253" s="200"/>
    </row>
    <row r="2254" spans="2:3" x14ac:dyDescent="0.15">
      <c r="B2254" s="200"/>
      <c r="C2254" s="200"/>
    </row>
    <row r="2255" spans="2:3" x14ac:dyDescent="0.15">
      <c r="B2255" s="200"/>
      <c r="C2255" s="200"/>
    </row>
    <row r="2256" spans="2:3" x14ac:dyDescent="0.15">
      <c r="B2256" s="200"/>
      <c r="C2256" s="200"/>
    </row>
    <row r="2257" spans="2:3" x14ac:dyDescent="0.15">
      <c r="B2257" s="200"/>
      <c r="C2257" s="200"/>
    </row>
    <row r="2258" spans="2:3" x14ac:dyDescent="0.15">
      <c r="B2258" s="200"/>
      <c r="C2258" s="200"/>
    </row>
    <row r="2259" spans="2:3" x14ac:dyDescent="0.15">
      <c r="B2259" s="200"/>
      <c r="C2259" s="200"/>
    </row>
    <row r="2260" spans="2:3" x14ac:dyDescent="0.15">
      <c r="B2260" s="200"/>
      <c r="C2260" s="200"/>
    </row>
    <row r="2261" spans="2:3" x14ac:dyDescent="0.15">
      <c r="B2261" s="200"/>
      <c r="C2261" s="200"/>
    </row>
    <row r="2262" spans="2:3" x14ac:dyDescent="0.15">
      <c r="B2262" s="200"/>
      <c r="C2262" s="200"/>
    </row>
    <row r="2263" spans="2:3" x14ac:dyDescent="0.15">
      <c r="B2263" s="200"/>
      <c r="C2263" s="200"/>
    </row>
    <row r="2264" spans="2:3" x14ac:dyDescent="0.15">
      <c r="B2264" s="200"/>
      <c r="C2264" s="200"/>
    </row>
    <row r="2265" spans="2:3" x14ac:dyDescent="0.15">
      <c r="B2265" s="200"/>
      <c r="C2265" s="200"/>
    </row>
    <row r="2266" spans="2:3" x14ac:dyDescent="0.15">
      <c r="B2266" s="200"/>
      <c r="C2266" s="200"/>
    </row>
    <row r="2267" spans="2:3" x14ac:dyDescent="0.15">
      <c r="B2267" s="200"/>
      <c r="C2267" s="200"/>
    </row>
    <row r="2268" spans="2:3" x14ac:dyDescent="0.15">
      <c r="B2268" s="200"/>
      <c r="C2268" s="200"/>
    </row>
    <row r="2269" spans="2:3" x14ac:dyDescent="0.15">
      <c r="B2269" s="200"/>
      <c r="C2269" s="200"/>
    </row>
    <row r="2270" spans="2:3" x14ac:dyDescent="0.15">
      <c r="B2270" s="200"/>
      <c r="C2270" s="200"/>
    </row>
    <row r="2271" spans="2:3" x14ac:dyDescent="0.15">
      <c r="B2271" s="200"/>
      <c r="C2271" s="200"/>
    </row>
    <row r="2272" spans="2:3" x14ac:dyDescent="0.15">
      <c r="B2272" s="200"/>
      <c r="C2272" s="200"/>
    </row>
    <row r="2273" spans="2:3" x14ac:dyDescent="0.15">
      <c r="B2273" s="200"/>
      <c r="C2273" s="200"/>
    </row>
    <row r="2274" spans="2:3" x14ac:dyDescent="0.15">
      <c r="B2274" s="200"/>
      <c r="C2274" s="200"/>
    </row>
    <row r="2275" spans="2:3" x14ac:dyDescent="0.15">
      <c r="B2275" s="200"/>
      <c r="C2275" s="200"/>
    </row>
    <row r="2276" spans="2:3" x14ac:dyDescent="0.15">
      <c r="B2276" s="200"/>
      <c r="C2276" s="200"/>
    </row>
    <row r="2277" spans="2:3" x14ac:dyDescent="0.15">
      <c r="B2277" s="200"/>
      <c r="C2277" s="200"/>
    </row>
    <row r="2278" spans="2:3" x14ac:dyDescent="0.15">
      <c r="B2278" s="200"/>
      <c r="C2278" s="200"/>
    </row>
    <row r="2279" spans="2:3" x14ac:dyDescent="0.15">
      <c r="B2279" s="200"/>
      <c r="C2279" s="200"/>
    </row>
    <row r="2280" spans="2:3" x14ac:dyDescent="0.15">
      <c r="B2280" s="200"/>
      <c r="C2280" s="200"/>
    </row>
    <row r="2281" spans="2:3" x14ac:dyDescent="0.15">
      <c r="B2281" s="200"/>
      <c r="C2281" s="200"/>
    </row>
    <row r="2282" spans="2:3" x14ac:dyDescent="0.15">
      <c r="B2282" s="200"/>
      <c r="C2282" s="200"/>
    </row>
    <row r="2283" spans="2:3" x14ac:dyDescent="0.15">
      <c r="B2283" s="200"/>
      <c r="C2283" s="200"/>
    </row>
    <row r="2284" spans="2:3" x14ac:dyDescent="0.15">
      <c r="B2284" s="200"/>
      <c r="C2284" s="200"/>
    </row>
    <row r="2285" spans="2:3" x14ac:dyDescent="0.15">
      <c r="B2285" s="200"/>
      <c r="C2285" s="200"/>
    </row>
    <row r="2286" spans="2:3" x14ac:dyDescent="0.15">
      <c r="B2286" s="200"/>
      <c r="C2286" s="200"/>
    </row>
    <row r="2287" spans="2:3" x14ac:dyDescent="0.15">
      <c r="B2287" s="200"/>
      <c r="C2287" s="200"/>
    </row>
    <row r="2288" spans="2:3" x14ac:dyDescent="0.15">
      <c r="B2288" s="200"/>
      <c r="C2288" s="200"/>
    </row>
    <row r="2289" spans="2:3" x14ac:dyDescent="0.15">
      <c r="B2289" s="200"/>
      <c r="C2289" s="200"/>
    </row>
    <row r="2290" spans="2:3" x14ac:dyDescent="0.15">
      <c r="B2290" s="200"/>
      <c r="C2290" s="200"/>
    </row>
    <row r="2291" spans="2:3" x14ac:dyDescent="0.15">
      <c r="B2291" s="200"/>
      <c r="C2291" s="200"/>
    </row>
    <row r="2292" spans="2:3" x14ac:dyDescent="0.15">
      <c r="B2292" s="200"/>
      <c r="C2292" s="200"/>
    </row>
    <row r="2293" spans="2:3" x14ac:dyDescent="0.15">
      <c r="B2293" s="200"/>
      <c r="C2293" s="200"/>
    </row>
    <row r="2294" spans="2:3" x14ac:dyDescent="0.15">
      <c r="B2294" s="200"/>
      <c r="C2294" s="200"/>
    </row>
    <row r="2295" spans="2:3" x14ac:dyDescent="0.15">
      <c r="B2295" s="200"/>
      <c r="C2295" s="200"/>
    </row>
    <row r="2296" spans="2:3" x14ac:dyDescent="0.15">
      <c r="B2296" s="200"/>
      <c r="C2296" s="200"/>
    </row>
    <row r="2297" spans="2:3" x14ac:dyDescent="0.15">
      <c r="B2297" s="200"/>
      <c r="C2297" s="200"/>
    </row>
    <row r="2298" spans="2:3" x14ac:dyDescent="0.15">
      <c r="B2298" s="200"/>
      <c r="C2298" s="200"/>
    </row>
    <row r="2299" spans="2:3" x14ac:dyDescent="0.15">
      <c r="B2299" s="200"/>
      <c r="C2299" s="200"/>
    </row>
    <row r="2300" spans="2:3" x14ac:dyDescent="0.15">
      <c r="B2300" s="200"/>
      <c r="C2300" s="200"/>
    </row>
    <row r="2301" spans="2:3" x14ac:dyDescent="0.15">
      <c r="B2301" s="200"/>
      <c r="C2301" s="200"/>
    </row>
    <row r="2302" spans="2:3" x14ac:dyDescent="0.15">
      <c r="B2302" s="200"/>
      <c r="C2302" s="200"/>
    </row>
    <row r="2303" spans="2:3" x14ac:dyDescent="0.15">
      <c r="B2303" s="200"/>
      <c r="C2303" s="200"/>
    </row>
    <row r="2304" spans="2:3" x14ac:dyDescent="0.15">
      <c r="B2304" s="200"/>
      <c r="C2304" s="200"/>
    </row>
    <row r="2305" spans="2:3" x14ac:dyDescent="0.15">
      <c r="B2305" s="200"/>
      <c r="C2305" s="200"/>
    </row>
    <row r="2306" spans="2:3" x14ac:dyDescent="0.15">
      <c r="B2306" s="200"/>
      <c r="C2306" s="200"/>
    </row>
    <row r="2307" spans="2:3" x14ac:dyDescent="0.15">
      <c r="B2307" s="200"/>
      <c r="C2307" s="200"/>
    </row>
    <row r="2308" spans="2:3" x14ac:dyDescent="0.15">
      <c r="B2308" s="200"/>
      <c r="C2308" s="200"/>
    </row>
    <row r="2309" spans="2:3" x14ac:dyDescent="0.15">
      <c r="B2309" s="200"/>
      <c r="C2309" s="200"/>
    </row>
    <row r="2310" spans="2:3" x14ac:dyDescent="0.15">
      <c r="B2310" s="200"/>
      <c r="C2310" s="200"/>
    </row>
    <row r="2311" spans="2:3" x14ac:dyDescent="0.15">
      <c r="B2311" s="200"/>
      <c r="C2311" s="200"/>
    </row>
    <row r="2312" spans="2:3" x14ac:dyDescent="0.15">
      <c r="B2312" s="200"/>
      <c r="C2312" s="200"/>
    </row>
    <row r="2313" spans="2:3" x14ac:dyDescent="0.15">
      <c r="B2313" s="200"/>
      <c r="C2313" s="200"/>
    </row>
    <row r="2314" spans="2:3" x14ac:dyDescent="0.15">
      <c r="B2314" s="200"/>
      <c r="C2314" s="200"/>
    </row>
    <row r="2315" spans="2:3" x14ac:dyDescent="0.15">
      <c r="B2315" s="200"/>
      <c r="C2315" s="200"/>
    </row>
    <row r="2316" spans="2:3" x14ac:dyDescent="0.15">
      <c r="B2316" s="200"/>
      <c r="C2316" s="200"/>
    </row>
    <row r="2317" spans="2:3" x14ac:dyDescent="0.15">
      <c r="B2317" s="200"/>
      <c r="C2317" s="200"/>
    </row>
    <row r="2318" spans="2:3" x14ac:dyDescent="0.15">
      <c r="B2318" s="200"/>
      <c r="C2318" s="200"/>
    </row>
    <row r="2319" spans="2:3" x14ac:dyDescent="0.15">
      <c r="B2319" s="200"/>
      <c r="C2319" s="200"/>
    </row>
    <row r="2320" spans="2:3" x14ac:dyDescent="0.15">
      <c r="B2320" s="200"/>
      <c r="C2320" s="200"/>
    </row>
    <row r="2321" spans="2:3" x14ac:dyDescent="0.15">
      <c r="B2321" s="200"/>
      <c r="C2321" s="200"/>
    </row>
    <row r="2322" spans="2:3" x14ac:dyDescent="0.15">
      <c r="B2322" s="200"/>
      <c r="C2322" s="200"/>
    </row>
    <row r="2323" spans="2:3" x14ac:dyDescent="0.15">
      <c r="B2323" s="200"/>
      <c r="C2323" s="200"/>
    </row>
    <row r="2324" spans="2:3" x14ac:dyDescent="0.15">
      <c r="B2324" s="200"/>
      <c r="C2324" s="200"/>
    </row>
    <row r="2325" spans="2:3" x14ac:dyDescent="0.15">
      <c r="B2325" s="200"/>
      <c r="C2325" s="200"/>
    </row>
    <row r="2326" spans="2:3" x14ac:dyDescent="0.15">
      <c r="B2326" s="200"/>
      <c r="C2326" s="200"/>
    </row>
    <row r="2327" spans="2:3" x14ac:dyDescent="0.15">
      <c r="B2327" s="200"/>
      <c r="C2327" s="200"/>
    </row>
    <row r="2328" spans="2:3" x14ac:dyDescent="0.15">
      <c r="B2328" s="200"/>
      <c r="C2328" s="200"/>
    </row>
    <row r="2329" spans="2:3" x14ac:dyDescent="0.15">
      <c r="B2329" s="200"/>
      <c r="C2329" s="200"/>
    </row>
    <row r="2330" spans="2:3" x14ac:dyDescent="0.15">
      <c r="B2330" s="200"/>
      <c r="C2330" s="200"/>
    </row>
    <row r="2331" spans="2:3" x14ac:dyDescent="0.15">
      <c r="B2331" s="200"/>
      <c r="C2331" s="200"/>
    </row>
    <row r="2332" spans="2:3" x14ac:dyDescent="0.15">
      <c r="B2332" s="200"/>
      <c r="C2332" s="200"/>
    </row>
    <row r="2333" spans="2:3" x14ac:dyDescent="0.15">
      <c r="B2333" s="200"/>
      <c r="C2333" s="200"/>
    </row>
    <row r="2334" spans="2:3" x14ac:dyDescent="0.15">
      <c r="B2334" s="200"/>
      <c r="C2334" s="200"/>
    </row>
    <row r="2335" spans="2:3" x14ac:dyDescent="0.15">
      <c r="B2335" s="200"/>
      <c r="C2335" s="200"/>
    </row>
    <row r="2336" spans="2:3" x14ac:dyDescent="0.15">
      <c r="B2336" s="200"/>
      <c r="C2336" s="200"/>
    </row>
    <row r="2337" spans="2:3" x14ac:dyDescent="0.15">
      <c r="B2337" s="200"/>
      <c r="C2337" s="200"/>
    </row>
    <row r="2338" spans="2:3" x14ac:dyDescent="0.15">
      <c r="B2338" s="200"/>
      <c r="C2338" s="200"/>
    </row>
    <row r="2339" spans="2:3" x14ac:dyDescent="0.15">
      <c r="B2339" s="200"/>
      <c r="C2339" s="200"/>
    </row>
    <row r="2340" spans="2:3" x14ac:dyDescent="0.15">
      <c r="B2340" s="200"/>
      <c r="C2340" s="200"/>
    </row>
    <row r="2341" spans="2:3" x14ac:dyDescent="0.15">
      <c r="B2341" s="200"/>
      <c r="C2341" s="200"/>
    </row>
    <row r="2342" spans="2:3" x14ac:dyDescent="0.15">
      <c r="B2342" s="200"/>
      <c r="C2342" s="200"/>
    </row>
    <row r="2343" spans="2:3" x14ac:dyDescent="0.15">
      <c r="B2343" s="200"/>
      <c r="C2343" s="200"/>
    </row>
    <row r="2344" spans="2:3" x14ac:dyDescent="0.15">
      <c r="B2344" s="200"/>
      <c r="C2344" s="200"/>
    </row>
    <row r="2345" spans="2:3" x14ac:dyDescent="0.15">
      <c r="B2345" s="200"/>
      <c r="C2345" s="200"/>
    </row>
    <row r="2346" spans="2:3" x14ac:dyDescent="0.15">
      <c r="B2346" s="200"/>
      <c r="C2346" s="200"/>
    </row>
    <row r="2347" spans="2:3" x14ac:dyDescent="0.15">
      <c r="B2347" s="200"/>
      <c r="C2347" s="200"/>
    </row>
    <row r="2348" spans="2:3" x14ac:dyDescent="0.15">
      <c r="B2348" s="200"/>
      <c r="C2348" s="200"/>
    </row>
    <row r="2349" spans="2:3" x14ac:dyDescent="0.15">
      <c r="B2349" s="200"/>
      <c r="C2349" s="200"/>
    </row>
    <row r="2350" spans="2:3" x14ac:dyDescent="0.15">
      <c r="B2350" s="200"/>
      <c r="C2350" s="200"/>
    </row>
    <row r="2351" spans="2:3" x14ac:dyDescent="0.15">
      <c r="B2351" s="200"/>
      <c r="C2351" s="200"/>
    </row>
    <row r="2352" spans="2:3" x14ac:dyDescent="0.15">
      <c r="B2352" s="200"/>
      <c r="C2352" s="200"/>
    </row>
    <row r="2353" spans="2:3" x14ac:dyDescent="0.15">
      <c r="B2353" s="200"/>
      <c r="C2353" s="200"/>
    </row>
    <row r="2354" spans="2:3" x14ac:dyDescent="0.15">
      <c r="B2354" s="200"/>
      <c r="C2354" s="200"/>
    </row>
    <row r="2355" spans="2:3" x14ac:dyDescent="0.15">
      <c r="B2355" s="200"/>
      <c r="C2355" s="200"/>
    </row>
    <row r="2356" spans="2:3" x14ac:dyDescent="0.15">
      <c r="B2356" s="200"/>
      <c r="C2356" s="200"/>
    </row>
    <row r="2357" spans="2:3" x14ac:dyDescent="0.15">
      <c r="B2357" s="200"/>
      <c r="C2357" s="200"/>
    </row>
    <row r="2358" spans="2:3" x14ac:dyDescent="0.15">
      <c r="B2358" s="200"/>
      <c r="C2358" s="200"/>
    </row>
    <row r="2359" spans="2:3" x14ac:dyDescent="0.15">
      <c r="B2359" s="200"/>
      <c r="C2359" s="200"/>
    </row>
    <row r="2360" spans="2:3" x14ac:dyDescent="0.15">
      <c r="B2360" s="200"/>
      <c r="C2360" s="200"/>
    </row>
    <row r="2361" spans="2:3" x14ac:dyDescent="0.15">
      <c r="B2361" s="200"/>
      <c r="C2361" s="200"/>
    </row>
    <row r="2362" spans="2:3" x14ac:dyDescent="0.15">
      <c r="B2362" s="200"/>
      <c r="C2362" s="200"/>
    </row>
    <row r="2363" spans="2:3" x14ac:dyDescent="0.15">
      <c r="B2363" s="200"/>
      <c r="C2363" s="200"/>
    </row>
    <row r="2364" spans="2:3" x14ac:dyDescent="0.15">
      <c r="B2364" s="200"/>
      <c r="C2364" s="200"/>
    </row>
    <row r="2365" spans="2:3" x14ac:dyDescent="0.15">
      <c r="B2365" s="200"/>
      <c r="C2365" s="200"/>
    </row>
    <row r="2366" spans="2:3" x14ac:dyDescent="0.15">
      <c r="B2366" s="200"/>
      <c r="C2366" s="200"/>
    </row>
    <row r="2367" spans="2:3" x14ac:dyDescent="0.15">
      <c r="B2367" s="200"/>
      <c r="C2367" s="200"/>
    </row>
    <row r="2368" spans="2:3" x14ac:dyDescent="0.15">
      <c r="B2368" s="200"/>
      <c r="C2368" s="200"/>
    </row>
    <row r="2369" spans="2:3" x14ac:dyDescent="0.15">
      <c r="B2369" s="200"/>
      <c r="C2369" s="200"/>
    </row>
    <row r="2370" spans="2:3" x14ac:dyDescent="0.15">
      <c r="B2370" s="200"/>
      <c r="C2370" s="200"/>
    </row>
    <row r="2371" spans="2:3" x14ac:dyDescent="0.15">
      <c r="B2371" s="200"/>
      <c r="C2371" s="200"/>
    </row>
    <row r="2372" spans="2:3" x14ac:dyDescent="0.15">
      <c r="B2372" s="200"/>
      <c r="C2372" s="200"/>
    </row>
    <row r="2373" spans="2:3" x14ac:dyDescent="0.15">
      <c r="B2373" s="200"/>
      <c r="C2373" s="200"/>
    </row>
    <row r="2374" spans="2:3" x14ac:dyDescent="0.15">
      <c r="B2374" s="200"/>
      <c r="C2374" s="200"/>
    </row>
    <row r="2375" spans="2:3" x14ac:dyDescent="0.15">
      <c r="B2375" s="200"/>
      <c r="C2375" s="200"/>
    </row>
    <row r="2376" spans="2:3" x14ac:dyDescent="0.15">
      <c r="B2376" s="200"/>
      <c r="C2376" s="200"/>
    </row>
    <row r="2377" spans="2:3" x14ac:dyDescent="0.15">
      <c r="B2377" s="200"/>
      <c r="C2377" s="200"/>
    </row>
    <row r="2378" spans="2:3" x14ac:dyDescent="0.15">
      <c r="B2378" s="200"/>
      <c r="C2378" s="200"/>
    </row>
    <row r="2379" spans="2:3" x14ac:dyDescent="0.15">
      <c r="B2379" s="200"/>
      <c r="C2379" s="200"/>
    </row>
    <row r="2380" spans="2:3" x14ac:dyDescent="0.15">
      <c r="B2380" s="200"/>
      <c r="C2380" s="200"/>
    </row>
    <row r="2381" spans="2:3" x14ac:dyDescent="0.15">
      <c r="B2381" s="200"/>
      <c r="C2381" s="200"/>
    </row>
    <row r="2382" spans="2:3" x14ac:dyDescent="0.15">
      <c r="B2382" s="200"/>
      <c r="C2382" s="200"/>
    </row>
    <row r="2383" spans="2:3" x14ac:dyDescent="0.15">
      <c r="B2383" s="200"/>
      <c r="C2383" s="200"/>
    </row>
    <row r="2384" spans="2:3" x14ac:dyDescent="0.15">
      <c r="B2384" s="200"/>
      <c r="C2384" s="200"/>
    </row>
    <row r="2385" spans="2:3" x14ac:dyDescent="0.15">
      <c r="B2385" s="200"/>
      <c r="C2385" s="200"/>
    </row>
    <row r="2386" spans="2:3" x14ac:dyDescent="0.15">
      <c r="B2386" s="200"/>
      <c r="C2386" s="200"/>
    </row>
    <row r="2387" spans="2:3" x14ac:dyDescent="0.15">
      <c r="B2387" s="200"/>
      <c r="C2387" s="200"/>
    </row>
    <row r="2388" spans="2:3" x14ac:dyDescent="0.15">
      <c r="B2388" s="200"/>
      <c r="C2388" s="200"/>
    </row>
    <row r="2389" spans="2:3" x14ac:dyDescent="0.15">
      <c r="B2389" s="200"/>
      <c r="C2389" s="200"/>
    </row>
    <row r="2390" spans="2:3" x14ac:dyDescent="0.15">
      <c r="B2390" s="200"/>
      <c r="C2390" s="200"/>
    </row>
    <row r="2391" spans="2:3" x14ac:dyDescent="0.15">
      <c r="B2391" s="200"/>
      <c r="C2391" s="200"/>
    </row>
    <row r="2392" spans="2:3" x14ac:dyDescent="0.15">
      <c r="B2392" s="200"/>
      <c r="C2392" s="200"/>
    </row>
    <row r="2393" spans="2:3" x14ac:dyDescent="0.15">
      <c r="B2393" s="200"/>
      <c r="C2393" s="200"/>
    </row>
    <row r="2394" spans="2:3" x14ac:dyDescent="0.15">
      <c r="B2394" s="200"/>
      <c r="C2394" s="200"/>
    </row>
    <row r="2395" spans="2:3" x14ac:dyDescent="0.15">
      <c r="B2395" s="200"/>
      <c r="C2395" s="200"/>
    </row>
    <row r="2396" spans="2:3" x14ac:dyDescent="0.15">
      <c r="B2396" s="200"/>
      <c r="C2396" s="200"/>
    </row>
    <row r="2397" spans="2:3" x14ac:dyDescent="0.15">
      <c r="B2397" s="200"/>
      <c r="C2397" s="200"/>
    </row>
    <row r="2398" spans="2:3" x14ac:dyDescent="0.15">
      <c r="B2398" s="200"/>
      <c r="C2398" s="200"/>
    </row>
    <row r="2399" spans="2:3" x14ac:dyDescent="0.15">
      <c r="B2399" s="200"/>
      <c r="C2399" s="200"/>
    </row>
    <row r="2400" spans="2:3" x14ac:dyDescent="0.15">
      <c r="B2400" s="200"/>
      <c r="C2400" s="200"/>
    </row>
    <row r="2401" spans="2:3" x14ac:dyDescent="0.15">
      <c r="B2401" s="200"/>
      <c r="C2401" s="200"/>
    </row>
    <row r="2402" spans="2:3" x14ac:dyDescent="0.15">
      <c r="B2402" s="200"/>
      <c r="C2402" s="200"/>
    </row>
    <row r="2403" spans="2:3" x14ac:dyDescent="0.15">
      <c r="B2403" s="200"/>
      <c r="C2403" s="200"/>
    </row>
    <row r="2404" spans="2:3" x14ac:dyDescent="0.15">
      <c r="B2404" s="200"/>
      <c r="C2404" s="200"/>
    </row>
    <row r="2405" spans="2:3" x14ac:dyDescent="0.15">
      <c r="B2405" s="200"/>
      <c r="C2405" s="200"/>
    </row>
    <row r="2406" spans="2:3" x14ac:dyDescent="0.15">
      <c r="B2406" s="200"/>
      <c r="C2406" s="200"/>
    </row>
    <row r="2407" spans="2:3" x14ac:dyDescent="0.15">
      <c r="B2407" s="200"/>
      <c r="C2407" s="200"/>
    </row>
    <row r="2408" spans="2:3" x14ac:dyDescent="0.15">
      <c r="B2408" s="200"/>
      <c r="C2408" s="200"/>
    </row>
    <row r="2409" spans="2:3" x14ac:dyDescent="0.15">
      <c r="B2409" s="200"/>
      <c r="C2409" s="200"/>
    </row>
    <row r="2410" spans="2:3" x14ac:dyDescent="0.15">
      <c r="B2410" s="200"/>
      <c r="C2410" s="200"/>
    </row>
    <row r="2411" spans="2:3" x14ac:dyDescent="0.15">
      <c r="B2411" s="200"/>
      <c r="C2411" s="200"/>
    </row>
    <row r="2412" spans="2:3" x14ac:dyDescent="0.15">
      <c r="B2412" s="200"/>
      <c r="C2412" s="200"/>
    </row>
    <row r="2413" spans="2:3" x14ac:dyDescent="0.15">
      <c r="B2413" s="200"/>
      <c r="C2413" s="200"/>
    </row>
    <row r="2414" spans="2:3" x14ac:dyDescent="0.15">
      <c r="B2414" s="200"/>
      <c r="C2414" s="200"/>
    </row>
    <row r="2415" spans="2:3" x14ac:dyDescent="0.15">
      <c r="B2415" s="200"/>
      <c r="C2415" s="200"/>
    </row>
    <row r="2416" spans="2:3" x14ac:dyDescent="0.15">
      <c r="B2416" s="200"/>
      <c r="C2416" s="200"/>
    </row>
    <row r="2417" spans="2:3" x14ac:dyDescent="0.15">
      <c r="B2417" s="200"/>
      <c r="C2417" s="200"/>
    </row>
    <row r="2418" spans="2:3" x14ac:dyDescent="0.15">
      <c r="B2418" s="200"/>
      <c r="C2418" s="200"/>
    </row>
    <row r="2419" spans="2:3" x14ac:dyDescent="0.15">
      <c r="B2419" s="200"/>
      <c r="C2419" s="200"/>
    </row>
    <row r="2420" spans="2:3" x14ac:dyDescent="0.15">
      <c r="B2420" s="200"/>
      <c r="C2420" s="200"/>
    </row>
    <row r="2421" spans="2:3" x14ac:dyDescent="0.15">
      <c r="B2421" s="200"/>
      <c r="C2421" s="200"/>
    </row>
    <row r="2422" spans="2:3" x14ac:dyDescent="0.15">
      <c r="B2422" s="200"/>
      <c r="C2422" s="200"/>
    </row>
    <row r="2423" spans="2:3" x14ac:dyDescent="0.15">
      <c r="B2423" s="200"/>
      <c r="C2423" s="200"/>
    </row>
    <row r="2424" spans="2:3" x14ac:dyDescent="0.15">
      <c r="B2424" s="200"/>
      <c r="C2424" s="200"/>
    </row>
    <row r="2425" spans="2:3" x14ac:dyDescent="0.15">
      <c r="B2425" s="200"/>
      <c r="C2425" s="200"/>
    </row>
    <row r="2426" spans="2:3" x14ac:dyDescent="0.15">
      <c r="B2426" s="200"/>
      <c r="C2426" s="200"/>
    </row>
    <row r="2427" spans="2:3" x14ac:dyDescent="0.15">
      <c r="B2427" s="200"/>
      <c r="C2427" s="200"/>
    </row>
    <row r="2428" spans="2:3" x14ac:dyDescent="0.15">
      <c r="B2428" s="200"/>
      <c r="C2428" s="200"/>
    </row>
    <row r="2429" spans="2:3" x14ac:dyDescent="0.15">
      <c r="B2429" s="200"/>
      <c r="C2429" s="200"/>
    </row>
    <row r="2430" spans="2:3" x14ac:dyDescent="0.15">
      <c r="B2430" s="200"/>
      <c r="C2430" s="200"/>
    </row>
    <row r="2431" spans="2:3" x14ac:dyDescent="0.15">
      <c r="B2431" s="200"/>
      <c r="C2431" s="200"/>
    </row>
    <row r="2432" spans="2:3" x14ac:dyDescent="0.15">
      <c r="B2432" s="200"/>
      <c r="C2432" s="200"/>
    </row>
    <row r="2433" spans="2:3" x14ac:dyDescent="0.15">
      <c r="B2433" s="200"/>
      <c r="C2433" s="200"/>
    </row>
    <row r="2434" spans="2:3" x14ac:dyDescent="0.15">
      <c r="B2434" s="200"/>
      <c r="C2434" s="200"/>
    </row>
    <row r="2435" spans="2:3" x14ac:dyDescent="0.15">
      <c r="B2435" s="200"/>
      <c r="C2435" s="200"/>
    </row>
    <row r="2436" spans="2:3" x14ac:dyDescent="0.15">
      <c r="B2436" s="200"/>
      <c r="C2436" s="200"/>
    </row>
    <row r="2437" spans="2:3" x14ac:dyDescent="0.15">
      <c r="B2437" s="200"/>
      <c r="C2437" s="200"/>
    </row>
    <row r="2438" spans="2:3" x14ac:dyDescent="0.15">
      <c r="B2438" s="200"/>
      <c r="C2438" s="200"/>
    </row>
    <row r="2439" spans="2:3" x14ac:dyDescent="0.15">
      <c r="B2439" s="200"/>
      <c r="C2439" s="200"/>
    </row>
    <row r="2440" spans="2:3" x14ac:dyDescent="0.15">
      <c r="B2440" s="200"/>
      <c r="C2440" s="200"/>
    </row>
    <row r="2441" spans="2:3" x14ac:dyDescent="0.15">
      <c r="B2441" s="200"/>
      <c r="C2441" s="200"/>
    </row>
    <row r="2442" spans="2:3" x14ac:dyDescent="0.15">
      <c r="B2442" s="200"/>
      <c r="C2442" s="200"/>
    </row>
    <row r="2443" spans="2:3" x14ac:dyDescent="0.15">
      <c r="B2443" s="200"/>
      <c r="C2443" s="200"/>
    </row>
    <row r="2444" spans="2:3" x14ac:dyDescent="0.15">
      <c r="B2444" s="200"/>
      <c r="C2444" s="200"/>
    </row>
    <row r="2445" spans="2:3" x14ac:dyDescent="0.15">
      <c r="B2445" s="200"/>
      <c r="C2445" s="200"/>
    </row>
    <row r="2446" spans="2:3" x14ac:dyDescent="0.15">
      <c r="B2446" s="200"/>
      <c r="C2446" s="200"/>
    </row>
    <row r="2447" spans="2:3" x14ac:dyDescent="0.15">
      <c r="B2447" s="200"/>
      <c r="C2447" s="200"/>
    </row>
    <row r="2448" spans="2:3" x14ac:dyDescent="0.15">
      <c r="B2448" s="200"/>
      <c r="C2448" s="200"/>
    </row>
    <row r="2449" spans="2:3" x14ac:dyDescent="0.15">
      <c r="B2449" s="200"/>
      <c r="C2449" s="200"/>
    </row>
    <row r="2450" spans="2:3" x14ac:dyDescent="0.15">
      <c r="B2450" s="200"/>
      <c r="C2450" s="200"/>
    </row>
    <row r="2451" spans="2:3" x14ac:dyDescent="0.15">
      <c r="B2451" s="200"/>
      <c r="C2451" s="200"/>
    </row>
    <row r="2452" spans="2:3" x14ac:dyDescent="0.15">
      <c r="B2452" s="200"/>
      <c r="C2452" s="200"/>
    </row>
    <row r="2453" spans="2:3" x14ac:dyDescent="0.15">
      <c r="B2453" s="200"/>
      <c r="C2453" s="200"/>
    </row>
    <row r="2454" spans="2:3" x14ac:dyDescent="0.15">
      <c r="B2454" s="200"/>
      <c r="C2454" s="200"/>
    </row>
    <row r="2455" spans="2:3" x14ac:dyDescent="0.15">
      <c r="B2455" s="200"/>
      <c r="C2455" s="200"/>
    </row>
    <row r="2456" spans="2:3" x14ac:dyDescent="0.15">
      <c r="B2456" s="200"/>
      <c r="C2456" s="200"/>
    </row>
    <row r="2457" spans="2:3" x14ac:dyDescent="0.15">
      <c r="B2457" s="200"/>
      <c r="C2457" s="200"/>
    </row>
    <row r="2458" spans="2:3" x14ac:dyDescent="0.15">
      <c r="B2458" s="200"/>
      <c r="C2458" s="200"/>
    </row>
    <row r="2459" spans="2:3" x14ac:dyDescent="0.15">
      <c r="B2459" s="200"/>
      <c r="C2459" s="200"/>
    </row>
    <row r="2460" spans="2:3" x14ac:dyDescent="0.15">
      <c r="B2460" s="200"/>
      <c r="C2460" s="200"/>
    </row>
    <row r="2461" spans="2:3" x14ac:dyDescent="0.15">
      <c r="B2461" s="200"/>
      <c r="C2461" s="200"/>
    </row>
    <row r="2462" spans="2:3" x14ac:dyDescent="0.15">
      <c r="B2462" s="200"/>
      <c r="C2462" s="200"/>
    </row>
    <row r="2463" spans="2:3" x14ac:dyDescent="0.15">
      <c r="B2463" s="200"/>
      <c r="C2463" s="200"/>
    </row>
    <row r="2464" spans="2:3" x14ac:dyDescent="0.15">
      <c r="B2464" s="200"/>
      <c r="C2464" s="200"/>
    </row>
    <row r="2465" spans="2:3" x14ac:dyDescent="0.15">
      <c r="B2465" s="200"/>
      <c r="C2465" s="200"/>
    </row>
    <row r="2466" spans="2:3" x14ac:dyDescent="0.15">
      <c r="B2466" s="200"/>
      <c r="C2466" s="200"/>
    </row>
    <row r="2467" spans="2:3" x14ac:dyDescent="0.15">
      <c r="B2467" s="200"/>
      <c r="C2467" s="200"/>
    </row>
    <row r="2468" spans="2:3" x14ac:dyDescent="0.15">
      <c r="B2468" s="200"/>
      <c r="C2468" s="200"/>
    </row>
    <row r="2469" spans="2:3" x14ac:dyDescent="0.15">
      <c r="B2469" s="200"/>
      <c r="C2469" s="200"/>
    </row>
    <row r="2470" spans="2:3" x14ac:dyDescent="0.15">
      <c r="B2470" s="200"/>
      <c r="C2470" s="200"/>
    </row>
    <row r="2471" spans="2:3" x14ac:dyDescent="0.15">
      <c r="B2471" s="200"/>
      <c r="C2471" s="200"/>
    </row>
    <row r="2472" spans="2:3" x14ac:dyDescent="0.15">
      <c r="B2472" s="200"/>
      <c r="C2472" s="200"/>
    </row>
    <row r="2473" spans="2:3" x14ac:dyDescent="0.15">
      <c r="B2473" s="200"/>
      <c r="C2473" s="200"/>
    </row>
    <row r="2474" spans="2:3" x14ac:dyDescent="0.15">
      <c r="B2474" s="200"/>
      <c r="C2474" s="200"/>
    </row>
    <row r="2475" spans="2:3" x14ac:dyDescent="0.15">
      <c r="B2475" s="200"/>
      <c r="C2475" s="200"/>
    </row>
    <row r="2476" spans="2:3" x14ac:dyDescent="0.15">
      <c r="B2476" s="200"/>
      <c r="C2476" s="200"/>
    </row>
    <row r="2477" spans="2:3" x14ac:dyDescent="0.15">
      <c r="B2477" s="200"/>
      <c r="C2477" s="200"/>
    </row>
    <row r="2478" spans="2:3" x14ac:dyDescent="0.15">
      <c r="B2478" s="200"/>
      <c r="C2478" s="200"/>
    </row>
    <row r="2479" spans="2:3" x14ac:dyDescent="0.15">
      <c r="B2479" s="200"/>
      <c r="C2479" s="200"/>
    </row>
    <row r="2480" spans="2:3" x14ac:dyDescent="0.15">
      <c r="B2480" s="200"/>
      <c r="C2480" s="200"/>
    </row>
    <row r="2481" spans="2:3" x14ac:dyDescent="0.15">
      <c r="B2481" s="200"/>
      <c r="C2481" s="200"/>
    </row>
    <row r="2482" spans="2:3" x14ac:dyDescent="0.15">
      <c r="B2482" s="200"/>
      <c r="C2482" s="200"/>
    </row>
    <row r="2483" spans="2:3" x14ac:dyDescent="0.15">
      <c r="B2483" s="200"/>
      <c r="C2483" s="200"/>
    </row>
    <row r="2484" spans="2:3" x14ac:dyDescent="0.15">
      <c r="B2484" s="200"/>
      <c r="C2484" s="200"/>
    </row>
    <row r="2485" spans="2:3" x14ac:dyDescent="0.15">
      <c r="B2485" s="200"/>
      <c r="C2485" s="200"/>
    </row>
    <row r="2486" spans="2:3" x14ac:dyDescent="0.15">
      <c r="B2486" s="200"/>
      <c r="C2486" s="200"/>
    </row>
    <row r="2487" spans="2:3" x14ac:dyDescent="0.15">
      <c r="B2487" s="200"/>
      <c r="C2487" s="200"/>
    </row>
    <row r="2488" spans="2:3" x14ac:dyDescent="0.15">
      <c r="B2488" s="200"/>
      <c r="C2488" s="200"/>
    </row>
    <row r="2489" spans="2:3" x14ac:dyDescent="0.15">
      <c r="B2489" s="200"/>
      <c r="C2489" s="200"/>
    </row>
    <row r="2490" spans="2:3" x14ac:dyDescent="0.15">
      <c r="B2490" s="200"/>
      <c r="C2490" s="200"/>
    </row>
    <row r="2491" spans="2:3" x14ac:dyDescent="0.15">
      <c r="B2491" s="200"/>
      <c r="C2491" s="200"/>
    </row>
    <row r="2492" spans="2:3" x14ac:dyDescent="0.15">
      <c r="B2492" s="200"/>
      <c r="C2492" s="200"/>
    </row>
    <row r="2493" spans="2:3" x14ac:dyDescent="0.15">
      <c r="B2493" s="200"/>
      <c r="C2493" s="200"/>
    </row>
    <row r="2494" spans="2:3" x14ac:dyDescent="0.15">
      <c r="B2494" s="200"/>
      <c r="C2494" s="200"/>
    </row>
    <row r="2495" spans="2:3" x14ac:dyDescent="0.15">
      <c r="B2495" s="200"/>
      <c r="C2495" s="200"/>
    </row>
    <row r="2496" spans="2:3" x14ac:dyDescent="0.15">
      <c r="B2496" s="200"/>
      <c r="C2496" s="200"/>
    </row>
    <row r="2497" spans="2:3" x14ac:dyDescent="0.15">
      <c r="B2497" s="200"/>
      <c r="C2497" s="200"/>
    </row>
    <row r="2498" spans="2:3" x14ac:dyDescent="0.15">
      <c r="B2498" s="200"/>
      <c r="C2498" s="200"/>
    </row>
    <row r="2499" spans="2:3" x14ac:dyDescent="0.15">
      <c r="B2499" s="200"/>
      <c r="C2499" s="200"/>
    </row>
    <row r="2500" spans="2:3" x14ac:dyDescent="0.15">
      <c r="B2500" s="200"/>
      <c r="C2500" s="200"/>
    </row>
    <row r="2501" spans="2:3" x14ac:dyDescent="0.15">
      <c r="B2501" s="200"/>
      <c r="C2501" s="200"/>
    </row>
    <row r="2502" spans="2:3" x14ac:dyDescent="0.15">
      <c r="B2502" s="200"/>
      <c r="C2502" s="200"/>
    </row>
    <row r="2503" spans="2:3" x14ac:dyDescent="0.15">
      <c r="B2503" s="200"/>
      <c r="C2503" s="200"/>
    </row>
    <row r="2504" spans="2:3" x14ac:dyDescent="0.15">
      <c r="B2504" s="200"/>
      <c r="C2504" s="200"/>
    </row>
    <row r="2505" spans="2:3" x14ac:dyDescent="0.15">
      <c r="B2505" s="200"/>
      <c r="C2505" s="200"/>
    </row>
    <row r="2506" spans="2:3" x14ac:dyDescent="0.15">
      <c r="B2506" s="200"/>
      <c r="C2506" s="200"/>
    </row>
    <row r="2507" spans="2:3" x14ac:dyDescent="0.15">
      <c r="B2507" s="200"/>
      <c r="C2507" s="200"/>
    </row>
    <row r="2508" spans="2:3" x14ac:dyDescent="0.15">
      <c r="B2508" s="200"/>
      <c r="C2508" s="200"/>
    </row>
    <row r="2509" spans="2:3" x14ac:dyDescent="0.15">
      <c r="B2509" s="200"/>
      <c r="C2509" s="200"/>
    </row>
    <row r="2510" spans="2:3" x14ac:dyDescent="0.15">
      <c r="B2510" s="200"/>
      <c r="C2510" s="200"/>
    </row>
    <row r="2511" spans="2:3" x14ac:dyDescent="0.15">
      <c r="B2511" s="200"/>
      <c r="C2511" s="200"/>
    </row>
    <row r="2512" spans="2:3" x14ac:dyDescent="0.15">
      <c r="B2512" s="200"/>
      <c r="C2512" s="200"/>
    </row>
    <row r="2513" spans="2:3" x14ac:dyDescent="0.15">
      <c r="B2513" s="200"/>
      <c r="C2513" s="200"/>
    </row>
    <row r="2514" spans="2:3" x14ac:dyDescent="0.15">
      <c r="B2514" s="200"/>
      <c r="C2514" s="200"/>
    </row>
    <row r="2515" spans="2:3" x14ac:dyDescent="0.15">
      <c r="B2515" s="200"/>
      <c r="C2515" s="200"/>
    </row>
    <row r="2516" spans="2:3" x14ac:dyDescent="0.15">
      <c r="B2516" s="200"/>
      <c r="C2516" s="200"/>
    </row>
    <row r="2517" spans="2:3" x14ac:dyDescent="0.15">
      <c r="B2517" s="200"/>
      <c r="C2517" s="200"/>
    </row>
    <row r="2518" spans="2:3" x14ac:dyDescent="0.15">
      <c r="B2518" s="200"/>
      <c r="C2518" s="200"/>
    </row>
    <row r="2519" spans="2:3" x14ac:dyDescent="0.15">
      <c r="B2519" s="200"/>
      <c r="C2519" s="200"/>
    </row>
    <row r="2520" spans="2:3" x14ac:dyDescent="0.15">
      <c r="B2520" s="200"/>
      <c r="C2520" s="200"/>
    </row>
    <row r="2521" spans="2:3" x14ac:dyDescent="0.15">
      <c r="B2521" s="200"/>
      <c r="C2521" s="200"/>
    </row>
    <row r="2522" spans="2:3" x14ac:dyDescent="0.15">
      <c r="B2522" s="200"/>
      <c r="C2522" s="200"/>
    </row>
    <row r="2523" spans="2:3" x14ac:dyDescent="0.15">
      <c r="B2523" s="200"/>
      <c r="C2523" s="200"/>
    </row>
    <row r="2524" spans="2:3" x14ac:dyDescent="0.15">
      <c r="B2524" s="200"/>
      <c r="C2524" s="200"/>
    </row>
    <row r="2525" spans="2:3" x14ac:dyDescent="0.15">
      <c r="B2525" s="200"/>
      <c r="C2525" s="200"/>
    </row>
    <row r="2526" spans="2:3" x14ac:dyDescent="0.15">
      <c r="B2526" s="200"/>
      <c r="C2526" s="200"/>
    </row>
    <row r="2527" spans="2:3" x14ac:dyDescent="0.15">
      <c r="B2527" s="200"/>
      <c r="C2527" s="200"/>
    </row>
    <row r="2528" spans="2:3" x14ac:dyDescent="0.15">
      <c r="B2528" s="200"/>
      <c r="C2528" s="200"/>
    </row>
    <row r="2529" spans="2:3" x14ac:dyDescent="0.15">
      <c r="B2529" s="200"/>
      <c r="C2529" s="200"/>
    </row>
    <row r="2530" spans="2:3" x14ac:dyDescent="0.15">
      <c r="B2530" s="200"/>
      <c r="C2530" s="200"/>
    </row>
    <row r="2531" spans="2:3" x14ac:dyDescent="0.15">
      <c r="B2531" s="200"/>
      <c r="C2531" s="200"/>
    </row>
    <row r="2532" spans="2:3" x14ac:dyDescent="0.15">
      <c r="B2532" s="200"/>
      <c r="C2532" s="200"/>
    </row>
    <row r="2533" spans="2:3" x14ac:dyDescent="0.15">
      <c r="B2533" s="200"/>
      <c r="C2533" s="200"/>
    </row>
    <row r="2534" spans="2:3" x14ac:dyDescent="0.15">
      <c r="B2534" s="200"/>
      <c r="C2534" s="200"/>
    </row>
    <row r="2535" spans="2:3" x14ac:dyDescent="0.15">
      <c r="B2535" s="200"/>
      <c r="C2535" s="200"/>
    </row>
    <row r="2536" spans="2:3" x14ac:dyDescent="0.15">
      <c r="B2536" s="200"/>
      <c r="C2536" s="200"/>
    </row>
    <row r="2537" spans="2:3" x14ac:dyDescent="0.15">
      <c r="B2537" s="200"/>
      <c r="C2537" s="200"/>
    </row>
    <row r="2538" spans="2:3" x14ac:dyDescent="0.15">
      <c r="B2538" s="200"/>
      <c r="C2538" s="200"/>
    </row>
    <row r="2539" spans="2:3" x14ac:dyDescent="0.15">
      <c r="B2539" s="200"/>
      <c r="C2539" s="200"/>
    </row>
    <row r="2540" spans="2:3" x14ac:dyDescent="0.15">
      <c r="B2540" s="200"/>
      <c r="C2540" s="200"/>
    </row>
    <row r="2541" spans="2:3" x14ac:dyDescent="0.15">
      <c r="B2541" s="200"/>
      <c r="C2541" s="200"/>
    </row>
    <row r="2542" spans="2:3" x14ac:dyDescent="0.15">
      <c r="B2542" s="200"/>
      <c r="C2542" s="200"/>
    </row>
    <row r="2543" spans="2:3" x14ac:dyDescent="0.15">
      <c r="B2543" s="200"/>
      <c r="C2543" s="200"/>
    </row>
    <row r="2544" spans="2:3" x14ac:dyDescent="0.15">
      <c r="B2544" s="200"/>
      <c r="C2544" s="200"/>
    </row>
    <row r="2545" spans="2:3" x14ac:dyDescent="0.15">
      <c r="B2545" s="200"/>
      <c r="C2545" s="200"/>
    </row>
    <row r="2546" spans="2:3" x14ac:dyDescent="0.15">
      <c r="B2546" s="200"/>
      <c r="C2546" s="200"/>
    </row>
    <row r="2547" spans="2:3" x14ac:dyDescent="0.15">
      <c r="B2547" s="200"/>
      <c r="C2547" s="200"/>
    </row>
    <row r="2548" spans="2:3" x14ac:dyDescent="0.15">
      <c r="B2548" s="200"/>
      <c r="C2548" s="200"/>
    </row>
    <row r="2549" spans="2:3" x14ac:dyDescent="0.15">
      <c r="B2549" s="200"/>
      <c r="C2549" s="200"/>
    </row>
    <row r="2550" spans="2:3" x14ac:dyDescent="0.15">
      <c r="B2550" s="200"/>
      <c r="C2550" s="200"/>
    </row>
    <row r="2551" spans="2:3" x14ac:dyDescent="0.15">
      <c r="B2551" s="200"/>
      <c r="C2551" s="200"/>
    </row>
    <row r="2552" spans="2:3" x14ac:dyDescent="0.15">
      <c r="B2552" s="200"/>
      <c r="C2552" s="200"/>
    </row>
    <row r="2553" spans="2:3" x14ac:dyDescent="0.15">
      <c r="B2553" s="200"/>
      <c r="C2553" s="200"/>
    </row>
    <row r="2554" spans="2:3" x14ac:dyDescent="0.15">
      <c r="B2554" s="200"/>
      <c r="C2554" s="200"/>
    </row>
    <row r="2555" spans="2:3" x14ac:dyDescent="0.15">
      <c r="B2555" s="200"/>
      <c r="C2555" s="200"/>
    </row>
    <row r="2556" spans="2:3" x14ac:dyDescent="0.15">
      <c r="B2556" s="200"/>
      <c r="C2556" s="200"/>
    </row>
    <row r="2557" spans="2:3" x14ac:dyDescent="0.15">
      <c r="B2557" s="200"/>
      <c r="C2557" s="200"/>
    </row>
    <row r="2558" spans="2:3" x14ac:dyDescent="0.15">
      <c r="B2558" s="200"/>
      <c r="C2558" s="200"/>
    </row>
    <row r="2559" spans="2:3" x14ac:dyDescent="0.15">
      <c r="B2559" s="200"/>
      <c r="C2559" s="200"/>
    </row>
    <row r="2560" spans="2:3" x14ac:dyDescent="0.15">
      <c r="B2560" s="200"/>
      <c r="C2560" s="200"/>
    </row>
    <row r="2561" spans="2:3" x14ac:dyDescent="0.15">
      <c r="B2561" s="200"/>
      <c r="C2561" s="200"/>
    </row>
    <row r="2562" spans="2:3" x14ac:dyDescent="0.15">
      <c r="B2562" s="200"/>
      <c r="C2562" s="200"/>
    </row>
    <row r="2563" spans="2:3" x14ac:dyDescent="0.15">
      <c r="B2563" s="200"/>
      <c r="C2563" s="200"/>
    </row>
    <row r="2564" spans="2:3" x14ac:dyDescent="0.15">
      <c r="B2564" s="200"/>
      <c r="C2564" s="200"/>
    </row>
    <row r="2565" spans="2:3" x14ac:dyDescent="0.15">
      <c r="B2565" s="200"/>
      <c r="C2565" s="200"/>
    </row>
    <row r="2566" spans="2:3" x14ac:dyDescent="0.15">
      <c r="B2566" s="200"/>
      <c r="C2566" s="200"/>
    </row>
    <row r="2567" spans="2:3" x14ac:dyDescent="0.15">
      <c r="B2567" s="200"/>
      <c r="C2567" s="200"/>
    </row>
    <row r="2568" spans="2:3" x14ac:dyDescent="0.15">
      <c r="B2568" s="200"/>
      <c r="C2568" s="200"/>
    </row>
    <row r="2569" spans="2:3" x14ac:dyDescent="0.15">
      <c r="B2569" s="200"/>
      <c r="C2569" s="200"/>
    </row>
    <row r="2570" spans="2:3" x14ac:dyDescent="0.15">
      <c r="B2570" s="200"/>
      <c r="C2570" s="200"/>
    </row>
    <row r="2571" spans="2:3" x14ac:dyDescent="0.15">
      <c r="B2571" s="200"/>
      <c r="C2571" s="200"/>
    </row>
    <row r="2572" spans="2:3" x14ac:dyDescent="0.15">
      <c r="B2572" s="200"/>
      <c r="C2572" s="200"/>
    </row>
    <row r="2573" spans="2:3" x14ac:dyDescent="0.15">
      <c r="B2573" s="200"/>
      <c r="C2573" s="200"/>
    </row>
    <row r="2574" spans="2:3" x14ac:dyDescent="0.15">
      <c r="B2574" s="200"/>
      <c r="C2574" s="200"/>
    </row>
    <row r="2575" spans="2:3" x14ac:dyDescent="0.15">
      <c r="B2575" s="200"/>
      <c r="C2575" s="200"/>
    </row>
    <row r="2576" spans="2:3" x14ac:dyDescent="0.15">
      <c r="B2576" s="200"/>
      <c r="C2576" s="200"/>
    </row>
    <row r="2577" spans="2:3" x14ac:dyDescent="0.15">
      <c r="B2577" s="200"/>
      <c r="C2577" s="200"/>
    </row>
    <row r="2578" spans="2:3" x14ac:dyDescent="0.15">
      <c r="B2578" s="200"/>
      <c r="C2578" s="200"/>
    </row>
    <row r="2579" spans="2:3" x14ac:dyDescent="0.15">
      <c r="B2579" s="200"/>
      <c r="C2579" s="200"/>
    </row>
    <row r="2580" spans="2:3" x14ac:dyDescent="0.15">
      <c r="B2580" s="200"/>
      <c r="C2580" s="200"/>
    </row>
    <row r="2581" spans="2:3" x14ac:dyDescent="0.15">
      <c r="B2581" s="200"/>
      <c r="C2581" s="200"/>
    </row>
    <row r="2582" spans="2:3" x14ac:dyDescent="0.15">
      <c r="B2582" s="200"/>
      <c r="C2582" s="200"/>
    </row>
    <row r="2583" spans="2:3" x14ac:dyDescent="0.15">
      <c r="B2583" s="200"/>
      <c r="C2583" s="200"/>
    </row>
    <row r="2584" spans="2:3" x14ac:dyDescent="0.15">
      <c r="B2584" s="200"/>
      <c r="C2584" s="200"/>
    </row>
    <row r="2585" spans="2:3" x14ac:dyDescent="0.15">
      <c r="B2585" s="200"/>
      <c r="C2585" s="200"/>
    </row>
    <row r="2586" spans="2:3" x14ac:dyDescent="0.15">
      <c r="B2586" s="200"/>
      <c r="C2586" s="200"/>
    </row>
    <row r="2587" spans="2:3" x14ac:dyDescent="0.15">
      <c r="B2587" s="200"/>
      <c r="C2587" s="200"/>
    </row>
    <row r="2588" spans="2:3" x14ac:dyDescent="0.15">
      <c r="B2588" s="200"/>
      <c r="C2588" s="200"/>
    </row>
    <row r="2589" spans="2:3" x14ac:dyDescent="0.15">
      <c r="B2589" s="200"/>
      <c r="C2589" s="200"/>
    </row>
    <row r="2590" spans="2:3" x14ac:dyDescent="0.15">
      <c r="B2590" s="200"/>
      <c r="C2590" s="200"/>
    </row>
    <row r="2591" spans="2:3" x14ac:dyDescent="0.15">
      <c r="B2591" s="200"/>
      <c r="C2591" s="200"/>
    </row>
    <row r="2592" spans="2:3" x14ac:dyDescent="0.15">
      <c r="B2592" s="200"/>
      <c r="C2592" s="200"/>
    </row>
    <row r="2593" spans="2:3" x14ac:dyDescent="0.15">
      <c r="B2593" s="200"/>
      <c r="C2593" s="200"/>
    </row>
    <row r="2594" spans="2:3" x14ac:dyDescent="0.15">
      <c r="B2594" s="200"/>
      <c r="C2594" s="200"/>
    </row>
    <row r="2595" spans="2:3" x14ac:dyDescent="0.15">
      <c r="B2595" s="200"/>
      <c r="C2595" s="200"/>
    </row>
    <row r="2596" spans="2:3" x14ac:dyDescent="0.15">
      <c r="B2596" s="200"/>
      <c r="C2596" s="200"/>
    </row>
    <row r="2597" spans="2:3" x14ac:dyDescent="0.15">
      <c r="B2597" s="200"/>
      <c r="C2597" s="200"/>
    </row>
    <row r="2598" spans="2:3" x14ac:dyDescent="0.15">
      <c r="B2598" s="200"/>
      <c r="C2598" s="200"/>
    </row>
    <row r="2599" spans="2:3" x14ac:dyDescent="0.15">
      <c r="B2599" s="200"/>
      <c r="C2599" s="200"/>
    </row>
    <row r="2600" spans="2:3" x14ac:dyDescent="0.15">
      <c r="B2600" s="200"/>
      <c r="C2600" s="200"/>
    </row>
    <row r="2601" spans="2:3" x14ac:dyDescent="0.15">
      <c r="B2601" s="200"/>
      <c r="C2601" s="200"/>
    </row>
    <row r="2602" spans="2:3" x14ac:dyDescent="0.15">
      <c r="B2602" s="200"/>
      <c r="C2602" s="200"/>
    </row>
    <row r="2603" spans="2:3" x14ac:dyDescent="0.15">
      <c r="B2603" s="200"/>
      <c r="C2603" s="200"/>
    </row>
    <row r="2604" spans="2:3" x14ac:dyDescent="0.15">
      <c r="B2604" s="200"/>
      <c r="C2604" s="200"/>
    </row>
    <row r="2605" spans="2:3" x14ac:dyDescent="0.15">
      <c r="B2605" s="200"/>
      <c r="C2605" s="200"/>
    </row>
    <row r="2606" spans="2:3" x14ac:dyDescent="0.15">
      <c r="B2606" s="200"/>
      <c r="C2606" s="200"/>
    </row>
    <row r="2607" spans="2:3" x14ac:dyDescent="0.15">
      <c r="B2607" s="200"/>
      <c r="C2607" s="200"/>
    </row>
    <row r="2608" spans="2:3" x14ac:dyDescent="0.15">
      <c r="B2608" s="200"/>
      <c r="C2608" s="200"/>
    </row>
    <row r="2609" spans="2:3" x14ac:dyDescent="0.15">
      <c r="B2609" s="200"/>
      <c r="C2609" s="200"/>
    </row>
    <row r="2610" spans="2:3" x14ac:dyDescent="0.15">
      <c r="B2610" s="200"/>
      <c r="C2610" s="200"/>
    </row>
    <row r="2611" spans="2:3" x14ac:dyDescent="0.15">
      <c r="B2611" s="200"/>
      <c r="C2611" s="200"/>
    </row>
    <row r="2612" spans="2:3" x14ac:dyDescent="0.15">
      <c r="B2612" s="200"/>
      <c r="C2612" s="200"/>
    </row>
    <row r="2613" spans="2:3" x14ac:dyDescent="0.15">
      <c r="B2613" s="200"/>
      <c r="C2613" s="200"/>
    </row>
    <row r="2614" spans="2:3" x14ac:dyDescent="0.15">
      <c r="B2614" s="200"/>
      <c r="C2614" s="200"/>
    </row>
    <row r="2615" spans="2:3" x14ac:dyDescent="0.15">
      <c r="B2615" s="200"/>
      <c r="C2615" s="200"/>
    </row>
    <row r="2616" spans="2:3" x14ac:dyDescent="0.15">
      <c r="B2616" s="200"/>
      <c r="C2616" s="200"/>
    </row>
    <row r="2617" spans="2:3" x14ac:dyDescent="0.15">
      <c r="B2617" s="200"/>
      <c r="C2617" s="200"/>
    </row>
    <row r="2618" spans="2:3" x14ac:dyDescent="0.15">
      <c r="B2618" s="200"/>
      <c r="C2618" s="200"/>
    </row>
    <row r="2619" spans="2:3" x14ac:dyDescent="0.15">
      <c r="B2619" s="200"/>
      <c r="C2619" s="200"/>
    </row>
    <row r="2620" spans="2:3" x14ac:dyDescent="0.15">
      <c r="B2620" s="200"/>
      <c r="C2620" s="200"/>
    </row>
    <row r="2621" spans="2:3" x14ac:dyDescent="0.15">
      <c r="B2621" s="200"/>
      <c r="C2621" s="200"/>
    </row>
    <row r="2622" spans="2:3" x14ac:dyDescent="0.15">
      <c r="B2622" s="200"/>
      <c r="C2622" s="200"/>
    </row>
    <row r="2623" spans="2:3" x14ac:dyDescent="0.15">
      <c r="B2623" s="200"/>
      <c r="C2623" s="200"/>
    </row>
    <row r="2624" spans="2:3" x14ac:dyDescent="0.15">
      <c r="B2624" s="200"/>
      <c r="C2624" s="200"/>
    </row>
    <row r="2625" spans="2:3" x14ac:dyDescent="0.15">
      <c r="B2625" s="200"/>
      <c r="C2625" s="200"/>
    </row>
    <row r="2626" spans="2:3" x14ac:dyDescent="0.15">
      <c r="B2626" s="200"/>
      <c r="C2626" s="200"/>
    </row>
    <row r="2627" spans="2:3" x14ac:dyDescent="0.15">
      <c r="B2627" s="200"/>
      <c r="C2627" s="200"/>
    </row>
    <row r="2628" spans="2:3" x14ac:dyDescent="0.15">
      <c r="B2628" s="200"/>
      <c r="C2628" s="200"/>
    </row>
    <row r="2629" spans="2:3" x14ac:dyDescent="0.15">
      <c r="B2629" s="200"/>
      <c r="C2629" s="200"/>
    </row>
    <row r="2630" spans="2:3" x14ac:dyDescent="0.15">
      <c r="B2630" s="200"/>
      <c r="C2630" s="200"/>
    </row>
    <row r="2631" spans="2:3" x14ac:dyDescent="0.15">
      <c r="B2631" s="200"/>
      <c r="C2631" s="200"/>
    </row>
    <row r="2632" spans="2:3" x14ac:dyDescent="0.15">
      <c r="B2632" s="200"/>
      <c r="C2632" s="200"/>
    </row>
    <row r="2633" spans="2:3" x14ac:dyDescent="0.15">
      <c r="B2633" s="200"/>
      <c r="C2633" s="200"/>
    </row>
    <row r="2634" spans="2:3" x14ac:dyDescent="0.15">
      <c r="B2634" s="200"/>
      <c r="C2634" s="200"/>
    </row>
    <row r="2635" spans="2:3" x14ac:dyDescent="0.15">
      <c r="B2635" s="200"/>
      <c r="C2635" s="200"/>
    </row>
    <row r="2636" spans="2:3" x14ac:dyDescent="0.15">
      <c r="B2636" s="200"/>
      <c r="C2636" s="200"/>
    </row>
    <row r="2637" spans="2:3" x14ac:dyDescent="0.15">
      <c r="B2637" s="200"/>
      <c r="C2637" s="200"/>
    </row>
    <row r="2638" spans="2:3" x14ac:dyDescent="0.15">
      <c r="B2638" s="200"/>
      <c r="C2638" s="200"/>
    </row>
    <row r="2639" spans="2:3" x14ac:dyDescent="0.15">
      <c r="B2639" s="200"/>
      <c r="C2639" s="200"/>
    </row>
    <row r="2640" spans="2:3" x14ac:dyDescent="0.15">
      <c r="B2640" s="200"/>
      <c r="C2640" s="200"/>
    </row>
    <row r="2641" spans="2:3" x14ac:dyDescent="0.15">
      <c r="B2641" s="200"/>
      <c r="C2641" s="200"/>
    </row>
    <row r="2642" spans="2:3" x14ac:dyDescent="0.15">
      <c r="B2642" s="200"/>
      <c r="C2642" s="200"/>
    </row>
    <row r="2643" spans="2:3" x14ac:dyDescent="0.15">
      <c r="B2643" s="200"/>
      <c r="C2643" s="200"/>
    </row>
    <row r="2644" spans="2:3" x14ac:dyDescent="0.15">
      <c r="B2644" s="200"/>
      <c r="C2644" s="200"/>
    </row>
    <row r="2645" spans="2:3" x14ac:dyDescent="0.15">
      <c r="B2645" s="200"/>
      <c r="C2645" s="200"/>
    </row>
    <row r="2646" spans="2:3" x14ac:dyDescent="0.15">
      <c r="B2646" s="200"/>
      <c r="C2646" s="200"/>
    </row>
    <row r="2647" spans="2:3" x14ac:dyDescent="0.15">
      <c r="B2647" s="200"/>
      <c r="C2647" s="200"/>
    </row>
    <row r="2648" spans="2:3" x14ac:dyDescent="0.15">
      <c r="B2648" s="200"/>
      <c r="C2648" s="200"/>
    </row>
    <row r="2649" spans="2:3" x14ac:dyDescent="0.15">
      <c r="B2649" s="200"/>
      <c r="C2649" s="200"/>
    </row>
    <row r="2650" spans="2:3" x14ac:dyDescent="0.15">
      <c r="B2650" s="200"/>
      <c r="C2650" s="200"/>
    </row>
    <row r="2651" spans="2:3" x14ac:dyDescent="0.15">
      <c r="B2651" s="200"/>
      <c r="C2651" s="200"/>
    </row>
    <row r="2652" spans="2:3" x14ac:dyDescent="0.15">
      <c r="B2652" s="200"/>
      <c r="C2652" s="200"/>
    </row>
    <row r="2653" spans="2:3" x14ac:dyDescent="0.15">
      <c r="B2653" s="200"/>
      <c r="C2653" s="200"/>
    </row>
    <row r="2654" spans="2:3" x14ac:dyDescent="0.15">
      <c r="B2654" s="200"/>
      <c r="C2654" s="200"/>
    </row>
    <row r="2655" spans="2:3" x14ac:dyDescent="0.15">
      <c r="B2655" s="200"/>
      <c r="C2655" s="200"/>
    </row>
    <row r="2656" spans="2:3" x14ac:dyDescent="0.15">
      <c r="B2656" s="200"/>
      <c r="C2656" s="200"/>
    </row>
    <row r="2657" spans="2:3" x14ac:dyDescent="0.15">
      <c r="B2657" s="200"/>
      <c r="C2657" s="200"/>
    </row>
    <row r="2658" spans="2:3" x14ac:dyDescent="0.15">
      <c r="B2658" s="200"/>
      <c r="C2658" s="200"/>
    </row>
    <row r="2659" spans="2:3" x14ac:dyDescent="0.15">
      <c r="B2659" s="200"/>
      <c r="C2659" s="200"/>
    </row>
    <row r="2660" spans="2:3" x14ac:dyDescent="0.15">
      <c r="B2660" s="200"/>
      <c r="C2660" s="200"/>
    </row>
    <row r="2661" spans="2:3" x14ac:dyDescent="0.15">
      <c r="B2661" s="200"/>
      <c r="C2661" s="200"/>
    </row>
    <row r="2662" spans="2:3" x14ac:dyDescent="0.15">
      <c r="B2662" s="200"/>
      <c r="C2662" s="200"/>
    </row>
    <row r="2663" spans="2:3" x14ac:dyDescent="0.15">
      <c r="B2663" s="200"/>
      <c r="C2663" s="200"/>
    </row>
    <row r="2664" spans="2:3" x14ac:dyDescent="0.15">
      <c r="B2664" s="200"/>
      <c r="C2664" s="200"/>
    </row>
    <row r="2665" spans="2:3" x14ac:dyDescent="0.15">
      <c r="B2665" s="200"/>
      <c r="C2665" s="200"/>
    </row>
    <row r="2666" spans="2:3" x14ac:dyDescent="0.15">
      <c r="B2666" s="200"/>
      <c r="C2666" s="200"/>
    </row>
    <row r="2667" spans="2:3" x14ac:dyDescent="0.15">
      <c r="B2667" s="200"/>
      <c r="C2667" s="200"/>
    </row>
    <row r="2668" spans="2:3" x14ac:dyDescent="0.15">
      <c r="B2668" s="200"/>
      <c r="C2668" s="200"/>
    </row>
    <row r="2669" spans="2:3" x14ac:dyDescent="0.15">
      <c r="B2669" s="200"/>
      <c r="C2669" s="200"/>
    </row>
    <row r="2670" spans="2:3" x14ac:dyDescent="0.15">
      <c r="B2670" s="200"/>
      <c r="C2670" s="200"/>
    </row>
    <row r="2671" spans="2:3" x14ac:dyDescent="0.15">
      <c r="B2671" s="200"/>
      <c r="C2671" s="200"/>
    </row>
    <row r="2672" spans="2:3" x14ac:dyDescent="0.15">
      <c r="B2672" s="200"/>
      <c r="C2672" s="200"/>
    </row>
    <row r="2673" spans="2:3" x14ac:dyDescent="0.15">
      <c r="B2673" s="200"/>
      <c r="C2673" s="200"/>
    </row>
    <row r="2674" spans="2:3" x14ac:dyDescent="0.15">
      <c r="B2674" s="200"/>
      <c r="C2674" s="200"/>
    </row>
    <row r="2675" spans="2:3" x14ac:dyDescent="0.15">
      <c r="B2675" s="200"/>
      <c r="C2675" s="200"/>
    </row>
    <row r="2676" spans="2:3" x14ac:dyDescent="0.15">
      <c r="B2676" s="200"/>
      <c r="C2676" s="200"/>
    </row>
    <row r="2677" spans="2:3" x14ac:dyDescent="0.15">
      <c r="B2677" s="200"/>
      <c r="C2677" s="200"/>
    </row>
    <row r="2678" spans="2:3" x14ac:dyDescent="0.15">
      <c r="B2678" s="200"/>
      <c r="C2678" s="200"/>
    </row>
    <row r="2679" spans="2:3" x14ac:dyDescent="0.15">
      <c r="B2679" s="200"/>
      <c r="C2679" s="200"/>
    </row>
    <row r="2680" spans="2:3" x14ac:dyDescent="0.15">
      <c r="B2680" s="200"/>
      <c r="C2680" s="200"/>
    </row>
    <row r="2681" spans="2:3" x14ac:dyDescent="0.15">
      <c r="B2681" s="200"/>
      <c r="C2681" s="200"/>
    </row>
    <row r="2682" spans="2:3" x14ac:dyDescent="0.15">
      <c r="B2682" s="200"/>
      <c r="C2682" s="200"/>
    </row>
    <row r="2683" spans="2:3" x14ac:dyDescent="0.15">
      <c r="B2683" s="200"/>
      <c r="C2683" s="200"/>
    </row>
    <row r="2684" spans="2:3" x14ac:dyDescent="0.15">
      <c r="B2684" s="200"/>
      <c r="C2684" s="200"/>
    </row>
    <row r="2685" spans="2:3" x14ac:dyDescent="0.15">
      <c r="B2685" s="200"/>
      <c r="C2685" s="200"/>
    </row>
    <row r="2686" spans="2:3" x14ac:dyDescent="0.15">
      <c r="B2686" s="200"/>
      <c r="C2686" s="200"/>
    </row>
    <row r="2687" spans="2:3" x14ac:dyDescent="0.15">
      <c r="B2687" s="200"/>
      <c r="C2687" s="200"/>
    </row>
    <row r="2688" spans="2:3" x14ac:dyDescent="0.15">
      <c r="B2688" s="200"/>
      <c r="C2688" s="200"/>
    </row>
    <row r="2689" spans="2:3" x14ac:dyDescent="0.15">
      <c r="B2689" s="200"/>
      <c r="C2689" s="200"/>
    </row>
    <row r="2690" spans="2:3" x14ac:dyDescent="0.15">
      <c r="B2690" s="200"/>
      <c r="C2690" s="200"/>
    </row>
    <row r="2691" spans="2:3" x14ac:dyDescent="0.15">
      <c r="B2691" s="200"/>
      <c r="C2691" s="200"/>
    </row>
    <row r="2692" spans="2:3" x14ac:dyDescent="0.15">
      <c r="B2692" s="200"/>
      <c r="C2692" s="200"/>
    </row>
    <row r="2693" spans="2:3" x14ac:dyDescent="0.15">
      <c r="B2693" s="200"/>
      <c r="C2693" s="200"/>
    </row>
    <row r="2694" spans="2:3" x14ac:dyDescent="0.15">
      <c r="B2694" s="200"/>
      <c r="C2694" s="200"/>
    </row>
    <row r="2695" spans="2:3" x14ac:dyDescent="0.15">
      <c r="B2695" s="200"/>
      <c r="C2695" s="200"/>
    </row>
    <row r="2696" spans="2:3" x14ac:dyDescent="0.15">
      <c r="B2696" s="200"/>
      <c r="C2696" s="200"/>
    </row>
    <row r="2697" spans="2:3" x14ac:dyDescent="0.15">
      <c r="B2697" s="200"/>
      <c r="C2697" s="200"/>
    </row>
    <row r="2698" spans="2:3" x14ac:dyDescent="0.15">
      <c r="B2698" s="200"/>
      <c r="C2698" s="200"/>
    </row>
    <row r="2699" spans="2:3" x14ac:dyDescent="0.15">
      <c r="B2699" s="200"/>
      <c r="C2699" s="200"/>
    </row>
    <row r="2700" spans="2:3" x14ac:dyDescent="0.15">
      <c r="B2700" s="200"/>
      <c r="C2700" s="200"/>
    </row>
    <row r="2701" spans="2:3" x14ac:dyDescent="0.15">
      <c r="B2701" s="200"/>
      <c r="C2701" s="200"/>
    </row>
    <row r="2702" spans="2:3" x14ac:dyDescent="0.15">
      <c r="B2702" s="200"/>
      <c r="C2702" s="200"/>
    </row>
    <row r="2703" spans="2:3" x14ac:dyDescent="0.15">
      <c r="B2703" s="200"/>
      <c r="C2703" s="200"/>
    </row>
    <row r="2704" spans="2:3" x14ac:dyDescent="0.15">
      <c r="B2704" s="200"/>
      <c r="C2704" s="200"/>
    </row>
    <row r="2705" spans="2:3" x14ac:dyDescent="0.15">
      <c r="B2705" s="200"/>
      <c r="C2705" s="200"/>
    </row>
    <row r="2706" spans="2:3" x14ac:dyDescent="0.15">
      <c r="B2706" s="200"/>
      <c r="C2706" s="200"/>
    </row>
    <row r="2707" spans="2:3" x14ac:dyDescent="0.15">
      <c r="B2707" s="200"/>
      <c r="C2707" s="200"/>
    </row>
    <row r="2708" spans="2:3" x14ac:dyDescent="0.15">
      <c r="B2708" s="200"/>
      <c r="C2708" s="200"/>
    </row>
    <row r="2709" spans="2:3" x14ac:dyDescent="0.15">
      <c r="B2709" s="200"/>
      <c r="C2709" s="200"/>
    </row>
    <row r="2710" spans="2:3" x14ac:dyDescent="0.15">
      <c r="B2710" s="200"/>
      <c r="C2710" s="200"/>
    </row>
    <row r="2711" spans="2:3" x14ac:dyDescent="0.15">
      <c r="B2711" s="200"/>
      <c r="C2711" s="200"/>
    </row>
    <row r="2712" spans="2:3" x14ac:dyDescent="0.15">
      <c r="B2712" s="200"/>
      <c r="C2712" s="200"/>
    </row>
    <row r="2713" spans="2:3" x14ac:dyDescent="0.15">
      <c r="B2713" s="200"/>
      <c r="C2713" s="200"/>
    </row>
    <row r="2714" spans="2:3" x14ac:dyDescent="0.15">
      <c r="B2714" s="200"/>
      <c r="C2714" s="200"/>
    </row>
    <row r="2715" spans="2:3" x14ac:dyDescent="0.15">
      <c r="B2715" s="200"/>
      <c r="C2715" s="200"/>
    </row>
    <row r="2716" spans="2:3" x14ac:dyDescent="0.15">
      <c r="B2716" s="200"/>
      <c r="C2716" s="200"/>
    </row>
    <row r="2717" spans="2:3" x14ac:dyDescent="0.15">
      <c r="B2717" s="200"/>
      <c r="C2717" s="200"/>
    </row>
    <row r="2718" spans="2:3" x14ac:dyDescent="0.15">
      <c r="B2718" s="200"/>
      <c r="C2718" s="200"/>
    </row>
    <row r="2719" spans="2:3" x14ac:dyDescent="0.15">
      <c r="B2719" s="200"/>
      <c r="C2719" s="200"/>
    </row>
    <row r="2720" spans="2:3" x14ac:dyDescent="0.15">
      <c r="B2720" s="200"/>
      <c r="C2720" s="200"/>
    </row>
    <row r="2721" spans="2:3" x14ac:dyDescent="0.15">
      <c r="B2721" s="200"/>
      <c r="C2721" s="200"/>
    </row>
    <row r="2722" spans="2:3" x14ac:dyDescent="0.15">
      <c r="B2722" s="200"/>
      <c r="C2722" s="200"/>
    </row>
    <row r="2723" spans="2:3" x14ac:dyDescent="0.15">
      <c r="B2723" s="200"/>
      <c r="C2723" s="200"/>
    </row>
    <row r="2724" spans="2:3" x14ac:dyDescent="0.15">
      <c r="B2724" s="200"/>
      <c r="C2724" s="200"/>
    </row>
    <row r="2725" spans="2:3" x14ac:dyDescent="0.15">
      <c r="B2725" s="200"/>
      <c r="C2725" s="200"/>
    </row>
    <row r="2726" spans="2:3" x14ac:dyDescent="0.15">
      <c r="B2726" s="200"/>
      <c r="C2726" s="200"/>
    </row>
    <row r="2727" spans="2:3" x14ac:dyDescent="0.15">
      <c r="B2727" s="200"/>
      <c r="C2727" s="200"/>
    </row>
    <row r="2728" spans="2:3" x14ac:dyDescent="0.15">
      <c r="B2728" s="200"/>
      <c r="C2728" s="200"/>
    </row>
    <row r="2729" spans="2:3" x14ac:dyDescent="0.15">
      <c r="B2729" s="200"/>
      <c r="C2729" s="200"/>
    </row>
    <row r="2730" spans="2:3" x14ac:dyDescent="0.15">
      <c r="B2730" s="200"/>
      <c r="C2730" s="200"/>
    </row>
    <row r="2731" spans="2:3" x14ac:dyDescent="0.15">
      <c r="B2731" s="200"/>
      <c r="C2731" s="200"/>
    </row>
    <row r="2732" spans="2:3" x14ac:dyDescent="0.15">
      <c r="B2732" s="200"/>
      <c r="C2732" s="200"/>
    </row>
    <row r="2733" spans="2:3" x14ac:dyDescent="0.15">
      <c r="B2733" s="200"/>
      <c r="C2733" s="200"/>
    </row>
    <row r="2734" spans="2:3" x14ac:dyDescent="0.15">
      <c r="B2734" s="200"/>
      <c r="C2734" s="200"/>
    </row>
    <row r="2735" spans="2:3" x14ac:dyDescent="0.15">
      <c r="B2735" s="200"/>
      <c r="C2735" s="200"/>
    </row>
    <row r="2736" spans="2:3" x14ac:dyDescent="0.15">
      <c r="B2736" s="200"/>
      <c r="C2736" s="200"/>
    </row>
    <row r="2737" spans="2:3" x14ac:dyDescent="0.15">
      <c r="B2737" s="200"/>
      <c r="C2737" s="200"/>
    </row>
    <row r="2738" spans="2:3" x14ac:dyDescent="0.15">
      <c r="B2738" s="200"/>
      <c r="C2738" s="200"/>
    </row>
    <row r="2739" spans="2:3" x14ac:dyDescent="0.15">
      <c r="B2739" s="200"/>
      <c r="C2739" s="200"/>
    </row>
    <row r="2740" spans="2:3" x14ac:dyDescent="0.15">
      <c r="B2740" s="200"/>
      <c r="C2740" s="200"/>
    </row>
    <row r="2741" spans="2:3" x14ac:dyDescent="0.15">
      <c r="B2741" s="200"/>
      <c r="C2741" s="200"/>
    </row>
    <row r="2742" spans="2:3" x14ac:dyDescent="0.15">
      <c r="B2742" s="200"/>
      <c r="C2742" s="200"/>
    </row>
    <row r="2743" spans="2:3" x14ac:dyDescent="0.15">
      <c r="B2743" s="200"/>
      <c r="C2743" s="200"/>
    </row>
    <row r="2744" spans="2:3" x14ac:dyDescent="0.15">
      <c r="B2744" s="200"/>
      <c r="C2744" s="200"/>
    </row>
    <row r="2745" spans="2:3" x14ac:dyDescent="0.15">
      <c r="B2745" s="200"/>
      <c r="C2745" s="200"/>
    </row>
    <row r="2746" spans="2:3" x14ac:dyDescent="0.15">
      <c r="B2746" s="200"/>
      <c r="C2746" s="200"/>
    </row>
    <row r="2747" spans="2:3" x14ac:dyDescent="0.15">
      <c r="B2747" s="200"/>
      <c r="C2747" s="200"/>
    </row>
    <row r="2748" spans="2:3" x14ac:dyDescent="0.15">
      <c r="B2748" s="200"/>
      <c r="C2748" s="200"/>
    </row>
    <row r="2749" spans="2:3" x14ac:dyDescent="0.15">
      <c r="B2749" s="200"/>
      <c r="C2749" s="200"/>
    </row>
    <row r="2750" spans="2:3" x14ac:dyDescent="0.15">
      <c r="B2750" s="200"/>
      <c r="C2750" s="200"/>
    </row>
    <row r="2751" spans="2:3" x14ac:dyDescent="0.15">
      <c r="B2751" s="200"/>
      <c r="C2751" s="200"/>
    </row>
    <row r="2752" spans="2:3" x14ac:dyDescent="0.15">
      <c r="B2752" s="200"/>
      <c r="C2752" s="200"/>
    </row>
    <row r="2753" spans="2:3" x14ac:dyDescent="0.15">
      <c r="B2753" s="200"/>
      <c r="C2753" s="200"/>
    </row>
    <row r="2754" spans="2:3" x14ac:dyDescent="0.15">
      <c r="B2754" s="200"/>
      <c r="C2754" s="200"/>
    </row>
    <row r="2755" spans="2:3" x14ac:dyDescent="0.15">
      <c r="B2755" s="200"/>
      <c r="C2755" s="200"/>
    </row>
    <row r="2756" spans="2:3" x14ac:dyDescent="0.15">
      <c r="B2756" s="200"/>
      <c r="C2756" s="200"/>
    </row>
    <row r="2757" spans="2:3" x14ac:dyDescent="0.15">
      <c r="B2757" s="200"/>
      <c r="C2757" s="200"/>
    </row>
    <row r="2758" spans="2:3" x14ac:dyDescent="0.15">
      <c r="B2758" s="200"/>
      <c r="C2758" s="200"/>
    </row>
    <row r="2759" spans="2:3" x14ac:dyDescent="0.15">
      <c r="B2759" s="200"/>
      <c r="C2759" s="200"/>
    </row>
    <row r="2760" spans="2:3" x14ac:dyDescent="0.15">
      <c r="B2760" s="200"/>
      <c r="C2760" s="200"/>
    </row>
    <row r="2761" spans="2:3" x14ac:dyDescent="0.15">
      <c r="B2761" s="200"/>
      <c r="C2761" s="200"/>
    </row>
    <row r="2762" spans="2:3" x14ac:dyDescent="0.15">
      <c r="B2762" s="200"/>
      <c r="C2762" s="200"/>
    </row>
    <row r="2763" spans="2:3" x14ac:dyDescent="0.15">
      <c r="B2763" s="200"/>
      <c r="C2763" s="200"/>
    </row>
    <row r="2764" spans="2:3" x14ac:dyDescent="0.15">
      <c r="B2764" s="200"/>
      <c r="C2764" s="200"/>
    </row>
    <row r="2765" spans="2:3" x14ac:dyDescent="0.15">
      <c r="B2765" s="200"/>
      <c r="C2765" s="200"/>
    </row>
    <row r="2766" spans="2:3" x14ac:dyDescent="0.15">
      <c r="B2766" s="200"/>
      <c r="C2766" s="200"/>
    </row>
    <row r="2767" spans="2:3" x14ac:dyDescent="0.15">
      <c r="B2767" s="200"/>
      <c r="C2767" s="200"/>
    </row>
    <row r="2768" spans="2:3" x14ac:dyDescent="0.15">
      <c r="B2768" s="200"/>
      <c r="C2768" s="200"/>
    </row>
    <row r="2769" spans="2:3" x14ac:dyDescent="0.15">
      <c r="B2769" s="200"/>
      <c r="C2769" s="200"/>
    </row>
    <row r="2770" spans="2:3" x14ac:dyDescent="0.15">
      <c r="B2770" s="200"/>
      <c r="C2770" s="200"/>
    </row>
    <row r="2771" spans="2:3" x14ac:dyDescent="0.15">
      <c r="B2771" s="200"/>
      <c r="C2771" s="200"/>
    </row>
    <row r="2772" spans="2:3" x14ac:dyDescent="0.15">
      <c r="B2772" s="200"/>
      <c r="C2772" s="200"/>
    </row>
    <row r="2773" spans="2:3" x14ac:dyDescent="0.15">
      <c r="B2773" s="200"/>
      <c r="C2773" s="200"/>
    </row>
    <row r="2774" spans="2:3" x14ac:dyDescent="0.15">
      <c r="B2774" s="200"/>
      <c r="C2774" s="200"/>
    </row>
    <row r="2775" spans="2:3" x14ac:dyDescent="0.15">
      <c r="B2775" s="200"/>
      <c r="C2775" s="200"/>
    </row>
    <row r="2776" spans="2:3" x14ac:dyDescent="0.15">
      <c r="B2776" s="200"/>
      <c r="C2776" s="200"/>
    </row>
    <row r="2777" spans="2:3" x14ac:dyDescent="0.15">
      <c r="B2777" s="200"/>
      <c r="C2777" s="200"/>
    </row>
    <row r="2778" spans="2:3" x14ac:dyDescent="0.15">
      <c r="B2778" s="200"/>
      <c r="C2778" s="200"/>
    </row>
    <row r="2779" spans="2:3" x14ac:dyDescent="0.15">
      <c r="B2779" s="200"/>
      <c r="C2779" s="200"/>
    </row>
    <row r="2780" spans="2:3" x14ac:dyDescent="0.15">
      <c r="B2780" s="200"/>
      <c r="C2780" s="200"/>
    </row>
    <row r="2781" spans="2:3" x14ac:dyDescent="0.15">
      <c r="B2781" s="200"/>
      <c r="C2781" s="200"/>
    </row>
    <row r="2782" spans="2:3" x14ac:dyDescent="0.15">
      <c r="B2782" s="200"/>
      <c r="C2782" s="200"/>
    </row>
    <row r="2783" spans="2:3" x14ac:dyDescent="0.15">
      <c r="B2783" s="200"/>
      <c r="C2783" s="200"/>
    </row>
    <row r="2784" spans="2:3" x14ac:dyDescent="0.15">
      <c r="B2784" s="200"/>
      <c r="C2784" s="200"/>
    </row>
    <row r="2785" spans="2:3" x14ac:dyDescent="0.15">
      <c r="B2785" s="200"/>
      <c r="C2785" s="200"/>
    </row>
    <row r="2786" spans="2:3" x14ac:dyDescent="0.15">
      <c r="B2786" s="200"/>
      <c r="C2786" s="200"/>
    </row>
    <row r="2787" spans="2:3" x14ac:dyDescent="0.15">
      <c r="B2787" s="200"/>
      <c r="C2787" s="200"/>
    </row>
    <row r="2788" spans="2:3" x14ac:dyDescent="0.15">
      <c r="B2788" s="200"/>
      <c r="C2788" s="200"/>
    </row>
    <row r="2789" spans="2:3" x14ac:dyDescent="0.15">
      <c r="B2789" s="200"/>
      <c r="C2789" s="200"/>
    </row>
    <row r="2790" spans="2:3" x14ac:dyDescent="0.15">
      <c r="B2790" s="200"/>
      <c r="C2790" s="200"/>
    </row>
    <row r="2791" spans="2:3" x14ac:dyDescent="0.15">
      <c r="B2791" s="200"/>
      <c r="C2791" s="200"/>
    </row>
    <row r="2792" spans="2:3" x14ac:dyDescent="0.15">
      <c r="B2792" s="200"/>
      <c r="C2792" s="200"/>
    </row>
    <row r="2793" spans="2:3" x14ac:dyDescent="0.15">
      <c r="B2793" s="200"/>
      <c r="C2793" s="200"/>
    </row>
    <row r="2794" spans="2:3" x14ac:dyDescent="0.15">
      <c r="B2794" s="200"/>
      <c r="C2794" s="200"/>
    </row>
    <row r="2795" spans="2:3" x14ac:dyDescent="0.15">
      <c r="B2795" s="200"/>
      <c r="C2795" s="200"/>
    </row>
    <row r="2796" spans="2:3" x14ac:dyDescent="0.15">
      <c r="B2796" s="200"/>
      <c r="C2796" s="200"/>
    </row>
    <row r="2797" spans="2:3" x14ac:dyDescent="0.15">
      <c r="B2797" s="200"/>
      <c r="C2797" s="200"/>
    </row>
    <row r="2798" spans="2:3" x14ac:dyDescent="0.15">
      <c r="B2798" s="200"/>
      <c r="C2798" s="200"/>
    </row>
    <row r="2799" spans="2:3" x14ac:dyDescent="0.15">
      <c r="B2799" s="200"/>
      <c r="C2799" s="200"/>
    </row>
    <row r="2800" spans="2:3" x14ac:dyDescent="0.15">
      <c r="B2800" s="200"/>
      <c r="C2800" s="200"/>
    </row>
    <row r="2801" spans="2:3" x14ac:dyDescent="0.15">
      <c r="B2801" s="200"/>
      <c r="C2801" s="200"/>
    </row>
    <row r="2802" spans="2:3" x14ac:dyDescent="0.15">
      <c r="B2802" s="200"/>
      <c r="C2802" s="200"/>
    </row>
    <row r="2803" spans="2:3" x14ac:dyDescent="0.15">
      <c r="B2803" s="200"/>
      <c r="C2803" s="200"/>
    </row>
    <row r="2804" spans="2:3" x14ac:dyDescent="0.15">
      <c r="B2804" s="200"/>
      <c r="C2804" s="200"/>
    </row>
    <row r="2805" spans="2:3" x14ac:dyDescent="0.15">
      <c r="B2805" s="200"/>
      <c r="C2805" s="200"/>
    </row>
    <row r="2806" spans="2:3" x14ac:dyDescent="0.15">
      <c r="B2806" s="200"/>
      <c r="C2806" s="200"/>
    </row>
    <row r="2807" spans="2:3" x14ac:dyDescent="0.15">
      <c r="B2807" s="200"/>
      <c r="C2807" s="200"/>
    </row>
    <row r="2808" spans="2:3" x14ac:dyDescent="0.15">
      <c r="B2808" s="200"/>
      <c r="C2808" s="200"/>
    </row>
    <row r="2809" spans="2:3" x14ac:dyDescent="0.15">
      <c r="B2809" s="200"/>
      <c r="C2809" s="200"/>
    </row>
    <row r="2810" spans="2:3" x14ac:dyDescent="0.15">
      <c r="B2810" s="200"/>
      <c r="C2810" s="200"/>
    </row>
    <row r="2811" spans="2:3" x14ac:dyDescent="0.15">
      <c r="B2811" s="200"/>
      <c r="C2811" s="200"/>
    </row>
    <row r="2812" spans="2:3" x14ac:dyDescent="0.15">
      <c r="B2812" s="200"/>
      <c r="C2812" s="200"/>
    </row>
    <row r="2813" spans="2:3" x14ac:dyDescent="0.15">
      <c r="B2813" s="200"/>
      <c r="C2813" s="200"/>
    </row>
    <row r="2814" spans="2:3" x14ac:dyDescent="0.15">
      <c r="B2814" s="200"/>
      <c r="C2814" s="200"/>
    </row>
    <row r="2815" spans="2:3" x14ac:dyDescent="0.15">
      <c r="B2815" s="200"/>
      <c r="C2815" s="200"/>
    </row>
    <row r="2816" spans="2:3" x14ac:dyDescent="0.15">
      <c r="B2816" s="200"/>
      <c r="C2816" s="200"/>
    </row>
    <row r="2817" spans="2:3" x14ac:dyDescent="0.15">
      <c r="B2817" s="200"/>
      <c r="C2817" s="200"/>
    </row>
    <row r="2818" spans="2:3" x14ac:dyDescent="0.15">
      <c r="B2818" s="200"/>
      <c r="C2818" s="200"/>
    </row>
    <row r="2819" spans="2:3" x14ac:dyDescent="0.15">
      <c r="B2819" s="200"/>
      <c r="C2819" s="200"/>
    </row>
    <row r="2820" spans="2:3" x14ac:dyDescent="0.15">
      <c r="B2820" s="200"/>
      <c r="C2820" s="200"/>
    </row>
    <row r="2821" spans="2:3" x14ac:dyDescent="0.15">
      <c r="B2821" s="200"/>
      <c r="C2821" s="200"/>
    </row>
    <row r="2822" spans="2:3" x14ac:dyDescent="0.15">
      <c r="B2822" s="200"/>
      <c r="C2822" s="200"/>
    </row>
    <row r="2823" spans="2:3" x14ac:dyDescent="0.15">
      <c r="B2823" s="200"/>
      <c r="C2823" s="200"/>
    </row>
    <row r="2824" spans="2:3" x14ac:dyDescent="0.15">
      <c r="B2824" s="200"/>
      <c r="C2824" s="200"/>
    </row>
    <row r="2825" spans="2:3" x14ac:dyDescent="0.15">
      <c r="B2825" s="200"/>
      <c r="C2825" s="200"/>
    </row>
    <row r="2826" spans="2:3" x14ac:dyDescent="0.15">
      <c r="B2826" s="200"/>
      <c r="C2826" s="200"/>
    </row>
    <row r="2827" spans="2:3" x14ac:dyDescent="0.15">
      <c r="B2827" s="200"/>
      <c r="C2827" s="200"/>
    </row>
    <row r="2828" spans="2:3" x14ac:dyDescent="0.15">
      <c r="B2828" s="200"/>
      <c r="C2828" s="200"/>
    </row>
    <row r="2829" spans="2:3" x14ac:dyDescent="0.15">
      <c r="B2829" s="200"/>
      <c r="C2829" s="200"/>
    </row>
    <row r="2830" spans="2:3" x14ac:dyDescent="0.15">
      <c r="B2830" s="200"/>
      <c r="C2830" s="200"/>
    </row>
    <row r="2831" spans="2:3" x14ac:dyDescent="0.15">
      <c r="B2831" s="200"/>
      <c r="C2831" s="200"/>
    </row>
    <row r="2832" spans="2:3" x14ac:dyDescent="0.15">
      <c r="B2832" s="200"/>
      <c r="C2832" s="200"/>
    </row>
    <row r="2833" spans="2:3" x14ac:dyDescent="0.15">
      <c r="B2833" s="200"/>
      <c r="C2833" s="200"/>
    </row>
    <row r="2834" spans="2:3" x14ac:dyDescent="0.15">
      <c r="B2834" s="200"/>
      <c r="C2834" s="200"/>
    </row>
    <row r="2835" spans="2:3" x14ac:dyDescent="0.15">
      <c r="B2835" s="200"/>
      <c r="C2835" s="200"/>
    </row>
    <row r="2836" spans="2:3" x14ac:dyDescent="0.15">
      <c r="B2836" s="200"/>
      <c r="C2836" s="200"/>
    </row>
    <row r="2837" spans="2:3" x14ac:dyDescent="0.15">
      <c r="B2837" s="200"/>
      <c r="C2837" s="200"/>
    </row>
    <row r="2838" spans="2:3" x14ac:dyDescent="0.15">
      <c r="B2838" s="200"/>
      <c r="C2838" s="200"/>
    </row>
    <row r="2839" spans="2:3" x14ac:dyDescent="0.15">
      <c r="B2839" s="200"/>
      <c r="C2839" s="200"/>
    </row>
    <row r="2840" spans="2:3" x14ac:dyDescent="0.15">
      <c r="B2840" s="200"/>
      <c r="C2840" s="200"/>
    </row>
    <row r="2841" spans="2:3" x14ac:dyDescent="0.15">
      <c r="B2841" s="200"/>
      <c r="C2841" s="200"/>
    </row>
    <row r="2842" spans="2:3" x14ac:dyDescent="0.15">
      <c r="B2842" s="200"/>
      <c r="C2842" s="200"/>
    </row>
    <row r="2843" spans="2:3" x14ac:dyDescent="0.15">
      <c r="B2843" s="200"/>
      <c r="C2843" s="200"/>
    </row>
    <row r="2844" spans="2:3" x14ac:dyDescent="0.15">
      <c r="B2844" s="200"/>
      <c r="C2844" s="200"/>
    </row>
    <row r="2845" spans="2:3" x14ac:dyDescent="0.15">
      <c r="B2845" s="200"/>
      <c r="C2845" s="200"/>
    </row>
    <row r="2846" spans="2:3" x14ac:dyDescent="0.15">
      <c r="B2846" s="200"/>
      <c r="C2846" s="200"/>
    </row>
    <row r="2847" spans="2:3" x14ac:dyDescent="0.15">
      <c r="B2847" s="200"/>
      <c r="C2847" s="200"/>
    </row>
    <row r="2848" spans="2:3" x14ac:dyDescent="0.15">
      <c r="B2848" s="200"/>
      <c r="C2848" s="200"/>
    </row>
    <row r="2849" spans="2:3" x14ac:dyDescent="0.15">
      <c r="B2849" s="200"/>
      <c r="C2849" s="200"/>
    </row>
    <row r="2850" spans="2:3" x14ac:dyDescent="0.15">
      <c r="B2850" s="200"/>
      <c r="C2850" s="200"/>
    </row>
    <row r="2851" spans="2:3" x14ac:dyDescent="0.15">
      <c r="B2851" s="200"/>
      <c r="C2851" s="200"/>
    </row>
    <row r="2852" spans="2:3" x14ac:dyDescent="0.15">
      <c r="B2852" s="200"/>
      <c r="C2852" s="200"/>
    </row>
    <row r="2853" spans="2:3" x14ac:dyDescent="0.15">
      <c r="B2853" s="200"/>
      <c r="C2853" s="200"/>
    </row>
    <row r="2854" spans="2:3" x14ac:dyDescent="0.15">
      <c r="B2854" s="200"/>
      <c r="C2854" s="200"/>
    </row>
    <row r="2855" spans="2:3" x14ac:dyDescent="0.15">
      <c r="B2855" s="200"/>
      <c r="C2855" s="200"/>
    </row>
    <row r="2856" spans="2:3" x14ac:dyDescent="0.15">
      <c r="B2856" s="200"/>
      <c r="C2856" s="200"/>
    </row>
    <row r="2857" spans="2:3" x14ac:dyDescent="0.15">
      <c r="B2857" s="200"/>
      <c r="C2857" s="200"/>
    </row>
    <row r="2858" spans="2:3" x14ac:dyDescent="0.15">
      <c r="B2858" s="200"/>
      <c r="C2858" s="200"/>
    </row>
    <row r="2859" spans="2:3" x14ac:dyDescent="0.15">
      <c r="B2859" s="200"/>
      <c r="C2859" s="200"/>
    </row>
    <row r="2860" spans="2:3" x14ac:dyDescent="0.15">
      <c r="B2860" s="200"/>
      <c r="C2860" s="200"/>
    </row>
    <row r="2861" spans="2:3" x14ac:dyDescent="0.15">
      <c r="B2861" s="200"/>
      <c r="C2861" s="200"/>
    </row>
    <row r="2862" spans="2:3" x14ac:dyDescent="0.15">
      <c r="B2862" s="200"/>
      <c r="C2862" s="200"/>
    </row>
    <row r="2863" spans="2:3" x14ac:dyDescent="0.15">
      <c r="B2863" s="200"/>
      <c r="C2863" s="200"/>
    </row>
    <row r="2864" spans="2:3" x14ac:dyDescent="0.15">
      <c r="B2864" s="200"/>
      <c r="C2864" s="200"/>
    </row>
    <row r="2865" spans="2:3" x14ac:dyDescent="0.15">
      <c r="B2865" s="200"/>
      <c r="C2865" s="200"/>
    </row>
    <row r="2866" spans="2:3" x14ac:dyDescent="0.15">
      <c r="B2866" s="200"/>
      <c r="C2866" s="200"/>
    </row>
    <row r="2867" spans="2:3" x14ac:dyDescent="0.15">
      <c r="B2867" s="200"/>
      <c r="C2867" s="200"/>
    </row>
    <row r="2868" spans="2:3" x14ac:dyDescent="0.15">
      <c r="B2868" s="200"/>
      <c r="C2868" s="200"/>
    </row>
    <row r="2869" spans="2:3" x14ac:dyDescent="0.15">
      <c r="B2869" s="200"/>
      <c r="C2869" s="200"/>
    </row>
    <row r="2870" spans="2:3" x14ac:dyDescent="0.15">
      <c r="B2870" s="200"/>
      <c r="C2870" s="200"/>
    </row>
    <row r="2871" spans="2:3" x14ac:dyDescent="0.15">
      <c r="B2871" s="200"/>
      <c r="C2871" s="200"/>
    </row>
    <row r="2872" spans="2:3" x14ac:dyDescent="0.15">
      <c r="B2872" s="200"/>
      <c r="C2872" s="200"/>
    </row>
    <row r="2873" spans="2:3" x14ac:dyDescent="0.15">
      <c r="B2873" s="200"/>
      <c r="C2873" s="200"/>
    </row>
    <row r="2874" spans="2:3" x14ac:dyDescent="0.15">
      <c r="B2874" s="200"/>
      <c r="C2874" s="200"/>
    </row>
    <row r="2875" spans="2:3" x14ac:dyDescent="0.15">
      <c r="B2875" s="200"/>
      <c r="C2875" s="200"/>
    </row>
    <row r="2876" spans="2:3" x14ac:dyDescent="0.15">
      <c r="B2876" s="200"/>
      <c r="C2876" s="200"/>
    </row>
    <row r="2877" spans="2:3" x14ac:dyDescent="0.15">
      <c r="B2877" s="200"/>
      <c r="C2877" s="200"/>
    </row>
    <row r="2878" spans="2:3" x14ac:dyDescent="0.15">
      <c r="B2878" s="200"/>
      <c r="C2878" s="200"/>
    </row>
    <row r="2879" spans="2:3" x14ac:dyDescent="0.15">
      <c r="B2879" s="200"/>
      <c r="C2879" s="200"/>
    </row>
    <row r="2880" spans="2:3" x14ac:dyDescent="0.15">
      <c r="B2880" s="200"/>
      <c r="C2880" s="200"/>
    </row>
    <row r="2881" spans="2:3" x14ac:dyDescent="0.15">
      <c r="B2881" s="200"/>
      <c r="C2881" s="200"/>
    </row>
    <row r="2882" spans="2:3" x14ac:dyDescent="0.15">
      <c r="B2882" s="200"/>
      <c r="C2882" s="200"/>
    </row>
    <row r="2883" spans="2:3" x14ac:dyDescent="0.15">
      <c r="B2883" s="200"/>
      <c r="C2883" s="200"/>
    </row>
    <row r="2884" spans="2:3" x14ac:dyDescent="0.15">
      <c r="B2884" s="200"/>
      <c r="C2884" s="200"/>
    </row>
    <row r="2885" spans="2:3" x14ac:dyDescent="0.15">
      <c r="B2885" s="200"/>
      <c r="C2885" s="200"/>
    </row>
    <row r="2886" spans="2:3" x14ac:dyDescent="0.15">
      <c r="B2886" s="200"/>
      <c r="C2886" s="200"/>
    </row>
    <row r="2887" spans="2:3" x14ac:dyDescent="0.15">
      <c r="B2887" s="200"/>
      <c r="C2887" s="200"/>
    </row>
    <row r="2888" spans="2:3" x14ac:dyDescent="0.15">
      <c r="B2888" s="200"/>
      <c r="C2888" s="200"/>
    </row>
    <row r="2889" spans="2:3" x14ac:dyDescent="0.15">
      <c r="B2889" s="200"/>
      <c r="C2889" s="200"/>
    </row>
    <row r="2890" spans="2:3" x14ac:dyDescent="0.15">
      <c r="B2890" s="200"/>
      <c r="C2890" s="200"/>
    </row>
    <row r="2891" spans="2:3" x14ac:dyDescent="0.15">
      <c r="B2891" s="200"/>
      <c r="C2891" s="200"/>
    </row>
    <row r="2892" spans="2:3" x14ac:dyDescent="0.15">
      <c r="B2892" s="200"/>
      <c r="C2892" s="200"/>
    </row>
    <row r="2893" spans="2:3" x14ac:dyDescent="0.15">
      <c r="B2893" s="200"/>
      <c r="C2893" s="200"/>
    </row>
    <row r="2894" spans="2:3" x14ac:dyDescent="0.15">
      <c r="B2894" s="200"/>
      <c r="C2894" s="200"/>
    </row>
    <row r="2895" spans="2:3" x14ac:dyDescent="0.15">
      <c r="B2895" s="200"/>
      <c r="C2895" s="200"/>
    </row>
    <row r="2896" spans="2:3" x14ac:dyDescent="0.15">
      <c r="B2896" s="200"/>
      <c r="C2896" s="200"/>
    </row>
    <row r="2897" spans="2:3" x14ac:dyDescent="0.15">
      <c r="B2897" s="200"/>
      <c r="C2897" s="200"/>
    </row>
    <row r="2898" spans="2:3" x14ac:dyDescent="0.15">
      <c r="B2898" s="200"/>
      <c r="C2898" s="200"/>
    </row>
    <row r="2899" spans="2:3" x14ac:dyDescent="0.15">
      <c r="B2899" s="200"/>
      <c r="C2899" s="200"/>
    </row>
    <row r="2900" spans="2:3" x14ac:dyDescent="0.15">
      <c r="B2900" s="200"/>
      <c r="C2900" s="200"/>
    </row>
    <row r="2901" spans="2:3" x14ac:dyDescent="0.15">
      <c r="B2901" s="200"/>
      <c r="C2901" s="200"/>
    </row>
    <row r="2902" spans="2:3" x14ac:dyDescent="0.15">
      <c r="B2902" s="200"/>
      <c r="C2902" s="200"/>
    </row>
    <row r="2903" spans="2:3" x14ac:dyDescent="0.15">
      <c r="B2903" s="200"/>
      <c r="C2903" s="200"/>
    </row>
    <row r="2904" spans="2:3" x14ac:dyDescent="0.15">
      <c r="B2904" s="200"/>
      <c r="C2904" s="200"/>
    </row>
    <row r="2905" spans="2:3" x14ac:dyDescent="0.15">
      <c r="B2905" s="200"/>
      <c r="C2905" s="200"/>
    </row>
    <row r="2906" spans="2:3" x14ac:dyDescent="0.15">
      <c r="B2906" s="200"/>
      <c r="C2906" s="200"/>
    </row>
    <row r="2907" spans="2:3" x14ac:dyDescent="0.15">
      <c r="B2907" s="200"/>
      <c r="C2907" s="200"/>
    </row>
    <row r="2908" spans="2:3" x14ac:dyDescent="0.15">
      <c r="B2908" s="200"/>
      <c r="C2908" s="200"/>
    </row>
    <row r="2909" spans="2:3" x14ac:dyDescent="0.15">
      <c r="B2909" s="200"/>
      <c r="C2909" s="200"/>
    </row>
    <row r="2910" spans="2:3" x14ac:dyDescent="0.15">
      <c r="B2910" s="200"/>
      <c r="C2910" s="200"/>
    </row>
    <row r="2911" spans="2:3" x14ac:dyDescent="0.15">
      <c r="B2911" s="200"/>
      <c r="C2911" s="200"/>
    </row>
    <row r="2912" spans="2:3" x14ac:dyDescent="0.15">
      <c r="B2912" s="200"/>
      <c r="C2912" s="200"/>
    </row>
    <row r="2913" spans="2:3" x14ac:dyDescent="0.15">
      <c r="B2913" s="200"/>
      <c r="C2913" s="200"/>
    </row>
    <row r="2914" spans="2:3" x14ac:dyDescent="0.15">
      <c r="B2914" s="200"/>
      <c r="C2914" s="200"/>
    </row>
    <row r="2915" spans="2:3" x14ac:dyDescent="0.15">
      <c r="B2915" s="200"/>
      <c r="C2915" s="200"/>
    </row>
    <row r="2916" spans="2:3" x14ac:dyDescent="0.15">
      <c r="B2916" s="200"/>
      <c r="C2916" s="200"/>
    </row>
    <row r="2917" spans="2:3" x14ac:dyDescent="0.15">
      <c r="B2917" s="200"/>
      <c r="C2917" s="200"/>
    </row>
    <row r="2918" spans="2:3" x14ac:dyDescent="0.15">
      <c r="B2918" s="200"/>
      <c r="C2918" s="200"/>
    </row>
    <row r="2919" spans="2:3" x14ac:dyDescent="0.15">
      <c r="B2919" s="200"/>
      <c r="C2919" s="200"/>
    </row>
    <row r="2920" spans="2:3" x14ac:dyDescent="0.15">
      <c r="B2920" s="200"/>
      <c r="C2920" s="200"/>
    </row>
    <row r="2921" spans="2:3" x14ac:dyDescent="0.15">
      <c r="B2921" s="200"/>
      <c r="C2921" s="200"/>
    </row>
    <row r="2922" spans="2:3" x14ac:dyDescent="0.15">
      <c r="B2922" s="200"/>
      <c r="C2922" s="200"/>
    </row>
    <row r="2923" spans="2:3" x14ac:dyDescent="0.15">
      <c r="B2923" s="200"/>
      <c r="C2923" s="200"/>
    </row>
    <row r="2924" spans="2:3" x14ac:dyDescent="0.15">
      <c r="B2924" s="200"/>
      <c r="C2924" s="200"/>
    </row>
    <row r="2925" spans="2:3" x14ac:dyDescent="0.15">
      <c r="B2925" s="200"/>
      <c r="C2925" s="200"/>
    </row>
    <row r="2926" spans="2:3" x14ac:dyDescent="0.15">
      <c r="B2926" s="200"/>
      <c r="C2926" s="200"/>
    </row>
    <row r="2927" spans="2:3" x14ac:dyDescent="0.15">
      <c r="B2927" s="200"/>
      <c r="C2927" s="200"/>
    </row>
    <row r="2928" spans="2:3" x14ac:dyDescent="0.15">
      <c r="B2928" s="200"/>
      <c r="C2928" s="200"/>
    </row>
    <row r="2929" spans="2:3" x14ac:dyDescent="0.15">
      <c r="B2929" s="200"/>
      <c r="C2929" s="200"/>
    </row>
    <row r="2930" spans="2:3" x14ac:dyDescent="0.15">
      <c r="B2930" s="200"/>
      <c r="C2930" s="200"/>
    </row>
    <row r="2931" spans="2:3" x14ac:dyDescent="0.15">
      <c r="B2931" s="200"/>
      <c r="C2931" s="200"/>
    </row>
    <row r="2932" spans="2:3" x14ac:dyDescent="0.15">
      <c r="B2932" s="200"/>
      <c r="C2932" s="200"/>
    </row>
    <row r="2933" spans="2:3" x14ac:dyDescent="0.15">
      <c r="B2933" s="200"/>
      <c r="C2933" s="200"/>
    </row>
    <row r="2934" spans="2:3" x14ac:dyDescent="0.15">
      <c r="B2934" s="200"/>
      <c r="C2934" s="200"/>
    </row>
    <row r="2935" spans="2:3" x14ac:dyDescent="0.15">
      <c r="B2935" s="200"/>
      <c r="C2935" s="200"/>
    </row>
    <row r="2936" spans="2:3" x14ac:dyDescent="0.15">
      <c r="B2936" s="200"/>
      <c r="C2936" s="200"/>
    </row>
    <row r="2937" spans="2:3" x14ac:dyDescent="0.15">
      <c r="B2937" s="200"/>
      <c r="C2937" s="200"/>
    </row>
    <row r="2938" spans="2:3" x14ac:dyDescent="0.15">
      <c r="B2938" s="200"/>
      <c r="C2938" s="200"/>
    </row>
    <row r="2939" spans="2:3" x14ac:dyDescent="0.15">
      <c r="B2939" s="200"/>
      <c r="C2939" s="200"/>
    </row>
    <row r="2940" spans="2:3" x14ac:dyDescent="0.15">
      <c r="B2940" s="200"/>
      <c r="C2940" s="200"/>
    </row>
    <row r="2941" spans="2:3" x14ac:dyDescent="0.15">
      <c r="B2941" s="200"/>
      <c r="C2941" s="200"/>
    </row>
    <row r="2942" spans="2:3" x14ac:dyDescent="0.15">
      <c r="B2942" s="200"/>
      <c r="C2942" s="200"/>
    </row>
    <row r="2943" spans="2:3" x14ac:dyDescent="0.15">
      <c r="B2943" s="200"/>
      <c r="C2943" s="200"/>
    </row>
    <row r="2944" spans="2:3" x14ac:dyDescent="0.15">
      <c r="B2944" s="200"/>
      <c r="C2944" s="200"/>
    </row>
    <row r="2945" spans="2:3" x14ac:dyDescent="0.15">
      <c r="B2945" s="200"/>
      <c r="C2945" s="200"/>
    </row>
    <row r="2946" spans="2:3" x14ac:dyDescent="0.15">
      <c r="B2946" s="200"/>
      <c r="C2946" s="200"/>
    </row>
    <row r="2947" spans="2:3" x14ac:dyDescent="0.15">
      <c r="B2947" s="200"/>
      <c r="C2947" s="200"/>
    </row>
    <row r="2948" spans="2:3" x14ac:dyDescent="0.15">
      <c r="B2948" s="200"/>
      <c r="C2948" s="200"/>
    </row>
    <row r="2949" spans="2:3" x14ac:dyDescent="0.15">
      <c r="B2949" s="200"/>
      <c r="C2949" s="200"/>
    </row>
    <row r="2950" spans="2:3" x14ac:dyDescent="0.15">
      <c r="B2950" s="200"/>
      <c r="C2950" s="200"/>
    </row>
    <row r="2951" spans="2:3" x14ac:dyDescent="0.15">
      <c r="B2951" s="200"/>
      <c r="C2951" s="200"/>
    </row>
    <row r="2952" spans="2:3" x14ac:dyDescent="0.15">
      <c r="B2952" s="200"/>
      <c r="C2952" s="200"/>
    </row>
    <row r="2953" spans="2:3" x14ac:dyDescent="0.15">
      <c r="B2953" s="200"/>
      <c r="C2953" s="200"/>
    </row>
    <row r="2954" spans="2:3" x14ac:dyDescent="0.15">
      <c r="B2954" s="200"/>
      <c r="C2954" s="200"/>
    </row>
    <row r="2955" spans="2:3" x14ac:dyDescent="0.15">
      <c r="B2955" s="200"/>
      <c r="C2955" s="200"/>
    </row>
    <row r="2956" spans="2:3" x14ac:dyDescent="0.15">
      <c r="B2956" s="200"/>
      <c r="C2956" s="200"/>
    </row>
    <row r="2957" spans="2:3" x14ac:dyDescent="0.15">
      <c r="B2957" s="200"/>
      <c r="C2957" s="200"/>
    </row>
    <row r="2958" spans="2:3" x14ac:dyDescent="0.15">
      <c r="B2958" s="200"/>
      <c r="C2958" s="200"/>
    </row>
    <row r="2959" spans="2:3" x14ac:dyDescent="0.15">
      <c r="B2959" s="200"/>
      <c r="C2959" s="200"/>
    </row>
    <row r="2960" spans="2:3" x14ac:dyDescent="0.15">
      <c r="B2960" s="200"/>
      <c r="C2960" s="200"/>
    </row>
    <row r="2961" spans="2:3" x14ac:dyDescent="0.15">
      <c r="B2961" s="200"/>
      <c r="C2961" s="200"/>
    </row>
    <row r="2962" spans="2:3" x14ac:dyDescent="0.15">
      <c r="B2962" s="200"/>
      <c r="C2962" s="200"/>
    </row>
    <row r="2963" spans="2:3" x14ac:dyDescent="0.15">
      <c r="B2963" s="200"/>
      <c r="C2963" s="200"/>
    </row>
    <row r="2964" spans="2:3" x14ac:dyDescent="0.15">
      <c r="B2964" s="200"/>
      <c r="C2964" s="200"/>
    </row>
    <row r="2965" spans="2:3" x14ac:dyDescent="0.15">
      <c r="B2965" s="200"/>
      <c r="C2965" s="200"/>
    </row>
    <row r="2966" spans="2:3" x14ac:dyDescent="0.15">
      <c r="B2966" s="200"/>
      <c r="C2966" s="200"/>
    </row>
    <row r="2967" spans="2:3" x14ac:dyDescent="0.15">
      <c r="B2967" s="200"/>
      <c r="C2967" s="200"/>
    </row>
    <row r="2968" spans="2:3" x14ac:dyDescent="0.15">
      <c r="B2968" s="200"/>
      <c r="C2968" s="200"/>
    </row>
    <row r="2969" spans="2:3" x14ac:dyDescent="0.15">
      <c r="B2969" s="200"/>
      <c r="C2969" s="200"/>
    </row>
    <row r="2970" spans="2:3" x14ac:dyDescent="0.15">
      <c r="B2970" s="200"/>
      <c r="C2970" s="200"/>
    </row>
    <row r="2971" spans="2:3" x14ac:dyDescent="0.15">
      <c r="B2971" s="200"/>
      <c r="C2971" s="200"/>
    </row>
    <row r="2972" spans="2:3" x14ac:dyDescent="0.15">
      <c r="B2972" s="200"/>
      <c r="C2972" s="200"/>
    </row>
    <row r="2973" spans="2:3" x14ac:dyDescent="0.15">
      <c r="B2973" s="200"/>
      <c r="C2973" s="200"/>
    </row>
    <row r="2974" spans="2:3" x14ac:dyDescent="0.15">
      <c r="B2974" s="200"/>
      <c r="C2974" s="200"/>
    </row>
    <row r="2975" spans="2:3" x14ac:dyDescent="0.15">
      <c r="B2975" s="200"/>
      <c r="C2975" s="200"/>
    </row>
    <row r="2976" spans="2:3" x14ac:dyDescent="0.15">
      <c r="B2976" s="200"/>
      <c r="C2976" s="200"/>
    </row>
    <row r="2977" spans="2:3" x14ac:dyDescent="0.15">
      <c r="B2977" s="200"/>
      <c r="C2977" s="200"/>
    </row>
    <row r="2978" spans="2:3" x14ac:dyDescent="0.15">
      <c r="B2978" s="200"/>
      <c r="C2978" s="200"/>
    </row>
    <row r="2979" spans="2:3" x14ac:dyDescent="0.15">
      <c r="B2979" s="200"/>
      <c r="C2979" s="200"/>
    </row>
    <row r="2980" spans="2:3" x14ac:dyDescent="0.15">
      <c r="B2980" s="200"/>
      <c r="C2980" s="200"/>
    </row>
    <row r="2981" spans="2:3" x14ac:dyDescent="0.15">
      <c r="B2981" s="200"/>
      <c r="C2981" s="200"/>
    </row>
    <row r="2982" spans="2:3" x14ac:dyDescent="0.15">
      <c r="B2982" s="200"/>
      <c r="C2982" s="200"/>
    </row>
    <row r="2983" spans="2:3" x14ac:dyDescent="0.15">
      <c r="B2983" s="200"/>
      <c r="C2983" s="200"/>
    </row>
    <row r="2984" spans="2:3" x14ac:dyDescent="0.15">
      <c r="B2984" s="200"/>
      <c r="C2984" s="200"/>
    </row>
    <row r="2985" spans="2:3" x14ac:dyDescent="0.15">
      <c r="B2985" s="200"/>
      <c r="C2985" s="200"/>
    </row>
    <row r="2986" spans="2:3" x14ac:dyDescent="0.15">
      <c r="B2986" s="200"/>
      <c r="C2986" s="200"/>
    </row>
    <row r="2987" spans="2:3" x14ac:dyDescent="0.15">
      <c r="B2987" s="200"/>
      <c r="C2987" s="200"/>
    </row>
    <row r="2988" spans="2:3" x14ac:dyDescent="0.15">
      <c r="B2988" s="200"/>
      <c r="C2988" s="200"/>
    </row>
    <row r="2989" spans="2:3" x14ac:dyDescent="0.15">
      <c r="B2989" s="200"/>
      <c r="C2989" s="200"/>
    </row>
    <row r="2990" spans="2:3" x14ac:dyDescent="0.15">
      <c r="B2990" s="200"/>
      <c r="C2990" s="200"/>
    </row>
    <row r="2991" spans="2:3" x14ac:dyDescent="0.15">
      <c r="B2991" s="200"/>
      <c r="C2991" s="200"/>
    </row>
    <row r="2992" spans="2:3" x14ac:dyDescent="0.15">
      <c r="B2992" s="200"/>
      <c r="C2992" s="200"/>
    </row>
    <row r="2993" spans="2:3" x14ac:dyDescent="0.15">
      <c r="B2993" s="200"/>
      <c r="C2993" s="200"/>
    </row>
    <row r="2994" spans="2:3" x14ac:dyDescent="0.15">
      <c r="B2994" s="200"/>
      <c r="C2994" s="200"/>
    </row>
    <row r="2995" spans="2:3" x14ac:dyDescent="0.15">
      <c r="B2995" s="200"/>
      <c r="C2995" s="200"/>
    </row>
    <row r="2996" spans="2:3" x14ac:dyDescent="0.15">
      <c r="B2996" s="200"/>
      <c r="C2996" s="200"/>
    </row>
    <row r="2997" spans="2:3" x14ac:dyDescent="0.15">
      <c r="B2997" s="200"/>
      <c r="C2997" s="200"/>
    </row>
    <row r="2998" spans="2:3" x14ac:dyDescent="0.15">
      <c r="B2998" s="200"/>
      <c r="C2998" s="200"/>
    </row>
    <row r="2999" spans="2:3" x14ac:dyDescent="0.15">
      <c r="B2999" s="200"/>
      <c r="C2999" s="200"/>
    </row>
    <row r="3000" spans="2:3" x14ac:dyDescent="0.15">
      <c r="B3000" s="200"/>
      <c r="C3000" s="200"/>
    </row>
    <row r="3001" spans="2:3" x14ac:dyDescent="0.15">
      <c r="B3001" s="200"/>
      <c r="C3001" s="200"/>
    </row>
    <row r="3002" spans="2:3" x14ac:dyDescent="0.15">
      <c r="B3002" s="200"/>
      <c r="C3002" s="200"/>
    </row>
    <row r="3003" spans="2:3" x14ac:dyDescent="0.15">
      <c r="B3003" s="200"/>
      <c r="C3003" s="200"/>
    </row>
    <row r="3004" spans="2:3" x14ac:dyDescent="0.15">
      <c r="B3004" s="200"/>
      <c r="C3004" s="200"/>
    </row>
    <row r="3005" spans="2:3" x14ac:dyDescent="0.15">
      <c r="B3005" s="200"/>
      <c r="C3005" s="200"/>
    </row>
    <row r="3006" spans="2:3" x14ac:dyDescent="0.15">
      <c r="B3006" s="200"/>
      <c r="C3006" s="200"/>
    </row>
    <row r="3007" spans="2:3" x14ac:dyDescent="0.15">
      <c r="B3007" s="200"/>
      <c r="C3007" s="200"/>
    </row>
    <row r="3008" spans="2:3" x14ac:dyDescent="0.15">
      <c r="B3008" s="200"/>
      <c r="C3008" s="200"/>
    </row>
    <row r="3009" spans="2:3" x14ac:dyDescent="0.15">
      <c r="B3009" s="200"/>
      <c r="C3009" s="200"/>
    </row>
    <row r="3010" spans="2:3" x14ac:dyDescent="0.15">
      <c r="B3010" s="200"/>
      <c r="C3010" s="200"/>
    </row>
    <row r="3011" spans="2:3" x14ac:dyDescent="0.15">
      <c r="B3011" s="200"/>
      <c r="C3011" s="200"/>
    </row>
    <row r="3012" spans="2:3" x14ac:dyDescent="0.15">
      <c r="B3012" s="200"/>
      <c r="C3012" s="200"/>
    </row>
    <row r="3013" spans="2:3" x14ac:dyDescent="0.15">
      <c r="B3013" s="200"/>
      <c r="C3013" s="200"/>
    </row>
    <row r="3014" spans="2:3" x14ac:dyDescent="0.15">
      <c r="B3014" s="200"/>
      <c r="C3014" s="200"/>
    </row>
    <row r="3015" spans="2:3" x14ac:dyDescent="0.15">
      <c r="B3015" s="200"/>
      <c r="C3015" s="200"/>
    </row>
    <row r="3016" spans="2:3" x14ac:dyDescent="0.15">
      <c r="B3016" s="200"/>
      <c r="C3016" s="200"/>
    </row>
    <row r="3017" spans="2:3" x14ac:dyDescent="0.15">
      <c r="B3017" s="200"/>
      <c r="C3017" s="200"/>
    </row>
    <row r="3018" spans="2:3" x14ac:dyDescent="0.15">
      <c r="B3018" s="200"/>
      <c r="C3018" s="200"/>
    </row>
    <row r="3019" spans="2:3" x14ac:dyDescent="0.15">
      <c r="B3019" s="200"/>
      <c r="C3019" s="200"/>
    </row>
    <row r="3020" spans="2:3" x14ac:dyDescent="0.15">
      <c r="B3020" s="200"/>
      <c r="C3020" s="200"/>
    </row>
    <row r="3021" spans="2:3" x14ac:dyDescent="0.15">
      <c r="B3021" s="200"/>
      <c r="C3021" s="200"/>
    </row>
    <row r="3022" spans="2:3" x14ac:dyDescent="0.15">
      <c r="B3022" s="200"/>
      <c r="C3022" s="200"/>
    </row>
    <row r="3023" spans="2:3" x14ac:dyDescent="0.15">
      <c r="B3023" s="200"/>
      <c r="C3023" s="200"/>
    </row>
    <row r="3024" spans="2:3" x14ac:dyDescent="0.15">
      <c r="B3024" s="200"/>
      <c r="C3024" s="200"/>
    </row>
    <row r="3025" spans="2:3" x14ac:dyDescent="0.15">
      <c r="B3025" s="200"/>
      <c r="C3025" s="200"/>
    </row>
    <row r="3026" spans="2:3" x14ac:dyDescent="0.15">
      <c r="B3026" s="200"/>
      <c r="C3026" s="200"/>
    </row>
    <row r="3027" spans="2:3" x14ac:dyDescent="0.15">
      <c r="B3027" s="200"/>
      <c r="C3027" s="200"/>
    </row>
    <row r="3028" spans="2:3" x14ac:dyDescent="0.15">
      <c r="B3028" s="200"/>
      <c r="C3028" s="200"/>
    </row>
    <row r="3029" spans="2:3" x14ac:dyDescent="0.15">
      <c r="B3029" s="200"/>
      <c r="C3029" s="200"/>
    </row>
    <row r="3030" spans="2:3" x14ac:dyDescent="0.15">
      <c r="B3030" s="200"/>
      <c r="C3030" s="200"/>
    </row>
    <row r="3031" spans="2:3" x14ac:dyDescent="0.15">
      <c r="B3031" s="200"/>
      <c r="C3031" s="200"/>
    </row>
    <row r="3032" spans="2:3" x14ac:dyDescent="0.15">
      <c r="B3032" s="200"/>
      <c r="C3032" s="200"/>
    </row>
    <row r="3033" spans="2:3" x14ac:dyDescent="0.15">
      <c r="B3033" s="200"/>
      <c r="C3033" s="200"/>
    </row>
    <row r="3034" spans="2:3" x14ac:dyDescent="0.15">
      <c r="B3034" s="200"/>
      <c r="C3034" s="200"/>
    </row>
    <row r="3035" spans="2:3" x14ac:dyDescent="0.15">
      <c r="B3035" s="200"/>
      <c r="C3035" s="200"/>
    </row>
    <row r="3036" spans="2:3" x14ac:dyDescent="0.15">
      <c r="B3036" s="200"/>
      <c r="C3036" s="200"/>
    </row>
    <row r="3037" spans="2:3" x14ac:dyDescent="0.15">
      <c r="B3037" s="200"/>
      <c r="C3037" s="200"/>
    </row>
    <row r="3038" spans="2:3" x14ac:dyDescent="0.15">
      <c r="B3038" s="200"/>
      <c r="C3038" s="200"/>
    </row>
    <row r="3039" spans="2:3" x14ac:dyDescent="0.15">
      <c r="B3039" s="200"/>
      <c r="C3039" s="200"/>
    </row>
    <row r="3040" spans="2:3" x14ac:dyDescent="0.15">
      <c r="B3040" s="200"/>
      <c r="C3040" s="200"/>
    </row>
    <row r="3041" spans="2:3" x14ac:dyDescent="0.15">
      <c r="B3041" s="200"/>
      <c r="C3041" s="200"/>
    </row>
    <row r="3042" spans="2:3" x14ac:dyDescent="0.15">
      <c r="B3042" s="200"/>
      <c r="C3042" s="200"/>
    </row>
    <row r="3043" spans="2:3" x14ac:dyDescent="0.15">
      <c r="B3043" s="200"/>
      <c r="C3043" s="200"/>
    </row>
    <row r="3044" spans="2:3" x14ac:dyDescent="0.15">
      <c r="B3044" s="200"/>
      <c r="C3044" s="200"/>
    </row>
    <row r="3045" spans="2:3" x14ac:dyDescent="0.15">
      <c r="B3045" s="200"/>
      <c r="C3045" s="200"/>
    </row>
    <row r="3046" spans="2:3" x14ac:dyDescent="0.15">
      <c r="B3046" s="200"/>
      <c r="C3046" s="200"/>
    </row>
    <row r="3047" spans="2:3" x14ac:dyDescent="0.15">
      <c r="B3047" s="200"/>
      <c r="C3047" s="200"/>
    </row>
    <row r="3048" spans="2:3" x14ac:dyDescent="0.15">
      <c r="B3048" s="200"/>
      <c r="C3048" s="200"/>
    </row>
    <row r="3049" spans="2:3" x14ac:dyDescent="0.15">
      <c r="B3049" s="200"/>
      <c r="C3049" s="200"/>
    </row>
    <row r="3050" spans="2:3" x14ac:dyDescent="0.15">
      <c r="B3050" s="200"/>
      <c r="C3050" s="200"/>
    </row>
    <row r="3051" spans="2:3" x14ac:dyDescent="0.15">
      <c r="B3051" s="200"/>
      <c r="C3051" s="200"/>
    </row>
    <row r="3052" spans="2:3" x14ac:dyDescent="0.15">
      <c r="B3052" s="200"/>
      <c r="C3052" s="200"/>
    </row>
    <row r="3053" spans="2:3" x14ac:dyDescent="0.15">
      <c r="B3053" s="200"/>
      <c r="C3053" s="200"/>
    </row>
    <row r="3054" spans="2:3" x14ac:dyDescent="0.15">
      <c r="B3054" s="200"/>
      <c r="C3054" s="200"/>
    </row>
    <row r="3055" spans="2:3" x14ac:dyDescent="0.15">
      <c r="B3055" s="200"/>
      <c r="C3055" s="200"/>
    </row>
    <row r="3056" spans="2:3" x14ac:dyDescent="0.15">
      <c r="B3056" s="200"/>
      <c r="C3056" s="200"/>
    </row>
    <row r="3057" spans="2:3" x14ac:dyDescent="0.15">
      <c r="B3057" s="200"/>
      <c r="C3057" s="200"/>
    </row>
    <row r="3058" spans="2:3" x14ac:dyDescent="0.15">
      <c r="B3058" s="200"/>
      <c r="C3058" s="200"/>
    </row>
    <row r="3059" spans="2:3" x14ac:dyDescent="0.15">
      <c r="B3059" s="200"/>
      <c r="C3059" s="200"/>
    </row>
    <row r="3060" spans="2:3" x14ac:dyDescent="0.15">
      <c r="B3060" s="200"/>
      <c r="C3060" s="200"/>
    </row>
    <row r="3061" spans="2:3" x14ac:dyDescent="0.15">
      <c r="B3061" s="200"/>
      <c r="C3061" s="200"/>
    </row>
    <row r="3062" spans="2:3" x14ac:dyDescent="0.15">
      <c r="B3062" s="200"/>
      <c r="C3062" s="200"/>
    </row>
    <row r="3063" spans="2:3" x14ac:dyDescent="0.15">
      <c r="B3063" s="200"/>
      <c r="C3063" s="200"/>
    </row>
    <row r="3064" spans="2:3" x14ac:dyDescent="0.15">
      <c r="B3064" s="200"/>
      <c r="C3064" s="200"/>
    </row>
    <row r="3065" spans="2:3" x14ac:dyDescent="0.15">
      <c r="B3065" s="200"/>
      <c r="C3065" s="200"/>
    </row>
    <row r="3066" spans="2:3" x14ac:dyDescent="0.15">
      <c r="B3066" s="200"/>
      <c r="C3066" s="200"/>
    </row>
    <row r="3067" spans="2:3" x14ac:dyDescent="0.15">
      <c r="B3067" s="200"/>
      <c r="C3067" s="200"/>
    </row>
    <row r="3068" spans="2:3" x14ac:dyDescent="0.15">
      <c r="B3068" s="200"/>
      <c r="C3068" s="200"/>
    </row>
    <row r="3069" spans="2:3" x14ac:dyDescent="0.15">
      <c r="B3069" s="200"/>
      <c r="C3069" s="200"/>
    </row>
    <row r="3070" spans="2:3" x14ac:dyDescent="0.15">
      <c r="B3070" s="200"/>
      <c r="C3070" s="200"/>
    </row>
    <row r="3071" spans="2:3" x14ac:dyDescent="0.15">
      <c r="B3071" s="200"/>
      <c r="C3071" s="200"/>
    </row>
    <row r="3072" spans="2:3" x14ac:dyDescent="0.15">
      <c r="B3072" s="200"/>
      <c r="C3072" s="200"/>
    </row>
    <row r="3073" spans="2:3" x14ac:dyDescent="0.15">
      <c r="B3073" s="200"/>
      <c r="C3073" s="200"/>
    </row>
    <row r="3074" spans="2:3" x14ac:dyDescent="0.15">
      <c r="B3074" s="200"/>
      <c r="C3074" s="200"/>
    </row>
    <row r="3075" spans="2:3" x14ac:dyDescent="0.15">
      <c r="B3075" s="200"/>
      <c r="C3075" s="200"/>
    </row>
    <row r="3076" spans="2:3" x14ac:dyDescent="0.15">
      <c r="B3076" s="200"/>
      <c r="C3076" s="200"/>
    </row>
    <row r="3077" spans="2:3" x14ac:dyDescent="0.15">
      <c r="B3077" s="200"/>
      <c r="C3077" s="200"/>
    </row>
    <row r="3078" spans="2:3" x14ac:dyDescent="0.15">
      <c r="B3078" s="200"/>
      <c r="C3078" s="200"/>
    </row>
    <row r="3079" spans="2:3" x14ac:dyDescent="0.15">
      <c r="B3079" s="200"/>
      <c r="C3079" s="200"/>
    </row>
    <row r="3080" spans="2:3" x14ac:dyDescent="0.15">
      <c r="B3080" s="200"/>
      <c r="C3080" s="200"/>
    </row>
    <row r="3081" spans="2:3" x14ac:dyDescent="0.15">
      <c r="B3081" s="200"/>
      <c r="C3081" s="200"/>
    </row>
    <row r="3082" spans="2:3" x14ac:dyDescent="0.15">
      <c r="B3082" s="200"/>
      <c r="C3082" s="200"/>
    </row>
    <row r="3083" spans="2:3" x14ac:dyDescent="0.15">
      <c r="B3083" s="200"/>
      <c r="C3083" s="200"/>
    </row>
    <row r="3084" spans="2:3" x14ac:dyDescent="0.15">
      <c r="B3084" s="200"/>
      <c r="C3084" s="200"/>
    </row>
    <row r="3085" spans="2:3" x14ac:dyDescent="0.15">
      <c r="B3085" s="200"/>
      <c r="C3085" s="200"/>
    </row>
    <row r="3086" spans="2:3" x14ac:dyDescent="0.15">
      <c r="B3086" s="200"/>
      <c r="C3086" s="200"/>
    </row>
    <row r="3087" spans="2:3" x14ac:dyDescent="0.15">
      <c r="B3087" s="200"/>
      <c r="C3087" s="200"/>
    </row>
    <row r="3088" spans="2:3" x14ac:dyDescent="0.15">
      <c r="B3088" s="200"/>
      <c r="C3088" s="200"/>
    </row>
    <row r="3089" spans="2:3" x14ac:dyDescent="0.15">
      <c r="B3089" s="200"/>
      <c r="C3089" s="200"/>
    </row>
    <row r="3090" spans="2:3" x14ac:dyDescent="0.15">
      <c r="B3090" s="200"/>
      <c r="C3090" s="200"/>
    </row>
    <row r="3091" spans="2:3" x14ac:dyDescent="0.15">
      <c r="B3091" s="200"/>
      <c r="C3091" s="200"/>
    </row>
    <row r="3092" spans="2:3" x14ac:dyDescent="0.15">
      <c r="B3092" s="200"/>
      <c r="C3092" s="200"/>
    </row>
    <row r="3093" spans="2:3" x14ac:dyDescent="0.15">
      <c r="B3093" s="200"/>
      <c r="C3093" s="200"/>
    </row>
    <row r="3094" spans="2:3" x14ac:dyDescent="0.15">
      <c r="B3094" s="200"/>
      <c r="C3094" s="200"/>
    </row>
    <row r="3095" spans="2:3" x14ac:dyDescent="0.15">
      <c r="B3095" s="200"/>
      <c r="C3095" s="200"/>
    </row>
    <row r="3096" spans="2:3" x14ac:dyDescent="0.15">
      <c r="B3096" s="200"/>
      <c r="C3096" s="200"/>
    </row>
    <row r="3097" spans="2:3" x14ac:dyDescent="0.15">
      <c r="B3097" s="200"/>
      <c r="C3097" s="200"/>
    </row>
    <row r="3098" spans="2:3" x14ac:dyDescent="0.15">
      <c r="B3098" s="200"/>
      <c r="C3098" s="200"/>
    </row>
    <row r="3099" spans="2:3" x14ac:dyDescent="0.15">
      <c r="B3099" s="200"/>
      <c r="C3099" s="200"/>
    </row>
    <row r="3100" spans="2:3" x14ac:dyDescent="0.15">
      <c r="B3100" s="200"/>
      <c r="C3100" s="200"/>
    </row>
    <row r="3101" spans="2:3" x14ac:dyDescent="0.15">
      <c r="B3101" s="200"/>
      <c r="C3101" s="200"/>
    </row>
    <row r="3102" spans="2:3" x14ac:dyDescent="0.15">
      <c r="B3102" s="200"/>
      <c r="C3102" s="200"/>
    </row>
    <row r="3103" spans="2:3" x14ac:dyDescent="0.15">
      <c r="B3103" s="200"/>
      <c r="C3103" s="200"/>
    </row>
    <row r="3104" spans="2:3" x14ac:dyDescent="0.15">
      <c r="B3104" s="200"/>
      <c r="C3104" s="200"/>
    </row>
    <row r="3105" spans="2:3" x14ac:dyDescent="0.15">
      <c r="B3105" s="200"/>
      <c r="C3105" s="200"/>
    </row>
    <row r="3106" spans="2:3" x14ac:dyDescent="0.15">
      <c r="B3106" s="200"/>
      <c r="C3106" s="200"/>
    </row>
    <row r="3107" spans="2:3" x14ac:dyDescent="0.15">
      <c r="B3107" s="200"/>
      <c r="C3107" s="200"/>
    </row>
    <row r="3108" spans="2:3" x14ac:dyDescent="0.15">
      <c r="B3108" s="200"/>
      <c r="C3108" s="200"/>
    </row>
    <row r="3109" spans="2:3" x14ac:dyDescent="0.15">
      <c r="B3109" s="200"/>
      <c r="C3109" s="200"/>
    </row>
    <row r="3110" spans="2:3" x14ac:dyDescent="0.15">
      <c r="B3110" s="200"/>
      <c r="C3110" s="200"/>
    </row>
    <row r="3111" spans="2:3" x14ac:dyDescent="0.15">
      <c r="B3111" s="200"/>
      <c r="C3111" s="200"/>
    </row>
    <row r="3112" spans="2:3" x14ac:dyDescent="0.15">
      <c r="B3112" s="200"/>
      <c r="C3112" s="200"/>
    </row>
    <row r="3113" spans="2:3" x14ac:dyDescent="0.15">
      <c r="B3113" s="200"/>
      <c r="C3113" s="200"/>
    </row>
    <row r="3114" spans="2:3" x14ac:dyDescent="0.15">
      <c r="B3114" s="200"/>
      <c r="C3114" s="200"/>
    </row>
    <row r="3115" spans="2:3" x14ac:dyDescent="0.15">
      <c r="B3115" s="200"/>
      <c r="C3115" s="200"/>
    </row>
    <row r="3116" spans="2:3" x14ac:dyDescent="0.15">
      <c r="B3116" s="200"/>
      <c r="C3116" s="200"/>
    </row>
    <row r="3117" spans="2:3" x14ac:dyDescent="0.15">
      <c r="B3117" s="200"/>
      <c r="C3117" s="200"/>
    </row>
    <row r="3118" spans="2:3" x14ac:dyDescent="0.15">
      <c r="B3118" s="200"/>
      <c r="C3118" s="200"/>
    </row>
    <row r="3119" spans="2:3" x14ac:dyDescent="0.15">
      <c r="B3119" s="200"/>
      <c r="C3119" s="200"/>
    </row>
    <row r="3120" spans="2:3" x14ac:dyDescent="0.15">
      <c r="B3120" s="200"/>
      <c r="C3120" s="200"/>
    </row>
    <row r="3121" spans="2:3" x14ac:dyDescent="0.15">
      <c r="B3121" s="200"/>
      <c r="C3121" s="200"/>
    </row>
    <row r="3122" spans="2:3" x14ac:dyDescent="0.15">
      <c r="B3122" s="200"/>
      <c r="C3122" s="200"/>
    </row>
    <row r="3123" spans="2:3" x14ac:dyDescent="0.15">
      <c r="B3123" s="200"/>
      <c r="C3123" s="200"/>
    </row>
    <row r="3124" spans="2:3" x14ac:dyDescent="0.15">
      <c r="B3124" s="200"/>
      <c r="C3124" s="200"/>
    </row>
    <row r="3125" spans="2:3" x14ac:dyDescent="0.15">
      <c r="B3125" s="200"/>
      <c r="C3125" s="200"/>
    </row>
    <row r="3126" spans="2:3" x14ac:dyDescent="0.15">
      <c r="B3126" s="200"/>
      <c r="C3126" s="200"/>
    </row>
    <row r="3127" spans="2:3" x14ac:dyDescent="0.15">
      <c r="B3127" s="200"/>
      <c r="C3127" s="200"/>
    </row>
    <row r="3128" spans="2:3" x14ac:dyDescent="0.15">
      <c r="B3128" s="200"/>
      <c r="C3128" s="200"/>
    </row>
    <row r="3129" spans="2:3" x14ac:dyDescent="0.15">
      <c r="B3129" s="200"/>
      <c r="C3129" s="200"/>
    </row>
    <row r="3130" spans="2:3" x14ac:dyDescent="0.15">
      <c r="B3130" s="200"/>
      <c r="C3130" s="200"/>
    </row>
    <row r="3131" spans="2:3" x14ac:dyDescent="0.15">
      <c r="B3131" s="200"/>
      <c r="C3131" s="200"/>
    </row>
    <row r="3132" spans="2:3" x14ac:dyDescent="0.15">
      <c r="B3132" s="200"/>
      <c r="C3132" s="200"/>
    </row>
    <row r="3133" spans="2:3" x14ac:dyDescent="0.15">
      <c r="B3133" s="200"/>
      <c r="C3133" s="200"/>
    </row>
    <row r="3134" spans="2:3" x14ac:dyDescent="0.15">
      <c r="B3134" s="200"/>
      <c r="C3134" s="200"/>
    </row>
    <row r="3135" spans="2:3" x14ac:dyDescent="0.15">
      <c r="B3135" s="200"/>
      <c r="C3135" s="200"/>
    </row>
    <row r="3136" spans="2:3" x14ac:dyDescent="0.15">
      <c r="B3136" s="200"/>
      <c r="C3136" s="200"/>
    </row>
    <row r="3137" spans="2:3" x14ac:dyDescent="0.15">
      <c r="B3137" s="200"/>
      <c r="C3137" s="200"/>
    </row>
    <row r="3138" spans="2:3" x14ac:dyDescent="0.15">
      <c r="B3138" s="200"/>
      <c r="C3138" s="200"/>
    </row>
    <row r="3139" spans="2:3" x14ac:dyDescent="0.15">
      <c r="B3139" s="200"/>
      <c r="C3139" s="200"/>
    </row>
    <row r="3140" spans="2:3" x14ac:dyDescent="0.15">
      <c r="B3140" s="200"/>
      <c r="C3140" s="200"/>
    </row>
    <row r="3141" spans="2:3" x14ac:dyDescent="0.15">
      <c r="B3141" s="200"/>
      <c r="C3141" s="200"/>
    </row>
    <row r="3142" spans="2:3" x14ac:dyDescent="0.15">
      <c r="B3142" s="200"/>
      <c r="C3142" s="200"/>
    </row>
    <row r="3143" spans="2:3" x14ac:dyDescent="0.15">
      <c r="B3143" s="200"/>
      <c r="C3143" s="200"/>
    </row>
    <row r="3144" spans="2:3" x14ac:dyDescent="0.15">
      <c r="B3144" s="200"/>
      <c r="C3144" s="200"/>
    </row>
    <row r="3145" spans="2:3" x14ac:dyDescent="0.15">
      <c r="B3145" s="200"/>
      <c r="C3145" s="200"/>
    </row>
    <row r="3146" spans="2:3" x14ac:dyDescent="0.15">
      <c r="B3146" s="200"/>
      <c r="C3146" s="200"/>
    </row>
    <row r="3147" spans="2:3" x14ac:dyDescent="0.15">
      <c r="B3147" s="200"/>
      <c r="C3147" s="200"/>
    </row>
    <row r="3148" spans="2:3" x14ac:dyDescent="0.15">
      <c r="B3148" s="200"/>
      <c r="C3148" s="200"/>
    </row>
    <row r="3149" spans="2:3" x14ac:dyDescent="0.15">
      <c r="B3149" s="200"/>
      <c r="C3149" s="200"/>
    </row>
    <row r="3150" spans="2:3" x14ac:dyDescent="0.15">
      <c r="B3150" s="200"/>
      <c r="C3150" s="200"/>
    </row>
    <row r="3151" spans="2:3" x14ac:dyDescent="0.15">
      <c r="B3151" s="200"/>
      <c r="C3151" s="200"/>
    </row>
    <row r="3152" spans="2:3" x14ac:dyDescent="0.15">
      <c r="B3152" s="200"/>
      <c r="C3152" s="200"/>
    </row>
    <row r="3153" spans="2:3" x14ac:dyDescent="0.15">
      <c r="B3153" s="200"/>
      <c r="C3153" s="200"/>
    </row>
    <row r="3154" spans="2:3" x14ac:dyDescent="0.15">
      <c r="B3154" s="200"/>
      <c r="C3154" s="200"/>
    </row>
    <row r="3155" spans="2:3" x14ac:dyDescent="0.15">
      <c r="B3155" s="200"/>
      <c r="C3155" s="200"/>
    </row>
    <row r="3156" spans="2:3" x14ac:dyDescent="0.15">
      <c r="B3156" s="200"/>
      <c r="C3156" s="200"/>
    </row>
    <row r="3157" spans="2:3" x14ac:dyDescent="0.15">
      <c r="B3157" s="200"/>
      <c r="C3157" s="200"/>
    </row>
    <row r="3158" spans="2:3" x14ac:dyDescent="0.15">
      <c r="B3158" s="200"/>
      <c r="C3158" s="200"/>
    </row>
    <row r="3159" spans="2:3" x14ac:dyDescent="0.15">
      <c r="B3159" s="200"/>
      <c r="C3159" s="200"/>
    </row>
    <row r="3160" spans="2:3" x14ac:dyDescent="0.15">
      <c r="B3160" s="200"/>
      <c r="C3160" s="200"/>
    </row>
    <row r="3161" spans="2:3" x14ac:dyDescent="0.15">
      <c r="B3161" s="200"/>
      <c r="C3161" s="200"/>
    </row>
    <row r="3162" spans="2:3" x14ac:dyDescent="0.15">
      <c r="B3162" s="200"/>
      <c r="C3162" s="200"/>
    </row>
    <row r="3163" spans="2:3" x14ac:dyDescent="0.15">
      <c r="B3163" s="200"/>
      <c r="C3163" s="200"/>
    </row>
    <row r="3164" spans="2:3" x14ac:dyDescent="0.15">
      <c r="B3164" s="200"/>
      <c r="C3164" s="200"/>
    </row>
    <row r="3165" spans="2:3" x14ac:dyDescent="0.15">
      <c r="B3165" s="200"/>
      <c r="C3165" s="200"/>
    </row>
    <row r="3166" spans="2:3" x14ac:dyDescent="0.15">
      <c r="B3166" s="200"/>
      <c r="C3166" s="200"/>
    </row>
    <row r="3167" spans="2:3" x14ac:dyDescent="0.15">
      <c r="B3167" s="200"/>
      <c r="C3167" s="200"/>
    </row>
    <row r="3168" spans="2:3" x14ac:dyDescent="0.15">
      <c r="B3168" s="200"/>
      <c r="C3168" s="200"/>
    </row>
    <row r="3169" spans="2:3" x14ac:dyDescent="0.15">
      <c r="B3169" s="200"/>
      <c r="C3169" s="200"/>
    </row>
    <row r="3170" spans="2:3" x14ac:dyDescent="0.15">
      <c r="B3170" s="200"/>
      <c r="C3170" s="200"/>
    </row>
    <row r="3171" spans="2:3" x14ac:dyDescent="0.15">
      <c r="B3171" s="200"/>
      <c r="C3171" s="200"/>
    </row>
    <row r="3172" spans="2:3" x14ac:dyDescent="0.15">
      <c r="B3172" s="200"/>
      <c r="C3172" s="200"/>
    </row>
    <row r="3173" spans="2:3" x14ac:dyDescent="0.15">
      <c r="B3173" s="200"/>
      <c r="C3173" s="200"/>
    </row>
    <row r="3174" spans="2:3" x14ac:dyDescent="0.15">
      <c r="B3174" s="200"/>
      <c r="C3174" s="200"/>
    </row>
    <row r="3175" spans="2:3" x14ac:dyDescent="0.15">
      <c r="B3175" s="200"/>
      <c r="C3175" s="200"/>
    </row>
    <row r="3176" spans="2:3" x14ac:dyDescent="0.15">
      <c r="B3176" s="200"/>
      <c r="C3176" s="200"/>
    </row>
    <row r="3177" spans="2:3" x14ac:dyDescent="0.15">
      <c r="B3177" s="200"/>
      <c r="C3177" s="200"/>
    </row>
    <row r="3178" spans="2:3" x14ac:dyDescent="0.15">
      <c r="B3178" s="200"/>
      <c r="C3178" s="200"/>
    </row>
    <row r="3179" spans="2:3" x14ac:dyDescent="0.15">
      <c r="B3179" s="200"/>
      <c r="C3179" s="200"/>
    </row>
    <row r="3180" spans="2:3" x14ac:dyDescent="0.15">
      <c r="B3180" s="200"/>
      <c r="C3180" s="200"/>
    </row>
    <row r="3181" spans="2:3" x14ac:dyDescent="0.15">
      <c r="B3181" s="200"/>
      <c r="C3181" s="200"/>
    </row>
    <row r="3182" spans="2:3" x14ac:dyDescent="0.15">
      <c r="B3182" s="200"/>
      <c r="C3182" s="200"/>
    </row>
    <row r="3183" spans="2:3" x14ac:dyDescent="0.15">
      <c r="B3183" s="200"/>
      <c r="C3183" s="200"/>
    </row>
    <row r="3184" spans="2:3" x14ac:dyDescent="0.15">
      <c r="B3184" s="200"/>
      <c r="C3184" s="200"/>
    </row>
    <row r="3185" spans="2:3" x14ac:dyDescent="0.15">
      <c r="B3185" s="200"/>
      <c r="C3185" s="200"/>
    </row>
    <row r="3186" spans="2:3" x14ac:dyDescent="0.15">
      <c r="B3186" s="200"/>
      <c r="C3186" s="200"/>
    </row>
    <row r="3187" spans="2:3" x14ac:dyDescent="0.15">
      <c r="B3187" s="200"/>
      <c r="C3187" s="200"/>
    </row>
    <row r="3188" spans="2:3" x14ac:dyDescent="0.15">
      <c r="B3188" s="200"/>
      <c r="C3188" s="200"/>
    </row>
    <row r="3189" spans="2:3" x14ac:dyDescent="0.15">
      <c r="B3189" s="200"/>
      <c r="C3189" s="200"/>
    </row>
    <row r="3190" spans="2:3" x14ac:dyDescent="0.15">
      <c r="B3190" s="200"/>
      <c r="C3190" s="200"/>
    </row>
    <row r="3191" spans="2:3" x14ac:dyDescent="0.15">
      <c r="B3191" s="200"/>
      <c r="C3191" s="200"/>
    </row>
    <row r="3192" spans="2:3" x14ac:dyDescent="0.15">
      <c r="B3192" s="200"/>
      <c r="C3192" s="200"/>
    </row>
    <row r="3193" spans="2:3" x14ac:dyDescent="0.15">
      <c r="B3193" s="200"/>
      <c r="C3193" s="200"/>
    </row>
    <row r="3194" spans="2:3" x14ac:dyDescent="0.15">
      <c r="B3194" s="200"/>
      <c r="C3194" s="200"/>
    </row>
    <row r="3195" spans="2:3" x14ac:dyDescent="0.15">
      <c r="B3195" s="200"/>
      <c r="C3195" s="200"/>
    </row>
    <row r="3196" spans="2:3" x14ac:dyDescent="0.15">
      <c r="B3196" s="200"/>
      <c r="C3196" s="200"/>
    </row>
    <row r="3197" spans="2:3" x14ac:dyDescent="0.15">
      <c r="B3197" s="200"/>
      <c r="C3197" s="200"/>
    </row>
    <row r="3198" spans="2:3" x14ac:dyDescent="0.15">
      <c r="B3198" s="200"/>
      <c r="C3198" s="200"/>
    </row>
    <row r="3199" spans="2:3" x14ac:dyDescent="0.15">
      <c r="B3199" s="200"/>
      <c r="C3199" s="200"/>
    </row>
    <row r="3200" spans="2:3" x14ac:dyDescent="0.15">
      <c r="B3200" s="200"/>
      <c r="C3200" s="200"/>
    </row>
    <row r="3201" spans="2:3" x14ac:dyDescent="0.15">
      <c r="B3201" s="200"/>
      <c r="C3201" s="200"/>
    </row>
    <row r="3202" spans="2:3" x14ac:dyDescent="0.15">
      <c r="B3202" s="200"/>
      <c r="C3202" s="200"/>
    </row>
    <row r="3203" spans="2:3" x14ac:dyDescent="0.15">
      <c r="B3203" s="200"/>
      <c r="C3203" s="200"/>
    </row>
    <row r="3204" spans="2:3" x14ac:dyDescent="0.15">
      <c r="B3204" s="200"/>
      <c r="C3204" s="200"/>
    </row>
    <row r="3205" spans="2:3" x14ac:dyDescent="0.15">
      <c r="B3205" s="200"/>
      <c r="C3205" s="200"/>
    </row>
    <row r="3206" spans="2:3" x14ac:dyDescent="0.15">
      <c r="B3206" s="200"/>
      <c r="C3206" s="200"/>
    </row>
    <row r="3207" spans="2:3" x14ac:dyDescent="0.15">
      <c r="B3207" s="200"/>
      <c r="C3207" s="200"/>
    </row>
    <row r="3208" spans="2:3" x14ac:dyDescent="0.15">
      <c r="B3208" s="200"/>
      <c r="C3208" s="200"/>
    </row>
    <row r="3209" spans="2:3" x14ac:dyDescent="0.15">
      <c r="B3209" s="200"/>
      <c r="C3209" s="200"/>
    </row>
    <row r="3210" spans="2:3" x14ac:dyDescent="0.15">
      <c r="B3210" s="200"/>
      <c r="C3210" s="200"/>
    </row>
    <row r="3211" spans="2:3" x14ac:dyDescent="0.15">
      <c r="B3211" s="200"/>
      <c r="C3211" s="200"/>
    </row>
    <row r="3212" spans="2:3" x14ac:dyDescent="0.15">
      <c r="B3212" s="200"/>
      <c r="C3212" s="200"/>
    </row>
    <row r="3213" spans="2:3" x14ac:dyDescent="0.15">
      <c r="B3213" s="200"/>
      <c r="C3213" s="200"/>
    </row>
    <row r="3214" spans="2:3" x14ac:dyDescent="0.15">
      <c r="B3214" s="200"/>
      <c r="C3214" s="200"/>
    </row>
    <row r="3215" spans="2:3" x14ac:dyDescent="0.15">
      <c r="B3215" s="200"/>
      <c r="C3215" s="200"/>
    </row>
    <row r="3216" spans="2:3" x14ac:dyDescent="0.15">
      <c r="B3216" s="200"/>
      <c r="C3216" s="200"/>
    </row>
    <row r="3217" spans="2:3" x14ac:dyDescent="0.15">
      <c r="B3217" s="200"/>
      <c r="C3217" s="200"/>
    </row>
    <row r="3218" spans="2:3" x14ac:dyDescent="0.15">
      <c r="B3218" s="200"/>
      <c r="C3218" s="200"/>
    </row>
    <row r="3219" spans="2:3" x14ac:dyDescent="0.15">
      <c r="B3219" s="200"/>
      <c r="C3219" s="200"/>
    </row>
    <row r="3220" spans="2:3" x14ac:dyDescent="0.15">
      <c r="B3220" s="200"/>
      <c r="C3220" s="200"/>
    </row>
    <row r="3221" spans="2:3" x14ac:dyDescent="0.15">
      <c r="B3221" s="200"/>
      <c r="C3221" s="200"/>
    </row>
    <row r="3222" spans="2:3" x14ac:dyDescent="0.15">
      <c r="B3222" s="200"/>
      <c r="C3222" s="200"/>
    </row>
    <row r="3223" spans="2:3" x14ac:dyDescent="0.15">
      <c r="B3223" s="200"/>
      <c r="C3223" s="200"/>
    </row>
    <row r="3224" spans="2:3" x14ac:dyDescent="0.15">
      <c r="B3224" s="200"/>
      <c r="C3224" s="200"/>
    </row>
    <row r="3225" spans="2:3" x14ac:dyDescent="0.15">
      <c r="B3225" s="200"/>
      <c r="C3225" s="200"/>
    </row>
    <row r="3226" spans="2:3" x14ac:dyDescent="0.15">
      <c r="B3226" s="200"/>
      <c r="C3226" s="200"/>
    </row>
    <row r="3227" spans="2:3" x14ac:dyDescent="0.15">
      <c r="B3227" s="200"/>
      <c r="C3227" s="200"/>
    </row>
    <row r="3228" spans="2:3" x14ac:dyDescent="0.15">
      <c r="B3228" s="200"/>
      <c r="C3228" s="200"/>
    </row>
    <row r="3229" spans="2:3" x14ac:dyDescent="0.15">
      <c r="B3229" s="200"/>
      <c r="C3229" s="200"/>
    </row>
    <row r="3230" spans="2:3" x14ac:dyDescent="0.15">
      <c r="B3230" s="200"/>
      <c r="C3230" s="200"/>
    </row>
    <row r="3231" spans="2:3" x14ac:dyDescent="0.15">
      <c r="B3231" s="200"/>
      <c r="C3231" s="200"/>
    </row>
    <row r="3232" spans="2:3" x14ac:dyDescent="0.15">
      <c r="B3232" s="200"/>
      <c r="C3232" s="200"/>
    </row>
    <row r="3233" spans="2:3" x14ac:dyDescent="0.15">
      <c r="B3233" s="200"/>
      <c r="C3233" s="200"/>
    </row>
    <row r="3234" spans="2:3" x14ac:dyDescent="0.15">
      <c r="B3234" s="200"/>
      <c r="C3234" s="200"/>
    </row>
    <row r="3235" spans="2:3" x14ac:dyDescent="0.15">
      <c r="B3235" s="200"/>
      <c r="C3235" s="200"/>
    </row>
    <row r="3236" spans="2:3" x14ac:dyDescent="0.15">
      <c r="B3236" s="200"/>
      <c r="C3236" s="200"/>
    </row>
    <row r="3237" spans="2:3" x14ac:dyDescent="0.15">
      <c r="B3237" s="200"/>
      <c r="C3237" s="200"/>
    </row>
    <row r="3238" spans="2:3" x14ac:dyDescent="0.15">
      <c r="B3238" s="200"/>
      <c r="C3238" s="200"/>
    </row>
    <row r="3239" spans="2:3" x14ac:dyDescent="0.15">
      <c r="B3239" s="200"/>
      <c r="C3239" s="200"/>
    </row>
    <row r="3240" spans="2:3" x14ac:dyDescent="0.15">
      <c r="B3240" s="200"/>
      <c r="C3240" s="200"/>
    </row>
    <row r="3241" spans="2:3" x14ac:dyDescent="0.15">
      <c r="B3241" s="200"/>
      <c r="C3241" s="200"/>
    </row>
    <row r="3242" spans="2:3" x14ac:dyDescent="0.15">
      <c r="B3242" s="200"/>
      <c r="C3242" s="200"/>
    </row>
    <row r="3243" spans="2:3" x14ac:dyDescent="0.15">
      <c r="B3243" s="200"/>
      <c r="C3243" s="200"/>
    </row>
    <row r="3244" spans="2:3" x14ac:dyDescent="0.15">
      <c r="B3244" s="200"/>
      <c r="C3244" s="200"/>
    </row>
    <row r="3245" spans="2:3" x14ac:dyDescent="0.15">
      <c r="B3245" s="200"/>
      <c r="C3245" s="200"/>
    </row>
    <row r="3246" spans="2:3" x14ac:dyDescent="0.15">
      <c r="B3246" s="200"/>
      <c r="C3246" s="200"/>
    </row>
    <row r="3247" spans="2:3" x14ac:dyDescent="0.15">
      <c r="B3247" s="200"/>
      <c r="C3247" s="200"/>
    </row>
    <row r="3248" spans="2:3" x14ac:dyDescent="0.15">
      <c r="B3248" s="200"/>
      <c r="C3248" s="200"/>
    </row>
    <row r="3249" spans="2:3" x14ac:dyDescent="0.15">
      <c r="B3249" s="200"/>
      <c r="C3249" s="200"/>
    </row>
    <row r="3250" spans="2:3" x14ac:dyDescent="0.15">
      <c r="B3250" s="200"/>
      <c r="C3250" s="200"/>
    </row>
    <row r="3251" spans="2:3" x14ac:dyDescent="0.15">
      <c r="B3251" s="200"/>
      <c r="C3251" s="200"/>
    </row>
    <row r="3252" spans="2:3" x14ac:dyDescent="0.15">
      <c r="B3252" s="200"/>
      <c r="C3252" s="200"/>
    </row>
    <row r="3253" spans="2:3" x14ac:dyDescent="0.15">
      <c r="B3253" s="200"/>
      <c r="C3253" s="200"/>
    </row>
    <row r="3254" spans="2:3" x14ac:dyDescent="0.15">
      <c r="B3254" s="200"/>
      <c r="C3254" s="200"/>
    </row>
    <row r="3255" spans="2:3" x14ac:dyDescent="0.15">
      <c r="B3255" s="200"/>
      <c r="C3255" s="200"/>
    </row>
    <row r="3256" spans="2:3" x14ac:dyDescent="0.15">
      <c r="B3256" s="200"/>
      <c r="C3256" s="200"/>
    </row>
    <row r="3257" spans="2:3" x14ac:dyDescent="0.15">
      <c r="B3257" s="200"/>
      <c r="C3257" s="200"/>
    </row>
    <row r="3258" spans="2:3" x14ac:dyDescent="0.15">
      <c r="B3258" s="200"/>
      <c r="C3258" s="200"/>
    </row>
    <row r="3259" spans="2:3" x14ac:dyDescent="0.15">
      <c r="B3259" s="200"/>
      <c r="C3259" s="200"/>
    </row>
    <row r="3260" spans="2:3" x14ac:dyDescent="0.15">
      <c r="B3260" s="200"/>
      <c r="C3260" s="200"/>
    </row>
    <row r="3261" spans="2:3" x14ac:dyDescent="0.15">
      <c r="B3261" s="200"/>
      <c r="C3261" s="200"/>
    </row>
    <row r="3262" spans="2:3" x14ac:dyDescent="0.15">
      <c r="B3262" s="200"/>
      <c r="C3262" s="200"/>
    </row>
    <row r="3263" spans="2:3" x14ac:dyDescent="0.15">
      <c r="B3263" s="200"/>
      <c r="C3263" s="200"/>
    </row>
    <row r="3264" spans="2:3" x14ac:dyDescent="0.15">
      <c r="B3264" s="200"/>
      <c r="C3264" s="200"/>
    </row>
    <row r="3265" spans="2:3" x14ac:dyDescent="0.15">
      <c r="B3265" s="200"/>
      <c r="C3265" s="200"/>
    </row>
    <row r="3266" spans="2:3" x14ac:dyDescent="0.15">
      <c r="B3266" s="200"/>
      <c r="C3266" s="200"/>
    </row>
    <row r="3267" spans="2:3" x14ac:dyDescent="0.15">
      <c r="B3267" s="200"/>
      <c r="C3267" s="200"/>
    </row>
    <row r="3268" spans="2:3" x14ac:dyDescent="0.15">
      <c r="B3268" s="200"/>
      <c r="C3268" s="200"/>
    </row>
    <row r="3269" spans="2:3" x14ac:dyDescent="0.15">
      <c r="B3269" s="200"/>
      <c r="C3269" s="200"/>
    </row>
    <row r="3270" spans="2:3" x14ac:dyDescent="0.15">
      <c r="B3270" s="200"/>
      <c r="C3270" s="200"/>
    </row>
    <row r="3271" spans="2:3" x14ac:dyDescent="0.15">
      <c r="B3271" s="200"/>
      <c r="C3271" s="200"/>
    </row>
    <row r="3272" spans="2:3" x14ac:dyDescent="0.15">
      <c r="B3272" s="200"/>
      <c r="C3272" s="200"/>
    </row>
    <row r="3273" spans="2:3" x14ac:dyDescent="0.15">
      <c r="B3273" s="200"/>
      <c r="C3273" s="200"/>
    </row>
    <row r="3274" spans="2:3" x14ac:dyDescent="0.15">
      <c r="B3274" s="200"/>
      <c r="C3274" s="200"/>
    </row>
    <row r="3275" spans="2:3" x14ac:dyDescent="0.15">
      <c r="B3275" s="200"/>
      <c r="C3275" s="200"/>
    </row>
    <row r="3276" spans="2:3" x14ac:dyDescent="0.15">
      <c r="B3276" s="200"/>
      <c r="C3276" s="200"/>
    </row>
    <row r="3277" spans="2:3" x14ac:dyDescent="0.15">
      <c r="B3277" s="200"/>
      <c r="C3277" s="200"/>
    </row>
    <row r="3278" spans="2:3" x14ac:dyDescent="0.15">
      <c r="B3278" s="200"/>
      <c r="C3278" s="200"/>
    </row>
    <row r="3279" spans="2:3" x14ac:dyDescent="0.15">
      <c r="B3279" s="200"/>
      <c r="C3279" s="200"/>
    </row>
    <row r="3280" spans="2:3" x14ac:dyDescent="0.15">
      <c r="B3280" s="200"/>
      <c r="C3280" s="200"/>
    </row>
    <row r="3281" spans="2:3" x14ac:dyDescent="0.15">
      <c r="B3281" s="200"/>
      <c r="C3281" s="200"/>
    </row>
    <row r="3282" spans="2:3" x14ac:dyDescent="0.15">
      <c r="B3282" s="200"/>
      <c r="C3282" s="200"/>
    </row>
    <row r="3283" spans="2:3" x14ac:dyDescent="0.15">
      <c r="B3283" s="200"/>
      <c r="C3283" s="200"/>
    </row>
    <row r="3284" spans="2:3" x14ac:dyDescent="0.15">
      <c r="B3284" s="200"/>
      <c r="C3284" s="200"/>
    </row>
    <row r="3285" spans="2:3" x14ac:dyDescent="0.15">
      <c r="B3285" s="200"/>
      <c r="C3285" s="200"/>
    </row>
    <row r="3286" spans="2:3" x14ac:dyDescent="0.15">
      <c r="B3286" s="200"/>
      <c r="C3286" s="200"/>
    </row>
    <row r="3287" spans="2:3" x14ac:dyDescent="0.15">
      <c r="B3287" s="200"/>
      <c r="C3287" s="200"/>
    </row>
    <row r="3288" spans="2:3" x14ac:dyDescent="0.15">
      <c r="B3288" s="200"/>
      <c r="C3288" s="200"/>
    </row>
    <row r="3289" spans="2:3" x14ac:dyDescent="0.15">
      <c r="B3289" s="200"/>
      <c r="C3289" s="200"/>
    </row>
    <row r="3290" spans="2:3" x14ac:dyDescent="0.15">
      <c r="B3290" s="200"/>
      <c r="C3290" s="200"/>
    </row>
    <row r="3291" spans="2:3" x14ac:dyDescent="0.15">
      <c r="B3291" s="200"/>
      <c r="C3291" s="200"/>
    </row>
    <row r="3292" spans="2:3" x14ac:dyDescent="0.15">
      <c r="B3292" s="200"/>
      <c r="C3292" s="200"/>
    </row>
    <row r="3293" spans="2:3" x14ac:dyDescent="0.15">
      <c r="B3293" s="200"/>
      <c r="C3293" s="200"/>
    </row>
    <row r="3294" spans="2:3" x14ac:dyDescent="0.15">
      <c r="B3294" s="200"/>
      <c r="C3294" s="200"/>
    </row>
    <row r="3295" spans="2:3" x14ac:dyDescent="0.15">
      <c r="B3295" s="200"/>
      <c r="C3295" s="200"/>
    </row>
    <row r="3296" spans="2:3" x14ac:dyDescent="0.15">
      <c r="B3296" s="200"/>
      <c r="C3296" s="200"/>
    </row>
    <row r="3297" spans="2:3" x14ac:dyDescent="0.15">
      <c r="B3297" s="200"/>
      <c r="C3297" s="200"/>
    </row>
    <row r="3298" spans="2:3" x14ac:dyDescent="0.15">
      <c r="B3298" s="200"/>
      <c r="C3298" s="200"/>
    </row>
    <row r="3299" spans="2:3" x14ac:dyDescent="0.15">
      <c r="B3299" s="200"/>
      <c r="C3299" s="200"/>
    </row>
    <row r="3300" spans="2:3" x14ac:dyDescent="0.15">
      <c r="B3300" s="200"/>
      <c r="C3300" s="200"/>
    </row>
    <row r="3301" spans="2:3" x14ac:dyDescent="0.15">
      <c r="B3301" s="200"/>
      <c r="C3301" s="200"/>
    </row>
    <row r="3302" spans="2:3" x14ac:dyDescent="0.15">
      <c r="B3302" s="200"/>
      <c r="C3302" s="200"/>
    </row>
    <row r="3303" spans="2:3" x14ac:dyDescent="0.15">
      <c r="B3303" s="200"/>
      <c r="C3303" s="200"/>
    </row>
    <row r="3304" spans="2:3" x14ac:dyDescent="0.15">
      <c r="B3304" s="200"/>
      <c r="C3304" s="200"/>
    </row>
    <row r="3305" spans="2:3" x14ac:dyDescent="0.15">
      <c r="B3305" s="200"/>
      <c r="C3305" s="200"/>
    </row>
    <row r="3306" spans="2:3" x14ac:dyDescent="0.15">
      <c r="B3306" s="200"/>
      <c r="C3306" s="200"/>
    </row>
    <row r="3307" spans="2:3" x14ac:dyDescent="0.15">
      <c r="B3307" s="200"/>
      <c r="C3307" s="200"/>
    </row>
    <row r="3308" spans="2:3" x14ac:dyDescent="0.15">
      <c r="B3308" s="200"/>
      <c r="C3308" s="200"/>
    </row>
    <row r="3309" spans="2:3" x14ac:dyDescent="0.15">
      <c r="B3309" s="200"/>
      <c r="C3309" s="200"/>
    </row>
    <row r="3310" spans="2:3" x14ac:dyDescent="0.15">
      <c r="B3310" s="200"/>
      <c r="C3310" s="200"/>
    </row>
    <row r="3311" spans="2:3" x14ac:dyDescent="0.15">
      <c r="B3311" s="200"/>
      <c r="C3311" s="200"/>
    </row>
    <row r="3312" spans="2:3" x14ac:dyDescent="0.15">
      <c r="B3312" s="200"/>
      <c r="C3312" s="200"/>
    </row>
    <row r="3313" spans="2:3" x14ac:dyDescent="0.15">
      <c r="B3313" s="200"/>
      <c r="C3313" s="200"/>
    </row>
    <row r="3314" spans="2:3" x14ac:dyDescent="0.15">
      <c r="B3314" s="200"/>
      <c r="C3314" s="200"/>
    </row>
    <row r="3315" spans="2:3" x14ac:dyDescent="0.15">
      <c r="B3315" s="200"/>
      <c r="C3315" s="200"/>
    </row>
    <row r="3316" spans="2:3" x14ac:dyDescent="0.15">
      <c r="B3316" s="200"/>
      <c r="C3316" s="200"/>
    </row>
    <row r="3317" spans="2:3" x14ac:dyDescent="0.15">
      <c r="B3317" s="200"/>
      <c r="C3317" s="200"/>
    </row>
    <row r="3318" spans="2:3" x14ac:dyDescent="0.15">
      <c r="B3318" s="200"/>
      <c r="C3318" s="200"/>
    </row>
    <row r="3319" spans="2:3" x14ac:dyDescent="0.15">
      <c r="B3319" s="200"/>
      <c r="C3319" s="200"/>
    </row>
    <row r="3320" spans="2:3" x14ac:dyDescent="0.15">
      <c r="B3320" s="200"/>
      <c r="C3320" s="200"/>
    </row>
    <row r="3321" spans="2:3" x14ac:dyDescent="0.15">
      <c r="B3321" s="200"/>
      <c r="C3321" s="200"/>
    </row>
    <row r="3322" spans="2:3" x14ac:dyDescent="0.15">
      <c r="B3322" s="200"/>
      <c r="C3322" s="200"/>
    </row>
    <row r="3323" spans="2:3" x14ac:dyDescent="0.15">
      <c r="B3323" s="200"/>
      <c r="C3323" s="200"/>
    </row>
    <row r="3324" spans="2:3" x14ac:dyDescent="0.15">
      <c r="B3324" s="200"/>
      <c r="C3324" s="200"/>
    </row>
    <row r="3325" spans="2:3" x14ac:dyDescent="0.15">
      <c r="B3325" s="200"/>
      <c r="C3325" s="200"/>
    </row>
    <row r="3326" spans="2:3" x14ac:dyDescent="0.15">
      <c r="B3326" s="200"/>
      <c r="C3326" s="200"/>
    </row>
    <row r="3327" spans="2:3" x14ac:dyDescent="0.15">
      <c r="B3327" s="200"/>
      <c r="C3327" s="200"/>
    </row>
    <row r="3328" spans="2:3" x14ac:dyDescent="0.15">
      <c r="B3328" s="200"/>
      <c r="C3328" s="200"/>
    </row>
    <row r="3329" spans="2:3" x14ac:dyDescent="0.15">
      <c r="B3329" s="200"/>
      <c r="C3329" s="200"/>
    </row>
    <row r="3330" spans="2:3" x14ac:dyDescent="0.15">
      <c r="B3330" s="200"/>
      <c r="C3330" s="200"/>
    </row>
    <row r="3331" spans="2:3" x14ac:dyDescent="0.15">
      <c r="B3331" s="200"/>
      <c r="C3331" s="200"/>
    </row>
    <row r="3332" spans="2:3" x14ac:dyDescent="0.15">
      <c r="B3332" s="200"/>
      <c r="C3332" s="200"/>
    </row>
    <row r="3333" spans="2:3" x14ac:dyDescent="0.15">
      <c r="B3333" s="200"/>
      <c r="C3333" s="200"/>
    </row>
    <row r="3334" spans="2:3" x14ac:dyDescent="0.15">
      <c r="B3334" s="200"/>
      <c r="C3334" s="200"/>
    </row>
    <row r="3335" spans="2:3" x14ac:dyDescent="0.15">
      <c r="B3335" s="200"/>
      <c r="C3335" s="200"/>
    </row>
    <row r="3336" spans="2:3" x14ac:dyDescent="0.15">
      <c r="B3336" s="200"/>
      <c r="C3336" s="200"/>
    </row>
    <row r="3337" spans="2:3" x14ac:dyDescent="0.15">
      <c r="B3337" s="200"/>
      <c r="C3337" s="200"/>
    </row>
    <row r="3338" spans="2:3" x14ac:dyDescent="0.15">
      <c r="B3338" s="200"/>
      <c r="C3338" s="200"/>
    </row>
    <row r="3339" spans="2:3" x14ac:dyDescent="0.15">
      <c r="B3339" s="200"/>
      <c r="C3339" s="200"/>
    </row>
    <row r="3340" spans="2:3" x14ac:dyDescent="0.15">
      <c r="B3340" s="200"/>
      <c r="C3340" s="200"/>
    </row>
    <row r="3341" spans="2:3" x14ac:dyDescent="0.15">
      <c r="B3341" s="200"/>
      <c r="C3341" s="200"/>
    </row>
    <row r="3342" spans="2:3" x14ac:dyDescent="0.15">
      <c r="B3342" s="200"/>
      <c r="C3342" s="200"/>
    </row>
    <row r="3343" spans="2:3" x14ac:dyDescent="0.15">
      <c r="B3343" s="200"/>
      <c r="C3343" s="200"/>
    </row>
    <row r="3344" spans="2:3" x14ac:dyDescent="0.15">
      <c r="B3344" s="200"/>
      <c r="C3344" s="200"/>
    </row>
    <row r="3345" spans="2:3" x14ac:dyDescent="0.15">
      <c r="B3345" s="200"/>
      <c r="C3345" s="200"/>
    </row>
    <row r="3346" spans="2:3" x14ac:dyDescent="0.15">
      <c r="B3346" s="200"/>
      <c r="C3346" s="200"/>
    </row>
    <row r="3347" spans="2:3" x14ac:dyDescent="0.15">
      <c r="B3347" s="200"/>
      <c r="C3347" s="200"/>
    </row>
    <row r="3348" spans="2:3" x14ac:dyDescent="0.15">
      <c r="B3348" s="200"/>
      <c r="C3348" s="200"/>
    </row>
    <row r="3349" spans="2:3" x14ac:dyDescent="0.15">
      <c r="B3349" s="200"/>
      <c r="C3349" s="200"/>
    </row>
    <row r="3350" spans="2:3" x14ac:dyDescent="0.15">
      <c r="B3350" s="200"/>
      <c r="C3350" s="200"/>
    </row>
    <row r="3351" spans="2:3" x14ac:dyDescent="0.15">
      <c r="B3351" s="200"/>
      <c r="C3351" s="200"/>
    </row>
    <row r="3352" spans="2:3" x14ac:dyDescent="0.15">
      <c r="B3352" s="200"/>
      <c r="C3352" s="200"/>
    </row>
    <row r="3353" spans="2:3" x14ac:dyDescent="0.15">
      <c r="B3353" s="200"/>
      <c r="C3353" s="200"/>
    </row>
    <row r="3354" spans="2:3" x14ac:dyDescent="0.15">
      <c r="B3354" s="200"/>
      <c r="C3354" s="200"/>
    </row>
    <row r="3355" spans="2:3" x14ac:dyDescent="0.15">
      <c r="B3355" s="200"/>
      <c r="C3355" s="200"/>
    </row>
    <row r="3356" spans="2:3" x14ac:dyDescent="0.15">
      <c r="B3356" s="200"/>
      <c r="C3356" s="200"/>
    </row>
    <row r="3357" spans="2:3" x14ac:dyDescent="0.15">
      <c r="B3357" s="200"/>
      <c r="C3357" s="200"/>
    </row>
    <row r="3358" spans="2:3" x14ac:dyDescent="0.15">
      <c r="B3358" s="200"/>
      <c r="C3358" s="200"/>
    </row>
    <row r="3359" spans="2:3" x14ac:dyDescent="0.15">
      <c r="B3359" s="200"/>
      <c r="C3359" s="200"/>
    </row>
    <row r="3360" spans="2:3" x14ac:dyDescent="0.15">
      <c r="B3360" s="200"/>
      <c r="C3360" s="200"/>
    </row>
    <row r="3361" spans="2:3" x14ac:dyDescent="0.15">
      <c r="B3361" s="200"/>
      <c r="C3361" s="200"/>
    </row>
    <row r="3362" spans="2:3" x14ac:dyDescent="0.15">
      <c r="B3362" s="200"/>
      <c r="C3362" s="200"/>
    </row>
    <row r="3363" spans="2:3" x14ac:dyDescent="0.15">
      <c r="B3363" s="200"/>
      <c r="C3363" s="200"/>
    </row>
    <row r="3364" spans="2:3" x14ac:dyDescent="0.15">
      <c r="B3364" s="200"/>
      <c r="C3364" s="200"/>
    </row>
    <row r="3365" spans="2:3" x14ac:dyDescent="0.15">
      <c r="B3365" s="200"/>
      <c r="C3365" s="200"/>
    </row>
    <row r="3366" spans="2:3" x14ac:dyDescent="0.15">
      <c r="B3366" s="200"/>
      <c r="C3366" s="200"/>
    </row>
    <row r="3367" spans="2:3" x14ac:dyDescent="0.15">
      <c r="B3367" s="200"/>
      <c r="C3367" s="200"/>
    </row>
    <row r="3368" spans="2:3" x14ac:dyDescent="0.15">
      <c r="B3368" s="200"/>
      <c r="C3368" s="200"/>
    </row>
    <row r="3369" spans="2:3" x14ac:dyDescent="0.15">
      <c r="B3369" s="200"/>
      <c r="C3369" s="200"/>
    </row>
    <row r="3370" spans="2:3" x14ac:dyDescent="0.15">
      <c r="B3370" s="200"/>
      <c r="C3370" s="200"/>
    </row>
    <row r="3371" spans="2:3" x14ac:dyDescent="0.15">
      <c r="B3371" s="200"/>
      <c r="C3371" s="200"/>
    </row>
    <row r="3372" spans="2:3" x14ac:dyDescent="0.15">
      <c r="B3372" s="200"/>
      <c r="C3372" s="200"/>
    </row>
    <row r="3373" spans="2:3" x14ac:dyDescent="0.15">
      <c r="B3373" s="200"/>
      <c r="C3373" s="200"/>
    </row>
    <row r="3374" spans="2:3" x14ac:dyDescent="0.15">
      <c r="B3374" s="200"/>
      <c r="C3374" s="200"/>
    </row>
    <row r="3375" spans="2:3" x14ac:dyDescent="0.15">
      <c r="B3375" s="200"/>
      <c r="C3375" s="200"/>
    </row>
    <row r="3376" spans="2:3" x14ac:dyDescent="0.15">
      <c r="B3376" s="200"/>
      <c r="C3376" s="200"/>
    </row>
    <row r="3377" spans="2:3" x14ac:dyDescent="0.15">
      <c r="B3377" s="200"/>
      <c r="C3377" s="200"/>
    </row>
    <row r="3378" spans="2:3" x14ac:dyDescent="0.15">
      <c r="B3378" s="200"/>
      <c r="C3378" s="200"/>
    </row>
    <row r="3379" spans="2:3" x14ac:dyDescent="0.15">
      <c r="B3379" s="200"/>
      <c r="C3379" s="200"/>
    </row>
    <row r="3380" spans="2:3" x14ac:dyDescent="0.15">
      <c r="B3380" s="200"/>
      <c r="C3380" s="200"/>
    </row>
    <row r="3381" spans="2:3" x14ac:dyDescent="0.15">
      <c r="B3381" s="200"/>
      <c r="C3381" s="200"/>
    </row>
    <row r="3382" spans="2:3" x14ac:dyDescent="0.15">
      <c r="B3382" s="200"/>
      <c r="C3382" s="200"/>
    </row>
    <row r="3383" spans="2:3" x14ac:dyDescent="0.15">
      <c r="B3383" s="200"/>
      <c r="C3383" s="200"/>
    </row>
    <row r="3384" spans="2:3" x14ac:dyDescent="0.15">
      <c r="B3384" s="200"/>
      <c r="C3384" s="200"/>
    </row>
    <row r="3385" spans="2:3" x14ac:dyDescent="0.15">
      <c r="B3385" s="200"/>
      <c r="C3385" s="200"/>
    </row>
    <row r="3386" spans="2:3" x14ac:dyDescent="0.15">
      <c r="B3386" s="200"/>
      <c r="C3386" s="200"/>
    </row>
    <row r="3387" spans="2:3" x14ac:dyDescent="0.15">
      <c r="B3387" s="200"/>
      <c r="C3387" s="200"/>
    </row>
    <row r="3388" spans="2:3" x14ac:dyDescent="0.15">
      <c r="B3388" s="200"/>
      <c r="C3388" s="200"/>
    </row>
    <row r="3389" spans="2:3" x14ac:dyDescent="0.15">
      <c r="B3389" s="200"/>
      <c r="C3389" s="200"/>
    </row>
    <row r="3390" spans="2:3" x14ac:dyDescent="0.15">
      <c r="B3390" s="200"/>
      <c r="C3390" s="200"/>
    </row>
    <row r="3391" spans="2:3" x14ac:dyDescent="0.15">
      <c r="B3391" s="200"/>
      <c r="C3391" s="200"/>
    </row>
    <row r="3392" spans="2:3" x14ac:dyDescent="0.15">
      <c r="B3392" s="200"/>
      <c r="C3392" s="200"/>
    </row>
    <row r="3393" spans="2:3" x14ac:dyDescent="0.15">
      <c r="B3393" s="200"/>
      <c r="C3393" s="200"/>
    </row>
    <row r="3394" spans="2:3" x14ac:dyDescent="0.15">
      <c r="B3394" s="200"/>
      <c r="C3394" s="200"/>
    </row>
    <row r="3395" spans="2:3" x14ac:dyDescent="0.15">
      <c r="B3395" s="200"/>
      <c r="C3395" s="200"/>
    </row>
    <row r="3396" spans="2:3" x14ac:dyDescent="0.15">
      <c r="B3396" s="200"/>
      <c r="C3396" s="200"/>
    </row>
    <row r="3397" spans="2:3" x14ac:dyDescent="0.15">
      <c r="B3397" s="200"/>
      <c r="C3397" s="200"/>
    </row>
    <row r="3398" spans="2:3" x14ac:dyDescent="0.15">
      <c r="B3398" s="200"/>
      <c r="C3398" s="200"/>
    </row>
    <row r="3399" spans="2:3" x14ac:dyDescent="0.15">
      <c r="B3399" s="200"/>
      <c r="C3399" s="200"/>
    </row>
    <row r="3400" spans="2:3" x14ac:dyDescent="0.15">
      <c r="B3400" s="200"/>
      <c r="C3400" s="200"/>
    </row>
    <row r="3401" spans="2:3" x14ac:dyDescent="0.15">
      <c r="B3401" s="200"/>
      <c r="C3401" s="200"/>
    </row>
    <row r="3402" spans="2:3" x14ac:dyDescent="0.15">
      <c r="B3402" s="200"/>
      <c r="C3402" s="200"/>
    </row>
    <row r="3403" spans="2:3" x14ac:dyDescent="0.15">
      <c r="B3403" s="200"/>
      <c r="C3403" s="200"/>
    </row>
    <row r="3404" spans="2:3" x14ac:dyDescent="0.15">
      <c r="B3404" s="200"/>
      <c r="C3404" s="200"/>
    </row>
    <row r="3405" spans="2:3" x14ac:dyDescent="0.15">
      <c r="B3405" s="200"/>
      <c r="C3405" s="200"/>
    </row>
    <row r="3406" spans="2:3" x14ac:dyDescent="0.15">
      <c r="B3406" s="200"/>
      <c r="C3406" s="200"/>
    </row>
    <row r="3407" spans="2:3" x14ac:dyDescent="0.15">
      <c r="B3407" s="200"/>
      <c r="C3407" s="200"/>
    </row>
    <row r="3408" spans="2:3" x14ac:dyDescent="0.15">
      <c r="B3408" s="200"/>
      <c r="C3408" s="200"/>
    </row>
    <row r="3409" spans="2:3" x14ac:dyDescent="0.15">
      <c r="B3409" s="200"/>
      <c r="C3409" s="200"/>
    </row>
    <row r="3410" spans="2:3" x14ac:dyDescent="0.15">
      <c r="B3410" s="200"/>
      <c r="C3410" s="200"/>
    </row>
    <row r="3411" spans="2:3" x14ac:dyDescent="0.15">
      <c r="B3411" s="200"/>
      <c r="C3411" s="200"/>
    </row>
    <row r="3412" spans="2:3" x14ac:dyDescent="0.15">
      <c r="B3412" s="200"/>
      <c r="C3412" s="200"/>
    </row>
    <row r="3413" spans="2:3" x14ac:dyDescent="0.15">
      <c r="B3413" s="200"/>
      <c r="C3413" s="200"/>
    </row>
    <row r="3414" spans="2:3" x14ac:dyDescent="0.15">
      <c r="B3414" s="200"/>
      <c r="C3414" s="200"/>
    </row>
    <row r="3415" spans="2:3" x14ac:dyDescent="0.15">
      <c r="B3415" s="200"/>
      <c r="C3415" s="200"/>
    </row>
    <row r="3416" spans="2:3" x14ac:dyDescent="0.15">
      <c r="B3416" s="200"/>
      <c r="C3416" s="200"/>
    </row>
    <row r="3417" spans="2:3" x14ac:dyDescent="0.15">
      <c r="B3417" s="200"/>
      <c r="C3417" s="200"/>
    </row>
    <row r="3418" spans="2:3" x14ac:dyDescent="0.15">
      <c r="B3418" s="200"/>
      <c r="C3418" s="200"/>
    </row>
    <row r="3419" spans="2:3" x14ac:dyDescent="0.15">
      <c r="B3419" s="200"/>
      <c r="C3419" s="200"/>
    </row>
    <row r="3420" spans="2:3" x14ac:dyDescent="0.15">
      <c r="B3420" s="200"/>
      <c r="C3420" s="200"/>
    </row>
    <row r="3421" spans="2:3" x14ac:dyDescent="0.15">
      <c r="B3421" s="200"/>
      <c r="C3421" s="200"/>
    </row>
    <row r="3422" spans="2:3" x14ac:dyDescent="0.15">
      <c r="B3422" s="200"/>
      <c r="C3422" s="200"/>
    </row>
    <row r="3423" spans="2:3" x14ac:dyDescent="0.15">
      <c r="B3423" s="200"/>
      <c r="C3423" s="200"/>
    </row>
    <row r="3424" spans="2:3" x14ac:dyDescent="0.15">
      <c r="B3424" s="200"/>
      <c r="C3424" s="200"/>
    </row>
    <row r="3425" spans="2:3" x14ac:dyDescent="0.15">
      <c r="B3425" s="200"/>
      <c r="C3425" s="200"/>
    </row>
    <row r="3426" spans="2:3" x14ac:dyDescent="0.15">
      <c r="B3426" s="200"/>
      <c r="C3426" s="200"/>
    </row>
    <row r="3427" spans="2:3" x14ac:dyDescent="0.15">
      <c r="B3427" s="200"/>
      <c r="C3427" s="200"/>
    </row>
    <row r="3428" spans="2:3" x14ac:dyDescent="0.15">
      <c r="B3428" s="200"/>
      <c r="C3428" s="200"/>
    </row>
    <row r="3429" spans="2:3" x14ac:dyDescent="0.15">
      <c r="B3429" s="200"/>
      <c r="C3429" s="200"/>
    </row>
    <row r="3430" spans="2:3" x14ac:dyDescent="0.15">
      <c r="B3430" s="200"/>
      <c r="C3430" s="200"/>
    </row>
    <row r="3431" spans="2:3" x14ac:dyDescent="0.15">
      <c r="B3431" s="200"/>
      <c r="C3431" s="200"/>
    </row>
    <row r="3432" spans="2:3" x14ac:dyDescent="0.15">
      <c r="B3432" s="200"/>
      <c r="C3432" s="200"/>
    </row>
    <row r="3433" spans="2:3" x14ac:dyDescent="0.15">
      <c r="B3433" s="200"/>
      <c r="C3433" s="200"/>
    </row>
    <row r="3434" spans="2:3" x14ac:dyDescent="0.15">
      <c r="B3434" s="200"/>
      <c r="C3434" s="200"/>
    </row>
    <row r="3435" spans="2:3" x14ac:dyDescent="0.15">
      <c r="B3435" s="200"/>
      <c r="C3435" s="200"/>
    </row>
    <row r="3436" spans="2:3" x14ac:dyDescent="0.15">
      <c r="B3436" s="200"/>
      <c r="C3436" s="200"/>
    </row>
    <row r="3437" spans="2:3" x14ac:dyDescent="0.15">
      <c r="B3437" s="200"/>
      <c r="C3437" s="200"/>
    </row>
    <row r="3438" spans="2:3" x14ac:dyDescent="0.15">
      <c r="B3438" s="200"/>
      <c r="C3438" s="200"/>
    </row>
    <row r="3439" spans="2:3" x14ac:dyDescent="0.15">
      <c r="B3439" s="200"/>
      <c r="C3439" s="200"/>
    </row>
    <row r="3440" spans="2:3" x14ac:dyDescent="0.15">
      <c r="B3440" s="200"/>
      <c r="C3440" s="200"/>
    </row>
    <row r="3441" spans="2:3" x14ac:dyDescent="0.15">
      <c r="B3441" s="200"/>
      <c r="C3441" s="200"/>
    </row>
    <row r="3442" spans="2:3" x14ac:dyDescent="0.15">
      <c r="B3442" s="200"/>
      <c r="C3442" s="200"/>
    </row>
    <row r="3443" spans="2:3" x14ac:dyDescent="0.15">
      <c r="B3443" s="200"/>
      <c r="C3443" s="200"/>
    </row>
    <row r="3444" spans="2:3" x14ac:dyDescent="0.15">
      <c r="B3444" s="200"/>
      <c r="C3444" s="200"/>
    </row>
    <row r="3445" spans="2:3" x14ac:dyDescent="0.15">
      <c r="B3445" s="200"/>
      <c r="C3445" s="200"/>
    </row>
    <row r="3446" spans="2:3" x14ac:dyDescent="0.15">
      <c r="B3446" s="200"/>
      <c r="C3446" s="200"/>
    </row>
    <row r="3447" spans="2:3" x14ac:dyDescent="0.15">
      <c r="B3447" s="200"/>
      <c r="C3447" s="200"/>
    </row>
    <row r="3448" spans="2:3" x14ac:dyDescent="0.15">
      <c r="B3448" s="200"/>
      <c r="C3448" s="200"/>
    </row>
    <row r="3449" spans="2:3" x14ac:dyDescent="0.15">
      <c r="B3449" s="200"/>
      <c r="C3449" s="200"/>
    </row>
    <row r="3450" spans="2:3" x14ac:dyDescent="0.15">
      <c r="B3450" s="200"/>
      <c r="C3450" s="200"/>
    </row>
    <row r="3451" spans="2:3" x14ac:dyDescent="0.15">
      <c r="B3451" s="200"/>
      <c r="C3451" s="200"/>
    </row>
    <row r="3452" spans="2:3" x14ac:dyDescent="0.15">
      <c r="B3452" s="200"/>
      <c r="C3452" s="200"/>
    </row>
    <row r="3453" spans="2:3" x14ac:dyDescent="0.15">
      <c r="B3453" s="200"/>
      <c r="C3453" s="200"/>
    </row>
    <row r="3454" spans="2:3" x14ac:dyDescent="0.15">
      <c r="B3454" s="200"/>
      <c r="C3454" s="200"/>
    </row>
    <row r="3455" spans="2:3" x14ac:dyDescent="0.15">
      <c r="B3455" s="200"/>
      <c r="C3455" s="200"/>
    </row>
    <row r="3456" spans="2:3" x14ac:dyDescent="0.15">
      <c r="B3456" s="200"/>
      <c r="C3456" s="200"/>
    </row>
    <row r="3457" spans="2:3" x14ac:dyDescent="0.15">
      <c r="B3457" s="200"/>
      <c r="C3457" s="200"/>
    </row>
    <row r="3458" spans="2:3" x14ac:dyDescent="0.15">
      <c r="B3458" s="200"/>
      <c r="C3458" s="200"/>
    </row>
    <row r="3459" spans="2:3" x14ac:dyDescent="0.15">
      <c r="B3459" s="200"/>
      <c r="C3459" s="200"/>
    </row>
    <row r="3460" spans="2:3" x14ac:dyDescent="0.15">
      <c r="B3460" s="200"/>
      <c r="C3460" s="200"/>
    </row>
    <row r="3461" spans="2:3" x14ac:dyDescent="0.15">
      <c r="B3461" s="200"/>
      <c r="C3461" s="200"/>
    </row>
    <row r="3462" spans="2:3" x14ac:dyDescent="0.15">
      <c r="B3462" s="200"/>
      <c r="C3462" s="200"/>
    </row>
    <row r="3463" spans="2:3" x14ac:dyDescent="0.15">
      <c r="B3463" s="200"/>
      <c r="C3463" s="200"/>
    </row>
    <row r="3464" spans="2:3" x14ac:dyDescent="0.15">
      <c r="B3464" s="200"/>
      <c r="C3464" s="200"/>
    </row>
    <row r="3465" spans="2:3" x14ac:dyDescent="0.15">
      <c r="B3465" s="200"/>
      <c r="C3465" s="200"/>
    </row>
    <row r="3466" spans="2:3" x14ac:dyDescent="0.15">
      <c r="B3466" s="200"/>
      <c r="C3466" s="200"/>
    </row>
    <row r="3467" spans="2:3" x14ac:dyDescent="0.15">
      <c r="B3467" s="200"/>
      <c r="C3467" s="200"/>
    </row>
    <row r="3468" spans="2:3" x14ac:dyDescent="0.15">
      <c r="B3468" s="200"/>
      <c r="C3468" s="200"/>
    </row>
    <row r="3469" spans="2:3" x14ac:dyDescent="0.15">
      <c r="B3469" s="200"/>
      <c r="C3469" s="200"/>
    </row>
    <row r="3470" spans="2:3" x14ac:dyDescent="0.15">
      <c r="B3470" s="200"/>
      <c r="C3470" s="200"/>
    </row>
    <row r="3471" spans="2:3" x14ac:dyDescent="0.15">
      <c r="B3471" s="200"/>
      <c r="C3471" s="200"/>
    </row>
    <row r="3472" spans="2:3" x14ac:dyDescent="0.15">
      <c r="B3472" s="200"/>
      <c r="C3472" s="200"/>
    </row>
    <row r="3473" spans="2:3" x14ac:dyDescent="0.15">
      <c r="B3473" s="200"/>
      <c r="C3473" s="200"/>
    </row>
    <row r="3474" spans="2:3" x14ac:dyDescent="0.15">
      <c r="B3474" s="200"/>
      <c r="C3474" s="200"/>
    </row>
    <row r="3475" spans="2:3" x14ac:dyDescent="0.15">
      <c r="B3475" s="200"/>
      <c r="C3475" s="200"/>
    </row>
    <row r="3476" spans="2:3" x14ac:dyDescent="0.15">
      <c r="B3476" s="200"/>
      <c r="C3476" s="200"/>
    </row>
    <row r="3477" spans="2:3" x14ac:dyDescent="0.15">
      <c r="B3477" s="200"/>
      <c r="C3477" s="200"/>
    </row>
    <row r="3478" spans="2:3" x14ac:dyDescent="0.15">
      <c r="B3478" s="200"/>
      <c r="C3478" s="200"/>
    </row>
    <row r="3479" spans="2:3" x14ac:dyDescent="0.15">
      <c r="B3479" s="200"/>
      <c r="C3479" s="200"/>
    </row>
    <row r="3480" spans="2:3" x14ac:dyDescent="0.15">
      <c r="B3480" s="200"/>
      <c r="C3480" s="200"/>
    </row>
    <row r="3481" spans="2:3" x14ac:dyDescent="0.15">
      <c r="B3481" s="200"/>
      <c r="C3481" s="200"/>
    </row>
    <row r="3482" spans="2:3" x14ac:dyDescent="0.15">
      <c r="B3482" s="200"/>
      <c r="C3482" s="200"/>
    </row>
    <row r="3483" spans="2:3" x14ac:dyDescent="0.15">
      <c r="B3483" s="200"/>
      <c r="C3483" s="200"/>
    </row>
    <row r="3484" spans="2:3" x14ac:dyDescent="0.15">
      <c r="B3484" s="200"/>
      <c r="C3484" s="200"/>
    </row>
    <row r="3485" spans="2:3" x14ac:dyDescent="0.15">
      <c r="B3485" s="200"/>
      <c r="C3485" s="200"/>
    </row>
    <row r="3486" spans="2:3" x14ac:dyDescent="0.15">
      <c r="B3486" s="200"/>
      <c r="C3486" s="200"/>
    </row>
    <row r="3487" spans="2:3" x14ac:dyDescent="0.15">
      <c r="B3487" s="200"/>
      <c r="C3487" s="200"/>
    </row>
    <row r="3488" spans="2:3" x14ac:dyDescent="0.15">
      <c r="B3488" s="200"/>
      <c r="C3488" s="200"/>
    </row>
    <row r="3489" spans="2:3" x14ac:dyDescent="0.15">
      <c r="B3489" s="200"/>
      <c r="C3489" s="200"/>
    </row>
    <row r="3490" spans="2:3" x14ac:dyDescent="0.15">
      <c r="B3490" s="200"/>
      <c r="C3490" s="200"/>
    </row>
    <row r="3491" spans="2:3" x14ac:dyDescent="0.15">
      <c r="B3491" s="200"/>
      <c r="C3491" s="200"/>
    </row>
    <row r="3492" spans="2:3" x14ac:dyDescent="0.15">
      <c r="B3492" s="200"/>
      <c r="C3492" s="200"/>
    </row>
    <row r="3493" spans="2:3" x14ac:dyDescent="0.15">
      <c r="B3493" s="200"/>
      <c r="C3493" s="200"/>
    </row>
    <row r="3494" spans="2:3" x14ac:dyDescent="0.15">
      <c r="B3494" s="200"/>
      <c r="C3494" s="200"/>
    </row>
    <row r="3495" spans="2:3" x14ac:dyDescent="0.15">
      <c r="B3495" s="200"/>
      <c r="C3495" s="200"/>
    </row>
    <row r="3496" spans="2:3" x14ac:dyDescent="0.15">
      <c r="B3496" s="200"/>
      <c r="C3496" s="200"/>
    </row>
    <row r="3497" spans="2:3" x14ac:dyDescent="0.15">
      <c r="B3497" s="200"/>
      <c r="C3497" s="200"/>
    </row>
    <row r="3498" spans="2:3" x14ac:dyDescent="0.15">
      <c r="B3498" s="200"/>
      <c r="C3498" s="200"/>
    </row>
    <row r="3499" spans="2:3" x14ac:dyDescent="0.15">
      <c r="B3499" s="200"/>
      <c r="C3499" s="200"/>
    </row>
    <row r="3500" spans="2:3" x14ac:dyDescent="0.15">
      <c r="B3500" s="200"/>
      <c r="C3500" s="200"/>
    </row>
    <row r="3501" spans="2:3" x14ac:dyDescent="0.15">
      <c r="B3501" s="200"/>
      <c r="C3501" s="200"/>
    </row>
    <row r="3502" spans="2:3" x14ac:dyDescent="0.15">
      <c r="B3502" s="200"/>
      <c r="C3502" s="200"/>
    </row>
    <row r="3503" spans="2:3" x14ac:dyDescent="0.15">
      <c r="B3503" s="200"/>
      <c r="C3503" s="200"/>
    </row>
    <row r="3504" spans="2:3" x14ac:dyDescent="0.15">
      <c r="B3504" s="200"/>
      <c r="C3504" s="200"/>
    </row>
    <row r="3505" spans="2:3" x14ac:dyDescent="0.15">
      <c r="B3505" s="200"/>
      <c r="C3505" s="200"/>
    </row>
    <row r="3506" spans="2:3" x14ac:dyDescent="0.15">
      <c r="B3506" s="200"/>
      <c r="C3506" s="200"/>
    </row>
    <row r="3507" spans="2:3" x14ac:dyDescent="0.15">
      <c r="B3507" s="200"/>
      <c r="C3507" s="200"/>
    </row>
    <row r="3508" spans="2:3" x14ac:dyDescent="0.15">
      <c r="B3508" s="200"/>
      <c r="C3508" s="200"/>
    </row>
    <row r="3509" spans="2:3" x14ac:dyDescent="0.15">
      <c r="B3509" s="200"/>
      <c r="C3509" s="200"/>
    </row>
    <row r="3510" spans="2:3" x14ac:dyDescent="0.15">
      <c r="B3510" s="200"/>
      <c r="C3510" s="200"/>
    </row>
    <row r="3511" spans="2:3" x14ac:dyDescent="0.15">
      <c r="B3511" s="200"/>
      <c r="C3511" s="200"/>
    </row>
    <row r="3512" spans="2:3" x14ac:dyDescent="0.15">
      <c r="B3512" s="200"/>
      <c r="C3512" s="200"/>
    </row>
    <row r="3513" spans="2:3" x14ac:dyDescent="0.15">
      <c r="B3513" s="200"/>
      <c r="C3513" s="200"/>
    </row>
    <row r="3514" spans="2:3" x14ac:dyDescent="0.15">
      <c r="B3514" s="200"/>
      <c r="C3514" s="200"/>
    </row>
    <row r="3515" spans="2:3" x14ac:dyDescent="0.15">
      <c r="B3515" s="200"/>
      <c r="C3515" s="200"/>
    </row>
    <row r="3516" spans="2:3" x14ac:dyDescent="0.15">
      <c r="B3516" s="200"/>
      <c r="C3516" s="200"/>
    </row>
    <row r="3517" spans="2:3" x14ac:dyDescent="0.15">
      <c r="B3517" s="200"/>
      <c r="C3517" s="200"/>
    </row>
    <row r="3518" spans="2:3" x14ac:dyDescent="0.15">
      <c r="B3518" s="200"/>
      <c r="C3518" s="200"/>
    </row>
    <row r="3519" spans="2:3" x14ac:dyDescent="0.15">
      <c r="B3519" s="200"/>
      <c r="C3519" s="200"/>
    </row>
    <row r="3520" spans="2:3" x14ac:dyDescent="0.15">
      <c r="B3520" s="200"/>
      <c r="C3520" s="200"/>
    </row>
    <row r="3521" spans="2:3" x14ac:dyDescent="0.15">
      <c r="B3521" s="200"/>
      <c r="C3521" s="200"/>
    </row>
    <row r="3522" spans="2:3" x14ac:dyDescent="0.15">
      <c r="B3522" s="200"/>
      <c r="C3522" s="200"/>
    </row>
    <row r="3523" spans="2:3" x14ac:dyDescent="0.15">
      <c r="B3523" s="200"/>
      <c r="C3523" s="200"/>
    </row>
    <row r="3524" spans="2:3" x14ac:dyDescent="0.15">
      <c r="B3524" s="200"/>
      <c r="C3524" s="200"/>
    </row>
    <row r="3525" spans="2:3" x14ac:dyDescent="0.15">
      <c r="B3525" s="200"/>
      <c r="C3525" s="200"/>
    </row>
    <row r="3526" spans="2:3" x14ac:dyDescent="0.15">
      <c r="B3526" s="200"/>
      <c r="C3526" s="200"/>
    </row>
    <row r="3527" spans="2:3" x14ac:dyDescent="0.15">
      <c r="B3527" s="200"/>
      <c r="C3527" s="200"/>
    </row>
    <row r="3528" spans="2:3" x14ac:dyDescent="0.15">
      <c r="B3528" s="200"/>
      <c r="C3528" s="200"/>
    </row>
    <row r="3529" spans="2:3" x14ac:dyDescent="0.15">
      <c r="B3529" s="200"/>
      <c r="C3529" s="200"/>
    </row>
    <row r="3530" spans="2:3" x14ac:dyDescent="0.15">
      <c r="B3530" s="200"/>
      <c r="C3530" s="200"/>
    </row>
    <row r="3531" spans="2:3" x14ac:dyDescent="0.15">
      <c r="B3531" s="200"/>
      <c r="C3531" s="200"/>
    </row>
    <row r="3532" spans="2:3" x14ac:dyDescent="0.15">
      <c r="B3532" s="200"/>
      <c r="C3532" s="200"/>
    </row>
    <row r="3533" spans="2:3" x14ac:dyDescent="0.15">
      <c r="B3533" s="200"/>
      <c r="C3533" s="200"/>
    </row>
    <row r="3534" spans="2:3" x14ac:dyDescent="0.15">
      <c r="B3534" s="200"/>
      <c r="C3534" s="200"/>
    </row>
    <row r="3535" spans="2:3" x14ac:dyDescent="0.15">
      <c r="B3535" s="200"/>
      <c r="C3535" s="200"/>
    </row>
    <row r="3536" spans="2:3" x14ac:dyDescent="0.15">
      <c r="B3536" s="200"/>
      <c r="C3536" s="200"/>
    </row>
    <row r="3537" spans="2:3" x14ac:dyDescent="0.15">
      <c r="B3537" s="200"/>
      <c r="C3537" s="200"/>
    </row>
    <row r="3538" spans="2:3" x14ac:dyDescent="0.15">
      <c r="B3538" s="200"/>
      <c r="C3538" s="200"/>
    </row>
    <row r="3539" spans="2:3" x14ac:dyDescent="0.15">
      <c r="B3539" s="200"/>
      <c r="C3539" s="200"/>
    </row>
    <row r="3540" spans="2:3" x14ac:dyDescent="0.15">
      <c r="B3540" s="200"/>
      <c r="C3540" s="200"/>
    </row>
    <row r="3541" spans="2:3" x14ac:dyDescent="0.15">
      <c r="B3541" s="200"/>
      <c r="C3541" s="200"/>
    </row>
    <row r="3542" spans="2:3" x14ac:dyDescent="0.15">
      <c r="B3542" s="200"/>
      <c r="C3542" s="200"/>
    </row>
    <row r="3543" spans="2:3" x14ac:dyDescent="0.15">
      <c r="B3543" s="200"/>
      <c r="C3543" s="200"/>
    </row>
    <row r="3544" spans="2:3" x14ac:dyDescent="0.15">
      <c r="B3544" s="200"/>
      <c r="C3544" s="200"/>
    </row>
    <row r="3545" spans="2:3" x14ac:dyDescent="0.15">
      <c r="B3545" s="200"/>
      <c r="C3545" s="200"/>
    </row>
    <row r="3546" spans="2:3" x14ac:dyDescent="0.15">
      <c r="B3546" s="200"/>
      <c r="C3546" s="200"/>
    </row>
    <row r="3547" spans="2:3" x14ac:dyDescent="0.15">
      <c r="B3547" s="200"/>
      <c r="C3547" s="200"/>
    </row>
    <row r="3548" spans="2:3" x14ac:dyDescent="0.15">
      <c r="B3548" s="200"/>
      <c r="C3548" s="200"/>
    </row>
    <row r="3549" spans="2:3" x14ac:dyDescent="0.15">
      <c r="B3549" s="200"/>
      <c r="C3549" s="200"/>
    </row>
    <row r="3550" spans="2:3" x14ac:dyDescent="0.15">
      <c r="B3550" s="200"/>
      <c r="C3550" s="200"/>
    </row>
    <row r="3551" spans="2:3" x14ac:dyDescent="0.15">
      <c r="B3551" s="200"/>
      <c r="C3551" s="200"/>
    </row>
    <row r="3552" spans="2:3" x14ac:dyDescent="0.15">
      <c r="B3552" s="200"/>
      <c r="C3552" s="200"/>
    </row>
    <row r="3553" spans="2:3" x14ac:dyDescent="0.15">
      <c r="B3553" s="200"/>
      <c r="C3553" s="200"/>
    </row>
    <row r="3554" spans="2:3" x14ac:dyDescent="0.15">
      <c r="B3554" s="200"/>
      <c r="C3554" s="200"/>
    </row>
    <row r="3555" spans="2:3" x14ac:dyDescent="0.15">
      <c r="B3555" s="200"/>
      <c r="C3555" s="200"/>
    </row>
    <row r="3556" spans="2:3" x14ac:dyDescent="0.15">
      <c r="B3556" s="200"/>
      <c r="C3556" s="200"/>
    </row>
    <row r="3557" spans="2:3" x14ac:dyDescent="0.15">
      <c r="B3557" s="200"/>
      <c r="C3557" s="200"/>
    </row>
    <row r="3558" spans="2:3" x14ac:dyDescent="0.15">
      <c r="B3558" s="200"/>
      <c r="C3558" s="200"/>
    </row>
    <row r="3559" spans="2:3" x14ac:dyDescent="0.15">
      <c r="B3559" s="200"/>
      <c r="C3559" s="200"/>
    </row>
    <row r="3560" spans="2:3" x14ac:dyDescent="0.15">
      <c r="B3560" s="200"/>
      <c r="C3560" s="200"/>
    </row>
    <row r="3561" spans="2:3" x14ac:dyDescent="0.15">
      <c r="B3561" s="200"/>
      <c r="C3561" s="200"/>
    </row>
    <row r="3562" spans="2:3" x14ac:dyDescent="0.15">
      <c r="B3562" s="200"/>
      <c r="C3562" s="200"/>
    </row>
    <row r="3563" spans="2:3" x14ac:dyDescent="0.15">
      <c r="B3563" s="200"/>
      <c r="C3563" s="200"/>
    </row>
    <row r="3564" spans="2:3" x14ac:dyDescent="0.15">
      <c r="B3564" s="200"/>
      <c r="C3564" s="200"/>
    </row>
    <row r="3565" spans="2:3" x14ac:dyDescent="0.15">
      <c r="B3565" s="200"/>
      <c r="C3565" s="200"/>
    </row>
    <row r="3566" spans="2:3" x14ac:dyDescent="0.15">
      <c r="B3566" s="200"/>
      <c r="C3566" s="200"/>
    </row>
    <row r="3567" spans="2:3" x14ac:dyDescent="0.15">
      <c r="B3567" s="200"/>
      <c r="C3567" s="200"/>
    </row>
    <row r="3568" spans="2:3" x14ac:dyDescent="0.15">
      <c r="B3568" s="200"/>
      <c r="C3568" s="200"/>
    </row>
    <row r="3569" spans="2:3" x14ac:dyDescent="0.15">
      <c r="B3569" s="200"/>
      <c r="C3569" s="200"/>
    </row>
    <row r="3570" spans="2:3" x14ac:dyDescent="0.15">
      <c r="B3570" s="200"/>
      <c r="C3570" s="200"/>
    </row>
    <row r="3571" spans="2:3" x14ac:dyDescent="0.15">
      <c r="B3571" s="200"/>
      <c r="C3571" s="200"/>
    </row>
    <row r="3572" spans="2:3" x14ac:dyDescent="0.15">
      <c r="B3572" s="200"/>
      <c r="C3572" s="200"/>
    </row>
    <row r="3573" spans="2:3" x14ac:dyDescent="0.15">
      <c r="B3573" s="200"/>
      <c r="C3573" s="200"/>
    </row>
    <row r="3574" spans="2:3" x14ac:dyDescent="0.15">
      <c r="B3574" s="200"/>
      <c r="C3574" s="200"/>
    </row>
    <row r="3575" spans="2:3" x14ac:dyDescent="0.15">
      <c r="B3575" s="200"/>
      <c r="C3575" s="200"/>
    </row>
    <row r="3576" spans="2:3" x14ac:dyDescent="0.15">
      <c r="B3576" s="200"/>
      <c r="C3576" s="200"/>
    </row>
    <row r="3577" spans="2:3" x14ac:dyDescent="0.15">
      <c r="B3577" s="200"/>
      <c r="C3577" s="200"/>
    </row>
    <row r="3578" spans="2:3" x14ac:dyDescent="0.15">
      <c r="B3578" s="200"/>
      <c r="C3578" s="200"/>
    </row>
    <row r="3579" spans="2:3" x14ac:dyDescent="0.15">
      <c r="B3579" s="200"/>
      <c r="C3579" s="200"/>
    </row>
    <row r="3580" spans="2:3" x14ac:dyDescent="0.15">
      <c r="B3580" s="200"/>
      <c r="C3580" s="200"/>
    </row>
    <row r="3581" spans="2:3" x14ac:dyDescent="0.15">
      <c r="B3581" s="200"/>
      <c r="C3581" s="200"/>
    </row>
    <row r="3582" spans="2:3" x14ac:dyDescent="0.15">
      <c r="B3582" s="200"/>
      <c r="C3582" s="200"/>
    </row>
    <row r="3583" spans="2:3" x14ac:dyDescent="0.15">
      <c r="B3583" s="200"/>
      <c r="C3583" s="200"/>
    </row>
    <row r="3584" spans="2:3" x14ac:dyDescent="0.15">
      <c r="B3584" s="200"/>
      <c r="C3584" s="200"/>
    </row>
    <row r="3585" spans="2:3" x14ac:dyDescent="0.15">
      <c r="B3585" s="200"/>
      <c r="C3585" s="200"/>
    </row>
    <row r="3586" spans="2:3" x14ac:dyDescent="0.15">
      <c r="B3586" s="200"/>
      <c r="C3586" s="200"/>
    </row>
    <row r="3587" spans="2:3" x14ac:dyDescent="0.15">
      <c r="B3587" s="200"/>
      <c r="C3587" s="200"/>
    </row>
    <row r="3588" spans="2:3" x14ac:dyDescent="0.15">
      <c r="B3588" s="200"/>
      <c r="C3588" s="200"/>
    </row>
    <row r="3589" spans="2:3" x14ac:dyDescent="0.15">
      <c r="B3589" s="200"/>
      <c r="C3589" s="200"/>
    </row>
    <row r="3590" spans="2:3" x14ac:dyDescent="0.15">
      <c r="B3590" s="200"/>
      <c r="C3590" s="200"/>
    </row>
    <row r="3591" spans="2:3" x14ac:dyDescent="0.15">
      <c r="B3591" s="200"/>
      <c r="C3591" s="200"/>
    </row>
    <row r="3592" spans="2:3" x14ac:dyDescent="0.15">
      <c r="B3592" s="200"/>
      <c r="C3592" s="200"/>
    </row>
    <row r="3593" spans="2:3" x14ac:dyDescent="0.15">
      <c r="B3593" s="200"/>
      <c r="C3593" s="200"/>
    </row>
    <row r="3594" spans="2:3" x14ac:dyDescent="0.15">
      <c r="B3594" s="200"/>
      <c r="C3594" s="200"/>
    </row>
    <row r="3595" spans="2:3" x14ac:dyDescent="0.15">
      <c r="B3595" s="200"/>
      <c r="C3595" s="200"/>
    </row>
    <row r="3596" spans="2:3" x14ac:dyDescent="0.15">
      <c r="B3596" s="200"/>
      <c r="C3596" s="200"/>
    </row>
    <row r="3597" spans="2:3" x14ac:dyDescent="0.15">
      <c r="B3597" s="200"/>
      <c r="C3597" s="200"/>
    </row>
    <row r="3598" spans="2:3" x14ac:dyDescent="0.15">
      <c r="B3598" s="200"/>
      <c r="C3598" s="200"/>
    </row>
    <row r="3599" spans="2:3" x14ac:dyDescent="0.15">
      <c r="B3599" s="200"/>
      <c r="C3599" s="200"/>
    </row>
    <row r="3600" spans="2:3" x14ac:dyDescent="0.15">
      <c r="B3600" s="200"/>
      <c r="C3600" s="200"/>
    </row>
    <row r="3601" spans="2:3" x14ac:dyDescent="0.15">
      <c r="B3601" s="200"/>
      <c r="C3601" s="200"/>
    </row>
    <row r="3602" spans="2:3" x14ac:dyDescent="0.15">
      <c r="B3602" s="200"/>
      <c r="C3602" s="200"/>
    </row>
    <row r="3603" spans="2:3" x14ac:dyDescent="0.15">
      <c r="B3603" s="200"/>
      <c r="C3603" s="200"/>
    </row>
    <row r="3604" spans="2:3" x14ac:dyDescent="0.15">
      <c r="B3604" s="200"/>
      <c r="C3604" s="200"/>
    </row>
    <row r="3605" spans="2:3" x14ac:dyDescent="0.15">
      <c r="B3605" s="200"/>
      <c r="C3605" s="200"/>
    </row>
    <row r="3606" spans="2:3" x14ac:dyDescent="0.15">
      <c r="B3606" s="200"/>
      <c r="C3606" s="200"/>
    </row>
    <row r="3607" spans="2:3" x14ac:dyDescent="0.15">
      <c r="B3607" s="200"/>
      <c r="C3607" s="200"/>
    </row>
    <row r="3608" spans="2:3" x14ac:dyDescent="0.15">
      <c r="B3608" s="200"/>
      <c r="C3608" s="200"/>
    </row>
    <row r="3609" spans="2:3" x14ac:dyDescent="0.15">
      <c r="B3609" s="200"/>
      <c r="C3609" s="200"/>
    </row>
    <row r="3610" spans="2:3" x14ac:dyDescent="0.15">
      <c r="B3610" s="200"/>
      <c r="C3610" s="200"/>
    </row>
    <row r="3611" spans="2:3" x14ac:dyDescent="0.15">
      <c r="B3611" s="200"/>
      <c r="C3611" s="200"/>
    </row>
    <row r="3612" spans="2:3" x14ac:dyDescent="0.15">
      <c r="B3612" s="200"/>
      <c r="C3612" s="200"/>
    </row>
    <row r="3613" spans="2:3" x14ac:dyDescent="0.15">
      <c r="B3613" s="200"/>
      <c r="C3613" s="200"/>
    </row>
    <row r="3614" spans="2:3" x14ac:dyDescent="0.15">
      <c r="B3614" s="200"/>
      <c r="C3614" s="200"/>
    </row>
    <row r="3615" spans="2:3" x14ac:dyDescent="0.15">
      <c r="B3615" s="200"/>
      <c r="C3615" s="200"/>
    </row>
    <row r="3616" spans="2:3" x14ac:dyDescent="0.15">
      <c r="B3616" s="200"/>
      <c r="C3616" s="200"/>
    </row>
    <row r="3617" spans="2:3" x14ac:dyDescent="0.15">
      <c r="B3617" s="200"/>
      <c r="C3617" s="200"/>
    </row>
    <row r="3618" spans="2:3" x14ac:dyDescent="0.15">
      <c r="B3618" s="200"/>
      <c r="C3618" s="200"/>
    </row>
    <row r="3619" spans="2:3" x14ac:dyDescent="0.15">
      <c r="B3619" s="200"/>
      <c r="C3619" s="200"/>
    </row>
    <row r="3620" spans="2:3" x14ac:dyDescent="0.15">
      <c r="B3620" s="200"/>
      <c r="C3620" s="200"/>
    </row>
    <row r="3621" spans="2:3" x14ac:dyDescent="0.15">
      <c r="B3621" s="200"/>
      <c r="C3621" s="200"/>
    </row>
    <row r="3622" spans="2:3" x14ac:dyDescent="0.15">
      <c r="B3622" s="200"/>
      <c r="C3622" s="200"/>
    </row>
    <row r="3623" spans="2:3" x14ac:dyDescent="0.15">
      <c r="B3623" s="200"/>
      <c r="C3623" s="200"/>
    </row>
    <row r="3624" spans="2:3" x14ac:dyDescent="0.15">
      <c r="B3624" s="200"/>
      <c r="C3624" s="200"/>
    </row>
    <row r="3625" spans="2:3" x14ac:dyDescent="0.15">
      <c r="B3625" s="200"/>
      <c r="C3625" s="200"/>
    </row>
    <row r="3626" spans="2:3" x14ac:dyDescent="0.15">
      <c r="B3626" s="200"/>
      <c r="C3626" s="200"/>
    </row>
    <row r="3627" spans="2:3" x14ac:dyDescent="0.15">
      <c r="B3627" s="200"/>
      <c r="C3627" s="200"/>
    </row>
    <row r="3628" spans="2:3" x14ac:dyDescent="0.15">
      <c r="B3628" s="200"/>
      <c r="C3628" s="200"/>
    </row>
    <row r="3629" spans="2:3" x14ac:dyDescent="0.15">
      <c r="B3629" s="200"/>
      <c r="C3629" s="200"/>
    </row>
    <row r="3630" spans="2:3" x14ac:dyDescent="0.15">
      <c r="B3630" s="200"/>
      <c r="C3630" s="200"/>
    </row>
    <row r="3631" spans="2:3" x14ac:dyDescent="0.15">
      <c r="B3631" s="200"/>
      <c r="C3631" s="200"/>
    </row>
    <row r="3632" spans="2:3" x14ac:dyDescent="0.15">
      <c r="B3632" s="200"/>
      <c r="C3632" s="200"/>
    </row>
    <row r="3633" spans="2:3" x14ac:dyDescent="0.15">
      <c r="B3633" s="200"/>
      <c r="C3633" s="200"/>
    </row>
    <row r="3634" spans="2:3" x14ac:dyDescent="0.15">
      <c r="B3634" s="200"/>
      <c r="C3634" s="200"/>
    </row>
    <row r="3635" spans="2:3" x14ac:dyDescent="0.15">
      <c r="B3635" s="200"/>
      <c r="C3635" s="200"/>
    </row>
    <row r="3636" spans="2:3" x14ac:dyDescent="0.15">
      <c r="B3636" s="200"/>
      <c r="C3636" s="200"/>
    </row>
    <row r="3637" spans="2:3" x14ac:dyDescent="0.15">
      <c r="B3637" s="200"/>
      <c r="C3637" s="200"/>
    </row>
    <row r="3638" spans="2:3" x14ac:dyDescent="0.15">
      <c r="B3638" s="200"/>
      <c r="C3638" s="200"/>
    </row>
    <row r="3639" spans="2:3" x14ac:dyDescent="0.15">
      <c r="B3639" s="200"/>
      <c r="C3639" s="200"/>
    </row>
    <row r="3640" spans="2:3" x14ac:dyDescent="0.15">
      <c r="B3640" s="200"/>
      <c r="C3640" s="200"/>
    </row>
    <row r="3641" spans="2:3" x14ac:dyDescent="0.15">
      <c r="B3641" s="200"/>
      <c r="C3641" s="200"/>
    </row>
    <row r="3642" spans="2:3" x14ac:dyDescent="0.15">
      <c r="B3642" s="200"/>
      <c r="C3642" s="200"/>
    </row>
    <row r="3643" spans="2:3" x14ac:dyDescent="0.15">
      <c r="B3643" s="200"/>
      <c r="C3643" s="200"/>
    </row>
    <row r="3644" spans="2:3" x14ac:dyDescent="0.15">
      <c r="B3644" s="200"/>
      <c r="C3644" s="200"/>
    </row>
    <row r="3645" spans="2:3" x14ac:dyDescent="0.15">
      <c r="B3645" s="200"/>
      <c r="C3645" s="200"/>
    </row>
    <row r="3646" spans="2:3" x14ac:dyDescent="0.15">
      <c r="B3646" s="200"/>
      <c r="C3646" s="200"/>
    </row>
    <row r="3647" spans="2:3" x14ac:dyDescent="0.15">
      <c r="B3647" s="200"/>
      <c r="C3647" s="200"/>
    </row>
    <row r="3648" spans="2:3" x14ac:dyDescent="0.15">
      <c r="B3648" s="200"/>
      <c r="C3648" s="200"/>
    </row>
    <row r="3649" spans="2:3" x14ac:dyDescent="0.15">
      <c r="B3649" s="200"/>
      <c r="C3649" s="200"/>
    </row>
    <row r="3650" spans="2:3" x14ac:dyDescent="0.15">
      <c r="B3650" s="200"/>
      <c r="C3650" s="200"/>
    </row>
    <row r="3651" spans="2:3" x14ac:dyDescent="0.15">
      <c r="B3651" s="200"/>
      <c r="C3651" s="200"/>
    </row>
    <row r="3652" spans="2:3" x14ac:dyDescent="0.15">
      <c r="B3652" s="200"/>
      <c r="C3652" s="200"/>
    </row>
    <row r="3653" spans="2:3" x14ac:dyDescent="0.15">
      <c r="B3653" s="200"/>
      <c r="C3653" s="200"/>
    </row>
    <row r="3654" spans="2:3" x14ac:dyDescent="0.15">
      <c r="B3654" s="200"/>
      <c r="C3654" s="200"/>
    </row>
    <row r="3655" spans="2:3" x14ac:dyDescent="0.15">
      <c r="B3655" s="200"/>
      <c r="C3655" s="200"/>
    </row>
    <row r="3656" spans="2:3" x14ac:dyDescent="0.15">
      <c r="B3656" s="200"/>
      <c r="C3656" s="200"/>
    </row>
    <row r="3657" spans="2:3" x14ac:dyDescent="0.15">
      <c r="B3657" s="200"/>
      <c r="C3657" s="200"/>
    </row>
    <row r="3658" spans="2:3" x14ac:dyDescent="0.15">
      <c r="B3658" s="200"/>
      <c r="C3658" s="200"/>
    </row>
    <row r="3659" spans="2:3" x14ac:dyDescent="0.15">
      <c r="B3659" s="200"/>
      <c r="C3659" s="200"/>
    </row>
    <row r="3660" spans="2:3" x14ac:dyDescent="0.15">
      <c r="B3660" s="200"/>
      <c r="C3660" s="200"/>
    </row>
    <row r="3661" spans="2:3" x14ac:dyDescent="0.15">
      <c r="B3661" s="200"/>
      <c r="C3661" s="200"/>
    </row>
    <row r="3662" spans="2:3" x14ac:dyDescent="0.15">
      <c r="B3662" s="200"/>
      <c r="C3662" s="200"/>
    </row>
    <row r="3663" spans="2:3" x14ac:dyDescent="0.15">
      <c r="B3663" s="200"/>
      <c r="C3663" s="200"/>
    </row>
    <row r="3664" spans="2:3" x14ac:dyDescent="0.15">
      <c r="B3664" s="200"/>
      <c r="C3664" s="200"/>
    </row>
    <row r="3665" spans="2:3" x14ac:dyDescent="0.15">
      <c r="B3665" s="200"/>
      <c r="C3665" s="200"/>
    </row>
    <row r="3666" spans="2:3" x14ac:dyDescent="0.15">
      <c r="B3666" s="200"/>
      <c r="C3666" s="200"/>
    </row>
    <row r="3667" spans="2:3" x14ac:dyDescent="0.15">
      <c r="B3667" s="200"/>
      <c r="C3667" s="200"/>
    </row>
    <row r="3668" spans="2:3" x14ac:dyDescent="0.15">
      <c r="B3668" s="200"/>
      <c r="C3668" s="200"/>
    </row>
    <row r="3669" spans="2:3" x14ac:dyDescent="0.15">
      <c r="B3669" s="200"/>
      <c r="C3669" s="200"/>
    </row>
    <row r="3670" spans="2:3" x14ac:dyDescent="0.15">
      <c r="B3670" s="200"/>
      <c r="C3670" s="200"/>
    </row>
    <row r="3671" spans="2:3" x14ac:dyDescent="0.15">
      <c r="B3671" s="200"/>
      <c r="C3671" s="200"/>
    </row>
    <row r="3672" spans="2:3" x14ac:dyDescent="0.15">
      <c r="B3672" s="200"/>
      <c r="C3672" s="200"/>
    </row>
    <row r="3673" spans="2:3" x14ac:dyDescent="0.15">
      <c r="B3673" s="200"/>
      <c r="C3673" s="200"/>
    </row>
    <row r="3674" spans="2:3" x14ac:dyDescent="0.15">
      <c r="B3674" s="200"/>
      <c r="C3674" s="200"/>
    </row>
    <row r="3675" spans="2:3" x14ac:dyDescent="0.15">
      <c r="B3675" s="200"/>
      <c r="C3675" s="200"/>
    </row>
    <row r="3676" spans="2:3" x14ac:dyDescent="0.15">
      <c r="B3676" s="200"/>
      <c r="C3676" s="200"/>
    </row>
    <row r="3677" spans="2:3" x14ac:dyDescent="0.15">
      <c r="B3677" s="200"/>
      <c r="C3677" s="200"/>
    </row>
    <row r="3678" spans="2:3" x14ac:dyDescent="0.15">
      <c r="B3678" s="200"/>
      <c r="C3678" s="200"/>
    </row>
    <row r="3679" spans="2:3" x14ac:dyDescent="0.15">
      <c r="B3679" s="200"/>
      <c r="C3679" s="200"/>
    </row>
    <row r="3680" spans="2:3" x14ac:dyDescent="0.15">
      <c r="B3680" s="200"/>
      <c r="C3680" s="200"/>
    </row>
    <row r="3681" spans="2:3" x14ac:dyDescent="0.15">
      <c r="B3681" s="200"/>
      <c r="C3681" s="200"/>
    </row>
    <row r="3682" spans="2:3" x14ac:dyDescent="0.15">
      <c r="B3682" s="200"/>
      <c r="C3682" s="200"/>
    </row>
    <row r="3683" spans="2:3" x14ac:dyDescent="0.15">
      <c r="B3683" s="200"/>
      <c r="C3683" s="200"/>
    </row>
    <row r="3684" spans="2:3" x14ac:dyDescent="0.15">
      <c r="B3684" s="200"/>
      <c r="C3684" s="200"/>
    </row>
    <row r="3685" spans="2:3" x14ac:dyDescent="0.15">
      <c r="B3685" s="200"/>
      <c r="C3685" s="200"/>
    </row>
    <row r="3686" spans="2:3" x14ac:dyDescent="0.15">
      <c r="B3686" s="200"/>
      <c r="C3686" s="200"/>
    </row>
    <row r="3687" spans="2:3" x14ac:dyDescent="0.15">
      <c r="B3687" s="200"/>
      <c r="C3687" s="200"/>
    </row>
    <row r="3688" spans="2:3" x14ac:dyDescent="0.15">
      <c r="B3688" s="200"/>
      <c r="C3688" s="200"/>
    </row>
    <row r="3689" spans="2:3" x14ac:dyDescent="0.15">
      <c r="B3689" s="200"/>
      <c r="C3689" s="200"/>
    </row>
    <row r="3690" spans="2:3" x14ac:dyDescent="0.15">
      <c r="B3690" s="200"/>
      <c r="C3690" s="200"/>
    </row>
    <row r="3691" spans="2:3" x14ac:dyDescent="0.15">
      <c r="B3691" s="200"/>
      <c r="C3691" s="200"/>
    </row>
    <row r="3692" spans="2:3" x14ac:dyDescent="0.15">
      <c r="B3692" s="200"/>
      <c r="C3692" s="200"/>
    </row>
    <row r="3693" spans="2:3" x14ac:dyDescent="0.15">
      <c r="B3693" s="200"/>
      <c r="C3693" s="200"/>
    </row>
    <row r="3694" spans="2:3" x14ac:dyDescent="0.15">
      <c r="B3694" s="200"/>
      <c r="C3694" s="200"/>
    </row>
    <row r="3695" spans="2:3" x14ac:dyDescent="0.15">
      <c r="B3695" s="200"/>
      <c r="C3695" s="200"/>
    </row>
    <row r="3696" spans="2:3" x14ac:dyDescent="0.15">
      <c r="B3696" s="200"/>
      <c r="C3696" s="200"/>
    </row>
    <row r="3697" spans="2:3" x14ac:dyDescent="0.15">
      <c r="B3697" s="200"/>
      <c r="C3697" s="200"/>
    </row>
    <row r="3698" spans="2:3" x14ac:dyDescent="0.15">
      <c r="B3698" s="200"/>
      <c r="C3698" s="200"/>
    </row>
    <row r="3699" spans="2:3" x14ac:dyDescent="0.15">
      <c r="B3699" s="200"/>
      <c r="C3699" s="200"/>
    </row>
    <row r="3700" spans="2:3" x14ac:dyDescent="0.15">
      <c r="B3700" s="200"/>
      <c r="C3700" s="200"/>
    </row>
    <row r="3701" spans="2:3" x14ac:dyDescent="0.15">
      <c r="B3701" s="200"/>
      <c r="C3701" s="200"/>
    </row>
    <row r="3702" spans="2:3" x14ac:dyDescent="0.15">
      <c r="B3702" s="200"/>
      <c r="C3702" s="200"/>
    </row>
    <row r="3703" spans="2:3" x14ac:dyDescent="0.15">
      <c r="B3703" s="200"/>
      <c r="C3703" s="200"/>
    </row>
    <row r="3704" spans="2:3" x14ac:dyDescent="0.15">
      <c r="B3704" s="200"/>
      <c r="C3704" s="200"/>
    </row>
    <row r="3705" spans="2:3" x14ac:dyDescent="0.15">
      <c r="B3705" s="200"/>
      <c r="C3705" s="200"/>
    </row>
    <row r="3706" spans="2:3" x14ac:dyDescent="0.15">
      <c r="B3706" s="200"/>
      <c r="C3706" s="200"/>
    </row>
    <row r="3707" spans="2:3" x14ac:dyDescent="0.15">
      <c r="B3707" s="200"/>
      <c r="C3707" s="200"/>
    </row>
    <row r="3708" spans="2:3" x14ac:dyDescent="0.15">
      <c r="B3708" s="200"/>
      <c r="C3708" s="200"/>
    </row>
    <row r="3709" spans="2:3" x14ac:dyDescent="0.15">
      <c r="B3709" s="200"/>
      <c r="C3709" s="200"/>
    </row>
    <row r="3710" spans="2:3" x14ac:dyDescent="0.15">
      <c r="B3710" s="200"/>
      <c r="C3710" s="200"/>
    </row>
    <row r="3711" spans="2:3" x14ac:dyDescent="0.15">
      <c r="B3711" s="200"/>
      <c r="C3711" s="200"/>
    </row>
    <row r="3712" spans="2:3" x14ac:dyDescent="0.15">
      <c r="B3712" s="200"/>
      <c r="C3712" s="200"/>
    </row>
    <row r="3713" spans="2:3" x14ac:dyDescent="0.15">
      <c r="B3713" s="200"/>
      <c r="C3713" s="200"/>
    </row>
    <row r="3714" spans="2:3" x14ac:dyDescent="0.15">
      <c r="B3714" s="200"/>
      <c r="C3714" s="200"/>
    </row>
    <row r="3715" spans="2:3" x14ac:dyDescent="0.15">
      <c r="B3715" s="200"/>
      <c r="C3715" s="200"/>
    </row>
    <row r="3716" spans="2:3" x14ac:dyDescent="0.15">
      <c r="B3716" s="200"/>
      <c r="C3716" s="200"/>
    </row>
    <row r="3717" spans="2:3" x14ac:dyDescent="0.15">
      <c r="B3717" s="200"/>
      <c r="C3717" s="200"/>
    </row>
    <row r="3718" spans="2:3" x14ac:dyDescent="0.15">
      <c r="B3718" s="200"/>
      <c r="C3718" s="200"/>
    </row>
    <row r="3719" spans="2:3" x14ac:dyDescent="0.15">
      <c r="B3719" s="200"/>
      <c r="C3719" s="200"/>
    </row>
    <row r="3720" spans="2:3" x14ac:dyDescent="0.15">
      <c r="B3720" s="200"/>
      <c r="C3720" s="200"/>
    </row>
    <row r="3721" spans="2:3" x14ac:dyDescent="0.15">
      <c r="B3721" s="200"/>
      <c r="C3721" s="200"/>
    </row>
    <row r="3722" spans="2:3" x14ac:dyDescent="0.15">
      <c r="B3722" s="200"/>
      <c r="C3722" s="200"/>
    </row>
    <row r="3723" spans="2:3" x14ac:dyDescent="0.15">
      <c r="B3723" s="200"/>
      <c r="C3723" s="200"/>
    </row>
    <row r="3724" spans="2:3" x14ac:dyDescent="0.15">
      <c r="B3724" s="200"/>
      <c r="C3724" s="200"/>
    </row>
    <row r="3725" spans="2:3" x14ac:dyDescent="0.15">
      <c r="B3725" s="200"/>
      <c r="C3725" s="200"/>
    </row>
    <row r="3726" spans="2:3" x14ac:dyDescent="0.15">
      <c r="B3726" s="200"/>
      <c r="C3726" s="200"/>
    </row>
    <row r="3727" spans="2:3" x14ac:dyDescent="0.15">
      <c r="B3727" s="200"/>
      <c r="C3727" s="200"/>
    </row>
    <row r="3728" spans="2:3" x14ac:dyDescent="0.15">
      <c r="B3728" s="200"/>
      <c r="C3728" s="200"/>
    </row>
    <row r="3729" spans="2:3" x14ac:dyDescent="0.15">
      <c r="B3729" s="200"/>
      <c r="C3729" s="200"/>
    </row>
    <row r="3730" spans="2:3" x14ac:dyDescent="0.15">
      <c r="B3730" s="200"/>
      <c r="C3730" s="200"/>
    </row>
    <row r="3731" spans="2:3" x14ac:dyDescent="0.15">
      <c r="B3731" s="200"/>
      <c r="C3731" s="200"/>
    </row>
    <row r="3732" spans="2:3" x14ac:dyDescent="0.15">
      <c r="B3732" s="200"/>
      <c r="C3732" s="200"/>
    </row>
    <row r="3733" spans="2:3" x14ac:dyDescent="0.15">
      <c r="B3733" s="200"/>
      <c r="C3733" s="200"/>
    </row>
    <row r="3734" spans="2:3" x14ac:dyDescent="0.15">
      <c r="B3734" s="200"/>
      <c r="C3734" s="200"/>
    </row>
    <row r="3735" spans="2:3" x14ac:dyDescent="0.15">
      <c r="B3735" s="200"/>
      <c r="C3735" s="200"/>
    </row>
    <row r="3736" spans="2:3" x14ac:dyDescent="0.15">
      <c r="B3736" s="200"/>
      <c r="C3736" s="200"/>
    </row>
    <row r="3737" spans="2:3" x14ac:dyDescent="0.15">
      <c r="B3737" s="200"/>
      <c r="C3737" s="200"/>
    </row>
    <row r="3738" spans="2:3" x14ac:dyDescent="0.15">
      <c r="B3738" s="200"/>
      <c r="C3738" s="200"/>
    </row>
    <row r="3739" spans="2:3" x14ac:dyDescent="0.15">
      <c r="B3739" s="200"/>
      <c r="C3739" s="200"/>
    </row>
    <row r="3740" spans="2:3" x14ac:dyDescent="0.15">
      <c r="B3740" s="200"/>
      <c r="C3740" s="200"/>
    </row>
    <row r="3741" spans="2:3" x14ac:dyDescent="0.15">
      <c r="B3741" s="200"/>
      <c r="C3741" s="200"/>
    </row>
    <row r="3742" spans="2:3" x14ac:dyDescent="0.15">
      <c r="B3742" s="200"/>
      <c r="C3742" s="200"/>
    </row>
    <row r="3743" spans="2:3" x14ac:dyDescent="0.15">
      <c r="B3743" s="200"/>
      <c r="C3743" s="200"/>
    </row>
    <row r="3744" spans="2:3" x14ac:dyDescent="0.15">
      <c r="B3744" s="200"/>
      <c r="C3744" s="200"/>
    </row>
    <row r="3745" spans="2:3" x14ac:dyDescent="0.15">
      <c r="B3745" s="200"/>
      <c r="C3745" s="200"/>
    </row>
    <row r="3746" spans="2:3" x14ac:dyDescent="0.15">
      <c r="B3746" s="200"/>
      <c r="C3746" s="200"/>
    </row>
    <row r="3747" spans="2:3" x14ac:dyDescent="0.15">
      <c r="B3747" s="200"/>
      <c r="C3747" s="200"/>
    </row>
    <row r="3748" spans="2:3" x14ac:dyDescent="0.15">
      <c r="B3748" s="200"/>
      <c r="C3748" s="200"/>
    </row>
    <row r="3749" spans="2:3" x14ac:dyDescent="0.15">
      <c r="B3749" s="200"/>
      <c r="C3749" s="200"/>
    </row>
    <row r="3750" spans="2:3" x14ac:dyDescent="0.15">
      <c r="B3750" s="200"/>
      <c r="C3750" s="200"/>
    </row>
    <row r="3751" spans="2:3" x14ac:dyDescent="0.15">
      <c r="B3751" s="200"/>
      <c r="C3751" s="200"/>
    </row>
    <row r="3752" spans="2:3" x14ac:dyDescent="0.15">
      <c r="B3752" s="200"/>
      <c r="C3752" s="200"/>
    </row>
    <row r="3753" spans="2:3" x14ac:dyDescent="0.15">
      <c r="B3753" s="200"/>
      <c r="C3753" s="200"/>
    </row>
    <row r="3754" spans="2:3" x14ac:dyDescent="0.15">
      <c r="B3754" s="200"/>
      <c r="C3754" s="200"/>
    </row>
    <row r="3755" spans="2:3" x14ac:dyDescent="0.15">
      <c r="B3755" s="200"/>
      <c r="C3755" s="200"/>
    </row>
    <row r="3756" spans="2:3" x14ac:dyDescent="0.15">
      <c r="B3756" s="200"/>
      <c r="C3756" s="200"/>
    </row>
    <row r="3757" spans="2:3" x14ac:dyDescent="0.15">
      <c r="B3757" s="200"/>
      <c r="C3757" s="200"/>
    </row>
    <row r="3758" spans="2:3" x14ac:dyDescent="0.15">
      <c r="B3758" s="200"/>
      <c r="C3758" s="200"/>
    </row>
    <row r="3759" spans="2:3" x14ac:dyDescent="0.15">
      <c r="B3759" s="200"/>
      <c r="C3759" s="200"/>
    </row>
    <row r="3760" spans="2:3" x14ac:dyDescent="0.15">
      <c r="B3760" s="200"/>
      <c r="C3760" s="200"/>
    </row>
    <row r="3761" spans="2:3" x14ac:dyDescent="0.15">
      <c r="B3761" s="200"/>
      <c r="C3761" s="200"/>
    </row>
    <row r="3762" spans="2:3" x14ac:dyDescent="0.15">
      <c r="B3762" s="200"/>
      <c r="C3762" s="200"/>
    </row>
    <row r="3763" spans="2:3" x14ac:dyDescent="0.15">
      <c r="B3763" s="200"/>
      <c r="C3763" s="200"/>
    </row>
    <row r="3764" spans="2:3" x14ac:dyDescent="0.15">
      <c r="B3764" s="200"/>
      <c r="C3764" s="200"/>
    </row>
    <row r="3765" spans="2:3" x14ac:dyDescent="0.15">
      <c r="B3765" s="200"/>
      <c r="C3765" s="200"/>
    </row>
    <row r="3766" spans="2:3" x14ac:dyDescent="0.15">
      <c r="B3766" s="200"/>
      <c r="C3766" s="200"/>
    </row>
    <row r="3767" spans="2:3" x14ac:dyDescent="0.15">
      <c r="B3767" s="200"/>
      <c r="C3767" s="200"/>
    </row>
    <row r="3768" spans="2:3" x14ac:dyDescent="0.15">
      <c r="B3768" s="200"/>
      <c r="C3768" s="200"/>
    </row>
    <row r="3769" spans="2:3" x14ac:dyDescent="0.15">
      <c r="B3769" s="200"/>
      <c r="C3769" s="200"/>
    </row>
    <row r="3770" spans="2:3" x14ac:dyDescent="0.15">
      <c r="B3770" s="200"/>
      <c r="C3770" s="200"/>
    </row>
    <row r="3771" spans="2:3" x14ac:dyDescent="0.15">
      <c r="B3771" s="200"/>
      <c r="C3771" s="200"/>
    </row>
    <row r="3772" spans="2:3" x14ac:dyDescent="0.15">
      <c r="B3772" s="200"/>
      <c r="C3772" s="200"/>
    </row>
    <row r="3773" spans="2:3" x14ac:dyDescent="0.15">
      <c r="B3773" s="200"/>
      <c r="C3773" s="200"/>
    </row>
    <row r="3774" spans="2:3" x14ac:dyDescent="0.15">
      <c r="B3774" s="200"/>
      <c r="C3774" s="200"/>
    </row>
    <row r="3775" spans="2:3" x14ac:dyDescent="0.15">
      <c r="B3775" s="200"/>
      <c r="C3775" s="200"/>
    </row>
    <row r="3776" spans="2:3" x14ac:dyDescent="0.15">
      <c r="B3776" s="200"/>
      <c r="C3776" s="200"/>
    </row>
    <row r="3777" spans="2:3" x14ac:dyDescent="0.15">
      <c r="B3777" s="200"/>
      <c r="C3777" s="200"/>
    </row>
    <row r="3778" spans="2:3" x14ac:dyDescent="0.15">
      <c r="B3778" s="200"/>
      <c r="C3778" s="200"/>
    </row>
    <row r="3779" spans="2:3" x14ac:dyDescent="0.15">
      <c r="B3779" s="200"/>
      <c r="C3779" s="200"/>
    </row>
    <row r="3780" spans="2:3" x14ac:dyDescent="0.15">
      <c r="B3780" s="200"/>
      <c r="C3780" s="200"/>
    </row>
    <row r="3781" spans="2:3" x14ac:dyDescent="0.15">
      <c r="B3781" s="200"/>
      <c r="C3781" s="200"/>
    </row>
    <row r="3782" spans="2:3" x14ac:dyDescent="0.15">
      <c r="B3782" s="200"/>
      <c r="C3782" s="200"/>
    </row>
    <row r="3783" spans="2:3" x14ac:dyDescent="0.15">
      <c r="B3783" s="200"/>
      <c r="C3783" s="200"/>
    </row>
    <row r="3784" spans="2:3" x14ac:dyDescent="0.15">
      <c r="B3784" s="200"/>
      <c r="C3784" s="200"/>
    </row>
    <row r="3785" spans="2:3" x14ac:dyDescent="0.15">
      <c r="B3785" s="200"/>
      <c r="C3785" s="200"/>
    </row>
    <row r="3786" spans="2:3" x14ac:dyDescent="0.15">
      <c r="B3786" s="200"/>
      <c r="C3786" s="200"/>
    </row>
    <row r="3787" spans="2:3" x14ac:dyDescent="0.15">
      <c r="B3787" s="200"/>
      <c r="C3787" s="200"/>
    </row>
    <row r="3788" spans="2:3" x14ac:dyDescent="0.15">
      <c r="B3788" s="200"/>
      <c r="C3788" s="200"/>
    </row>
    <row r="3789" spans="2:3" x14ac:dyDescent="0.15">
      <c r="B3789" s="200"/>
      <c r="C3789" s="200"/>
    </row>
    <row r="3790" spans="2:3" x14ac:dyDescent="0.15">
      <c r="B3790" s="200"/>
      <c r="C3790" s="200"/>
    </row>
    <row r="3791" spans="2:3" x14ac:dyDescent="0.15">
      <c r="B3791" s="200"/>
      <c r="C3791" s="200"/>
    </row>
    <row r="3792" spans="2:3" x14ac:dyDescent="0.15">
      <c r="B3792" s="200"/>
      <c r="C3792" s="200"/>
    </row>
    <row r="3793" spans="2:3" x14ac:dyDescent="0.15">
      <c r="B3793" s="200"/>
      <c r="C3793" s="200"/>
    </row>
    <row r="3794" spans="2:3" x14ac:dyDescent="0.15">
      <c r="B3794" s="200"/>
      <c r="C3794" s="200"/>
    </row>
    <row r="3795" spans="2:3" x14ac:dyDescent="0.15">
      <c r="B3795" s="200"/>
      <c r="C3795" s="200"/>
    </row>
    <row r="3796" spans="2:3" x14ac:dyDescent="0.15">
      <c r="B3796" s="200"/>
      <c r="C3796" s="200"/>
    </row>
    <row r="3797" spans="2:3" x14ac:dyDescent="0.15">
      <c r="B3797" s="200"/>
      <c r="C3797" s="200"/>
    </row>
    <row r="3798" spans="2:3" x14ac:dyDescent="0.15">
      <c r="B3798" s="200"/>
      <c r="C3798" s="200"/>
    </row>
    <row r="3799" spans="2:3" x14ac:dyDescent="0.15">
      <c r="B3799" s="200"/>
      <c r="C3799" s="200"/>
    </row>
    <row r="3800" spans="2:3" x14ac:dyDescent="0.15">
      <c r="B3800" s="200"/>
      <c r="C3800" s="200"/>
    </row>
    <row r="3801" spans="2:3" x14ac:dyDescent="0.15">
      <c r="B3801" s="200"/>
      <c r="C3801" s="200"/>
    </row>
    <row r="3802" spans="2:3" x14ac:dyDescent="0.15">
      <c r="B3802" s="200"/>
      <c r="C3802" s="200"/>
    </row>
    <row r="3803" spans="2:3" x14ac:dyDescent="0.15">
      <c r="B3803" s="200"/>
      <c r="C3803" s="200"/>
    </row>
    <row r="3804" spans="2:3" x14ac:dyDescent="0.15">
      <c r="B3804" s="200"/>
      <c r="C3804" s="200"/>
    </row>
    <row r="3805" spans="2:3" x14ac:dyDescent="0.15">
      <c r="B3805" s="200"/>
      <c r="C3805" s="200"/>
    </row>
    <row r="3806" spans="2:3" x14ac:dyDescent="0.15">
      <c r="B3806" s="200"/>
      <c r="C3806" s="200"/>
    </row>
    <row r="3807" spans="2:3" x14ac:dyDescent="0.15">
      <c r="B3807" s="200"/>
      <c r="C3807" s="200"/>
    </row>
    <row r="3808" spans="2:3" x14ac:dyDescent="0.15">
      <c r="B3808" s="200"/>
      <c r="C3808" s="200"/>
    </row>
    <row r="3809" spans="2:3" x14ac:dyDescent="0.15">
      <c r="B3809" s="200"/>
      <c r="C3809" s="200"/>
    </row>
    <row r="3810" spans="2:3" x14ac:dyDescent="0.15">
      <c r="B3810" s="200"/>
      <c r="C3810" s="200"/>
    </row>
    <row r="3811" spans="2:3" x14ac:dyDescent="0.15">
      <c r="B3811" s="200"/>
      <c r="C3811" s="200"/>
    </row>
    <row r="3812" spans="2:3" x14ac:dyDescent="0.15">
      <c r="B3812" s="200"/>
      <c r="C3812" s="200"/>
    </row>
    <row r="3813" spans="2:3" x14ac:dyDescent="0.15">
      <c r="B3813" s="200"/>
      <c r="C3813" s="200"/>
    </row>
    <row r="3814" spans="2:3" x14ac:dyDescent="0.15">
      <c r="B3814" s="200"/>
      <c r="C3814" s="200"/>
    </row>
    <row r="3815" spans="2:3" x14ac:dyDescent="0.15">
      <c r="B3815" s="200"/>
      <c r="C3815" s="200"/>
    </row>
    <row r="3816" spans="2:3" x14ac:dyDescent="0.15">
      <c r="B3816" s="200"/>
      <c r="C3816" s="200"/>
    </row>
    <row r="3817" spans="2:3" x14ac:dyDescent="0.15">
      <c r="B3817" s="200"/>
      <c r="C3817" s="200"/>
    </row>
    <row r="3818" spans="2:3" x14ac:dyDescent="0.15">
      <c r="B3818" s="200"/>
      <c r="C3818" s="200"/>
    </row>
    <row r="3819" spans="2:3" x14ac:dyDescent="0.15">
      <c r="B3819" s="200"/>
      <c r="C3819" s="200"/>
    </row>
    <row r="3820" spans="2:3" x14ac:dyDescent="0.15">
      <c r="B3820" s="200"/>
      <c r="C3820" s="200"/>
    </row>
    <row r="3821" spans="2:3" x14ac:dyDescent="0.15">
      <c r="B3821" s="200"/>
      <c r="C3821" s="200"/>
    </row>
    <row r="3822" spans="2:3" x14ac:dyDescent="0.15">
      <c r="B3822" s="200"/>
      <c r="C3822" s="200"/>
    </row>
    <row r="3823" spans="2:3" x14ac:dyDescent="0.15">
      <c r="B3823" s="200"/>
      <c r="C3823" s="200"/>
    </row>
    <row r="3824" spans="2:3" x14ac:dyDescent="0.15">
      <c r="B3824" s="200"/>
      <c r="C3824" s="200"/>
    </row>
    <row r="3825" spans="2:3" x14ac:dyDescent="0.15">
      <c r="B3825" s="200"/>
      <c r="C3825" s="200"/>
    </row>
    <row r="3826" spans="2:3" x14ac:dyDescent="0.15">
      <c r="B3826" s="200"/>
      <c r="C3826" s="200"/>
    </row>
    <row r="3827" spans="2:3" x14ac:dyDescent="0.15">
      <c r="B3827" s="200"/>
      <c r="C3827" s="200"/>
    </row>
    <row r="3828" spans="2:3" x14ac:dyDescent="0.15">
      <c r="B3828" s="200"/>
      <c r="C3828" s="200"/>
    </row>
    <row r="3829" spans="2:3" x14ac:dyDescent="0.15">
      <c r="B3829" s="200"/>
      <c r="C3829" s="200"/>
    </row>
    <row r="3830" spans="2:3" x14ac:dyDescent="0.15">
      <c r="B3830" s="200"/>
      <c r="C3830" s="200"/>
    </row>
    <row r="3831" spans="2:3" x14ac:dyDescent="0.15">
      <c r="B3831" s="200"/>
      <c r="C3831" s="200"/>
    </row>
    <row r="3832" spans="2:3" x14ac:dyDescent="0.15">
      <c r="B3832" s="200"/>
      <c r="C3832" s="200"/>
    </row>
    <row r="3833" spans="2:3" x14ac:dyDescent="0.15">
      <c r="B3833" s="200"/>
      <c r="C3833" s="200"/>
    </row>
    <row r="3834" spans="2:3" x14ac:dyDescent="0.15">
      <c r="B3834" s="200"/>
      <c r="C3834" s="200"/>
    </row>
    <row r="3835" spans="2:3" x14ac:dyDescent="0.15">
      <c r="B3835" s="200"/>
      <c r="C3835" s="200"/>
    </row>
    <row r="3836" spans="2:3" x14ac:dyDescent="0.15">
      <c r="B3836" s="200"/>
      <c r="C3836" s="200"/>
    </row>
    <row r="3837" spans="2:3" x14ac:dyDescent="0.15">
      <c r="B3837" s="200"/>
      <c r="C3837" s="200"/>
    </row>
    <row r="3838" spans="2:3" x14ac:dyDescent="0.15">
      <c r="B3838" s="200"/>
      <c r="C3838" s="200"/>
    </row>
    <row r="3839" spans="2:3" x14ac:dyDescent="0.15">
      <c r="B3839" s="200"/>
      <c r="C3839" s="200"/>
    </row>
    <row r="3840" spans="2:3" x14ac:dyDescent="0.15">
      <c r="B3840" s="200"/>
      <c r="C3840" s="200"/>
    </row>
    <row r="3841" spans="2:3" x14ac:dyDescent="0.15">
      <c r="B3841" s="200"/>
      <c r="C3841" s="200"/>
    </row>
    <row r="3842" spans="2:3" x14ac:dyDescent="0.15">
      <c r="B3842" s="200"/>
      <c r="C3842" s="200"/>
    </row>
    <row r="3843" spans="2:3" x14ac:dyDescent="0.15">
      <c r="B3843" s="200"/>
      <c r="C3843" s="200"/>
    </row>
    <row r="3844" spans="2:3" x14ac:dyDescent="0.15">
      <c r="B3844" s="200"/>
      <c r="C3844" s="200"/>
    </row>
    <row r="3845" spans="2:3" x14ac:dyDescent="0.15">
      <c r="B3845" s="200"/>
      <c r="C3845" s="200"/>
    </row>
    <row r="3846" spans="2:3" x14ac:dyDescent="0.15">
      <c r="B3846" s="200"/>
      <c r="C3846" s="200"/>
    </row>
    <row r="3847" spans="2:3" x14ac:dyDescent="0.15">
      <c r="B3847" s="200"/>
      <c r="C3847" s="200"/>
    </row>
    <row r="3848" spans="2:3" x14ac:dyDescent="0.15">
      <c r="B3848" s="200"/>
      <c r="C3848" s="200"/>
    </row>
    <row r="3849" spans="2:3" x14ac:dyDescent="0.15">
      <c r="B3849" s="200"/>
      <c r="C3849" s="200"/>
    </row>
    <row r="3850" spans="2:3" x14ac:dyDescent="0.15">
      <c r="B3850" s="200"/>
      <c r="C3850" s="200"/>
    </row>
    <row r="3851" spans="2:3" x14ac:dyDescent="0.15">
      <c r="B3851" s="200"/>
      <c r="C3851" s="200"/>
    </row>
    <row r="3852" spans="2:3" x14ac:dyDescent="0.15">
      <c r="B3852" s="200"/>
      <c r="C3852" s="200"/>
    </row>
    <row r="3853" spans="2:3" x14ac:dyDescent="0.15">
      <c r="B3853" s="200"/>
      <c r="C3853" s="200"/>
    </row>
    <row r="3854" spans="2:3" x14ac:dyDescent="0.15">
      <c r="B3854" s="200"/>
      <c r="C3854" s="200"/>
    </row>
    <row r="3855" spans="2:3" x14ac:dyDescent="0.15">
      <c r="B3855" s="200"/>
      <c r="C3855" s="200"/>
    </row>
    <row r="3856" spans="2:3" x14ac:dyDescent="0.15">
      <c r="B3856" s="200"/>
      <c r="C3856" s="200"/>
    </row>
    <row r="3857" spans="2:3" x14ac:dyDescent="0.15">
      <c r="B3857" s="200"/>
      <c r="C3857" s="200"/>
    </row>
    <row r="3858" spans="2:3" x14ac:dyDescent="0.15">
      <c r="B3858" s="200"/>
      <c r="C3858" s="200"/>
    </row>
    <row r="3859" spans="2:3" x14ac:dyDescent="0.15">
      <c r="B3859" s="200"/>
      <c r="C3859" s="200"/>
    </row>
    <row r="3860" spans="2:3" x14ac:dyDescent="0.15">
      <c r="B3860" s="200"/>
      <c r="C3860" s="200"/>
    </row>
    <row r="3861" spans="2:3" x14ac:dyDescent="0.15">
      <c r="B3861" s="200"/>
      <c r="C3861" s="200"/>
    </row>
    <row r="3862" spans="2:3" x14ac:dyDescent="0.15">
      <c r="B3862" s="200"/>
      <c r="C3862" s="200"/>
    </row>
    <row r="3863" spans="2:3" x14ac:dyDescent="0.15">
      <c r="B3863" s="200"/>
      <c r="C3863" s="200"/>
    </row>
    <row r="3864" spans="2:3" x14ac:dyDescent="0.15">
      <c r="B3864" s="200"/>
      <c r="C3864" s="200"/>
    </row>
    <row r="3865" spans="2:3" x14ac:dyDescent="0.15">
      <c r="B3865" s="200"/>
      <c r="C3865" s="200"/>
    </row>
    <row r="3866" spans="2:3" x14ac:dyDescent="0.15">
      <c r="B3866" s="200"/>
      <c r="C3866" s="200"/>
    </row>
    <row r="3867" spans="2:3" x14ac:dyDescent="0.15">
      <c r="B3867" s="200"/>
      <c r="C3867" s="200"/>
    </row>
    <row r="3868" spans="2:3" x14ac:dyDescent="0.15">
      <c r="B3868" s="200"/>
      <c r="C3868" s="200"/>
    </row>
    <row r="3869" spans="2:3" x14ac:dyDescent="0.15">
      <c r="B3869" s="200"/>
      <c r="C3869" s="200"/>
    </row>
    <row r="3870" spans="2:3" x14ac:dyDescent="0.15">
      <c r="B3870" s="200"/>
      <c r="C3870" s="200"/>
    </row>
    <row r="3871" spans="2:3" x14ac:dyDescent="0.15">
      <c r="B3871" s="200"/>
      <c r="C3871" s="200"/>
    </row>
    <row r="3872" spans="2:3" x14ac:dyDescent="0.15">
      <c r="B3872" s="200"/>
      <c r="C3872" s="200"/>
    </row>
    <row r="3873" spans="2:3" x14ac:dyDescent="0.15">
      <c r="B3873" s="200"/>
      <c r="C3873" s="200"/>
    </row>
    <row r="3874" spans="2:3" x14ac:dyDescent="0.15">
      <c r="B3874" s="200"/>
      <c r="C3874" s="200"/>
    </row>
    <row r="3875" spans="2:3" x14ac:dyDescent="0.15">
      <c r="B3875" s="200"/>
      <c r="C3875" s="200"/>
    </row>
    <row r="3876" spans="2:3" x14ac:dyDescent="0.15">
      <c r="B3876" s="200"/>
      <c r="C3876" s="200"/>
    </row>
    <row r="3877" spans="2:3" x14ac:dyDescent="0.15">
      <c r="B3877" s="200"/>
      <c r="C3877" s="200"/>
    </row>
    <row r="3878" spans="2:3" x14ac:dyDescent="0.15">
      <c r="B3878" s="200"/>
      <c r="C3878" s="200"/>
    </row>
    <row r="3879" spans="2:3" x14ac:dyDescent="0.15">
      <c r="B3879" s="200"/>
      <c r="C3879" s="200"/>
    </row>
    <row r="3880" spans="2:3" x14ac:dyDescent="0.15">
      <c r="B3880" s="200"/>
      <c r="C3880" s="200"/>
    </row>
    <row r="3881" spans="2:3" x14ac:dyDescent="0.15">
      <c r="B3881" s="200"/>
      <c r="C3881" s="200"/>
    </row>
    <row r="3882" spans="2:3" x14ac:dyDescent="0.15">
      <c r="B3882" s="200"/>
      <c r="C3882" s="200"/>
    </row>
    <row r="3883" spans="2:3" x14ac:dyDescent="0.15">
      <c r="B3883" s="200"/>
      <c r="C3883" s="200"/>
    </row>
    <row r="3884" spans="2:3" x14ac:dyDescent="0.15">
      <c r="B3884" s="200"/>
      <c r="C3884" s="200"/>
    </row>
    <row r="3885" spans="2:3" x14ac:dyDescent="0.15">
      <c r="B3885" s="200"/>
      <c r="C3885" s="200"/>
    </row>
    <row r="3886" spans="2:3" x14ac:dyDescent="0.15">
      <c r="B3886" s="200"/>
      <c r="C3886" s="200"/>
    </row>
    <row r="3887" spans="2:3" x14ac:dyDescent="0.15">
      <c r="B3887" s="200"/>
      <c r="C3887" s="200"/>
    </row>
    <row r="3888" spans="2:3" x14ac:dyDescent="0.15">
      <c r="B3888" s="200"/>
      <c r="C3888" s="200"/>
    </row>
    <row r="3889" spans="2:3" x14ac:dyDescent="0.15">
      <c r="B3889" s="200"/>
      <c r="C3889" s="200"/>
    </row>
    <row r="3890" spans="2:3" x14ac:dyDescent="0.15">
      <c r="B3890" s="200"/>
      <c r="C3890" s="200"/>
    </row>
    <row r="3891" spans="2:3" x14ac:dyDescent="0.15">
      <c r="B3891" s="200"/>
      <c r="C3891" s="200"/>
    </row>
    <row r="3892" spans="2:3" x14ac:dyDescent="0.15">
      <c r="B3892" s="200"/>
      <c r="C3892" s="200"/>
    </row>
    <row r="3893" spans="2:3" x14ac:dyDescent="0.15">
      <c r="B3893" s="200"/>
      <c r="C3893" s="200"/>
    </row>
    <row r="3894" spans="2:3" x14ac:dyDescent="0.15">
      <c r="B3894" s="200"/>
      <c r="C3894" s="200"/>
    </row>
    <row r="3895" spans="2:3" x14ac:dyDescent="0.15">
      <c r="B3895" s="200"/>
      <c r="C3895" s="200"/>
    </row>
    <row r="3896" spans="2:3" x14ac:dyDescent="0.15">
      <c r="B3896" s="200"/>
      <c r="C3896" s="200"/>
    </row>
    <row r="3897" spans="2:3" x14ac:dyDescent="0.15">
      <c r="B3897" s="200"/>
      <c r="C3897" s="200"/>
    </row>
    <row r="3898" spans="2:3" x14ac:dyDescent="0.15">
      <c r="B3898" s="200"/>
      <c r="C3898" s="200"/>
    </row>
    <row r="3899" spans="2:3" x14ac:dyDescent="0.15">
      <c r="B3899" s="200"/>
      <c r="C3899" s="200"/>
    </row>
    <row r="3900" spans="2:3" x14ac:dyDescent="0.15">
      <c r="B3900" s="200"/>
      <c r="C3900" s="200"/>
    </row>
    <row r="3901" spans="2:3" x14ac:dyDescent="0.15">
      <c r="B3901" s="200"/>
      <c r="C3901" s="200"/>
    </row>
    <row r="3902" spans="2:3" x14ac:dyDescent="0.15">
      <c r="B3902" s="200"/>
      <c r="C3902" s="200"/>
    </row>
    <row r="3903" spans="2:3" x14ac:dyDescent="0.15">
      <c r="B3903" s="200"/>
      <c r="C3903" s="200"/>
    </row>
    <row r="3904" spans="2:3" x14ac:dyDescent="0.15">
      <c r="B3904" s="200"/>
      <c r="C3904" s="200"/>
    </row>
    <row r="3905" spans="2:3" x14ac:dyDescent="0.15">
      <c r="B3905" s="200"/>
      <c r="C3905" s="200"/>
    </row>
    <row r="3906" spans="2:3" x14ac:dyDescent="0.15">
      <c r="B3906" s="200"/>
      <c r="C3906" s="200"/>
    </row>
    <row r="3907" spans="2:3" x14ac:dyDescent="0.15">
      <c r="B3907" s="200"/>
      <c r="C3907" s="200"/>
    </row>
    <row r="3908" spans="2:3" x14ac:dyDescent="0.15">
      <c r="B3908" s="200"/>
      <c r="C3908" s="200"/>
    </row>
    <row r="3909" spans="2:3" x14ac:dyDescent="0.15">
      <c r="B3909" s="200"/>
      <c r="C3909" s="200"/>
    </row>
    <row r="3910" spans="2:3" x14ac:dyDescent="0.15">
      <c r="B3910" s="200"/>
      <c r="C3910" s="200"/>
    </row>
    <row r="3911" spans="2:3" x14ac:dyDescent="0.15">
      <c r="B3911" s="200"/>
      <c r="C3911" s="200"/>
    </row>
    <row r="3912" spans="2:3" x14ac:dyDescent="0.15">
      <c r="B3912" s="200"/>
      <c r="C3912" s="200"/>
    </row>
    <row r="3913" spans="2:3" x14ac:dyDescent="0.15">
      <c r="B3913" s="200"/>
      <c r="C3913" s="200"/>
    </row>
    <row r="3914" spans="2:3" x14ac:dyDescent="0.15">
      <c r="B3914" s="200"/>
      <c r="C3914" s="200"/>
    </row>
    <row r="3915" spans="2:3" x14ac:dyDescent="0.15">
      <c r="B3915" s="200"/>
      <c r="C3915" s="200"/>
    </row>
    <row r="3916" spans="2:3" x14ac:dyDescent="0.15">
      <c r="B3916" s="200"/>
      <c r="C3916" s="200"/>
    </row>
    <row r="3917" spans="2:3" x14ac:dyDescent="0.15">
      <c r="B3917" s="200"/>
      <c r="C3917" s="200"/>
    </row>
    <row r="3918" spans="2:3" x14ac:dyDescent="0.15">
      <c r="B3918" s="200"/>
      <c r="C3918" s="200"/>
    </row>
    <row r="3919" spans="2:3" x14ac:dyDescent="0.15">
      <c r="B3919" s="200"/>
      <c r="C3919" s="200"/>
    </row>
    <row r="3920" spans="2:3" x14ac:dyDescent="0.15">
      <c r="B3920" s="200"/>
      <c r="C3920" s="200"/>
    </row>
    <row r="3921" spans="2:3" x14ac:dyDescent="0.15">
      <c r="B3921" s="200"/>
      <c r="C3921" s="200"/>
    </row>
    <row r="3922" spans="2:3" x14ac:dyDescent="0.15">
      <c r="B3922" s="200"/>
      <c r="C3922" s="200"/>
    </row>
    <row r="3923" spans="2:3" x14ac:dyDescent="0.15">
      <c r="B3923" s="200"/>
      <c r="C3923" s="200"/>
    </row>
    <row r="3924" spans="2:3" x14ac:dyDescent="0.15">
      <c r="B3924" s="200"/>
      <c r="C3924" s="200"/>
    </row>
    <row r="3925" spans="2:3" x14ac:dyDescent="0.15">
      <c r="B3925" s="200"/>
      <c r="C3925" s="200"/>
    </row>
    <row r="3926" spans="2:3" x14ac:dyDescent="0.15">
      <c r="B3926" s="200"/>
      <c r="C3926" s="200"/>
    </row>
    <row r="3927" spans="2:3" x14ac:dyDescent="0.15">
      <c r="B3927" s="200"/>
      <c r="C3927" s="200"/>
    </row>
    <row r="3928" spans="2:3" x14ac:dyDescent="0.15">
      <c r="B3928" s="200"/>
      <c r="C3928" s="200"/>
    </row>
    <row r="3929" spans="2:3" x14ac:dyDescent="0.15">
      <c r="B3929" s="200"/>
      <c r="C3929" s="200"/>
    </row>
    <row r="3930" spans="2:3" x14ac:dyDescent="0.15">
      <c r="B3930" s="200"/>
      <c r="C3930" s="200"/>
    </row>
    <row r="3931" spans="2:3" x14ac:dyDescent="0.15">
      <c r="B3931" s="200"/>
      <c r="C3931" s="200"/>
    </row>
    <row r="3932" spans="2:3" x14ac:dyDescent="0.15">
      <c r="B3932" s="200"/>
      <c r="C3932" s="200"/>
    </row>
    <row r="3933" spans="2:3" x14ac:dyDescent="0.15">
      <c r="B3933" s="200"/>
      <c r="C3933" s="200"/>
    </row>
    <row r="3934" spans="2:3" x14ac:dyDescent="0.15">
      <c r="B3934" s="200"/>
      <c r="C3934" s="200"/>
    </row>
    <row r="3935" spans="2:3" x14ac:dyDescent="0.15">
      <c r="B3935" s="200"/>
      <c r="C3935" s="200"/>
    </row>
    <row r="3936" spans="2:3" x14ac:dyDescent="0.15">
      <c r="B3936" s="200"/>
      <c r="C3936" s="200"/>
    </row>
    <row r="3937" spans="2:3" x14ac:dyDescent="0.15">
      <c r="B3937" s="200"/>
      <c r="C3937" s="200"/>
    </row>
    <row r="3938" spans="2:3" x14ac:dyDescent="0.15">
      <c r="B3938" s="200"/>
      <c r="C3938" s="200"/>
    </row>
    <row r="3939" spans="2:3" x14ac:dyDescent="0.15">
      <c r="B3939" s="200"/>
      <c r="C3939" s="200"/>
    </row>
    <row r="3940" spans="2:3" x14ac:dyDescent="0.15">
      <c r="B3940" s="200"/>
      <c r="C3940" s="200"/>
    </row>
    <row r="3941" spans="2:3" x14ac:dyDescent="0.15">
      <c r="B3941" s="200"/>
      <c r="C3941" s="200"/>
    </row>
    <row r="3942" spans="2:3" x14ac:dyDescent="0.15">
      <c r="B3942" s="200"/>
      <c r="C3942" s="200"/>
    </row>
    <row r="3943" spans="2:3" x14ac:dyDescent="0.15">
      <c r="B3943" s="200"/>
      <c r="C3943" s="200"/>
    </row>
    <row r="3944" spans="2:3" x14ac:dyDescent="0.15">
      <c r="B3944" s="200"/>
      <c r="C3944" s="200"/>
    </row>
    <row r="3945" spans="2:3" x14ac:dyDescent="0.15">
      <c r="B3945" s="200"/>
      <c r="C3945" s="200"/>
    </row>
    <row r="3946" spans="2:3" x14ac:dyDescent="0.15">
      <c r="B3946" s="200"/>
      <c r="C3946" s="200"/>
    </row>
    <row r="3947" spans="2:3" x14ac:dyDescent="0.15">
      <c r="B3947" s="200"/>
      <c r="C3947" s="200"/>
    </row>
    <row r="3948" spans="2:3" x14ac:dyDescent="0.15">
      <c r="B3948" s="200"/>
      <c r="C3948" s="200"/>
    </row>
    <row r="3949" spans="2:3" x14ac:dyDescent="0.15">
      <c r="B3949" s="200"/>
      <c r="C3949" s="200"/>
    </row>
    <row r="3950" spans="2:3" x14ac:dyDescent="0.15">
      <c r="B3950" s="200"/>
      <c r="C3950" s="200"/>
    </row>
    <row r="3951" spans="2:3" x14ac:dyDescent="0.15">
      <c r="B3951" s="200"/>
      <c r="C3951" s="200"/>
    </row>
    <row r="3952" spans="2:3" x14ac:dyDescent="0.15">
      <c r="B3952" s="200"/>
      <c r="C3952" s="200"/>
    </row>
    <row r="3953" spans="2:3" x14ac:dyDescent="0.15">
      <c r="B3953" s="200"/>
      <c r="C3953" s="200"/>
    </row>
    <row r="3954" spans="2:3" x14ac:dyDescent="0.15">
      <c r="B3954" s="200"/>
      <c r="C3954" s="200"/>
    </row>
    <row r="3955" spans="2:3" x14ac:dyDescent="0.15">
      <c r="B3955" s="200"/>
      <c r="C3955" s="200"/>
    </row>
    <row r="3956" spans="2:3" x14ac:dyDescent="0.15">
      <c r="B3956" s="200"/>
      <c r="C3956" s="200"/>
    </row>
    <row r="3957" spans="2:3" x14ac:dyDescent="0.15">
      <c r="B3957" s="200"/>
      <c r="C3957" s="200"/>
    </row>
    <row r="3958" spans="2:3" x14ac:dyDescent="0.15">
      <c r="B3958" s="200"/>
      <c r="C3958" s="200"/>
    </row>
    <row r="3959" spans="2:3" x14ac:dyDescent="0.15">
      <c r="B3959" s="200"/>
      <c r="C3959" s="200"/>
    </row>
    <row r="3960" spans="2:3" x14ac:dyDescent="0.15">
      <c r="B3960" s="200"/>
      <c r="C3960" s="200"/>
    </row>
    <row r="3961" spans="2:3" x14ac:dyDescent="0.15">
      <c r="B3961" s="200"/>
      <c r="C3961" s="200"/>
    </row>
    <row r="3962" spans="2:3" x14ac:dyDescent="0.15">
      <c r="B3962" s="200"/>
      <c r="C3962" s="200"/>
    </row>
    <row r="3963" spans="2:3" x14ac:dyDescent="0.15">
      <c r="B3963" s="200"/>
      <c r="C3963" s="200"/>
    </row>
    <row r="3964" spans="2:3" x14ac:dyDescent="0.15">
      <c r="B3964" s="200"/>
      <c r="C3964" s="200"/>
    </row>
    <row r="3965" spans="2:3" x14ac:dyDescent="0.15">
      <c r="B3965" s="200"/>
      <c r="C3965" s="200"/>
    </row>
    <row r="3966" spans="2:3" x14ac:dyDescent="0.15">
      <c r="B3966" s="200"/>
      <c r="C3966" s="200"/>
    </row>
    <row r="3967" spans="2:3" x14ac:dyDescent="0.15">
      <c r="B3967" s="200"/>
      <c r="C3967" s="200"/>
    </row>
    <row r="3968" spans="2:3" x14ac:dyDescent="0.15">
      <c r="B3968" s="200"/>
      <c r="C3968" s="200"/>
    </row>
    <row r="3969" spans="2:3" x14ac:dyDescent="0.15">
      <c r="B3969" s="200"/>
      <c r="C3969" s="200"/>
    </row>
    <row r="3970" spans="2:3" x14ac:dyDescent="0.15">
      <c r="B3970" s="200"/>
      <c r="C3970" s="200"/>
    </row>
    <row r="3971" spans="2:3" x14ac:dyDescent="0.15">
      <c r="B3971" s="200"/>
      <c r="C3971" s="200"/>
    </row>
    <row r="3972" spans="2:3" x14ac:dyDescent="0.15">
      <c r="B3972" s="200"/>
      <c r="C3972" s="200"/>
    </row>
    <row r="3973" spans="2:3" x14ac:dyDescent="0.15">
      <c r="B3973" s="200"/>
      <c r="C3973" s="200"/>
    </row>
    <row r="3974" spans="2:3" x14ac:dyDescent="0.15">
      <c r="B3974" s="200"/>
      <c r="C3974" s="200"/>
    </row>
    <row r="3975" spans="2:3" x14ac:dyDescent="0.15">
      <c r="B3975" s="200"/>
      <c r="C3975" s="200"/>
    </row>
    <row r="3976" spans="2:3" x14ac:dyDescent="0.15">
      <c r="B3976" s="200"/>
      <c r="C3976" s="200"/>
    </row>
    <row r="3977" spans="2:3" x14ac:dyDescent="0.15">
      <c r="B3977" s="200"/>
      <c r="C3977" s="200"/>
    </row>
    <row r="3978" spans="2:3" x14ac:dyDescent="0.15">
      <c r="B3978" s="200"/>
      <c r="C3978" s="200"/>
    </row>
    <row r="3979" spans="2:3" x14ac:dyDescent="0.15">
      <c r="B3979" s="200"/>
      <c r="C3979" s="200"/>
    </row>
    <row r="3980" spans="2:3" x14ac:dyDescent="0.15">
      <c r="B3980" s="200"/>
      <c r="C3980" s="200"/>
    </row>
    <row r="3981" spans="2:3" x14ac:dyDescent="0.15">
      <c r="B3981" s="200"/>
      <c r="C3981" s="200"/>
    </row>
    <row r="3982" spans="2:3" x14ac:dyDescent="0.15">
      <c r="B3982" s="200"/>
      <c r="C3982" s="200"/>
    </row>
    <row r="3983" spans="2:3" x14ac:dyDescent="0.15">
      <c r="B3983" s="200"/>
      <c r="C3983" s="200"/>
    </row>
    <row r="3984" spans="2:3" x14ac:dyDescent="0.15">
      <c r="B3984" s="200"/>
      <c r="C3984" s="200"/>
    </row>
    <row r="3985" spans="2:3" x14ac:dyDescent="0.15">
      <c r="B3985" s="200"/>
      <c r="C3985" s="200"/>
    </row>
    <row r="3986" spans="2:3" x14ac:dyDescent="0.15">
      <c r="B3986" s="200"/>
      <c r="C3986" s="200"/>
    </row>
    <row r="3987" spans="2:3" x14ac:dyDescent="0.15">
      <c r="B3987" s="200"/>
      <c r="C3987" s="200"/>
    </row>
    <row r="3988" spans="2:3" x14ac:dyDescent="0.15">
      <c r="B3988" s="200"/>
      <c r="C3988" s="200"/>
    </row>
    <row r="3989" spans="2:3" x14ac:dyDescent="0.15">
      <c r="B3989" s="200"/>
      <c r="C3989" s="200"/>
    </row>
    <row r="3990" spans="2:3" x14ac:dyDescent="0.15">
      <c r="B3990" s="200"/>
      <c r="C3990" s="200"/>
    </row>
    <row r="3991" spans="2:3" x14ac:dyDescent="0.15">
      <c r="B3991" s="200"/>
      <c r="C3991" s="200"/>
    </row>
    <row r="3992" spans="2:3" x14ac:dyDescent="0.15">
      <c r="B3992" s="200"/>
      <c r="C3992" s="200"/>
    </row>
    <row r="3993" spans="2:3" x14ac:dyDescent="0.15">
      <c r="B3993" s="200"/>
      <c r="C3993" s="200"/>
    </row>
    <row r="3994" spans="2:3" x14ac:dyDescent="0.15">
      <c r="B3994" s="200"/>
      <c r="C3994" s="200"/>
    </row>
    <row r="3995" spans="2:3" x14ac:dyDescent="0.15">
      <c r="B3995" s="200"/>
      <c r="C3995" s="200"/>
    </row>
    <row r="3996" spans="2:3" x14ac:dyDescent="0.15">
      <c r="B3996" s="200"/>
      <c r="C3996" s="200"/>
    </row>
    <row r="3997" spans="2:3" x14ac:dyDescent="0.15">
      <c r="B3997" s="200"/>
      <c r="C3997" s="200"/>
    </row>
    <row r="3998" spans="2:3" x14ac:dyDescent="0.15">
      <c r="B3998" s="200"/>
      <c r="C3998" s="200"/>
    </row>
    <row r="3999" spans="2:3" x14ac:dyDescent="0.15">
      <c r="B3999" s="200"/>
      <c r="C3999" s="200"/>
    </row>
    <row r="4000" spans="2:3" x14ac:dyDescent="0.15">
      <c r="B4000" s="200"/>
      <c r="C4000" s="200"/>
    </row>
    <row r="4001" spans="2:3" x14ac:dyDescent="0.15">
      <c r="B4001" s="200"/>
      <c r="C4001" s="200"/>
    </row>
    <row r="4002" spans="2:3" x14ac:dyDescent="0.15">
      <c r="B4002" s="200"/>
      <c r="C4002" s="200"/>
    </row>
    <row r="4003" spans="2:3" x14ac:dyDescent="0.15">
      <c r="B4003" s="200"/>
      <c r="C4003" s="200"/>
    </row>
    <row r="4004" spans="2:3" x14ac:dyDescent="0.15">
      <c r="B4004" s="200"/>
      <c r="C4004" s="200"/>
    </row>
    <row r="4005" spans="2:3" x14ac:dyDescent="0.15">
      <c r="B4005" s="200"/>
      <c r="C4005" s="200"/>
    </row>
    <row r="4006" spans="2:3" x14ac:dyDescent="0.15">
      <c r="B4006" s="200"/>
      <c r="C4006" s="200"/>
    </row>
    <row r="4007" spans="2:3" x14ac:dyDescent="0.15">
      <c r="B4007" s="200"/>
      <c r="C4007" s="200"/>
    </row>
    <row r="4008" spans="2:3" x14ac:dyDescent="0.15">
      <c r="B4008" s="200"/>
      <c r="C4008" s="200"/>
    </row>
    <row r="4009" spans="2:3" x14ac:dyDescent="0.15">
      <c r="B4009" s="200"/>
      <c r="C4009" s="200"/>
    </row>
    <row r="4010" spans="2:3" x14ac:dyDescent="0.15">
      <c r="B4010" s="200"/>
      <c r="C4010" s="200"/>
    </row>
    <row r="4011" spans="2:3" x14ac:dyDescent="0.15">
      <c r="B4011" s="200"/>
      <c r="C4011" s="200"/>
    </row>
    <row r="4012" spans="2:3" x14ac:dyDescent="0.15">
      <c r="B4012" s="200"/>
      <c r="C4012" s="200"/>
    </row>
    <row r="4013" spans="2:3" x14ac:dyDescent="0.15">
      <c r="B4013" s="200"/>
      <c r="C4013" s="200"/>
    </row>
    <row r="4014" spans="2:3" x14ac:dyDescent="0.15">
      <c r="B4014" s="200"/>
      <c r="C4014" s="200"/>
    </row>
    <row r="4015" spans="2:3" x14ac:dyDescent="0.15">
      <c r="B4015" s="200"/>
      <c r="C4015" s="200"/>
    </row>
    <row r="4016" spans="2:3" x14ac:dyDescent="0.15">
      <c r="B4016" s="200"/>
      <c r="C4016" s="200"/>
    </row>
    <row r="4017" spans="2:3" x14ac:dyDescent="0.15">
      <c r="B4017" s="200"/>
      <c r="C4017" s="200"/>
    </row>
    <row r="4018" spans="2:3" x14ac:dyDescent="0.15">
      <c r="B4018" s="200"/>
      <c r="C4018" s="200"/>
    </row>
    <row r="4019" spans="2:3" x14ac:dyDescent="0.15">
      <c r="B4019" s="200"/>
      <c r="C4019" s="200"/>
    </row>
    <row r="4020" spans="2:3" x14ac:dyDescent="0.15">
      <c r="B4020" s="200"/>
      <c r="C4020" s="200"/>
    </row>
    <row r="4021" spans="2:3" x14ac:dyDescent="0.15">
      <c r="B4021" s="200"/>
      <c r="C4021" s="200"/>
    </row>
    <row r="4022" spans="2:3" x14ac:dyDescent="0.15">
      <c r="B4022" s="200"/>
      <c r="C4022" s="200"/>
    </row>
    <row r="4023" spans="2:3" x14ac:dyDescent="0.15">
      <c r="B4023" s="200"/>
      <c r="C4023" s="200"/>
    </row>
    <row r="4024" spans="2:3" x14ac:dyDescent="0.15">
      <c r="B4024" s="200"/>
      <c r="C4024" s="200"/>
    </row>
    <row r="4025" spans="2:3" x14ac:dyDescent="0.15">
      <c r="B4025" s="200"/>
      <c r="C4025" s="200"/>
    </row>
    <row r="4026" spans="2:3" x14ac:dyDescent="0.15">
      <c r="B4026" s="200"/>
      <c r="C4026" s="200"/>
    </row>
    <row r="4027" spans="2:3" x14ac:dyDescent="0.15">
      <c r="B4027" s="200"/>
      <c r="C4027" s="200"/>
    </row>
    <row r="4028" spans="2:3" x14ac:dyDescent="0.15">
      <c r="B4028" s="200"/>
      <c r="C4028" s="200"/>
    </row>
    <row r="4029" spans="2:3" x14ac:dyDescent="0.15">
      <c r="B4029" s="200"/>
      <c r="C4029" s="200"/>
    </row>
    <row r="4030" spans="2:3" x14ac:dyDescent="0.15">
      <c r="B4030" s="200"/>
      <c r="C4030" s="200"/>
    </row>
    <row r="4031" spans="2:3" x14ac:dyDescent="0.15">
      <c r="B4031" s="200"/>
      <c r="C4031" s="200"/>
    </row>
    <row r="4032" spans="2:3" x14ac:dyDescent="0.15">
      <c r="B4032" s="200"/>
      <c r="C4032" s="200"/>
    </row>
    <row r="4033" spans="2:3" x14ac:dyDescent="0.15">
      <c r="B4033" s="200"/>
      <c r="C4033" s="200"/>
    </row>
    <row r="4034" spans="2:3" x14ac:dyDescent="0.15">
      <c r="B4034" s="200"/>
      <c r="C4034" s="200"/>
    </row>
    <row r="4035" spans="2:3" x14ac:dyDescent="0.15">
      <c r="B4035" s="200"/>
      <c r="C4035" s="200"/>
    </row>
    <row r="4036" spans="2:3" x14ac:dyDescent="0.15">
      <c r="B4036" s="200"/>
      <c r="C4036" s="200"/>
    </row>
    <row r="4037" spans="2:3" x14ac:dyDescent="0.15">
      <c r="B4037" s="200"/>
      <c r="C4037" s="200"/>
    </row>
    <row r="4038" spans="2:3" x14ac:dyDescent="0.15">
      <c r="B4038" s="200"/>
      <c r="C4038" s="200"/>
    </row>
    <row r="4039" spans="2:3" x14ac:dyDescent="0.15">
      <c r="B4039" s="200"/>
      <c r="C4039" s="200"/>
    </row>
    <row r="4040" spans="2:3" x14ac:dyDescent="0.15">
      <c r="B4040" s="200"/>
      <c r="C4040" s="200"/>
    </row>
    <row r="4041" spans="2:3" x14ac:dyDescent="0.15">
      <c r="B4041" s="200"/>
      <c r="C4041" s="200"/>
    </row>
    <row r="4042" spans="2:3" x14ac:dyDescent="0.15">
      <c r="B4042" s="200"/>
      <c r="C4042" s="200"/>
    </row>
    <row r="4043" spans="2:3" x14ac:dyDescent="0.15">
      <c r="B4043" s="200"/>
      <c r="C4043" s="200"/>
    </row>
    <row r="4044" spans="2:3" x14ac:dyDescent="0.15">
      <c r="B4044" s="200"/>
      <c r="C4044" s="200"/>
    </row>
    <row r="4045" spans="2:3" x14ac:dyDescent="0.15">
      <c r="B4045" s="200"/>
      <c r="C4045" s="200"/>
    </row>
    <row r="4046" spans="2:3" x14ac:dyDescent="0.15">
      <c r="B4046" s="200"/>
      <c r="C4046" s="200"/>
    </row>
    <row r="4047" spans="2:3" x14ac:dyDescent="0.15">
      <c r="B4047" s="200"/>
      <c r="C4047" s="200"/>
    </row>
    <row r="4048" spans="2:3" x14ac:dyDescent="0.15">
      <c r="B4048" s="200"/>
      <c r="C4048" s="200"/>
    </row>
    <row r="4049" spans="2:3" x14ac:dyDescent="0.15">
      <c r="B4049" s="200"/>
      <c r="C4049" s="200"/>
    </row>
    <row r="4050" spans="2:3" x14ac:dyDescent="0.15">
      <c r="B4050" s="200"/>
      <c r="C4050" s="200"/>
    </row>
    <row r="4051" spans="2:3" x14ac:dyDescent="0.15">
      <c r="B4051" s="200"/>
      <c r="C4051" s="200"/>
    </row>
    <row r="4052" spans="2:3" x14ac:dyDescent="0.15">
      <c r="B4052" s="200"/>
      <c r="C4052" s="200"/>
    </row>
    <row r="4053" spans="2:3" x14ac:dyDescent="0.15">
      <c r="B4053" s="200"/>
      <c r="C4053" s="200"/>
    </row>
    <row r="4054" spans="2:3" x14ac:dyDescent="0.15">
      <c r="B4054" s="200"/>
      <c r="C4054" s="200"/>
    </row>
    <row r="4055" spans="2:3" x14ac:dyDescent="0.15">
      <c r="B4055" s="200"/>
      <c r="C4055" s="200"/>
    </row>
    <row r="4056" spans="2:3" x14ac:dyDescent="0.15">
      <c r="B4056" s="200"/>
      <c r="C4056" s="200"/>
    </row>
    <row r="4057" spans="2:3" x14ac:dyDescent="0.15">
      <c r="B4057" s="200"/>
      <c r="C4057" s="200"/>
    </row>
    <row r="4058" spans="2:3" x14ac:dyDescent="0.15">
      <c r="B4058" s="200"/>
      <c r="C4058" s="200"/>
    </row>
    <row r="4059" spans="2:3" x14ac:dyDescent="0.15">
      <c r="B4059" s="200"/>
      <c r="C4059" s="200"/>
    </row>
    <row r="4060" spans="2:3" x14ac:dyDescent="0.15">
      <c r="B4060" s="200"/>
      <c r="C4060" s="200"/>
    </row>
    <row r="4061" spans="2:3" x14ac:dyDescent="0.15">
      <c r="B4061" s="200"/>
      <c r="C4061" s="200"/>
    </row>
    <row r="4062" spans="2:3" x14ac:dyDescent="0.15">
      <c r="B4062" s="200"/>
      <c r="C4062" s="200"/>
    </row>
    <row r="4063" spans="2:3" x14ac:dyDescent="0.15">
      <c r="B4063" s="200"/>
      <c r="C4063" s="200"/>
    </row>
    <row r="4064" spans="2:3" x14ac:dyDescent="0.15">
      <c r="B4064" s="200"/>
      <c r="C4064" s="200"/>
    </row>
    <row r="4065" spans="2:3" x14ac:dyDescent="0.15">
      <c r="B4065" s="200"/>
      <c r="C4065" s="200"/>
    </row>
    <row r="4066" spans="2:3" x14ac:dyDescent="0.15">
      <c r="B4066" s="200"/>
      <c r="C4066" s="200"/>
    </row>
    <row r="4067" spans="2:3" x14ac:dyDescent="0.15">
      <c r="B4067" s="200"/>
      <c r="C4067" s="200"/>
    </row>
    <row r="4068" spans="2:3" x14ac:dyDescent="0.15">
      <c r="B4068" s="200"/>
      <c r="C4068" s="200"/>
    </row>
    <row r="4069" spans="2:3" x14ac:dyDescent="0.15">
      <c r="B4069" s="200"/>
      <c r="C4069" s="200"/>
    </row>
    <row r="4070" spans="2:3" x14ac:dyDescent="0.15">
      <c r="B4070" s="200"/>
      <c r="C4070" s="200"/>
    </row>
    <row r="4071" spans="2:3" x14ac:dyDescent="0.15">
      <c r="B4071" s="200"/>
      <c r="C4071" s="200"/>
    </row>
    <row r="4072" spans="2:3" x14ac:dyDescent="0.15">
      <c r="B4072" s="200"/>
      <c r="C4072" s="200"/>
    </row>
    <row r="4073" spans="2:3" x14ac:dyDescent="0.15">
      <c r="B4073" s="200"/>
      <c r="C4073" s="200"/>
    </row>
    <row r="4074" spans="2:3" x14ac:dyDescent="0.15">
      <c r="B4074" s="200"/>
      <c r="C4074" s="200"/>
    </row>
    <row r="4075" spans="2:3" x14ac:dyDescent="0.15">
      <c r="B4075" s="200"/>
      <c r="C4075" s="200"/>
    </row>
    <row r="4076" spans="2:3" x14ac:dyDescent="0.15">
      <c r="B4076" s="200"/>
      <c r="C4076" s="200"/>
    </row>
    <row r="4077" spans="2:3" x14ac:dyDescent="0.15">
      <c r="B4077" s="200"/>
      <c r="C4077" s="200"/>
    </row>
    <row r="4078" spans="2:3" x14ac:dyDescent="0.15">
      <c r="B4078" s="200"/>
      <c r="C4078" s="200"/>
    </row>
    <row r="4079" spans="2:3" x14ac:dyDescent="0.15">
      <c r="B4079" s="200"/>
      <c r="C4079" s="200"/>
    </row>
    <row r="4080" spans="2:3" x14ac:dyDescent="0.15">
      <c r="B4080" s="200"/>
      <c r="C4080" s="200"/>
    </row>
    <row r="4081" spans="2:3" x14ac:dyDescent="0.15">
      <c r="B4081" s="200"/>
      <c r="C4081" s="200"/>
    </row>
    <row r="4082" spans="2:3" x14ac:dyDescent="0.15">
      <c r="B4082" s="200"/>
      <c r="C4082" s="200"/>
    </row>
    <row r="4083" spans="2:3" x14ac:dyDescent="0.15">
      <c r="B4083" s="200"/>
      <c r="C4083" s="200"/>
    </row>
    <row r="4084" spans="2:3" x14ac:dyDescent="0.15">
      <c r="B4084" s="200"/>
      <c r="C4084" s="200"/>
    </row>
    <row r="4085" spans="2:3" x14ac:dyDescent="0.15">
      <c r="B4085" s="200"/>
      <c r="C4085" s="200"/>
    </row>
    <row r="4086" spans="2:3" x14ac:dyDescent="0.15">
      <c r="B4086" s="200"/>
      <c r="C4086" s="200"/>
    </row>
    <row r="4087" spans="2:3" x14ac:dyDescent="0.15">
      <c r="B4087" s="200"/>
      <c r="C4087" s="200"/>
    </row>
    <row r="4088" spans="2:3" x14ac:dyDescent="0.15">
      <c r="B4088" s="200"/>
      <c r="C4088" s="200"/>
    </row>
    <row r="4089" spans="2:3" x14ac:dyDescent="0.15">
      <c r="B4089" s="200"/>
      <c r="C4089" s="200"/>
    </row>
    <row r="4090" spans="2:3" x14ac:dyDescent="0.15">
      <c r="B4090" s="200"/>
      <c r="C4090" s="200"/>
    </row>
    <row r="4091" spans="2:3" x14ac:dyDescent="0.15">
      <c r="B4091" s="200"/>
      <c r="C4091" s="200"/>
    </row>
    <row r="4092" spans="2:3" x14ac:dyDescent="0.15">
      <c r="B4092" s="200"/>
      <c r="C4092" s="200"/>
    </row>
    <row r="4093" spans="2:3" x14ac:dyDescent="0.15">
      <c r="B4093" s="200"/>
      <c r="C4093" s="200"/>
    </row>
    <row r="4094" spans="2:3" x14ac:dyDescent="0.15">
      <c r="B4094" s="200"/>
      <c r="C4094" s="200"/>
    </row>
    <row r="4095" spans="2:3" x14ac:dyDescent="0.15">
      <c r="B4095" s="200"/>
      <c r="C4095" s="200"/>
    </row>
    <row r="4096" spans="2:3" x14ac:dyDescent="0.15">
      <c r="B4096" s="200"/>
      <c r="C4096" s="200"/>
    </row>
    <row r="4097" spans="2:3" x14ac:dyDescent="0.15">
      <c r="B4097" s="200"/>
      <c r="C4097" s="200"/>
    </row>
    <row r="4098" spans="2:3" x14ac:dyDescent="0.15">
      <c r="B4098" s="200"/>
      <c r="C4098" s="200"/>
    </row>
    <row r="4099" spans="2:3" x14ac:dyDescent="0.15">
      <c r="B4099" s="200"/>
      <c r="C4099" s="200"/>
    </row>
    <row r="4100" spans="2:3" x14ac:dyDescent="0.15">
      <c r="B4100" s="200"/>
      <c r="C4100" s="200"/>
    </row>
    <row r="4101" spans="2:3" x14ac:dyDescent="0.15">
      <c r="B4101" s="200"/>
      <c r="C4101" s="200"/>
    </row>
    <row r="4102" spans="2:3" x14ac:dyDescent="0.15">
      <c r="B4102" s="200"/>
      <c r="C4102" s="200"/>
    </row>
    <row r="4103" spans="2:3" x14ac:dyDescent="0.15">
      <c r="B4103" s="200"/>
      <c r="C4103" s="200"/>
    </row>
    <row r="4104" spans="2:3" x14ac:dyDescent="0.15">
      <c r="B4104" s="200"/>
      <c r="C4104" s="200"/>
    </row>
    <row r="4105" spans="2:3" x14ac:dyDescent="0.15">
      <c r="B4105" s="200"/>
      <c r="C4105" s="200"/>
    </row>
    <row r="4106" spans="2:3" x14ac:dyDescent="0.15">
      <c r="B4106" s="200"/>
      <c r="C4106" s="200"/>
    </row>
    <row r="4107" spans="2:3" x14ac:dyDescent="0.15">
      <c r="B4107" s="200"/>
      <c r="C4107" s="200"/>
    </row>
    <row r="4108" spans="2:3" x14ac:dyDescent="0.15">
      <c r="B4108" s="200"/>
      <c r="C4108" s="200"/>
    </row>
    <row r="4109" spans="2:3" x14ac:dyDescent="0.15">
      <c r="B4109" s="200"/>
      <c r="C4109" s="200"/>
    </row>
    <row r="4110" spans="2:3" x14ac:dyDescent="0.15">
      <c r="B4110" s="200"/>
      <c r="C4110" s="200"/>
    </row>
    <row r="4111" spans="2:3" x14ac:dyDescent="0.15">
      <c r="B4111" s="200"/>
      <c r="C4111" s="200"/>
    </row>
    <row r="4112" spans="2:3" x14ac:dyDescent="0.15">
      <c r="B4112" s="200"/>
      <c r="C4112" s="200"/>
    </row>
    <row r="4113" spans="2:3" x14ac:dyDescent="0.15">
      <c r="B4113" s="200"/>
      <c r="C4113" s="200"/>
    </row>
    <row r="4114" spans="2:3" x14ac:dyDescent="0.15">
      <c r="B4114" s="200"/>
      <c r="C4114" s="200"/>
    </row>
    <row r="4115" spans="2:3" x14ac:dyDescent="0.15">
      <c r="B4115" s="200"/>
      <c r="C4115" s="200"/>
    </row>
    <row r="4116" spans="2:3" x14ac:dyDescent="0.15">
      <c r="B4116" s="200"/>
      <c r="C4116" s="200"/>
    </row>
    <row r="4117" spans="2:3" x14ac:dyDescent="0.15">
      <c r="B4117" s="200"/>
      <c r="C4117" s="200"/>
    </row>
    <row r="4118" spans="2:3" x14ac:dyDescent="0.15">
      <c r="B4118" s="200"/>
      <c r="C4118" s="200"/>
    </row>
    <row r="4119" spans="2:3" x14ac:dyDescent="0.15">
      <c r="B4119" s="200"/>
      <c r="C4119" s="200"/>
    </row>
    <row r="4120" spans="2:3" x14ac:dyDescent="0.15">
      <c r="B4120" s="200"/>
      <c r="C4120" s="200"/>
    </row>
    <row r="4121" spans="2:3" x14ac:dyDescent="0.15">
      <c r="B4121" s="200"/>
      <c r="C4121" s="200"/>
    </row>
    <row r="4122" spans="2:3" x14ac:dyDescent="0.15">
      <c r="B4122" s="200"/>
      <c r="C4122" s="200"/>
    </row>
    <row r="4123" spans="2:3" x14ac:dyDescent="0.15">
      <c r="B4123" s="200"/>
      <c r="C4123" s="200"/>
    </row>
    <row r="4124" spans="2:3" x14ac:dyDescent="0.15">
      <c r="B4124" s="200"/>
      <c r="C4124" s="200"/>
    </row>
    <row r="4125" spans="2:3" x14ac:dyDescent="0.15">
      <c r="B4125" s="200"/>
      <c r="C4125" s="200"/>
    </row>
    <row r="4126" spans="2:3" x14ac:dyDescent="0.15">
      <c r="B4126" s="200"/>
      <c r="C4126" s="200"/>
    </row>
    <row r="4127" spans="2:3" x14ac:dyDescent="0.15">
      <c r="B4127" s="200"/>
      <c r="C4127" s="200"/>
    </row>
    <row r="4128" spans="2:3" x14ac:dyDescent="0.15">
      <c r="B4128" s="200"/>
      <c r="C4128" s="200"/>
    </row>
    <row r="4129" spans="2:3" x14ac:dyDescent="0.15">
      <c r="B4129" s="200"/>
      <c r="C4129" s="200"/>
    </row>
    <row r="4130" spans="2:3" x14ac:dyDescent="0.15">
      <c r="B4130" s="200"/>
      <c r="C4130" s="200"/>
    </row>
    <row r="4131" spans="2:3" x14ac:dyDescent="0.15">
      <c r="B4131" s="200"/>
      <c r="C4131" s="200"/>
    </row>
    <row r="4132" spans="2:3" x14ac:dyDescent="0.15">
      <c r="B4132" s="200"/>
      <c r="C4132" s="200"/>
    </row>
    <row r="4133" spans="2:3" x14ac:dyDescent="0.15">
      <c r="B4133" s="200"/>
      <c r="C4133" s="200"/>
    </row>
    <row r="4134" spans="2:3" x14ac:dyDescent="0.15">
      <c r="B4134" s="200"/>
      <c r="C4134" s="200"/>
    </row>
    <row r="4135" spans="2:3" x14ac:dyDescent="0.15">
      <c r="B4135" s="200"/>
      <c r="C4135" s="200"/>
    </row>
    <row r="4136" spans="2:3" x14ac:dyDescent="0.15">
      <c r="B4136" s="200"/>
      <c r="C4136" s="200"/>
    </row>
    <row r="4137" spans="2:3" x14ac:dyDescent="0.15">
      <c r="B4137" s="200"/>
      <c r="C4137" s="200"/>
    </row>
    <row r="4138" spans="2:3" x14ac:dyDescent="0.15">
      <c r="B4138" s="200"/>
      <c r="C4138" s="200"/>
    </row>
    <row r="4139" spans="2:3" x14ac:dyDescent="0.15">
      <c r="B4139" s="200"/>
      <c r="C4139" s="200"/>
    </row>
    <row r="4140" spans="2:3" x14ac:dyDescent="0.15">
      <c r="B4140" s="200"/>
      <c r="C4140" s="200"/>
    </row>
    <row r="4141" spans="2:3" x14ac:dyDescent="0.15">
      <c r="B4141" s="200"/>
      <c r="C4141" s="200"/>
    </row>
    <row r="4142" spans="2:3" x14ac:dyDescent="0.15">
      <c r="B4142" s="200"/>
      <c r="C4142" s="200"/>
    </row>
    <row r="4143" spans="2:3" x14ac:dyDescent="0.15">
      <c r="B4143" s="200"/>
      <c r="C4143" s="200"/>
    </row>
    <row r="4144" spans="2:3" x14ac:dyDescent="0.15">
      <c r="B4144" s="200"/>
      <c r="C4144" s="200"/>
    </row>
    <row r="4145" spans="2:3" x14ac:dyDescent="0.15">
      <c r="B4145" s="200"/>
      <c r="C4145" s="200"/>
    </row>
    <row r="4146" spans="2:3" x14ac:dyDescent="0.15">
      <c r="B4146" s="200"/>
      <c r="C4146" s="200"/>
    </row>
    <row r="4147" spans="2:3" x14ac:dyDescent="0.15">
      <c r="B4147" s="200"/>
      <c r="C4147" s="200"/>
    </row>
    <row r="4148" spans="2:3" x14ac:dyDescent="0.15">
      <c r="B4148" s="200"/>
      <c r="C4148" s="200"/>
    </row>
    <row r="4149" spans="2:3" x14ac:dyDescent="0.15">
      <c r="B4149" s="200"/>
      <c r="C4149" s="200"/>
    </row>
    <row r="4150" spans="2:3" x14ac:dyDescent="0.15">
      <c r="B4150" s="200"/>
      <c r="C4150" s="200"/>
    </row>
    <row r="4151" spans="2:3" x14ac:dyDescent="0.15">
      <c r="B4151" s="200"/>
      <c r="C4151" s="200"/>
    </row>
    <row r="4152" spans="2:3" x14ac:dyDescent="0.15">
      <c r="B4152" s="200"/>
      <c r="C4152" s="200"/>
    </row>
    <row r="4153" spans="2:3" x14ac:dyDescent="0.15">
      <c r="B4153" s="200"/>
      <c r="C4153" s="200"/>
    </row>
    <row r="4154" spans="2:3" x14ac:dyDescent="0.15">
      <c r="B4154" s="200"/>
      <c r="C4154" s="200"/>
    </row>
    <row r="4155" spans="2:3" x14ac:dyDescent="0.15">
      <c r="B4155" s="200"/>
      <c r="C4155" s="200"/>
    </row>
    <row r="4156" spans="2:3" x14ac:dyDescent="0.15">
      <c r="B4156" s="200"/>
      <c r="C4156" s="200"/>
    </row>
    <row r="4157" spans="2:3" x14ac:dyDescent="0.15">
      <c r="B4157" s="200"/>
      <c r="C4157" s="200"/>
    </row>
    <row r="4158" spans="2:3" x14ac:dyDescent="0.15">
      <c r="B4158" s="200"/>
      <c r="C4158" s="200"/>
    </row>
    <row r="4159" spans="2:3" x14ac:dyDescent="0.15">
      <c r="B4159" s="200"/>
      <c r="C4159" s="200"/>
    </row>
    <row r="4160" spans="2:3" x14ac:dyDescent="0.15">
      <c r="B4160" s="200"/>
      <c r="C4160" s="200"/>
    </row>
    <row r="4161" spans="2:3" x14ac:dyDescent="0.15">
      <c r="B4161" s="200"/>
      <c r="C4161" s="200"/>
    </row>
    <row r="4162" spans="2:3" x14ac:dyDescent="0.15">
      <c r="B4162" s="200"/>
      <c r="C4162" s="200"/>
    </row>
    <row r="4163" spans="2:3" x14ac:dyDescent="0.15">
      <c r="B4163" s="200"/>
      <c r="C4163" s="200"/>
    </row>
    <row r="4164" spans="2:3" x14ac:dyDescent="0.15">
      <c r="B4164" s="200"/>
      <c r="C4164" s="200"/>
    </row>
    <row r="4165" spans="2:3" x14ac:dyDescent="0.15">
      <c r="B4165" s="200"/>
      <c r="C4165" s="200"/>
    </row>
    <row r="4166" spans="2:3" x14ac:dyDescent="0.15">
      <c r="B4166" s="200"/>
      <c r="C4166" s="200"/>
    </row>
    <row r="4167" spans="2:3" x14ac:dyDescent="0.15">
      <c r="B4167" s="200"/>
      <c r="C4167" s="200"/>
    </row>
    <row r="4168" spans="2:3" x14ac:dyDescent="0.15">
      <c r="B4168" s="200"/>
      <c r="C4168" s="200"/>
    </row>
    <row r="4169" spans="2:3" x14ac:dyDescent="0.15">
      <c r="B4169" s="200"/>
      <c r="C4169" s="200"/>
    </row>
    <row r="4170" spans="2:3" x14ac:dyDescent="0.15">
      <c r="B4170" s="200"/>
      <c r="C4170" s="200"/>
    </row>
    <row r="4171" spans="2:3" x14ac:dyDescent="0.15">
      <c r="B4171" s="200"/>
      <c r="C4171" s="200"/>
    </row>
    <row r="4172" spans="2:3" x14ac:dyDescent="0.15">
      <c r="B4172" s="200"/>
      <c r="C4172" s="200"/>
    </row>
    <row r="4173" spans="2:3" x14ac:dyDescent="0.15">
      <c r="B4173" s="200"/>
      <c r="C4173" s="200"/>
    </row>
    <row r="4174" spans="2:3" x14ac:dyDescent="0.15">
      <c r="B4174" s="200"/>
      <c r="C4174" s="200"/>
    </row>
    <row r="4175" spans="2:3" x14ac:dyDescent="0.15">
      <c r="B4175" s="200"/>
      <c r="C4175" s="200"/>
    </row>
    <row r="4176" spans="2:3" x14ac:dyDescent="0.15">
      <c r="B4176" s="200"/>
      <c r="C4176" s="200"/>
    </row>
    <row r="4177" spans="2:3" x14ac:dyDescent="0.15">
      <c r="B4177" s="200"/>
      <c r="C4177" s="200"/>
    </row>
    <row r="4178" spans="2:3" x14ac:dyDescent="0.15">
      <c r="B4178" s="200"/>
      <c r="C4178" s="200"/>
    </row>
    <row r="4179" spans="2:3" x14ac:dyDescent="0.15">
      <c r="B4179" s="200"/>
      <c r="C4179" s="200"/>
    </row>
    <row r="4180" spans="2:3" x14ac:dyDescent="0.15">
      <c r="B4180" s="200"/>
      <c r="C4180" s="200"/>
    </row>
    <row r="4181" spans="2:3" x14ac:dyDescent="0.15">
      <c r="B4181" s="200"/>
      <c r="C4181" s="200"/>
    </row>
    <row r="4182" spans="2:3" x14ac:dyDescent="0.15">
      <c r="B4182" s="200"/>
      <c r="C4182" s="200"/>
    </row>
    <row r="4183" spans="2:3" x14ac:dyDescent="0.15">
      <c r="B4183" s="200"/>
      <c r="C4183" s="200"/>
    </row>
    <row r="4184" spans="2:3" x14ac:dyDescent="0.15">
      <c r="B4184" s="200"/>
      <c r="C4184" s="200"/>
    </row>
    <row r="4185" spans="2:3" x14ac:dyDescent="0.15">
      <c r="B4185" s="200"/>
      <c r="C4185" s="200"/>
    </row>
    <row r="4186" spans="2:3" x14ac:dyDescent="0.15">
      <c r="B4186" s="200"/>
      <c r="C4186" s="200"/>
    </row>
    <row r="4187" spans="2:3" x14ac:dyDescent="0.15">
      <c r="B4187" s="200"/>
      <c r="C4187" s="200"/>
    </row>
    <row r="4188" spans="2:3" x14ac:dyDescent="0.15">
      <c r="B4188" s="200"/>
      <c r="C4188" s="200"/>
    </row>
    <row r="4189" spans="2:3" x14ac:dyDescent="0.15">
      <c r="B4189" s="200"/>
      <c r="C4189" s="200"/>
    </row>
    <row r="4190" spans="2:3" x14ac:dyDescent="0.15">
      <c r="B4190" s="200"/>
      <c r="C4190" s="200"/>
    </row>
    <row r="4191" spans="2:3" x14ac:dyDescent="0.15">
      <c r="B4191" s="200"/>
      <c r="C4191" s="200"/>
    </row>
    <row r="4192" spans="2:3" x14ac:dyDescent="0.15">
      <c r="B4192" s="200"/>
      <c r="C4192" s="200"/>
    </row>
    <row r="4193" spans="2:3" x14ac:dyDescent="0.15">
      <c r="B4193" s="200"/>
      <c r="C4193" s="200"/>
    </row>
    <row r="4194" spans="2:3" x14ac:dyDescent="0.15">
      <c r="B4194" s="200"/>
      <c r="C4194" s="200"/>
    </row>
    <row r="4195" spans="2:3" x14ac:dyDescent="0.15">
      <c r="B4195" s="200"/>
      <c r="C4195" s="200"/>
    </row>
    <row r="4196" spans="2:3" x14ac:dyDescent="0.15">
      <c r="B4196" s="200"/>
      <c r="C4196" s="200"/>
    </row>
    <row r="4197" spans="2:3" x14ac:dyDescent="0.15">
      <c r="B4197" s="200"/>
      <c r="C4197" s="200"/>
    </row>
    <row r="4198" spans="2:3" x14ac:dyDescent="0.15">
      <c r="B4198" s="200"/>
      <c r="C4198" s="200"/>
    </row>
    <row r="4199" spans="2:3" x14ac:dyDescent="0.15">
      <c r="B4199" s="200"/>
      <c r="C4199" s="200"/>
    </row>
    <row r="4200" spans="2:3" x14ac:dyDescent="0.15">
      <c r="B4200" s="200"/>
      <c r="C4200" s="200"/>
    </row>
    <row r="4201" spans="2:3" x14ac:dyDescent="0.15">
      <c r="B4201" s="200"/>
      <c r="C4201" s="200"/>
    </row>
    <row r="4202" spans="2:3" x14ac:dyDescent="0.15">
      <c r="B4202" s="200"/>
      <c r="C4202" s="200"/>
    </row>
    <row r="4203" spans="2:3" x14ac:dyDescent="0.15">
      <c r="B4203" s="200"/>
      <c r="C4203" s="200"/>
    </row>
    <row r="4204" spans="2:3" x14ac:dyDescent="0.15">
      <c r="B4204" s="200"/>
      <c r="C4204" s="200"/>
    </row>
    <row r="4205" spans="2:3" x14ac:dyDescent="0.15">
      <c r="B4205" s="200"/>
      <c r="C4205" s="200"/>
    </row>
    <row r="4206" spans="2:3" x14ac:dyDescent="0.15">
      <c r="B4206" s="200"/>
      <c r="C4206" s="200"/>
    </row>
    <row r="4207" spans="2:3" x14ac:dyDescent="0.15">
      <c r="B4207" s="200"/>
      <c r="C4207" s="200"/>
    </row>
    <row r="4208" spans="2:3" x14ac:dyDescent="0.15">
      <c r="B4208" s="200"/>
      <c r="C4208" s="200"/>
    </row>
    <row r="4209" spans="2:3" x14ac:dyDescent="0.15">
      <c r="B4209" s="200"/>
      <c r="C4209" s="200"/>
    </row>
    <row r="4210" spans="2:3" x14ac:dyDescent="0.15">
      <c r="B4210" s="200"/>
      <c r="C4210" s="200"/>
    </row>
    <row r="4211" spans="2:3" x14ac:dyDescent="0.15">
      <c r="B4211" s="200"/>
      <c r="C4211" s="200"/>
    </row>
    <row r="4212" spans="2:3" x14ac:dyDescent="0.15">
      <c r="B4212" s="200"/>
      <c r="C4212" s="200"/>
    </row>
    <row r="4213" spans="2:3" x14ac:dyDescent="0.15">
      <c r="B4213" s="200"/>
      <c r="C4213" s="200"/>
    </row>
    <row r="4214" spans="2:3" x14ac:dyDescent="0.15">
      <c r="B4214" s="200"/>
      <c r="C4214" s="200"/>
    </row>
    <row r="4215" spans="2:3" x14ac:dyDescent="0.15">
      <c r="B4215" s="200"/>
      <c r="C4215" s="200"/>
    </row>
    <row r="4216" spans="2:3" x14ac:dyDescent="0.15">
      <c r="B4216" s="200"/>
      <c r="C4216" s="200"/>
    </row>
    <row r="4217" spans="2:3" x14ac:dyDescent="0.15">
      <c r="B4217" s="200"/>
      <c r="C4217" s="200"/>
    </row>
    <row r="4218" spans="2:3" x14ac:dyDescent="0.15">
      <c r="B4218" s="200"/>
      <c r="C4218" s="200"/>
    </row>
    <row r="4219" spans="2:3" x14ac:dyDescent="0.15">
      <c r="B4219" s="200"/>
      <c r="C4219" s="200"/>
    </row>
    <row r="4220" spans="2:3" x14ac:dyDescent="0.15">
      <c r="B4220" s="200"/>
      <c r="C4220" s="200"/>
    </row>
    <row r="4221" spans="2:3" x14ac:dyDescent="0.15">
      <c r="B4221" s="200"/>
      <c r="C4221" s="200"/>
    </row>
    <row r="4222" spans="2:3" x14ac:dyDescent="0.15">
      <c r="B4222" s="200"/>
      <c r="C4222" s="200"/>
    </row>
    <row r="4223" spans="2:3" x14ac:dyDescent="0.15">
      <c r="B4223" s="200"/>
      <c r="C4223" s="200"/>
    </row>
    <row r="4224" spans="2:3" x14ac:dyDescent="0.15">
      <c r="B4224" s="200"/>
      <c r="C4224" s="200"/>
    </row>
    <row r="4225" spans="2:3" x14ac:dyDescent="0.15">
      <c r="B4225" s="200"/>
      <c r="C4225" s="200"/>
    </row>
    <row r="4226" spans="2:3" x14ac:dyDescent="0.15">
      <c r="B4226" s="200"/>
      <c r="C4226" s="200"/>
    </row>
    <row r="4227" spans="2:3" x14ac:dyDescent="0.15">
      <c r="B4227" s="200"/>
      <c r="C4227" s="200"/>
    </row>
    <row r="4228" spans="2:3" x14ac:dyDescent="0.15">
      <c r="B4228" s="200"/>
      <c r="C4228" s="200"/>
    </row>
    <row r="4229" spans="2:3" x14ac:dyDescent="0.15">
      <c r="B4229" s="200"/>
      <c r="C4229" s="200"/>
    </row>
    <row r="4230" spans="2:3" x14ac:dyDescent="0.15">
      <c r="B4230" s="200"/>
      <c r="C4230" s="200"/>
    </row>
    <row r="4231" spans="2:3" x14ac:dyDescent="0.15">
      <c r="B4231" s="200"/>
      <c r="C4231" s="200"/>
    </row>
    <row r="4232" spans="2:3" x14ac:dyDescent="0.15">
      <c r="B4232" s="200"/>
      <c r="C4232" s="200"/>
    </row>
    <row r="4233" spans="2:3" x14ac:dyDescent="0.15">
      <c r="B4233" s="200"/>
      <c r="C4233" s="200"/>
    </row>
    <row r="4234" spans="2:3" x14ac:dyDescent="0.15">
      <c r="B4234" s="200"/>
      <c r="C4234" s="200"/>
    </row>
    <row r="4235" spans="2:3" x14ac:dyDescent="0.15">
      <c r="B4235" s="200"/>
      <c r="C4235" s="200"/>
    </row>
    <row r="4236" spans="2:3" x14ac:dyDescent="0.15">
      <c r="B4236" s="200"/>
      <c r="C4236" s="200"/>
    </row>
    <row r="4237" spans="2:3" x14ac:dyDescent="0.15">
      <c r="B4237" s="200"/>
      <c r="C4237" s="200"/>
    </row>
    <row r="4238" spans="2:3" x14ac:dyDescent="0.15">
      <c r="B4238" s="200"/>
      <c r="C4238" s="200"/>
    </row>
    <row r="4239" spans="2:3" x14ac:dyDescent="0.15">
      <c r="B4239" s="200"/>
      <c r="C4239" s="200"/>
    </row>
    <row r="4240" spans="2:3" x14ac:dyDescent="0.15">
      <c r="B4240" s="200"/>
      <c r="C4240" s="200"/>
    </row>
    <row r="4241" spans="2:3" x14ac:dyDescent="0.15">
      <c r="B4241" s="200"/>
      <c r="C4241" s="200"/>
    </row>
    <row r="4242" spans="2:3" x14ac:dyDescent="0.15">
      <c r="B4242" s="200"/>
      <c r="C4242" s="200"/>
    </row>
    <row r="4243" spans="2:3" x14ac:dyDescent="0.15">
      <c r="B4243" s="200"/>
      <c r="C4243" s="200"/>
    </row>
    <row r="4244" spans="2:3" x14ac:dyDescent="0.15">
      <c r="B4244" s="200"/>
      <c r="C4244" s="200"/>
    </row>
    <row r="4245" spans="2:3" x14ac:dyDescent="0.15">
      <c r="B4245" s="200"/>
      <c r="C4245" s="200"/>
    </row>
    <row r="4246" spans="2:3" x14ac:dyDescent="0.15">
      <c r="B4246" s="200"/>
      <c r="C4246" s="200"/>
    </row>
    <row r="4247" spans="2:3" x14ac:dyDescent="0.15">
      <c r="B4247" s="200"/>
      <c r="C4247" s="200"/>
    </row>
    <row r="4248" spans="2:3" x14ac:dyDescent="0.15">
      <c r="B4248" s="200"/>
      <c r="C4248" s="200"/>
    </row>
    <row r="4249" spans="2:3" x14ac:dyDescent="0.15">
      <c r="B4249" s="200"/>
      <c r="C4249" s="200"/>
    </row>
    <row r="4250" spans="2:3" x14ac:dyDescent="0.15">
      <c r="B4250" s="200"/>
      <c r="C4250" s="200"/>
    </row>
    <row r="4251" spans="2:3" x14ac:dyDescent="0.15">
      <c r="B4251" s="200"/>
      <c r="C4251" s="200"/>
    </row>
    <row r="4252" spans="2:3" x14ac:dyDescent="0.15">
      <c r="B4252" s="200"/>
      <c r="C4252" s="200"/>
    </row>
    <row r="4253" spans="2:3" x14ac:dyDescent="0.15">
      <c r="B4253" s="200"/>
      <c r="C4253" s="200"/>
    </row>
    <row r="4254" spans="2:3" x14ac:dyDescent="0.15">
      <c r="B4254" s="200"/>
      <c r="C4254" s="200"/>
    </row>
    <row r="4255" spans="2:3" x14ac:dyDescent="0.15">
      <c r="B4255" s="200"/>
      <c r="C4255" s="200"/>
    </row>
    <row r="4256" spans="2:3" x14ac:dyDescent="0.15">
      <c r="B4256" s="200"/>
      <c r="C4256" s="200"/>
    </row>
    <row r="4257" spans="2:3" x14ac:dyDescent="0.15">
      <c r="B4257" s="200"/>
      <c r="C4257" s="200"/>
    </row>
    <row r="4258" spans="2:3" x14ac:dyDescent="0.15">
      <c r="B4258" s="200"/>
      <c r="C4258" s="200"/>
    </row>
    <row r="4259" spans="2:3" x14ac:dyDescent="0.15">
      <c r="B4259" s="200"/>
      <c r="C4259" s="200"/>
    </row>
    <row r="4260" spans="2:3" x14ac:dyDescent="0.15">
      <c r="B4260" s="200"/>
      <c r="C4260" s="200"/>
    </row>
    <row r="4261" spans="2:3" x14ac:dyDescent="0.15">
      <c r="B4261" s="200"/>
      <c r="C4261" s="200"/>
    </row>
    <row r="4262" spans="2:3" x14ac:dyDescent="0.15">
      <c r="B4262" s="200"/>
      <c r="C4262" s="200"/>
    </row>
    <row r="4263" spans="2:3" x14ac:dyDescent="0.15">
      <c r="B4263" s="200"/>
      <c r="C4263" s="200"/>
    </row>
    <row r="4264" spans="2:3" x14ac:dyDescent="0.15">
      <c r="B4264" s="200"/>
      <c r="C4264" s="200"/>
    </row>
    <row r="4265" spans="2:3" x14ac:dyDescent="0.15">
      <c r="B4265" s="200"/>
      <c r="C4265" s="200"/>
    </row>
    <row r="4266" spans="2:3" x14ac:dyDescent="0.15">
      <c r="B4266" s="200"/>
      <c r="C4266" s="200"/>
    </row>
    <row r="4267" spans="2:3" x14ac:dyDescent="0.15">
      <c r="B4267" s="200"/>
      <c r="C4267" s="200"/>
    </row>
    <row r="4268" spans="2:3" x14ac:dyDescent="0.15">
      <c r="B4268" s="200"/>
      <c r="C4268" s="200"/>
    </row>
    <row r="4269" spans="2:3" x14ac:dyDescent="0.15">
      <c r="B4269" s="200"/>
      <c r="C4269" s="200"/>
    </row>
    <row r="4270" spans="2:3" x14ac:dyDescent="0.15">
      <c r="B4270" s="200"/>
      <c r="C4270" s="200"/>
    </row>
    <row r="4271" spans="2:3" x14ac:dyDescent="0.15">
      <c r="B4271" s="200"/>
      <c r="C4271" s="200"/>
    </row>
    <row r="4272" spans="2:3" x14ac:dyDescent="0.15">
      <c r="B4272" s="200"/>
      <c r="C4272" s="200"/>
    </row>
    <row r="4273" spans="2:3" x14ac:dyDescent="0.15">
      <c r="B4273" s="200"/>
      <c r="C4273" s="200"/>
    </row>
    <row r="4274" spans="2:3" x14ac:dyDescent="0.15">
      <c r="B4274" s="200"/>
      <c r="C4274" s="200"/>
    </row>
    <row r="4275" spans="2:3" x14ac:dyDescent="0.15">
      <c r="B4275" s="200"/>
      <c r="C4275" s="200"/>
    </row>
    <row r="4276" spans="2:3" x14ac:dyDescent="0.15">
      <c r="B4276" s="200"/>
      <c r="C4276" s="200"/>
    </row>
    <row r="4277" spans="2:3" x14ac:dyDescent="0.15">
      <c r="B4277" s="200"/>
      <c r="C4277" s="200"/>
    </row>
    <row r="4278" spans="2:3" x14ac:dyDescent="0.15">
      <c r="B4278" s="200"/>
      <c r="C4278" s="200"/>
    </row>
    <row r="4279" spans="2:3" x14ac:dyDescent="0.15">
      <c r="B4279" s="200"/>
      <c r="C4279" s="200"/>
    </row>
    <row r="4280" spans="2:3" x14ac:dyDescent="0.15">
      <c r="B4280" s="200"/>
      <c r="C4280" s="200"/>
    </row>
    <row r="4281" spans="2:3" x14ac:dyDescent="0.15">
      <c r="B4281" s="200"/>
      <c r="C4281" s="200"/>
    </row>
    <row r="4282" spans="2:3" x14ac:dyDescent="0.15">
      <c r="B4282" s="200"/>
      <c r="C4282" s="200"/>
    </row>
    <row r="4283" spans="2:3" x14ac:dyDescent="0.15">
      <c r="B4283" s="200"/>
      <c r="C4283" s="200"/>
    </row>
    <row r="4284" spans="2:3" x14ac:dyDescent="0.15">
      <c r="B4284" s="200"/>
      <c r="C4284" s="200"/>
    </row>
    <row r="4285" spans="2:3" x14ac:dyDescent="0.15">
      <c r="B4285" s="200"/>
      <c r="C4285" s="200"/>
    </row>
    <row r="4286" spans="2:3" x14ac:dyDescent="0.15">
      <c r="B4286" s="200"/>
      <c r="C4286" s="200"/>
    </row>
    <row r="4287" spans="2:3" x14ac:dyDescent="0.15">
      <c r="B4287" s="200"/>
      <c r="C4287" s="200"/>
    </row>
    <row r="4288" spans="2:3" x14ac:dyDescent="0.15">
      <c r="B4288" s="200"/>
      <c r="C4288" s="200"/>
    </row>
    <row r="4289" spans="2:3" x14ac:dyDescent="0.15">
      <c r="B4289" s="200"/>
      <c r="C4289" s="200"/>
    </row>
    <row r="4290" spans="2:3" x14ac:dyDescent="0.15">
      <c r="B4290" s="200"/>
      <c r="C4290" s="200"/>
    </row>
    <row r="4291" spans="2:3" x14ac:dyDescent="0.15">
      <c r="B4291" s="200"/>
      <c r="C4291" s="200"/>
    </row>
    <row r="4292" spans="2:3" x14ac:dyDescent="0.15">
      <c r="B4292" s="200"/>
      <c r="C4292" s="200"/>
    </row>
    <row r="4293" spans="2:3" x14ac:dyDescent="0.15">
      <c r="B4293" s="200"/>
      <c r="C4293" s="200"/>
    </row>
    <row r="4294" spans="2:3" x14ac:dyDescent="0.15">
      <c r="B4294" s="200"/>
      <c r="C4294" s="200"/>
    </row>
    <row r="4295" spans="2:3" x14ac:dyDescent="0.15">
      <c r="B4295" s="200"/>
      <c r="C4295" s="200"/>
    </row>
    <row r="4296" spans="2:3" x14ac:dyDescent="0.15">
      <c r="B4296" s="200"/>
      <c r="C4296" s="200"/>
    </row>
    <row r="4297" spans="2:3" x14ac:dyDescent="0.15">
      <c r="B4297" s="200"/>
      <c r="C4297" s="200"/>
    </row>
    <row r="4298" spans="2:3" x14ac:dyDescent="0.15">
      <c r="B4298" s="200"/>
      <c r="C4298" s="200"/>
    </row>
    <row r="4299" spans="2:3" x14ac:dyDescent="0.15">
      <c r="B4299" s="200"/>
      <c r="C4299" s="200"/>
    </row>
    <row r="4300" spans="2:3" x14ac:dyDescent="0.15">
      <c r="B4300" s="200"/>
      <c r="C4300" s="200"/>
    </row>
    <row r="4301" spans="2:3" x14ac:dyDescent="0.15">
      <c r="B4301" s="200"/>
      <c r="C4301" s="200"/>
    </row>
    <row r="4302" spans="2:3" x14ac:dyDescent="0.15">
      <c r="B4302" s="200"/>
      <c r="C4302" s="200"/>
    </row>
    <row r="4303" spans="2:3" x14ac:dyDescent="0.15">
      <c r="B4303" s="200"/>
      <c r="C4303" s="200"/>
    </row>
    <row r="4304" spans="2:3" x14ac:dyDescent="0.15">
      <c r="B4304" s="200"/>
      <c r="C4304" s="200"/>
    </row>
    <row r="4305" spans="2:3" x14ac:dyDescent="0.15">
      <c r="B4305" s="200"/>
      <c r="C4305" s="200"/>
    </row>
    <row r="4306" spans="2:3" x14ac:dyDescent="0.15">
      <c r="B4306" s="200"/>
      <c r="C4306" s="200"/>
    </row>
    <row r="4307" spans="2:3" x14ac:dyDescent="0.15">
      <c r="B4307" s="200"/>
      <c r="C4307" s="200"/>
    </row>
    <row r="4308" spans="2:3" x14ac:dyDescent="0.15">
      <c r="B4308" s="200"/>
      <c r="C4308" s="200"/>
    </row>
    <row r="4309" spans="2:3" x14ac:dyDescent="0.15">
      <c r="B4309" s="200"/>
      <c r="C4309" s="200"/>
    </row>
    <row r="4310" spans="2:3" x14ac:dyDescent="0.15">
      <c r="B4310" s="200"/>
      <c r="C4310" s="200"/>
    </row>
    <row r="4311" spans="2:3" x14ac:dyDescent="0.15">
      <c r="B4311" s="200"/>
      <c r="C4311" s="200"/>
    </row>
    <row r="4312" spans="2:3" x14ac:dyDescent="0.15">
      <c r="B4312" s="200"/>
      <c r="C4312" s="200"/>
    </row>
    <row r="4313" spans="2:3" x14ac:dyDescent="0.15">
      <c r="B4313" s="200"/>
      <c r="C4313" s="200"/>
    </row>
    <row r="4314" spans="2:3" x14ac:dyDescent="0.15">
      <c r="B4314" s="200"/>
      <c r="C4314" s="200"/>
    </row>
    <row r="4315" spans="2:3" x14ac:dyDescent="0.15">
      <c r="B4315" s="200"/>
      <c r="C4315" s="200"/>
    </row>
    <row r="4316" spans="2:3" x14ac:dyDescent="0.15">
      <c r="B4316" s="200"/>
      <c r="C4316" s="200"/>
    </row>
    <row r="4317" spans="2:3" x14ac:dyDescent="0.15">
      <c r="B4317" s="200"/>
      <c r="C4317" s="200"/>
    </row>
    <row r="4318" spans="2:3" x14ac:dyDescent="0.15">
      <c r="B4318" s="200"/>
      <c r="C4318" s="200"/>
    </row>
    <row r="4319" spans="2:3" x14ac:dyDescent="0.15">
      <c r="B4319" s="200"/>
      <c r="C4319" s="200"/>
    </row>
    <row r="4320" spans="2:3" x14ac:dyDescent="0.15">
      <c r="B4320" s="200"/>
      <c r="C4320" s="200"/>
    </row>
    <row r="4321" spans="2:3" x14ac:dyDescent="0.15">
      <c r="B4321" s="200"/>
      <c r="C4321" s="200"/>
    </row>
    <row r="4322" spans="2:3" x14ac:dyDescent="0.15">
      <c r="B4322" s="200"/>
      <c r="C4322" s="200"/>
    </row>
    <row r="4323" spans="2:3" x14ac:dyDescent="0.15">
      <c r="B4323" s="200"/>
      <c r="C4323" s="200"/>
    </row>
    <row r="4324" spans="2:3" x14ac:dyDescent="0.15">
      <c r="B4324" s="200"/>
      <c r="C4324" s="200"/>
    </row>
    <row r="4325" spans="2:3" x14ac:dyDescent="0.15">
      <c r="B4325" s="200"/>
      <c r="C4325" s="200"/>
    </row>
    <row r="4326" spans="2:3" x14ac:dyDescent="0.15">
      <c r="B4326" s="200"/>
      <c r="C4326" s="200"/>
    </row>
    <row r="4327" spans="2:3" x14ac:dyDescent="0.15">
      <c r="B4327" s="200"/>
      <c r="C4327" s="200"/>
    </row>
    <row r="4328" spans="2:3" x14ac:dyDescent="0.15">
      <c r="B4328" s="200"/>
      <c r="C4328" s="200"/>
    </row>
    <row r="4329" spans="2:3" x14ac:dyDescent="0.15">
      <c r="B4329" s="200"/>
      <c r="C4329" s="200"/>
    </row>
    <row r="4330" spans="2:3" x14ac:dyDescent="0.15">
      <c r="B4330" s="200"/>
      <c r="C4330" s="200"/>
    </row>
    <row r="4331" spans="2:3" x14ac:dyDescent="0.15">
      <c r="B4331" s="200"/>
      <c r="C4331" s="200"/>
    </row>
    <row r="4332" spans="2:3" x14ac:dyDescent="0.15">
      <c r="B4332" s="200"/>
      <c r="C4332" s="200"/>
    </row>
    <row r="4333" spans="2:3" x14ac:dyDescent="0.15">
      <c r="B4333" s="200"/>
      <c r="C4333" s="200"/>
    </row>
    <row r="4334" spans="2:3" x14ac:dyDescent="0.15">
      <c r="B4334" s="200"/>
      <c r="C4334" s="200"/>
    </row>
    <row r="4335" spans="2:3" x14ac:dyDescent="0.15">
      <c r="B4335" s="200"/>
      <c r="C4335" s="200"/>
    </row>
    <row r="4336" spans="2:3" x14ac:dyDescent="0.15">
      <c r="B4336" s="200"/>
      <c r="C4336" s="200"/>
    </row>
    <row r="4337" spans="2:3" x14ac:dyDescent="0.15">
      <c r="B4337" s="200"/>
      <c r="C4337" s="200"/>
    </row>
    <row r="4338" spans="2:3" x14ac:dyDescent="0.15">
      <c r="B4338" s="200"/>
      <c r="C4338" s="200"/>
    </row>
    <row r="4339" spans="2:3" x14ac:dyDescent="0.15">
      <c r="B4339" s="200"/>
      <c r="C4339" s="200"/>
    </row>
    <row r="4340" spans="2:3" x14ac:dyDescent="0.15">
      <c r="B4340" s="200"/>
      <c r="C4340" s="200"/>
    </row>
    <row r="4341" spans="2:3" x14ac:dyDescent="0.15">
      <c r="B4341" s="200"/>
      <c r="C4341" s="200"/>
    </row>
    <row r="4342" spans="2:3" x14ac:dyDescent="0.15">
      <c r="B4342" s="200"/>
      <c r="C4342" s="200"/>
    </row>
    <row r="4343" spans="2:3" x14ac:dyDescent="0.15">
      <c r="B4343" s="200"/>
      <c r="C4343" s="200"/>
    </row>
    <row r="4344" spans="2:3" x14ac:dyDescent="0.15">
      <c r="B4344" s="200"/>
      <c r="C4344" s="200"/>
    </row>
    <row r="4345" spans="2:3" x14ac:dyDescent="0.15">
      <c r="B4345" s="200"/>
      <c r="C4345" s="200"/>
    </row>
    <row r="4346" spans="2:3" x14ac:dyDescent="0.15">
      <c r="B4346" s="200"/>
      <c r="C4346" s="200"/>
    </row>
    <row r="4347" spans="2:3" x14ac:dyDescent="0.15">
      <c r="B4347" s="200"/>
      <c r="C4347" s="200"/>
    </row>
    <row r="4348" spans="2:3" x14ac:dyDescent="0.15">
      <c r="B4348" s="200"/>
      <c r="C4348" s="200"/>
    </row>
    <row r="4349" spans="2:3" x14ac:dyDescent="0.15">
      <c r="B4349" s="200"/>
      <c r="C4349" s="200"/>
    </row>
    <row r="4350" spans="2:3" x14ac:dyDescent="0.15">
      <c r="B4350" s="200"/>
      <c r="C4350" s="200"/>
    </row>
    <row r="4351" spans="2:3" x14ac:dyDescent="0.15">
      <c r="B4351" s="200"/>
      <c r="C4351" s="200"/>
    </row>
    <row r="4352" spans="2:3" x14ac:dyDescent="0.15">
      <c r="B4352" s="200"/>
      <c r="C4352" s="200"/>
    </row>
    <row r="4353" spans="2:3" x14ac:dyDescent="0.15">
      <c r="B4353" s="200"/>
      <c r="C4353" s="200"/>
    </row>
    <row r="4354" spans="2:3" x14ac:dyDescent="0.15">
      <c r="B4354" s="200"/>
      <c r="C4354" s="200"/>
    </row>
    <row r="4355" spans="2:3" x14ac:dyDescent="0.15">
      <c r="B4355" s="200"/>
      <c r="C4355" s="200"/>
    </row>
    <row r="4356" spans="2:3" x14ac:dyDescent="0.15">
      <c r="B4356" s="200"/>
      <c r="C4356" s="200"/>
    </row>
    <row r="4357" spans="2:3" x14ac:dyDescent="0.15">
      <c r="B4357" s="200"/>
      <c r="C4357" s="200"/>
    </row>
    <row r="4358" spans="2:3" x14ac:dyDescent="0.15">
      <c r="B4358" s="200"/>
      <c r="C4358" s="200"/>
    </row>
    <row r="4359" spans="2:3" x14ac:dyDescent="0.15">
      <c r="B4359" s="200"/>
      <c r="C4359" s="200"/>
    </row>
    <row r="4360" spans="2:3" x14ac:dyDescent="0.15">
      <c r="B4360" s="200"/>
      <c r="C4360" s="200"/>
    </row>
    <row r="4361" spans="2:3" x14ac:dyDescent="0.15">
      <c r="B4361" s="200"/>
      <c r="C4361" s="200"/>
    </row>
    <row r="4362" spans="2:3" x14ac:dyDescent="0.15">
      <c r="B4362" s="200"/>
      <c r="C4362" s="200"/>
    </row>
    <row r="4363" spans="2:3" x14ac:dyDescent="0.15">
      <c r="B4363" s="200"/>
      <c r="C4363" s="200"/>
    </row>
    <row r="4364" spans="2:3" x14ac:dyDescent="0.15">
      <c r="B4364" s="200"/>
      <c r="C4364" s="200"/>
    </row>
    <row r="4365" spans="2:3" x14ac:dyDescent="0.15">
      <c r="B4365" s="200"/>
      <c r="C4365" s="200"/>
    </row>
    <row r="4366" spans="2:3" x14ac:dyDescent="0.15">
      <c r="B4366" s="200"/>
      <c r="C4366" s="200"/>
    </row>
    <row r="4367" spans="2:3" x14ac:dyDescent="0.15">
      <c r="B4367" s="200"/>
      <c r="C4367" s="200"/>
    </row>
    <row r="4368" spans="2:3" x14ac:dyDescent="0.15">
      <c r="B4368" s="200"/>
      <c r="C4368" s="200"/>
    </row>
    <row r="4369" spans="2:3" x14ac:dyDescent="0.15">
      <c r="B4369" s="200"/>
      <c r="C4369" s="200"/>
    </row>
    <row r="4370" spans="2:3" x14ac:dyDescent="0.15">
      <c r="B4370" s="200"/>
      <c r="C4370" s="200"/>
    </row>
    <row r="4371" spans="2:3" x14ac:dyDescent="0.15">
      <c r="B4371" s="200"/>
      <c r="C4371" s="200"/>
    </row>
    <row r="4372" spans="2:3" x14ac:dyDescent="0.15">
      <c r="B4372" s="200"/>
      <c r="C4372" s="200"/>
    </row>
    <row r="4373" spans="2:3" x14ac:dyDescent="0.15">
      <c r="B4373" s="200"/>
      <c r="C4373" s="200"/>
    </row>
    <row r="4374" spans="2:3" x14ac:dyDescent="0.15">
      <c r="B4374" s="200"/>
      <c r="C4374" s="200"/>
    </row>
    <row r="4375" spans="2:3" x14ac:dyDescent="0.15">
      <c r="B4375" s="200"/>
      <c r="C4375" s="200"/>
    </row>
    <row r="4376" spans="2:3" x14ac:dyDescent="0.15">
      <c r="B4376" s="200"/>
      <c r="C4376" s="200"/>
    </row>
    <row r="4377" spans="2:3" x14ac:dyDescent="0.15">
      <c r="B4377" s="200"/>
      <c r="C4377" s="200"/>
    </row>
    <row r="4378" spans="2:3" x14ac:dyDescent="0.15">
      <c r="B4378" s="200"/>
      <c r="C4378" s="200"/>
    </row>
    <row r="4379" spans="2:3" x14ac:dyDescent="0.15">
      <c r="B4379" s="200"/>
      <c r="C4379" s="200"/>
    </row>
    <row r="4380" spans="2:3" x14ac:dyDescent="0.15">
      <c r="B4380" s="200"/>
      <c r="C4380" s="200"/>
    </row>
    <row r="4381" spans="2:3" x14ac:dyDescent="0.15">
      <c r="B4381" s="200"/>
      <c r="C4381" s="200"/>
    </row>
    <row r="4382" spans="2:3" x14ac:dyDescent="0.15">
      <c r="B4382" s="200"/>
      <c r="C4382" s="200"/>
    </row>
    <row r="4383" spans="2:3" x14ac:dyDescent="0.15">
      <c r="B4383" s="200"/>
      <c r="C4383" s="200"/>
    </row>
    <row r="4384" spans="2:3" x14ac:dyDescent="0.15">
      <c r="B4384" s="200"/>
      <c r="C4384" s="200"/>
    </row>
    <row r="4385" spans="2:3" x14ac:dyDescent="0.15">
      <c r="B4385" s="200"/>
      <c r="C4385" s="200"/>
    </row>
    <row r="4386" spans="2:3" x14ac:dyDescent="0.15">
      <c r="B4386" s="200"/>
      <c r="C4386" s="200"/>
    </row>
    <row r="4387" spans="2:3" x14ac:dyDescent="0.15">
      <c r="B4387" s="200"/>
      <c r="C4387" s="200"/>
    </row>
    <row r="4388" spans="2:3" x14ac:dyDescent="0.15">
      <c r="B4388" s="200"/>
      <c r="C4388" s="200"/>
    </row>
    <row r="4389" spans="2:3" x14ac:dyDescent="0.15">
      <c r="B4389" s="200"/>
      <c r="C4389" s="200"/>
    </row>
    <row r="4390" spans="2:3" x14ac:dyDescent="0.15">
      <c r="B4390" s="200"/>
      <c r="C4390" s="200"/>
    </row>
    <row r="4391" spans="2:3" x14ac:dyDescent="0.15">
      <c r="B4391" s="200"/>
      <c r="C4391" s="200"/>
    </row>
    <row r="4392" spans="2:3" x14ac:dyDescent="0.15">
      <c r="B4392" s="200"/>
      <c r="C4392" s="200"/>
    </row>
    <row r="4393" spans="2:3" x14ac:dyDescent="0.15">
      <c r="B4393" s="200"/>
      <c r="C4393" s="200"/>
    </row>
    <row r="4394" spans="2:3" x14ac:dyDescent="0.15">
      <c r="B4394" s="200"/>
      <c r="C4394" s="200"/>
    </row>
    <row r="4395" spans="2:3" x14ac:dyDescent="0.15">
      <c r="B4395" s="200"/>
      <c r="C4395" s="200"/>
    </row>
    <row r="4396" spans="2:3" x14ac:dyDescent="0.15">
      <c r="B4396" s="200"/>
      <c r="C4396" s="200"/>
    </row>
    <row r="4397" spans="2:3" x14ac:dyDescent="0.15">
      <c r="B4397" s="200"/>
      <c r="C4397" s="200"/>
    </row>
    <row r="4398" spans="2:3" x14ac:dyDescent="0.15">
      <c r="B4398" s="200"/>
      <c r="C4398" s="200"/>
    </row>
    <row r="4399" spans="2:3" x14ac:dyDescent="0.15">
      <c r="B4399" s="200"/>
      <c r="C4399" s="200"/>
    </row>
    <row r="4400" spans="2:3" x14ac:dyDescent="0.15">
      <c r="B4400" s="200"/>
      <c r="C4400" s="200"/>
    </row>
    <row r="4401" spans="2:3" x14ac:dyDescent="0.15">
      <c r="B4401" s="200"/>
      <c r="C4401" s="200"/>
    </row>
    <row r="4402" spans="2:3" x14ac:dyDescent="0.15">
      <c r="B4402" s="200"/>
      <c r="C4402" s="200"/>
    </row>
    <row r="4403" spans="2:3" x14ac:dyDescent="0.15">
      <c r="B4403" s="200"/>
      <c r="C4403" s="200"/>
    </row>
    <row r="4404" spans="2:3" x14ac:dyDescent="0.15">
      <c r="B4404" s="200"/>
      <c r="C4404" s="200"/>
    </row>
    <row r="4405" spans="2:3" x14ac:dyDescent="0.15">
      <c r="B4405" s="200"/>
      <c r="C4405" s="200"/>
    </row>
    <row r="4406" spans="2:3" x14ac:dyDescent="0.15">
      <c r="B4406" s="200"/>
      <c r="C4406" s="200"/>
    </row>
    <row r="4407" spans="2:3" x14ac:dyDescent="0.15">
      <c r="B4407" s="200"/>
      <c r="C4407" s="200"/>
    </row>
    <row r="4408" spans="2:3" x14ac:dyDescent="0.15">
      <c r="B4408" s="200"/>
      <c r="C4408" s="200"/>
    </row>
    <row r="4409" spans="2:3" x14ac:dyDescent="0.15">
      <c r="B4409" s="200"/>
      <c r="C4409" s="200"/>
    </row>
    <row r="4410" spans="2:3" x14ac:dyDescent="0.15">
      <c r="B4410" s="200"/>
      <c r="C4410" s="200"/>
    </row>
    <row r="4411" spans="2:3" x14ac:dyDescent="0.15">
      <c r="B4411" s="200"/>
      <c r="C4411" s="200"/>
    </row>
    <row r="4412" spans="2:3" x14ac:dyDescent="0.15">
      <c r="B4412" s="200"/>
      <c r="C4412" s="200"/>
    </row>
    <row r="4413" spans="2:3" x14ac:dyDescent="0.15">
      <c r="B4413" s="200"/>
      <c r="C4413" s="200"/>
    </row>
    <row r="4414" spans="2:3" x14ac:dyDescent="0.15">
      <c r="B4414" s="200"/>
      <c r="C4414" s="200"/>
    </row>
    <row r="4415" spans="2:3" x14ac:dyDescent="0.15">
      <c r="B4415" s="200"/>
      <c r="C4415" s="200"/>
    </row>
    <row r="4416" spans="2:3" x14ac:dyDescent="0.15">
      <c r="B4416" s="200"/>
      <c r="C4416" s="200"/>
    </row>
    <row r="4417" spans="2:3" x14ac:dyDescent="0.15">
      <c r="B4417" s="200"/>
      <c r="C4417" s="200"/>
    </row>
    <row r="4418" spans="2:3" x14ac:dyDescent="0.15">
      <c r="B4418" s="200"/>
      <c r="C4418" s="200"/>
    </row>
    <row r="4419" spans="2:3" x14ac:dyDescent="0.15">
      <c r="B4419" s="200"/>
      <c r="C4419" s="200"/>
    </row>
    <row r="4420" spans="2:3" x14ac:dyDescent="0.15">
      <c r="B4420" s="200"/>
      <c r="C4420" s="200"/>
    </row>
    <row r="4421" spans="2:3" x14ac:dyDescent="0.15">
      <c r="B4421" s="200"/>
      <c r="C4421" s="200"/>
    </row>
    <row r="4422" spans="2:3" x14ac:dyDescent="0.15">
      <c r="B4422" s="200"/>
      <c r="C4422" s="200"/>
    </row>
    <row r="4423" spans="2:3" x14ac:dyDescent="0.15">
      <c r="B4423" s="200"/>
      <c r="C4423" s="200"/>
    </row>
    <row r="4424" spans="2:3" x14ac:dyDescent="0.15">
      <c r="B4424" s="200"/>
      <c r="C4424" s="200"/>
    </row>
    <row r="4425" spans="2:3" x14ac:dyDescent="0.15">
      <c r="B4425" s="200"/>
      <c r="C4425" s="200"/>
    </row>
    <row r="4426" spans="2:3" x14ac:dyDescent="0.15">
      <c r="B4426" s="200"/>
      <c r="C4426" s="200"/>
    </row>
    <row r="4427" spans="2:3" x14ac:dyDescent="0.15">
      <c r="B4427" s="200"/>
      <c r="C4427" s="200"/>
    </row>
    <row r="4428" spans="2:3" x14ac:dyDescent="0.15">
      <c r="B4428" s="200"/>
      <c r="C4428" s="200"/>
    </row>
    <row r="4429" spans="2:3" x14ac:dyDescent="0.15">
      <c r="B4429" s="200"/>
      <c r="C4429" s="200"/>
    </row>
    <row r="4430" spans="2:3" x14ac:dyDescent="0.15">
      <c r="B4430" s="200"/>
      <c r="C4430" s="200"/>
    </row>
    <row r="4431" spans="2:3" x14ac:dyDescent="0.15">
      <c r="B4431" s="200"/>
      <c r="C4431" s="200"/>
    </row>
    <row r="4432" spans="2:3" x14ac:dyDescent="0.15">
      <c r="B4432" s="200"/>
      <c r="C4432" s="200"/>
    </row>
    <row r="4433" spans="2:3" x14ac:dyDescent="0.15">
      <c r="B4433" s="200"/>
      <c r="C4433" s="200"/>
    </row>
    <row r="4434" spans="2:3" x14ac:dyDescent="0.15">
      <c r="B4434" s="200"/>
      <c r="C4434" s="200"/>
    </row>
    <row r="4435" spans="2:3" x14ac:dyDescent="0.15">
      <c r="B4435" s="200"/>
      <c r="C4435" s="200"/>
    </row>
    <row r="4436" spans="2:3" x14ac:dyDescent="0.15">
      <c r="B4436" s="200"/>
      <c r="C4436" s="200"/>
    </row>
    <row r="4437" spans="2:3" x14ac:dyDescent="0.15">
      <c r="B4437" s="200"/>
      <c r="C4437" s="200"/>
    </row>
    <row r="4438" spans="2:3" x14ac:dyDescent="0.15">
      <c r="B4438" s="200"/>
      <c r="C4438" s="200"/>
    </row>
    <row r="4439" spans="2:3" x14ac:dyDescent="0.15">
      <c r="B4439" s="200"/>
      <c r="C4439" s="200"/>
    </row>
    <row r="4440" spans="2:3" x14ac:dyDescent="0.15">
      <c r="B4440" s="200"/>
      <c r="C4440" s="200"/>
    </row>
    <row r="4441" spans="2:3" x14ac:dyDescent="0.15">
      <c r="B4441" s="200"/>
      <c r="C4441" s="200"/>
    </row>
    <row r="4442" spans="2:3" x14ac:dyDescent="0.15">
      <c r="B4442" s="200"/>
      <c r="C4442" s="200"/>
    </row>
    <row r="4443" spans="2:3" x14ac:dyDescent="0.15">
      <c r="B4443" s="200"/>
      <c r="C4443" s="200"/>
    </row>
    <row r="4444" spans="2:3" x14ac:dyDescent="0.15">
      <c r="B4444" s="200"/>
      <c r="C4444" s="200"/>
    </row>
    <row r="4445" spans="2:3" x14ac:dyDescent="0.15">
      <c r="B4445" s="200"/>
      <c r="C4445" s="200"/>
    </row>
    <row r="4446" spans="2:3" x14ac:dyDescent="0.15">
      <c r="B4446" s="200"/>
      <c r="C4446" s="200"/>
    </row>
    <row r="4447" spans="2:3" x14ac:dyDescent="0.15">
      <c r="B4447" s="200"/>
      <c r="C4447" s="200"/>
    </row>
    <row r="4448" spans="2:3" x14ac:dyDescent="0.15">
      <c r="B4448" s="200"/>
      <c r="C4448" s="200"/>
    </row>
    <row r="4449" spans="2:3" x14ac:dyDescent="0.15">
      <c r="B4449" s="200"/>
      <c r="C4449" s="200"/>
    </row>
    <row r="4450" spans="2:3" x14ac:dyDescent="0.15">
      <c r="B4450" s="200"/>
      <c r="C4450" s="200"/>
    </row>
    <row r="4451" spans="2:3" x14ac:dyDescent="0.15">
      <c r="B4451" s="200"/>
      <c r="C4451" s="200"/>
    </row>
    <row r="4452" spans="2:3" x14ac:dyDescent="0.15">
      <c r="B4452" s="200"/>
      <c r="C4452" s="200"/>
    </row>
    <row r="4453" spans="2:3" x14ac:dyDescent="0.15">
      <c r="B4453" s="200"/>
      <c r="C4453" s="200"/>
    </row>
    <row r="4454" spans="2:3" x14ac:dyDescent="0.15">
      <c r="B4454" s="200"/>
      <c r="C4454" s="200"/>
    </row>
    <row r="4455" spans="2:3" x14ac:dyDescent="0.15">
      <c r="B4455" s="200"/>
      <c r="C4455" s="200"/>
    </row>
    <row r="4456" spans="2:3" x14ac:dyDescent="0.15">
      <c r="B4456" s="200"/>
      <c r="C4456" s="200"/>
    </row>
    <row r="4457" spans="2:3" x14ac:dyDescent="0.15">
      <c r="B4457" s="200"/>
      <c r="C4457" s="200"/>
    </row>
    <row r="4458" spans="2:3" x14ac:dyDescent="0.15">
      <c r="B4458" s="200"/>
      <c r="C4458" s="200"/>
    </row>
    <row r="4459" spans="2:3" x14ac:dyDescent="0.15">
      <c r="B4459" s="200"/>
      <c r="C4459" s="200"/>
    </row>
    <row r="4460" spans="2:3" x14ac:dyDescent="0.15">
      <c r="B4460" s="200"/>
      <c r="C4460" s="200"/>
    </row>
    <row r="4461" spans="2:3" x14ac:dyDescent="0.15">
      <c r="B4461" s="200"/>
      <c r="C4461" s="200"/>
    </row>
    <row r="4462" spans="2:3" x14ac:dyDescent="0.15">
      <c r="B4462" s="200"/>
      <c r="C4462" s="200"/>
    </row>
    <row r="4463" spans="2:3" x14ac:dyDescent="0.15">
      <c r="B4463" s="200"/>
      <c r="C4463" s="200"/>
    </row>
    <row r="4464" spans="2:3" x14ac:dyDescent="0.15">
      <c r="B4464" s="200"/>
      <c r="C4464" s="200"/>
    </row>
    <row r="4465" spans="2:3" x14ac:dyDescent="0.15">
      <c r="B4465" s="200"/>
      <c r="C4465" s="200"/>
    </row>
    <row r="4466" spans="2:3" x14ac:dyDescent="0.15">
      <c r="B4466" s="200"/>
      <c r="C4466" s="200"/>
    </row>
    <row r="4467" spans="2:3" x14ac:dyDescent="0.15">
      <c r="B4467" s="200"/>
      <c r="C4467" s="200"/>
    </row>
    <row r="4468" spans="2:3" x14ac:dyDescent="0.15">
      <c r="B4468" s="200"/>
      <c r="C4468" s="200"/>
    </row>
    <row r="4469" spans="2:3" x14ac:dyDescent="0.15">
      <c r="B4469" s="200"/>
      <c r="C4469" s="200"/>
    </row>
    <row r="4470" spans="2:3" x14ac:dyDescent="0.15">
      <c r="B4470" s="200"/>
      <c r="C4470" s="200"/>
    </row>
    <row r="4471" spans="2:3" x14ac:dyDescent="0.15">
      <c r="B4471" s="200"/>
      <c r="C4471" s="200"/>
    </row>
    <row r="4472" spans="2:3" x14ac:dyDescent="0.15">
      <c r="B4472" s="200"/>
      <c r="C4472" s="200"/>
    </row>
    <row r="4473" spans="2:3" x14ac:dyDescent="0.15">
      <c r="B4473" s="200"/>
      <c r="C4473" s="200"/>
    </row>
    <row r="4474" spans="2:3" x14ac:dyDescent="0.15">
      <c r="B4474" s="200"/>
      <c r="C4474" s="200"/>
    </row>
    <row r="4475" spans="2:3" x14ac:dyDescent="0.15">
      <c r="B4475" s="200"/>
      <c r="C4475" s="200"/>
    </row>
    <row r="4476" spans="2:3" x14ac:dyDescent="0.15">
      <c r="B4476" s="200"/>
      <c r="C4476" s="200"/>
    </row>
    <row r="4477" spans="2:3" x14ac:dyDescent="0.15">
      <c r="B4477" s="200"/>
      <c r="C4477" s="200"/>
    </row>
    <row r="4478" spans="2:3" x14ac:dyDescent="0.15">
      <c r="B4478" s="200"/>
      <c r="C4478" s="200"/>
    </row>
    <row r="4479" spans="2:3" x14ac:dyDescent="0.15">
      <c r="B4479" s="200"/>
      <c r="C4479" s="200"/>
    </row>
    <row r="4480" spans="2:3" x14ac:dyDescent="0.15">
      <c r="B4480" s="200"/>
      <c r="C4480" s="200"/>
    </row>
    <row r="4481" spans="2:3" x14ac:dyDescent="0.15">
      <c r="B4481" s="200"/>
      <c r="C4481" s="200"/>
    </row>
    <row r="4482" spans="2:3" x14ac:dyDescent="0.15">
      <c r="B4482" s="200"/>
      <c r="C4482" s="200"/>
    </row>
    <row r="4483" spans="2:3" x14ac:dyDescent="0.15">
      <c r="B4483" s="200"/>
      <c r="C4483" s="200"/>
    </row>
    <row r="4484" spans="2:3" x14ac:dyDescent="0.15">
      <c r="B4484" s="200"/>
      <c r="C4484" s="200"/>
    </row>
    <row r="4485" spans="2:3" x14ac:dyDescent="0.15">
      <c r="B4485" s="200"/>
      <c r="C4485" s="200"/>
    </row>
    <row r="4486" spans="2:3" x14ac:dyDescent="0.15">
      <c r="B4486" s="200"/>
      <c r="C4486" s="200"/>
    </row>
    <row r="4487" spans="2:3" x14ac:dyDescent="0.15">
      <c r="B4487" s="200"/>
      <c r="C4487" s="200"/>
    </row>
    <row r="4488" spans="2:3" x14ac:dyDescent="0.15">
      <c r="B4488" s="200"/>
      <c r="C4488" s="200"/>
    </row>
    <row r="4489" spans="2:3" x14ac:dyDescent="0.15">
      <c r="B4489" s="200"/>
      <c r="C4489" s="200"/>
    </row>
    <row r="4490" spans="2:3" x14ac:dyDescent="0.15">
      <c r="B4490" s="200"/>
      <c r="C4490" s="200"/>
    </row>
    <row r="4491" spans="2:3" x14ac:dyDescent="0.15">
      <c r="B4491" s="200"/>
      <c r="C4491" s="200"/>
    </row>
    <row r="4492" spans="2:3" x14ac:dyDescent="0.15">
      <c r="B4492" s="200"/>
      <c r="C4492" s="200"/>
    </row>
    <row r="4493" spans="2:3" x14ac:dyDescent="0.15">
      <c r="B4493" s="200"/>
      <c r="C4493" s="200"/>
    </row>
    <row r="4494" spans="2:3" x14ac:dyDescent="0.15">
      <c r="B4494" s="200"/>
      <c r="C4494" s="200"/>
    </row>
    <row r="4495" spans="2:3" x14ac:dyDescent="0.15">
      <c r="B4495" s="200"/>
      <c r="C4495" s="200"/>
    </row>
    <row r="4496" spans="2:3" x14ac:dyDescent="0.15">
      <c r="B4496" s="200"/>
      <c r="C4496" s="200"/>
    </row>
    <row r="4497" spans="2:3" x14ac:dyDescent="0.15">
      <c r="B4497" s="200"/>
      <c r="C4497" s="200"/>
    </row>
    <row r="4498" spans="2:3" x14ac:dyDescent="0.15">
      <c r="B4498" s="200"/>
      <c r="C4498" s="200"/>
    </row>
    <row r="4499" spans="2:3" x14ac:dyDescent="0.15">
      <c r="B4499" s="200"/>
      <c r="C4499" s="200"/>
    </row>
    <row r="4500" spans="2:3" x14ac:dyDescent="0.15">
      <c r="B4500" s="200"/>
      <c r="C4500" s="200"/>
    </row>
    <row r="4501" spans="2:3" x14ac:dyDescent="0.15">
      <c r="B4501" s="200"/>
      <c r="C4501" s="200"/>
    </row>
    <row r="4502" spans="2:3" x14ac:dyDescent="0.15">
      <c r="B4502" s="200"/>
      <c r="C4502" s="200"/>
    </row>
    <row r="4503" spans="2:3" x14ac:dyDescent="0.15">
      <c r="B4503" s="200"/>
      <c r="C4503" s="200"/>
    </row>
    <row r="4504" spans="2:3" x14ac:dyDescent="0.15">
      <c r="B4504" s="200"/>
      <c r="C4504" s="200"/>
    </row>
    <row r="4505" spans="2:3" x14ac:dyDescent="0.15">
      <c r="B4505" s="200"/>
      <c r="C4505" s="200"/>
    </row>
    <row r="4506" spans="2:3" x14ac:dyDescent="0.15">
      <c r="B4506" s="200"/>
      <c r="C4506" s="200"/>
    </row>
    <row r="4507" spans="2:3" x14ac:dyDescent="0.15">
      <c r="B4507" s="200"/>
      <c r="C4507" s="200"/>
    </row>
    <row r="4508" spans="2:3" x14ac:dyDescent="0.15">
      <c r="B4508" s="200"/>
      <c r="C4508" s="200"/>
    </row>
    <row r="4509" spans="2:3" x14ac:dyDescent="0.15">
      <c r="B4509" s="200"/>
      <c r="C4509" s="200"/>
    </row>
    <row r="4510" spans="2:3" x14ac:dyDescent="0.15">
      <c r="B4510" s="200"/>
      <c r="C4510" s="200"/>
    </row>
    <row r="4511" spans="2:3" x14ac:dyDescent="0.15">
      <c r="B4511" s="200"/>
      <c r="C4511" s="200"/>
    </row>
    <row r="4512" spans="2:3" x14ac:dyDescent="0.15">
      <c r="B4512" s="200"/>
      <c r="C4512" s="200"/>
    </row>
    <row r="4513" spans="2:3" x14ac:dyDescent="0.15">
      <c r="B4513" s="200"/>
      <c r="C4513" s="200"/>
    </row>
    <row r="4514" spans="2:3" x14ac:dyDescent="0.15">
      <c r="B4514" s="200"/>
      <c r="C4514" s="200"/>
    </row>
    <row r="4515" spans="2:3" x14ac:dyDescent="0.15">
      <c r="B4515" s="200"/>
      <c r="C4515" s="200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activeCell="A3" sqref="A3"/>
      <selection pane="bottomLeft" activeCell="A3" sqref="A3"/>
    </sheetView>
  </sheetViews>
  <sheetFormatPr defaultRowHeight="7.8" x14ac:dyDescent="0.15"/>
  <cols>
    <col min="1" max="1" width="10.1640625" style="192" bestFit="1" customWidth="1"/>
    <col min="2" max="2" width="8.33203125" style="192" bestFit="1" customWidth="1"/>
    <col min="3" max="3" width="6.83203125" style="192" bestFit="1" customWidth="1"/>
    <col min="4" max="4" width="8.33203125" style="192" bestFit="1" customWidth="1"/>
    <col min="5" max="5" width="10.1640625" style="192" bestFit="1" customWidth="1"/>
    <col min="6" max="16384" width="9.33203125" style="192"/>
  </cols>
  <sheetData>
    <row r="1" spans="1:5" x14ac:dyDescent="0.15">
      <c r="A1" s="6" t="s">
        <v>82</v>
      </c>
    </row>
    <row r="3" spans="1:5" x14ac:dyDescent="0.15">
      <c r="A3" s="192" t="s">
        <v>61</v>
      </c>
      <c r="B3" s="266" t="s">
        <v>79</v>
      </c>
      <c r="C3" s="266" t="s">
        <v>74</v>
      </c>
      <c r="D3" s="266" t="s">
        <v>72</v>
      </c>
    </row>
    <row r="4" spans="1:5" hidden="1" x14ac:dyDescent="0.15">
      <c r="A4" s="267">
        <v>37105</v>
      </c>
      <c r="B4" s="268">
        <v>5135371</v>
      </c>
      <c r="C4" s="268">
        <v>0</v>
      </c>
      <c r="D4" s="268">
        <v>5135371</v>
      </c>
      <c r="E4" s="193"/>
    </row>
    <row r="5" spans="1:5" hidden="1" x14ac:dyDescent="0.15">
      <c r="A5" s="267">
        <v>37106</v>
      </c>
      <c r="B5" s="268">
        <v>5031308</v>
      </c>
      <c r="C5" s="268">
        <v>0</v>
      </c>
      <c r="D5" s="268">
        <v>5031308</v>
      </c>
      <c r="E5" s="193"/>
    </row>
    <row r="6" spans="1:5" hidden="1" x14ac:dyDescent="0.15">
      <c r="A6" s="267">
        <v>37109</v>
      </c>
      <c r="B6" s="268">
        <v>4991698</v>
      </c>
      <c r="C6" s="268">
        <v>0</v>
      </c>
      <c r="D6" s="268">
        <v>4991698</v>
      </c>
      <c r="E6" s="193"/>
    </row>
    <row r="7" spans="1:5" hidden="1" x14ac:dyDescent="0.15">
      <c r="A7" s="267">
        <v>37110</v>
      </c>
      <c r="B7" s="268">
        <v>4873733</v>
      </c>
      <c r="C7" s="268">
        <v>0</v>
      </c>
      <c r="D7" s="268">
        <v>4873733</v>
      </c>
      <c r="E7" s="193"/>
    </row>
    <row r="8" spans="1:5" hidden="1" x14ac:dyDescent="0.15">
      <c r="A8" s="267">
        <v>37111</v>
      </c>
      <c r="B8" s="268">
        <v>4218714</v>
      </c>
      <c r="C8" s="268">
        <v>0</v>
      </c>
      <c r="D8" s="268">
        <v>4218714</v>
      </c>
      <c r="E8" s="193"/>
    </row>
    <row r="9" spans="1:5" hidden="1" x14ac:dyDescent="0.15">
      <c r="A9" s="267">
        <v>37112</v>
      </c>
      <c r="B9" s="268">
        <v>4169850</v>
      </c>
      <c r="C9" s="268">
        <v>0</v>
      </c>
      <c r="D9" s="268">
        <v>4169850</v>
      </c>
      <c r="E9" s="193"/>
    </row>
    <row r="10" spans="1:5" hidden="1" x14ac:dyDescent="0.15">
      <c r="A10" s="267">
        <v>37113</v>
      </c>
      <c r="B10" s="268">
        <v>4147185</v>
      </c>
      <c r="C10" s="268">
        <v>0</v>
      </c>
      <c r="D10" s="268">
        <v>4147185</v>
      </c>
      <c r="E10" s="193"/>
    </row>
    <row r="11" spans="1:5" hidden="1" x14ac:dyDescent="0.15">
      <c r="A11" s="267">
        <v>37116</v>
      </c>
      <c r="B11" s="268">
        <v>4319686</v>
      </c>
      <c r="C11" s="268">
        <v>0</v>
      </c>
      <c r="D11" s="268">
        <v>4319686</v>
      </c>
      <c r="E11" s="193"/>
    </row>
    <row r="12" spans="1:5" hidden="1" x14ac:dyDescent="0.15">
      <c r="A12" s="267">
        <v>37117</v>
      </c>
      <c r="B12" s="268">
        <v>4431433</v>
      </c>
      <c r="C12" s="268">
        <v>59431</v>
      </c>
      <c r="D12" s="268">
        <v>4337591</v>
      </c>
      <c r="E12" s="193"/>
    </row>
    <row r="13" spans="1:5" hidden="1" x14ac:dyDescent="0.15">
      <c r="A13" s="267">
        <v>37118</v>
      </c>
      <c r="B13" s="268">
        <v>4350292</v>
      </c>
      <c r="C13" s="268">
        <v>59771</v>
      </c>
      <c r="D13" s="268">
        <v>4363810</v>
      </c>
      <c r="E13" s="193"/>
    </row>
    <row r="14" spans="1:5" hidden="1" x14ac:dyDescent="0.15">
      <c r="A14" s="267">
        <v>37119</v>
      </c>
      <c r="B14" s="268">
        <v>4448251</v>
      </c>
      <c r="C14" s="268">
        <v>0</v>
      </c>
      <c r="D14" s="268">
        <v>4448251</v>
      </c>
      <c r="E14" s="193"/>
    </row>
    <row r="15" spans="1:5" hidden="1" x14ac:dyDescent="0.15">
      <c r="A15" s="267">
        <v>37120</v>
      </c>
      <c r="B15" s="268">
        <v>4379551</v>
      </c>
      <c r="C15" s="268">
        <v>0</v>
      </c>
      <c r="D15" s="268">
        <v>4379551</v>
      </c>
      <c r="E15" s="193"/>
    </row>
    <row r="16" spans="1:5" hidden="1" x14ac:dyDescent="0.15">
      <c r="A16" s="267">
        <v>37123</v>
      </c>
      <c r="B16" s="268">
        <v>4756348</v>
      </c>
      <c r="C16" s="268">
        <v>0</v>
      </c>
      <c r="D16" s="268">
        <v>4756348</v>
      </c>
      <c r="E16" s="193"/>
    </row>
    <row r="17" spans="1:5" hidden="1" x14ac:dyDescent="0.15">
      <c r="A17" s="267">
        <v>37124</v>
      </c>
      <c r="B17" s="268">
        <v>4758991</v>
      </c>
      <c r="C17" s="268">
        <v>0</v>
      </c>
      <c r="D17" s="268">
        <v>4758991</v>
      </c>
      <c r="E17" s="193"/>
    </row>
    <row r="18" spans="1:5" hidden="1" x14ac:dyDescent="0.15">
      <c r="A18" s="267">
        <v>37125</v>
      </c>
      <c r="B18" s="268">
        <v>4752500</v>
      </c>
      <c r="C18" s="268">
        <v>0</v>
      </c>
      <c r="D18" s="268">
        <v>4752500</v>
      </c>
      <c r="E18" s="193"/>
    </row>
    <row r="19" spans="1:5" hidden="1" x14ac:dyDescent="0.15">
      <c r="A19" s="267">
        <v>37126</v>
      </c>
      <c r="B19" s="268">
        <v>4879554</v>
      </c>
      <c r="C19" s="268">
        <v>0</v>
      </c>
      <c r="D19" s="268">
        <v>4879554</v>
      </c>
      <c r="E19" s="193"/>
    </row>
    <row r="20" spans="1:5" hidden="1" x14ac:dyDescent="0.15">
      <c r="A20" s="267">
        <v>37127</v>
      </c>
      <c r="B20" s="268">
        <v>4590731</v>
      </c>
      <c r="C20" s="268">
        <v>0</v>
      </c>
      <c r="D20" s="268">
        <v>4590731</v>
      </c>
      <c r="E20" s="193"/>
    </row>
    <row r="21" spans="1:5" hidden="1" x14ac:dyDescent="0.15">
      <c r="A21" s="267">
        <v>37130</v>
      </c>
      <c r="B21" s="268">
        <v>4821289</v>
      </c>
      <c r="C21" s="268">
        <v>0</v>
      </c>
      <c r="D21" s="268">
        <v>4821289</v>
      </c>
      <c r="E21" s="193"/>
    </row>
    <row r="22" spans="1:5" hidden="1" x14ac:dyDescent="0.15">
      <c r="A22" s="267">
        <v>37131</v>
      </c>
      <c r="B22" s="268">
        <v>4811492</v>
      </c>
      <c r="C22" s="268">
        <v>0</v>
      </c>
      <c r="D22" s="268">
        <v>4811492</v>
      </c>
      <c r="E22" s="193"/>
    </row>
    <row r="23" spans="1:5" hidden="1" x14ac:dyDescent="0.15">
      <c r="A23" s="267">
        <v>37132</v>
      </c>
      <c r="B23" s="268">
        <v>4477692</v>
      </c>
      <c r="C23" s="268">
        <v>50285</v>
      </c>
      <c r="D23" s="268">
        <v>4607370</v>
      </c>
      <c r="E23" s="193"/>
    </row>
    <row r="24" spans="1:5" hidden="1" x14ac:dyDescent="0.15">
      <c r="A24" s="267">
        <v>37133</v>
      </c>
      <c r="B24" s="268">
        <v>4329987</v>
      </c>
      <c r="C24" s="268">
        <v>51411</v>
      </c>
      <c r="D24" s="268">
        <v>4341912</v>
      </c>
      <c r="E24" s="193"/>
    </row>
    <row r="25" spans="1:5" hidden="1" x14ac:dyDescent="0.15">
      <c r="A25" s="267">
        <v>37134</v>
      </c>
      <c r="B25" s="268">
        <v>4667981</v>
      </c>
      <c r="C25" s="268">
        <v>51177</v>
      </c>
      <c r="D25" s="268">
        <v>4658361</v>
      </c>
      <c r="E25" s="193"/>
    </row>
    <row r="26" spans="1:5" hidden="1" x14ac:dyDescent="0.15">
      <c r="A26" s="267">
        <v>37138</v>
      </c>
      <c r="B26" s="268">
        <v>4557588</v>
      </c>
      <c r="C26" s="268">
        <v>19189</v>
      </c>
      <c r="D26" s="268">
        <v>4540505</v>
      </c>
      <c r="E26" s="193"/>
    </row>
    <row r="27" spans="1:5" hidden="1" x14ac:dyDescent="0.15">
      <c r="A27" s="267">
        <v>37139</v>
      </c>
      <c r="B27" s="268">
        <v>3675905</v>
      </c>
      <c r="C27" s="268">
        <v>32722</v>
      </c>
      <c r="D27" s="268">
        <v>3689558</v>
      </c>
      <c r="E27" s="193"/>
    </row>
    <row r="28" spans="1:5" hidden="1" x14ac:dyDescent="0.15">
      <c r="A28" s="267">
        <v>37140</v>
      </c>
      <c r="B28" s="268">
        <v>5389229</v>
      </c>
      <c r="C28" s="268">
        <v>26249</v>
      </c>
      <c r="D28" s="268">
        <v>5635970</v>
      </c>
      <c r="E28" s="193"/>
    </row>
    <row r="29" spans="1:5" hidden="1" x14ac:dyDescent="0.15">
      <c r="A29" s="267">
        <v>37141</v>
      </c>
      <c r="B29" s="268">
        <v>5177361</v>
      </c>
      <c r="C29" s="268">
        <v>37191</v>
      </c>
      <c r="D29" s="268">
        <v>5166388</v>
      </c>
      <c r="E29" s="193"/>
    </row>
    <row r="30" spans="1:5" hidden="1" x14ac:dyDescent="0.15">
      <c r="A30" s="267">
        <v>37144</v>
      </c>
      <c r="B30" s="268">
        <v>5113932</v>
      </c>
      <c r="C30" s="268">
        <v>23605</v>
      </c>
      <c r="D30" s="268">
        <v>5150111</v>
      </c>
      <c r="E30" s="193"/>
    </row>
    <row r="31" spans="1:5" hidden="1" x14ac:dyDescent="0.15">
      <c r="A31" s="267">
        <v>37146</v>
      </c>
      <c r="B31" s="268">
        <v>5102144</v>
      </c>
      <c r="C31" s="268">
        <v>23912</v>
      </c>
      <c r="D31" s="268">
        <v>5126259</v>
      </c>
    </row>
    <row r="32" spans="1:5" hidden="1" x14ac:dyDescent="0.15">
      <c r="A32" s="267">
        <v>37147</v>
      </c>
      <c r="B32" s="268">
        <v>5348072</v>
      </c>
      <c r="C32" s="268">
        <v>24406</v>
      </c>
      <c r="D32" s="268">
        <v>5335087</v>
      </c>
    </row>
    <row r="33" spans="1:4" hidden="1" x14ac:dyDescent="0.15">
      <c r="A33" s="267">
        <v>37148</v>
      </c>
      <c r="B33" s="268">
        <v>5251501</v>
      </c>
      <c r="C33" s="268">
        <v>25263</v>
      </c>
      <c r="D33" s="268">
        <v>5247060</v>
      </c>
    </row>
    <row r="34" spans="1:4" hidden="1" x14ac:dyDescent="0.15">
      <c r="A34" s="267">
        <v>37151</v>
      </c>
      <c r="B34" s="268">
        <v>5410909</v>
      </c>
      <c r="C34" s="268">
        <v>47058</v>
      </c>
      <c r="D34" s="268">
        <v>5414388</v>
      </c>
    </row>
    <row r="35" spans="1:4" hidden="1" x14ac:dyDescent="0.15">
      <c r="A35" s="267">
        <v>37152</v>
      </c>
      <c r="B35" s="268">
        <v>5206488</v>
      </c>
      <c r="C35" s="268">
        <v>87994</v>
      </c>
      <c r="D35" s="268">
        <v>5266345</v>
      </c>
    </row>
    <row r="36" spans="1:4" hidden="1" x14ac:dyDescent="0.15">
      <c r="A36" s="267">
        <v>37153</v>
      </c>
      <c r="B36" s="268">
        <v>5063625</v>
      </c>
      <c r="C36" s="268">
        <v>85087</v>
      </c>
      <c r="D36" s="268">
        <v>5108834</v>
      </c>
    </row>
    <row r="37" spans="1:4" hidden="1" x14ac:dyDescent="0.15">
      <c r="A37" s="267">
        <v>37154</v>
      </c>
      <c r="B37" s="268">
        <v>5188121</v>
      </c>
      <c r="C37" s="268">
        <v>41778</v>
      </c>
      <c r="D37" s="268">
        <v>5216006</v>
      </c>
    </row>
    <row r="38" spans="1:4" hidden="1" x14ac:dyDescent="0.15">
      <c r="A38" s="267">
        <v>37155</v>
      </c>
      <c r="B38" s="268">
        <v>5166748</v>
      </c>
      <c r="C38" s="268">
        <v>61979</v>
      </c>
      <c r="D38" s="268">
        <v>5259605</v>
      </c>
    </row>
    <row r="39" spans="1:4" hidden="1" x14ac:dyDescent="0.15">
      <c r="A39" s="267">
        <v>37158</v>
      </c>
      <c r="B39" s="268">
        <v>4988723</v>
      </c>
      <c r="C39" s="268">
        <v>18555</v>
      </c>
      <c r="D39" s="268">
        <v>5007848</v>
      </c>
    </row>
    <row r="40" spans="1:4" hidden="1" x14ac:dyDescent="0.15">
      <c r="A40" s="267">
        <v>37159</v>
      </c>
      <c r="B40" s="268">
        <v>5266180</v>
      </c>
      <c r="C40" s="268">
        <v>0</v>
      </c>
      <c r="D40" s="268">
        <v>5266180</v>
      </c>
    </row>
    <row r="41" spans="1:4" hidden="1" x14ac:dyDescent="0.15">
      <c r="A41" s="267">
        <v>37160</v>
      </c>
      <c r="B41" s="268">
        <v>5224540</v>
      </c>
      <c r="C41" s="268">
        <v>0</v>
      </c>
      <c r="D41" s="268">
        <v>5224540</v>
      </c>
    </row>
    <row r="42" spans="1:4" hidden="1" x14ac:dyDescent="0.15">
      <c r="A42" s="267">
        <v>37161</v>
      </c>
      <c r="B42" s="268">
        <v>4809166</v>
      </c>
      <c r="C42" s="268">
        <v>46711</v>
      </c>
      <c r="D42" s="268">
        <v>4854145</v>
      </c>
    </row>
    <row r="43" spans="1:4" hidden="1" x14ac:dyDescent="0.15">
      <c r="A43" s="267">
        <v>37162</v>
      </c>
      <c r="B43" s="268">
        <v>3496601</v>
      </c>
      <c r="C43" s="268">
        <v>33771</v>
      </c>
      <c r="D43" s="268">
        <v>3529422</v>
      </c>
    </row>
    <row r="44" spans="1:4" hidden="1" x14ac:dyDescent="0.15">
      <c r="A44" s="267">
        <v>37165</v>
      </c>
      <c r="B44" s="268">
        <v>3575484</v>
      </c>
      <c r="C44" s="268">
        <v>17468</v>
      </c>
      <c r="D44" s="268">
        <v>3580598</v>
      </c>
    </row>
    <row r="45" spans="1:4" hidden="1" x14ac:dyDescent="0.15">
      <c r="A45" s="267">
        <v>37166</v>
      </c>
      <c r="B45" s="268">
        <v>3809799</v>
      </c>
      <c r="C45" s="268">
        <v>49097</v>
      </c>
      <c r="D45" s="268">
        <v>3793151</v>
      </c>
    </row>
    <row r="46" spans="1:4" hidden="1" x14ac:dyDescent="0.15">
      <c r="A46" s="267">
        <v>37167</v>
      </c>
      <c r="B46" s="268">
        <v>3609348</v>
      </c>
      <c r="C46" s="268">
        <v>65421</v>
      </c>
      <c r="D46" s="268">
        <v>3622596</v>
      </c>
    </row>
    <row r="47" spans="1:4" hidden="1" x14ac:dyDescent="0.15">
      <c r="A47" s="267">
        <v>37168</v>
      </c>
      <c r="B47" s="268">
        <v>3641954</v>
      </c>
      <c r="C47" s="268">
        <v>94572</v>
      </c>
      <c r="D47" s="268">
        <v>3684441</v>
      </c>
    </row>
    <row r="48" spans="1:4" hidden="1" x14ac:dyDescent="0.15">
      <c r="A48" s="267">
        <v>37169</v>
      </c>
      <c r="B48" s="268">
        <v>3440550</v>
      </c>
      <c r="C48" s="268">
        <v>101310</v>
      </c>
      <c r="D48" s="268">
        <v>3489760</v>
      </c>
    </row>
    <row r="49" spans="1:4" hidden="1" x14ac:dyDescent="0.15">
      <c r="A49" s="267">
        <v>37172</v>
      </c>
      <c r="B49" s="268">
        <v>3538467</v>
      </c>
      <c r="C49" s="268">
        <v>92393</v>
      </c>
      <c r="D49" s="268">
        <v>3585302</v>
      </c>
    </row>
    <row r="50" spans="1:4" hidden="1" x14ac:dyDescent="0.15">
      <c r="A50" s="267">
        <v>37173</v>
      </c>
      <c r="B50" s="268">
        <v>3658463</v>
      </c>
      <c r="C50" s="268">
        <v>93862</v>
      </c>
      <c r="D50" s="268">
        <v>3693921</v>
      </c>
    </row>
    <row r="51" spans="1:4" hidden="1" x14ac:dyDescent="0.15">
      <c r="A51" s="267">
        <v>37174</v>
      </c>
      <c r="B51" s="268">
        <v>3669823</v>
      </c>
      <c r="C51" s="268">
        <v>78645</v>
      </c>
      <c r="D51" s="268">
        <v>3708046</v>
      </c>
    </row>
    <row r="52" spans="1:4" hidden="1" x14ac:dyDescent="0.15">
      <c r="A52" s="267">
        <v>37175</v>
      </c>
      <c r="B52" s="268">
        <v>3664616</v>
      </c>
      <c r="C52" s="268">
        <v>67665</v>
      </c>
      <c r="D52" s="268">
        <v>3695578</v>
      </c>
    </row>
    <row r="53" spans="1:4" hidden="1" x14ac:dyDescent="0.15">
      <c r="A53" s="267">
        <v>37176</v>
      </c>
      <c r="B53" s="268">
        <v>3563823</v>
      </c>
      <c r="C53" s="268">
        <v>66842</v>
      </c>
      <c r="D53" s="268">
        <v>3580105</v>
      </c>
    </row>
    <row r="54" spans="1:4" hidden="1" x14ac:dyDescent="0.15">
      <c r="A54" s="267">
        <v>37179</v>
      </c>
      <c r="B54" s="268">
        <v>3690055</v>
      </c>
      <c r="C54" s="268">
        <v>104121</v>
      </c>
      <c r="D54" s="268">
        <v>3722424</v>
      </c>
    </row>
    <row r="55" spans="1:4" hidden="1" x14ac:dyDescent="0.15">
      <c r="A55" s="267">
        <v>37180</v>
      </c>
      <c r="B55" s="268">
        <v>3888355</v>
      </c>
      <c r="C55" s="268">
        <v>121889</v>
      </c>
      <c r="D55" s="268">
        <v>3970370</v>
      </c>
    </row>
    <row r="56" spans="1:4" hidden="1" x14ac:dyDescent="0.15">
      <c r="A56" s="267">
        <v>37181</v>
      </c>
      <c r="B56" s="268">
        <v>3774340</v>
      </c>
      <c r="C56" s="268">
        <v>74597</v>
      </c>
      <c r="D56" s="268">
        <v>3784501</v>
      </c>
    </row>
    <row r="57" spans="1:4" hidden="1" x14ac:dyDescent="0.15">
      <c r="A57" s="267">
        <v>37182</v>
      </c>
      <c r="B57" s="268">
        <v>3859777</v>
      </c>
      <c r="C57" s="268">
        <v>78248</v>
      </c>
      <c r="D57" s="268">
        <v>3849725</v>
      </c>
    </row>
    <row r="58" spans="1:4" hidden="1" x14ac:dyDescent="0.15">
      <c r="A58" s="267">
        <v>37183</v>
      </c>
      <c r="B58" s="268">
        <v>4123208</v>
      </c>
      <c r="C58" s="268">
        <v>71027</v>
      </c>
      <c r="D58" s="268">
        <v>4129982</v>
      </c>
    </row>
    <row r="59" spans="1:4" hidden="1" x14ac:dyDescent="0.15">
      <c r="A59" s="267">
        <v>37186</v>
      </c>
      <c r="B59" s="268">
        <v>4239994</v>
      </c>
      <c r="C59" s="268">
        <v>67688</v>
      </c>
      <c r="D59" s="268">
        <v>4269701</v>
      </c>
    </row>
    <row r="60" spans="1:4" hidden="1" x14ac:dyDescent="0.15">
      <c r="A60" s="267">
        <v>37187</v>
      </c>
      <c r="B60" s="268">
        <v>4037636</v>
      </c>
      <c r="C60" s="268">
        <v>94051</v>
      </c>
      <c r="D60" s="268">
        <v>4018050</v>
      </c>
    </row>
    <row r="61" spans="1:4" hidden="1" x14ac:dyDescent="0.15">
      <c r="A61" s="267">
        <v>37188</v>
      </c>
      <c r="B61" s="268">
        <v>4351565</v>
      </c>
      <c r="C61" s="268">
        <v>98838</v>
      </c>
      <c r="D61" s="268">
        <v>4338948</v>
      </c>
    </row>
    <row r="62" spans="1:4" hidden="1" x14ac:dyDescent="0.15">
      <c r="A62" s="267">
        <v>37189</v>
      </c>
      <c r="B62" s="268">
        <v>4001432</v>
      </c>
      <c r="C62" s="268">
        <v>45477</v>
      </c>
      <c r="D62" s="268">
        <v>3995418</v>
      </c>
    </row>
    <row r="63" spans="1:4" hidden="1" x14ac:dyDescent="0.15">
      <c r="A63" s="267">
        <v>37190</v>
      </c>
      <c r="B63" s="268">
        <v>3950109</v>
      </c>
      <c r="C63" s="268">
        <v>46380</v>
      </c>
      <c r="D63" s="268">
        <v>3964569</v>
      </c>
    </row>
    <row r="64" spans="1:4" hidden="1" x14ac:dyDescent="0.15">
      <c r="A64" s="267">
        <v>37193</v>
      </c>
      <c r="B64" s="268">
        <v>3928527</v>
      </c>
      <c r="C64" s="268">
        <v>50461</v>
      </c>
      <c r="D64" s="268">
        <v>3912664</v>
      </c>
    </row>
    <row r="65" spans="1:4" hidden="1" x14ac:dyDescent="0.15">
      <c r="A65" s="267">
        <v>37194</v>
      </c>
      <c r="B65" s="268">
        <v>3711336</v>
      </c>
      <c r="C65" s="268">
        <v>77130</v>
      </c>
      <c r="D65" s="268">
        <v>3782800</v>
      </c>
    </row>
    <row r="66" spans="1:4" hidden="1" x14ac:dyDescent="0.15">
      <c r="A66" s="267">
        <v>37195</v>
      </c>
      <c r="B66" s="268">
        <v>3910002</v>
      </c>
      <c r="C66" s="268">
        <v>155959</v>
      </c>
      <c r="D66" s="268">
        <v>4025011</v>
      </c>
    </row>
    <row r="67" spans="1:4" hidden="1" x14ac:dyDescent="0.15">
      <c r="A67" s="267">
        <v>37196</v>
      </c>
      <c r="B67" s="268">
        <v>4426451</v>
      </c>
      <c r="C67" s="268">
        <v>196900</v>
      </c>
      <c r="D67" s="268">
        <v>4613491</v>
      </c>
    </row>
    <row r="68" spans="1:4" hidden="1" x14ac:dyDescent="0.15">
      <c r="A68" s="267">
        <v>37197</v>
      </c>
      <c r="B68" s="268">
        <v>4376134</v>
      </c>
      <c r="C68" s="268">
        <v>271403</v>
      </c>
      <c r="D68" s="268">
        <v>4551076</v>
      </c>
    </row>
    <row r="69" spans="1:4" hidden="1" x14ac:dyDescent="0.15">
      <c r="A69" s="267">
        <v>37200</v>
      </c>
      <c r="B69" s="268">
        <v>3429486</v>
      </c>
      <c r="C69" s="268">
        <v>196915</v>
      </c>
      <c r="D69" s="268">
        <v>3559299</v>
      </c>
    </row>
    <row r="70" spans="1:4" hidden="1" x14ac:dyDescent="0.15">
      <c r="A70" s="267">
        <v>37201</v>
      </c>
      <c r="B70" s="268">
        <v>3453118</v>
      </c>
      <c r="C70" s="268">
        <v>164717</v>
      </c>
      <c r="D70" s="268">
        <v>3568636</v>
      </c>
    </row>
    <row r="71" spans="1:4" hidden="1" x14ac:dyDescent="0.15">
      <c r="A71" s="267">
        <v>37202</v>
      </c>
      <c r="B71" s="268">
        <v>3514451</v>
      </c>
      <c r="C71" s="268">
        <v>162696</v>
      </c>
      <c r="D71" s="268">
        <v>3642867</v>
      </c>
    </row>
    <row r="72" spans="1:4" hidden="1" x14ac:dyDescent="0.15">
      <c r="A72" s="267">
        <v>37203</v>
      </c>
      <c r="B72" s="268">
        <v>3606439</v>
      </c>
      <c r="C72" s="268">
        <v>52243</v>
      </c>
      <c r="D72" s="268">
        <v>3578805</v>
      </c>
    </row>
    <row r="73" spans="1:4" hidden="1" x14ac:dyDescent="0.15">
      <c r="A73" s="267">
        <v>37204</v>
      </c>
      <c r="B73" s="268">
        <v>3511298</v>
      </c>
      <c r="C73" s="268">
        <v>52381</v>
      </c>
      <c r="D73" s="268">
        <v>3515384</v>
      </c>
    </row>
    <row r="74" spans="1:4" hidden="1" x14ac:dyDescent="0.15">
      <c r="A74" s="267">
        <v>37207</v>
      </c>
      <c r="B74" s="268">
        <v>3393795</v>
      </c>
      <c r="C74" s="268">
        <v>67732</v>
      </c>
      <c r="D74" s="268">
        <v>3436209</v>
      </c>
    </row>
    <row r="75" spans="1:4" hidden="1" x14ac:dyDescent="0.15">
      <c r="A75" s="267">
        <v>37208</v>
      </c>
      <c r="B75" s="268">
        <v>3716810</v>
      </c>
      <c r="C75" s="268">
        <v>194676</v>
      </c>
      <c r="D75" s="268">
        <v>3570444</v>
      </c>
    </row>
    <row r="76" spans="1:4" hidden="1" x14ac:dyDescent="0.15">
      <c r="A76" s="267">
        <v>37209</v>
      </c>
      <c r="B76" s="268">
        <v>3467048</v>
      </c>
      <c r="C76" s="268">
        <v>112358</v>
      </c>
      <c r="D76" s="268">
        <v>3512833</v>
      </c>
    </row>
    <row r="77" spans="1:4" hidden="1" x14ac:dyDescent="0.15">
      <c r="A77" s="267">
        <v>37210</v>
      </c>
      <c r="B77" s="268">
        <v>3360265</v>
      </c>
      <c r="C77" s="268">
        <v>162004</v>
      </c>
      <c r="D77" s="268">
        <v>3467883</v>
      </c>
    </row>
    <row r="78" spans="1:4" hidden="1" x14ac:dyDescent="0.15">
      <c r="A78" s="267">
        <v>37211</v>
      </c>
      <c r="B78" s="268">
        <v>3550157</v>
      </c>
      <c r="C78" s="268">
        <v>81833</v>
      </c>
      <c r="D78" s="268">
        <v>3635010</v>
      </c>
    </row>
    <row r="79" spans="1:4" hidden="1" x14ac:dyDescent="0.15">
      <c r="A79" s="267">
        <v>37214</v>
      </c>
      <c r="B79" s="268">
        <v>3474065</v>
      </c>
      <c r="C79" s="268">
        <v>56093</v>
      </c>
      <c r="D79" s="268">
        <v>3488022</v>
      </c>
    </row>
    <row r="80" spans="1:4" hidden="1" x14ac:dyDescent="0.15">
      <c r="A80" s="267">
        <v>37215</v>
      </c>
      <c r="B80" s="268">
        <v>3825623</v>
      </c>
      <c r="C80" s="268">
        <v>65780</v>
      </c>
      <c r="D80" s="268">
        <v>3825623</v>
      </c>
    </row>
    <row r="81" spans="1:4" hidden="1" x14ac:dyDescent="0.15">
      <c r="A81" s="267">
        <v>37216</v>
      </c>
      <c r="B81" s="268">
        <v>3702958</v>
      </c>
      <c r="C81" s="268">
        <v>64697</v>
      </c>
      <c r="D81" s="268">
        <v>3721036</v>
      </c>
    </row>
    <row r="82" spans="1:4" hidden="1" x14ac:dyDescent="0.15">
      <c r="A82" s="267">
        <v>37221</v>
      </c>
      <c r="B82" s="268">
        <v>3691106</v>
      </c>
      <c r="C82" s="268">
        <v>0</v>
      </c>
      <c r="D82" s="268">
        <v>3691106</v>
      </c>
    </row>
    <row r="83" spans="1:4" hidden="1" x14ac:dyDescent="0.15">
      <c r="A83" s="267">
        <v>37222</v>
      </c>
      <c r="B83" s="268">
        <v>3669288</v>
      </c>
      <c r="C83" s="268">
        <v>0</v>
      </c>
      <c r="D83" s="268">
        <v>3669288</v>
      </c>
    </row>
    <row r="84" spans="1:4" hidden="1" x14ac:dyDescent="0.15">
      <c r="A84" s="267">
        <v>37223</v>
      </c>
      <c r="B84" s="268">
        <v>3366928</v>
      </c>
      <c r="C84" s="268">
        <v>0</v>
      </c>
      <c r="D84" s="268">
        <v>3366928</v>
      </c>
    </row>
    <row r="85" spans="1:4" hidden="1" x14ac:dyDescent="0.15">
      <c r="A85" s="267">
        <v>37224</v>
      </c>
      <c r="B85" s="268">
        <v>2585660</v>
      </c>
      <c r="C85" s="268">
        <v>49041</v>
      </c>
      <c r="D85" s="268">
        <v>2570757</v>
      </c>
    </row>
    <row r="86" spans="1:4" hidden="1" x14ac:dyDescent="0.15">
      <c r="A86" s="267">
        <v>37225</v>
      </c>
      <c r="B86" s="268">
        <v>2367644</v>
      </c>
      <c r="C86" s="268">
        <v>0</v>
      </c>
      <c r="D86" s="268">
        <v>2367644</v>
      </c>
    </row>
    <row r="87" spans="1:4" x14ac:dyDescent="0.15">
      <c r="A87" s="267">
        <v>37228</v>
      </c>
      <c r="B87" s="268">
        <v>2440994</v>
      </c>
      <c r="C87" s="268">
        <v>0</v>
      </c>
      <c r="D87" s="268">
        <v>2440994</v>
      </c>
    </row>
    <row r="88" spans="1:4" x14ac:dyDescent="0.15">
      <c r="A88" s="267">
        <v>37229</v>
      </c>
      <c r="B88" s="268">
        <v>2420756</v>
      </c>
      <c r="C88" s="268">
        <v>34929</v>
      </c>
      <c r="D88" s="268">
        <v>2408493</v>
      </c>
    </row>
    <row r="89" spans="1:4" x14ac:dyDescent="0.15">
      <c r="A89" s="267">
        <v>37230</v>
      </c>
      <c r="B89" s="268">
        <v>2416480</v>
      </c>
      <c r="C89" s="268">
        <v>0</v>
      </c>
      <c r="D89" s="268">
        <v>2416480</v>
      </c>
    </row>
    <row r="90" spans="1:4" x14ac:dyDescent="0.15">
      <c r="A90" s="267">
        <v>37231</v>
      </c>
      <c r="B90" s="268">
        <v>2452849</v>
      </c>
      <c r="C90" s="268">
        <v>0</v>
      </c>
      <c r="D90" s="268">
        <v>2452849</v>
      </c>
    </row>
    <row r="91" spans="1:4" x14ac:dyDescent="0.15">
      <c r="A91" s="267">
        <v>37232</v>
      </c>
      <c r="B91" s="268">
        <v>2501438</v>
      </c>
      <c r="C91" s="268">
        <v>0</v>
      </c>
      <c r="D91" s="268">
        <v>2501438</v>
      </c>
    </row>
    <row r="92" spans="1:4" x14ac:dyDescent="0.15">
      <c r="A92" s="267">
        <v>37235</v>
      </c>
      <c r="B92" s="268">
        <v>2664387</v>
      </c>
      <c r="C92" s="268">
        <v>0</v>
      </c>
      <c r="D92" s="268">
        <v>2664387</v>
      </c>
    </row>
    <row r="93" spans="1:4" x14ac:dyDescent="0.15">
      <c r="A93" s="267">
        <v>37236</v>
      </c>
      <c r="B93" s="268">
        <v>2593503</v>
      </c>
      <c r="C93" s="268">
        <v>0</v>
      </c>
      <c r="D93" s="268">
        <v>2593503</v>
      </c>
    </row>
    <row r="94" spans="1:4" x14ac:dyDescent="0.15">
      <c r="A94" s="267">
        <v>37237</v>
      </c>
      <c r="B94" s="268">
        <v>2497434</v>
      </c>
      <c r="C94" s="268">
        <v>0</v>
      </c>
      <c r="D94" s="268">
        <v>2497434</v>
      </c>
    </row>
    <row r="95" spans="1:4" x14ac:dyDescent="0.15">
      <c r="A95" s="267">
        <v>37238</v>
      </c>
      <c r="B95" s="268">
        <v>2532113</v>
      </c>
      <c r="C95" s="268">
        <v>0</v>
      </c>
      <c r="D95" s="268">
        <v>2532113</v>
      </c>
    </row>
    <row r="96" spans="1:4" x14ac:dyDescent="0.15">
      <c r="A96" s="267">
        <v>37239</v>
      </c>
      <c r="B96" s="268">
        <v>2637944</v>
      </c>
      <c r="C96" s="268">
        <v>0</v>
      </c>
      <c r="D96" s="268">
        <v>2637944</v>
      </c>
    </row>
    <row r="97" spans="1:4" x14ac:dyDescent="0.15">
      <c r="A97" s="267">
        <v>37242</v>
      </c>
      <c r="B97" s="268">
        <v>2641141</v>
      </c>
      <c r="C97" s="268">
        <v>0</v>
      </c>
      <c r="D97" s="268">
        <v>2641141</v>
      </c>
    </row>
    <row r="98" spans="1:4" x14ac:dyDescent="0.15">
      <c r="A98" s="267">
        <v>37243</v>
      </c>
      <c r="B98" s="268">
        <v>2502953</v>
      </c>
      <c r="C98" s="268">
        <v>0</v>
      </c>
      <c r="D98" s="268">
        <v>2502953</v>
      </c>
    </row>
    <row r="99" spans="1:4" x14ac:dyDescent="0.15">
      <c r="A99" s="267"/>
      <c r="B99" s="268"/>
      <c r="C99" s="268"/>
      <c r="D99" s="268"/>
    </row>
    <row r="100" spans="1:4" x14ac:dyDescent="0.15">
      <c r="A100" s="267"/>
      <c r="B100" s="268"/>
      <c r="C100" s="268"/>
      <c r="D100" s="268"/>
    </row>
    <row r="101" spans="1:4" x14ac:dyDescent="0.15">
      <c r="A101" s="267"/>
      <c r="B101" s="268"/>
      <c r="C101" s="268"/>
      <c r="D101" s="268"/>
    </row>
    <row r="102" spans="1:4" x14ac:dyDescent="0.15">
      <c r="A102" s="267"/>
      <c r="B102" s="268"/>
      <c r="C102" s="268"/>
      <c r="D102" s="268"/>
    </row>
    <row r="103" spans="1:4" x14ac:dyDescent="0.15">
      <c r="A103" s="267"/>
      <c r="B103" s="268"/>
      <c r="C103" s="268"/>
      <c r="D103" s="268"/>
    </row>
    <row r="104" spans="1:4" x14ac:dyDescent="0.15">
      <c r="A104" s="267"/>
      <c r="B104" s="268"/>
      <c r="C104" s="268"/>
      <c r="D104" s="268"/>
    </row>
    <row r="105" spans="1:4" x14ac:dyDescent="0.15">
      <c r="A105" s="267"/>
      <c r="B105" s="268"/>
      <c r="C105" s="268"/>
      <c r="D105" s="268"/>
    </row>
    <row r="106" spans="1:4" x14ac:dyDescent="0.15">
      <c r="A106" s="267"/>
      <c r="B106" s="268"/>
      <c r="C106" s="268"/>
      <c r="D106" s="268"/>
    </row>
    <row r="107" spans="1:4" x14ac:dyDescent="0.15">
      <c r="A107" s="267"/>
      <c r="B107" s="268"/>
      <c r="C107" s="268"/>
      <c r="D107" s="268"/>
    </row>
    <row r="108" spans="1:4" x14ac:dyDescent="0.15">
      <c r="A108" s="267"/>
      <c r="B108" s="268"/>
      <c r="C108" s="268"/>
      <c r="D108" s="268"/>
    </row>
    <row r="109" spans="1:4" x14ac:dyDescent="0.15">
      <c r="A109" s="267"/>
      <c r="B109" s="268"/>
      <c r="C109" s="268"/>
      <c r="D109" s="268"/>
    </row>
    <row r="110" spans="1:4" x14ac:dyDescent="0.15">
      <c r="A110" s="267"/>
      <c r="B110" s="268"/>
      <c r="C110" s="268"/>
      <c r="D110" s="268"/>
    </row>
    <row r="111" spans="1:4" x14ac:dyDescent="0.15">
      <c r="A111" s="267"/>
      <c r="B111" s="268"/>
      <c r="C111" s="268"/>
      <c r="D111" s="268"/>
    </row>
    <row r="112" spans="1:4" x14ac:dyDescent="0.15">
      <c r="A112" s="267"/>
      <c r="B112" s="268"/>
      <c r="C112" s="268"/>
      <c r="D112" s="268"/>
    </row>
    <row r="113" spans="1:4" x14ac:dyDescent="0.15">
      <c r="A113" s="267"/>
      <c r="B113" s="268"/>
      <c r="C113" s="268"/>
      <c r="D113" s="268"/>
    </row>
    <row r="114" spans="1:4" x14ac:dyDescent="0.15">
      <c r="A114" s="267"/>
      <c r="B114" s="268"/>
      <c r="C114" s="268"/>
      <c r="D114" s="268"/>
    </row>
    <row r="115" spans="1:4" x14ac:dyDescent="0.15">
      <c r="A115" s="267"/>
      <c r="B115" s="268"/>
      <c r="C115" s="268"/>
      <c r="D115" s="268"/>
    </row>
    <row r="116" spans="1:4" x14ac:dyDescent="0.15">
      <c r="A116" s="267"/>
      <c r="B116" s="268"/>
      <c r="C116" s="268"/>
      <c r="D116" s="268"/>
    </row>
    <row r="117" spans="1:4" x14ac:dyDescent="0.15">
      <c r="A117" s="267"/>
      <c r="B117" s="268"/>
      <c r="C117" s="268"/>
      <c r="D117" s="268"/>
    </row>
    <row r="118" spans="1:4" x14ac:dyDescent="0.15">
      <c r="A118" s="267"/>
      <c r="B118" s="268"/>
      <c r="C118" s="268"/>
      <c r="D118" s="268"/>
    </row>
    <row r="119" spans="1:4" x14ac:dyDescent="0.15">
      <c r="A119" s="267"/>
      <c r="B119" s="268"/>
      <c r="C119" s="268"/>
      <c r="D119" s="268"/>
    </row>
    <row r="120" spans="1:4" x14ac:dyDescent="0.15">
      <c r="A120" s="267"/>
      <c r="B120" s="268"/>
      <c r="C120" s="268"/>
      <c r="D120" s="268"/>
    </row>
    <row r="121" spans="1:4" x14ac:dyDescent="0.15">
      <c r="A121" s="267"/>
      <c r="B121" s="268"/>
      <c r="C121" s="268"/>
      <c r="D121" s="268"/>
    </row>
    <row r="122" spans="1:4" x14ac:dyDescent="0.15">
      <c r="A122" s="267"/>
      <c r="B122" s="268"/>
      <c r="C122" s="268"/>
      <c r="D122" s="268"/>
    </row>
    <row r="123" spans="1:4" x14ac:dyDescent="0.15">
      <c r="A123" s="267"/>
      <c r="B123" s="268"/>
      <c r="C123" s="268"/>
      <c r="D123" s="268"/>
    </row>
    <row r="124" spans="1:4" x14ac:dyDescent="0.15">
      <c r="A124" s="267"/>
      <c r="B124" s="268"/>
      <c r="C124" s="268"/>
      <c r="D124" s="268"/>
    </row>
    <row r="125" spans="1:4" x14ac:dyDescent="0.15">
      <c r="A125" s="267"/>
      <c r="B125" s="268"/>
      <c r="C125" s="268"/>
      <c r="D125" s="268"/>
    </row>
    <row r="126" spans="1:4" x14ac:dyDescent="0.15">
      <c r="A126" s="267"/>
      <c r="B126" s="268"/>
      <c r="C126" s="268"/>
      <c r="D126" s="268"/>
    </row>
    <row r="127" spans="1:4" x14ac:dyDescent="0.15">
      <c r="A127" s="267"/>
      <c r="B127" s="268"/>
      <c r="C127" s="268"/>
      <c r="D127" s="268"/>
    </row>
    <row r="128" spans="1:4" x14ac:dyDescent="0.15">
      <c r="A128" s="267"/>
      <c r="B128" s="268"/>
      <c r="C128" s="268"/>
      <c r="D128" s="268"/>
    </row>
    <row r="129" spans="1:4" x14ac:dyDescent="0.15">
      <c r="A129" s="267"/>
      <c r="B129" s="268"/>
      <c r="C129" s="268"/>
      <c r="D129" s="268"/>
    </row>
    <row r="130" spans="1:4" x14ac:dyDescent="0.15">
      <c r="A130" s="267"/>
      <c r="B130" s="268"/>
      <c r="C130" s="268"/>
      <c r="D130" s="268"/>
    </row>
    <row r="131" spans="1:4" x14ac:dyDescent="0.15">
      <c r="A131" s="267"/>
      <c r="B131" s="268"/>
      <c r="C131" s="268"/>
      <c r="D131" s="268"/>
    </row>
    <row r="132" spans="1:4" x14ac:dyDescent="0.15">
      <c r="A132" s="267"/>
      <c r="B132" s="268"/>
      <c r="C132" s="268"/>
      <c r="D132" s="268"/>
    </row>
    <row r="133" spans="1:4" x14ac:dyDescent="0.15">
      <c r="A133" s="267"/>
      <c r="B133" s="268"/>
      <c r="C133" s="268"/>
      <c r="D133" s="268"/>
    </row>
    <row r="134" spans="1:4" x14ac:dyDescent="0.15">
      <c r="A134" s="267"/>
      <c r="B134" s="268"/>
      <c r="C134" s="268"/>
      <c r="D134" s="268"/>
    </row>
    <row r="135" spans="1:4" x14ac:dyDescent="0.15">
      <c r="A135" s="267"/>
      <c r="B135" s="268"/>
      <c r="C135" s="268"/>
      <c r="D135" s="268"/>
    </row>
    <row r="136" spans="1:4" x14ac:dyDescent="0.15">
      <c r="A136" s="267"/>
      <c r="B136" s="268"/>
      <c r="C136" s="268"/>
      <c r="D136" s="268"/>
    </row>
    <row r="137" spans="1:4" x14ac:dyDescent="0.15">
      <c r="A137" s="267"/>
      <c r="B137" s="268"/>
      <c r="C137" s="268"/>
      <c r="D137" s="268"/>
    </row>
    <row r="138" spans="1:4" x14ac:dyDescent="0.15">
      <c r="A138" s="267"/>
      <c r="B138" s="268"/>
      <c r="C138" s="268"/>
      <c r="D138" s="268"/>
    </row>
    <row r="139" spans="1:4" x14ac:dyDescent="0.15">
      <c r="A139" s="267"/>
      <c r="B139" s="268"/>
      <c r="C139" s="268"/>
      <c r="D139" s="268"/>
    </row>
    <row r="140" spans="1:4" x14ac:dyDescent="0.15">
      <c r="A140" s="267"/>
      <c r="B140" s="268"/>
      <c r="C140" s="268"/>
      <c r="D140" s="268"/>
    </row>
    <row r="141" spans="1:4" x14ac:dyDescent="0.15">
      <c r="A141" s="267"/>
      <c r="B141" s="268"/>
      <c r="C141" s="268"/>
      <c r="D141" s="268"/>
    </row>
    <row r="142" spans="1:4" x14ac:dyDescent="0.15">
      <c r="A142" s="267"/>
      <c r="B142" s="268"/>
      <c r="C142" s="268"/>
      <c r="D142" s="268"/>
    </row>
    <row r="143" spans="1:4" x14ac:dyDescent="0.15">
      <c r="A143" s="267"/>
      <c r="B143" s="268"/>
      <c r="C143" s="268"/>
      <c r="D143" s="268"/>
    </row>
    <row r="144" spans="1:4" x14ac:dyDescent="0.15">
      <c r="A144" s="267"/>
      <c r="B144" s="268"/>
      <c r="C144" s="268"/>
      <c r="D144" s="268"/>
    </row>
    <row r="145" spans="1:4" x14ac:dyDescent="0.15">
      <c r="A145" s="267"/>
      <c r="B145" s="268"/>
      <c r="C145" s="268"/>
      <c r="D145" s="268"/>
    </row>
    <row r="146" spans="1:4" x14ac:dyDescent="0.15">
      <c r="A146" s="267"/>
      <c r="B146" s="268"/>
      <c r="C146" s="268"/>
      <c r="D146" s="268"/>
    </row>
    <row r="147" spans="1:4" x14ac:dyDescent="0.15">
      <c r="A147" s="267"/>
      <c r="B147" s="268"/>
      <c r="C147" s="268"/>
      <c r="D147" s="268"/>
    </row>
    <row r="148" spans="1:4" x14ac:dyDescent="0.15">
      <c r="A148" s="267"/>
      <c r="B148" s="268"/>
      <c r="C148" s="268"/>
      <c r="D148" s="268"/>
    </row>
    <row r="149" spans="1:4" x14ac:dyDescent="0.15">
      <c r="A149" s="267"/>
      <c r="B149" s="268"/>
      <c r="C149" s="268"/>
      <c r="D149" s="268"/>
    </row>
    <row r="150" spans="1:4" x14ac:dyDescent="0.15">
      <c r="A150" s="267"/>
      <c r="B150" s="268"/>
      <c r="C150" s="268"/>
      <c r="D150" s="268"/>
    </row>
    <row r="151" spans="1:4" x14ac:dyDescent="0.15">
      <c r="A151" s="267"/>
      <c r="B151" s="268"/>
      <c r="C151" s="268"/>
      <c r="D151" s="268"/>
    </row>
    <row r="152" spans="1:4" x14ac:dyDescent="0.15">
      <c r="A152" s="267"/>
      <c r="B152" s="268"/>
      <c r="C152" s="268"/>
      <c r="D152" s="268"/>
    </row>
    <row r="153" spans="1:4" x14ac:dyDescent="0.15">
      <c r="A153" s="267"/>
      <c r="B153" s="268"/>
      <c r="C153" s="268"/>
      <c r="D153" s="268"/>
    </row>
    <row r="154" spans="1:4" x14ac:dyDescent="0.15">
      <c r="A154" s="267"/>
      <c r="B154" s="268"/>
      <c r="C154" s="268"/>
      <c r="D154" s="268"/>
    </row>
    <row r="155" spans="1:4" x14ac:dyDescent="0.15">
      <c r="A155" s="267"/>
      <c r="B155" s="268"/>
      <c r="C155" s="268"/>
      <c r="D155" s="268"/>
    </row>
    <row r="156" spans="1:4" x14ac:dyDescent="0.15">
      <c r="A156" s="267"/>
      <c r="B156" s="268"/>
      <c r="C156" s="268"/>
      <c r="D156" s="268"/>
    </row>
    <row r="157" spans="1:4" x14ac:dyDescent="0.15">
      <c r="A157" s="267"/>
      <c r="B157" s="268"/>
      <c r="C157" s="268"/>
      <c r="D157" s="268"/>
    </row>
    <row r="158" spans="1:4" x14ac:dyDescent="0.15">
      <c r="A158" s="267"/>
      <c r="B158" s="268"/>
      <c r="C158" s="268"/>
      <c r="D158" s="268"/>
    </row>
    <row r="159" spans="1:4" x14ac:dyDescent="0.15">
      <c r="A159" s="267"/>
      <c r="B159" s="268"/>
      <c r="C159" s="268"/>
      <c r="D159" s="268"/>
    </row>
    <row r="160" spans="1:4" x14ac:dyDescent="0.15">
      <c r="A160" s="267"/>
      <c r="B160" s="268"/>
      <c r="C160" s="268"/>
      <c r="D160" s="268"/>
    </row>
    <row r="161" spans="1:4" x14ac:dyDescent="0.15">
      <c r="A161" s="267"/>
      <c r="B161" s="268"/>
      <c r="C161" s="268"/>
      <c r="D161" s="268"/>
    </row>
    <row r="162" spans="1:4" x14ac:dyDescent="0.15">
      <c r="A162" s="267"/>
      <c r="B162" s="268"/>
      <c r="C162" s="268"/>
      <c r="D162" s="268"/>
    </row>
    <row r="163" spans="1:4" x14ac:dyDescent="0.15">
      <c r="A163" s="267"/>
      <c r="B163" s="268"/>
      <c r="C163" s="268"/>
      <c r="D163" s="268"/>
    </row>
    <row r="164" spans="1:4" x14ac:dyDescent="0.15">
      <c r="A164" s="267"/>
      <c r="B164" s="268"/>
      <c r="C164" s="268"/>
      <c r="D164" s="268"/>
    </row>
    <row r="165" spans="1:4" x14ac:dyDescent="0.15">
      <c r="A165" s="267"/>
      <c r="B165" s="268"/>
      <c r="C165" s="268"/>
      <c r="D165" s="268"/>
    </row>
    <row r="166" spans="1:4" x14ac:dyDescent="0.15">
      <c r="A166" s="267"/>
      <c r="B166" s="268"/>
      <c r="C166" s="268"/>
      <c r="D166" s="268"/>
    </row>
    <row r="167" spans="1:4" x14ac:dyDescent="0.15">
      <c r="A167" s="267"/>
      <c r="B167" s="268"/>
      <c r="C167" s="268"/>
      <c r="D167" s="268"/>
    </row>
    <row r="168" spans="1:4" x14ac:dyDescent="0.15">
      <c r="A168" s="267"/>
      <c r="B168" s="268"/>
      <c r="C168" s="268"/>
      <c r="D168" s="268"/>
    </row>
    <row r="169" spans="1:4" x14ac:dyDescent="0.15">
      <c r="A169" s="267"/>
      <c r="B169" s="268"/>
      <c r="C169" s="268"/>
      <c r="D169" s="268"/>
    </row>
    <row r="170" spans="1:4" x14ac:dyDescent="0.15">
      <c r="A170" s="267"/>
      <c r="B170" s="268"/>
      <c r="C170" s="268"/>
      <c r="D170" s="268"/>
    </row>
    <row r="171" spans="1:4" x14ac:dyDescent="0.15">
      <c r="A171" s="267"/>
      <c r="B171" s="268"/>
      <c r="C171" s="268"/>
      <c r="D171" s="268"/>
    </row>
    <row r="172" spans="1:4" x14ac:dyDescent="0.15">
      <c r="A172" s="267"/>
      <c r="B172" s="268"/>
      <c r="C172" s="268"/>
      <c r="D172" s="268"/>
    </row>
    <row r="173" spans="1:4" x14ac:dyDescent="0.15">
      <c r="A173" s="267"/>
      <c r="B173" s="268"/>
      <c r="C173" s="268"/>
      <c r="D173" s="268"/>
    </row>
    <row r="174" spans="1:4" x14ac:dyDescent="0.15">
      <c r="A174" s="267"/>
      <c r="B174" s="268"/>
      <c r="C174" s="268"/>
      <c r="D174" s="268"/>
    </row>
    <row r="175" spans="1:4" x14ac:dyDescent="0.15">
      <c r="A175" s="267"/>
      <c r="B175" s="268"/>
      <c r="C175" s="268"/>
      <c r="D175" s="268"/>
    </row>
    <row r="176" spans="1:4" x14ac:dyDescent="0.15">
      <c r="A176" s="267"/>
      <c r="B176" s="268"/>
      <c r="C176" s="268"/>
      <c r="D176" s="268"/>
    </row>
    <row r="177" spans="1:4" x14ac:dyDescent="0.15">
      <c r="A177" s="267"/>
      <c r="B177" s="268"/>
      <c r="C177" s="268"/>
      <c r="D177" s="268"/>
    </row>
    <row r="178" spans="1:4" x14ac:dyDescent="0.15">
      <c r="A178" s="267"/>
      <c r="B178" s="268"/>
      <c r="C178" s="268"/>
      <c r="D178" s="268"/>
    </row>
    <row r="179" spans="1:4" x14ac:dyDescent="0.15">
      <c r="A179" s="267"/>
      <c r="B179" s="268"/>
      <c r="C179" s="268"/>
      <c r="D179" s="268"/>
    </row>
    <row r="180" spans="1:4" x14ac:dyDescent="0.15">
      <c r="A180" s="267"/>
      <c r="B180" s="268"/>
      <c r="C180" s="268"/>
      <c r="D180" s="268"/>
    </row>
    <row r="181" spans="1:4" x14ac:dyDescent="0.15">
      <c r="A181" s="267"/>
      <c r="B181" s="268"/>
      <c r="C181" s="268"/>
      <c r="D181" s="268"/>
    </row>
    <row r="182" spans="1:4" x14ac:dyDescent="0.15">
      <c r="A182" s="267"/>
      <c r="B182" s="268"/>
      <c r="C182" s="268"/>
      <c r="D182" s="268"/>
    </row>
    <row r="183" spans="1:4" x14ac:dyDescent="0.15">
      <c r="A183" s="267"/>
      <c r="B183" s="268"/>
      <c r="C183" s="268"/>
      <c r="D183" s="268"/>
    </row>
    <row r="184" spans="1:4" x14ac:dyDescent="0.15">
      <c r="A184" s="267"/>
      <c r="B184" s="268"/>
      <c r="C184" s="268"/>
      <c r="D184" s="268"/>
    </row>
    <row r="185" spans="1:4" x14ac:dyDescent="0.15">
      <c r="A185" s="267"/>
      <c r="B185" s="268"/>
      <c r="C185" s="268"/>
      <c r="D185" s="268"/>
    </row>
    <row r="186" spans="1:4" x14ac:dyDescent="0.15">
      <c r="A186" s="267"/>
      <c r="B186" s="268"/>
      <c r="C186" s="268"/>
      <c r="D186" s="268"/>
    </row>
    <row r="187" spans="1:4" x14ac:dyDescent="0.15">
      <c r="A187" s="267"/>
      <c r="B187" s="268"/>
      <c r="C187" s="268"/>
      <c r="D187" s="268"/>
    </row>
    <row r="188" spans="1:4" x14ac:dyDescent="0.15">
      <c r="A188" s="267"/>
      <c r="B188" s="268"/>
      <c r="C188" s="268"/>
      <c r="D188" s="268"/>
    </row>
    <row r="189" spans="1:4" x14ac:dyDescent="0.15">
      <c r="A189" s="267"/>
      <c r="B189" s="268"/>
      <c r="C189" s="268"/>
      <c r="D189" s="268"/>
    </row>
    <row r="190" spans="1:4" x14ac:dyDescent="0.15">
      <c r="A190" s="267"/>
      <c r="B190" s="268"/>
      <c r="C190" s="268"/>
      <c r="D190" s="268"/>
    </row>
    <row r="191" spans="1:4" x14ac:dyDescent="0.15">
      <c r="A191" s="267"/>
      <c r="B191" s="268"/>
      <c r="C191" s="268"/>
      <c r="D191" s="268"/>
    </row>
    <row r="192" spans="1:4" x14ac:dyDescent="0.15">
      <c r="A192" s="267"/>
      <c r="B192" s="268"/>
      <c r="C192" s="268"/>
      <c r="D192" s="268"/>
    </row>
    <row r="193" spans="1:4" x14ac:dyDescent="0.15">
      <c r="A193" s="267"/>
      <c r="B193" s="268"/>
      <c r="C193" s="268"/>
      <c r="D193" s="268"/>
    </row>
    <row r="194" spans="1:4" x14ac:dyDescent="0.15">
      <c r="A194" s="267"/>
      <c r="B194" s="268"/>
      <c r="C194" s="268"/>
      <c r="D194" s="268"/>
    </row>
    <row r="195" spans="1:4" x14ac:dyDescent="0.15">
      <c r="A195" s="267"/>
      <c r="B195" s="268"/>
      <c r="C195" s="268"/>
      <c r="D195" s="268"/>
    </row>
    <row r="196" spans="1:4" x14ac:dyDescent="0.15">
      <c r="A196" s="267"/>
      <c r="B196" s="268"/>
      <c r="C196" s="268"/>
      <c r="D196" s="268"/>
    </row>
    <row r="197" spans="1:4" x14ac:dyDescent="0.15">
      <c r="A197" s="267"/>
      <c r="B197" s="268"/>
      <c r="C197" s="268"/>
      <c r="D197" s="268"/>
    </row>
    <row r="198" spans="1:4" x14ac:dyDescent="0.15">
      <c r="A198" s="267"/>
      <c r="B198" s="268"/>
      <c r="C198" s="268"/>
      <c r="D198" s="268"/>
    </row>
    <row r="199" spans="1:4" x14ac:dyDescent="0.15">
      <c r="A199" s="267"/>
      <c r="B199" s="268"/>
      <c r="C199" s="268"/>
      <c r="D199" s="268"/>
    </row>
    <row r="200" spans="1:4" x14ac:dyDescent="0.15">
      <c r="A200" s="267"/>
      <c r="B200" s="268"/>
      <c r="C200" s="268"/>
      <c r="D200" s="268"/>
    </row>
    <row r="201" spans="1:4" x14ac:dyDescent="0.15">
      <c r="A201" s="267"/>
      <c r="B201" s="268"/>
      <c r="C201" s="268"/>
      <c r="D201" s="268"/>
    </row>
    <row r="202" spans="1:4" x14ac:dyDescent="0.15">
      <c r="A202" s="267"/>
      <c r="B202" s="268"/>
      <c r="C202" s="268"/>
      <c r="D202" s="268"/>
    </row>
    <row r="203" spans="1:4" x14ac:dyDescent="0.15">
      <c r="A203" s="267"/>
      <c r="B203" s="268"/>
      <c r="C203" s="268"/>
      <c r="D203" s="268"/>
    </row>
    <row r="204" spans="1:4" x14ac:dyDescent="0.15">
      <c r="A204" s="267"/>
      <c r="B204" s="268"/>
      <c r="C204" s="268"/>
      <c r="D204" s="268"/>
    </row>
    <row r="205" spans="1:4" x14ac:dyDescent="0.15">
      <c r="A205" s="267"/>
      <c r="B205" s="268"/>
      <c r="C205" s="268"/>
      <c r="D205" s="268"/>
    </row>
    <row r="206" spans="1:4" x14ac:dyDescent="0.15">
      <c r="A206" s="267"/>
      <c r="B206" s="268"/>
      <c r="C206" s="268"/>
      <c r="D206" s="268"/>
    </row>
    <row r="207" spans="1:4" x14ac:dyDescent="0.15">
      <c r="A207" s="267"/>
      <c r="B207" s="268"/>
      <c r="C207" s="268"/>
      <c r="D207" s="268"/>
    </row>
    <row r="208" spans="1:4" x14ac:dyDescent="0.15">
      <c r="A208" s="267"/>
      <c r="B208" s="268"/>
      <c r="C208" s="268"/>
      <c r="D208" s="268"/>
    </row>
    <row r="209" spans="1:4" x14ac:dyDescent="0.15">
      <c r="A209" s="267"/>
      <c r="B209" s="268"/>
      <c r="C209" s="268"/>
      <c r="D209" s="268"/>
    </row>
    <row r="210" spans="1:4" x14ac:dyDescent="0.15">
      <c r="A210" s="267"/>
      <c r="B210" s="268"/>
      <c r="C210" s="268"/>
      <c r="D210" s="268"/>
    </row>
    <row r="211" spans="1:4" x14ac:dyDescent="0.15">
      <c r="A211" s="267"/>
      <c r="B211" s="268"/>
      <c r="C211" s="268"/>
      <c r="D211" s="268"/>
    </row>
    <row r="212" spans="1:4" x14ac:dyDescent="0.15">
      <c r="A212" s="267"/>
      <c r="B212" s="268"/>
      <c r="C212" s="268"/>
      <c r="D212" s="268"/>
    </row>
    <row r="213" spans="1:4" x14ac:dyDescent="0.15">
      <c r="A213" s="267"/>
      <c r="B213" s="268"/>
      <c r="C213" s="268"/>
      <c r="D213" s="268"/>
    </row>
    <row r="214" spans="1:4" x14ac:dyDescent="0.15">
      <c r="A214" s="267"/>
      <c r="B214" s="268"/>
      <c r="C214" s="268"/>
      <c r="D214" s="268"/>
    </row>
    <row r="215" spans="1:4" x14ac:dyDescent="0.15">
      <c r="A215" s="267"/>
      <c r="B215" s="268"/>
      <c r="C215" s="268"/>
      <c r="D215" s="268"/>
    </row>
    <row r="216" spans="1:4" x14ac:dyDescent="0.15">
      <c r="A216" s="267"/>
      <c r="B216" s="268"/>
      <c r="C216" s="268"/>
      <c r="D216" s="268"/>
    </row>
    <row r="217" spans="1:4" x14ac:dyDescent="0.15">
      <c r="A217" s="267"/>
      <c r="B217" s="268"/>
      <c r="C217" s="268"/>
      <c r="D217" s="268"/>
    </row>
    <row r="218" spans="1:4" x14ac:dyDescent="0.15">
      <c r="A218" s="267"/>
      <c r="B218" s="268"/>
      <c r="C218" s="268"/>
      <c r="D218" s="268"/>
    </row>
    <row r="219" spans="1:4" x14ac:dyDescent="0.15">
      <c r="A219" s="267"/>
      <c r="B219" s="268"/>
      <c r="C219" s="268"/>
      <c r="D219" s="268"/>
    </row>
    <row r="220" spans="1:4" x14ac:dyDescent="0.15">
      <c r="A220" s="267"/>
      <c r="B220" s="268"/>
      <c r="C220" s="268"/>
      <c r="D220" s="268"/>
    </row>
    <row r="221" spans="1:4" x14ac:dyDescent="0.15">
      <c r="A221" s="267"/>
      <c r="B221" s="268"/>
      <c r="C221" s="268"/>
      <c r="D221" s="268"/>
    </row>
    <row r="222" spans="1:4" x14ac:dyDescent="0.15">
      <c r="A222" s="267"/>
      <c r="B222" s="268"/>
      <c r="C222" s="268"/>
      <c r="D222" s="268"/>
    </row>
    <row r="223" spans="1:4" x14ac:dyDescent="0.15">
      <c r="A223" s="267"/>
      <c r="B223" s="268"/>
      <c r="C223" s="268"/>
      <c r="D223" s="268"/>
    </row>
    <row r="224" spans="1:4" x14ac:dyDescent="0.15">
      <c r="A224" s="267"/>
      <c r="B224" s="268"/>
      <c r="C224" s="268"/>
      <c r="D224" s="268"/>
    </row>
    <row r="225" spans="1:4" x14ac:dyDescent="0.15">
      <c r="A225" s="267"/>
      <c r="B225" s="268"/>
      <c r="C225" s="268"/>
      <c r="D225" s="268"/>
    </row>
    <row r="226" spans="1:4" x14ac:dyDescent="0.15">
      <c r="A226" s="267"/>
      <c r="B226" s="268"/>
      <c r="C226" s="268"/>
      <c r="D226" s="268"/>
    </row>
    <row r="227" spans="1:4" x14ac:dyDescent="0.15">
      <c r="A227" s="267"/>
      <c r="B227" s="268"/>
      <c r="C227" s="268"/>
      <c r="D227" s="268"/>
    </row>
    <row r="228" spans="1:4" x14ac:dyDescent="0.15">
      <c r="A228" s="267"/>
      <c r="B228" s="268"/>
      <c r="C228" s="268"/>
      <c r="D228" s="268"/>
    </row>
    <row r="229" spans="1:4" x14ac:dyDescent="0.15">
      <c r="A229" s="267"/>
      <c r="B229" s="268"/>
      <c r="C229" s="268"/>
      <c r="D229" s="268"/>
    </row>
    <row r="230" spans="1:4" x14ac:dyDescent="0.15">
      <c r="A230" s="267"/>
      <c r="B230" s="268"/>
      <c r="C230" s="268"/>
      <c r="D230" s="268"/>
    </row>
    <row r="231" spans="1:4" x14ac:dyDescent="0.15">
      <c r="A231" s="267"/>
      <c r="B231" s="268"/>
      <c r="C231" s="268"/>
      <c r="D231" s="268"/>
    </row>
    <row r="232" spans="1:4" x14ac:dyDescent="0.15">
      <c r="A232" s="267"/>
      <c r="B232" s="268"/>
      <c r="C232" s="268"/>
      <c r="D232" s="268"/>
    </row>
    <row r="233" spans="1:4" x14ac:dyDescent="0.15">
      <c r="A233" s="267"/>
      <c r="B233" s="268"/>
      <c r="C233" s="268"/>
      <c r="D233" s="268"/>
    </row>
    <row r="234" spans="1:4" x14ac:dyDescent="0.15">
      <c r="A234" s="267"/>
      <c r="B234" s="268"/>
      <c r="C234" s="268"/>
      <c r="D234" s="268"/>
    </row>
    <row r="235" spans="1:4" x14ac:dyDescent="0.15">
      <c r="A235" s="267"/>
      <c r="B235" s="268"/>
      <c r="C235" s="268"/>
      <c r="D235" s="268"/>
    </row>
    <row r="236" spans="1:4" x14ac:dyDescent="0.15">
      <c r="A236" s="267"/>
      <c r="B236" s="268"/>
      <c r="C236" s="268"/>
      <c r="D236" s="268"/>
    </row>
    <row r="237" spans="1:4" x14ac:dyDescent="0.15">
      <c r="A237" s="267"/>
      <c r="B237" s="268"/>
      <c r="C237" s="268"/>
      <c r="D237" s="268"/>
    </row>
    <row r="238" spans="1:4" x14ac:dyDescent="0.15">
      <c r="A238" s="267"/>
      <c r="B238" s="268"/>
      <c r="C238" s="268"/>
      <c r="D238" s="268"/>
    </row>
    <row r="239" spans="1:4" x14ac:dyDescent="0.15">
      <c r="A239" s="267"/>
      <c r="B239" s="268"/>
      <c r="C239" s="268"/>
      <c r="D239" s="268"/>
    </row>
    <row r="240" spans="1:4" x14ac:dyDescent="0.15">
      <c r="A240" s="267"/>
      <c r="B240" s="268"/>
      <c r="C240" s="268"/>
      <c r="D240" s="268"/>
    </row>
    <row r="241" spans="1:4" x14ac:dyDescent="0.15">
      <c r="A241" s="267"/>
      <c r="B241" s="268"/>
      <c r="C241" s="268"/>
      <c r="D241" s="268"/>
    </row>
    <row r="242" spans="1:4" x14ac:dyDescent="0.15">
      <c r="A242" s="267"/>
      <c r="B242" s="268"/>
      <c r="C242" s="268"/>
      <c r="D242" s="268"/>
    </row>
    <row r="243" spans="1:4" x14ac:dyDescent="0.15">
      <c r="A243" s="267"/>
      <c r="B243" s="268"/>
      <c r="C243" s="268"/>
      <c r="D243" s="268"/>
    </row>
    <row r="244" spans="1:4" x14ac:dyDescent="0.15">
      <c r="A244" s="267"/>
      <c r="B244" s="268"/>
      <c r="C244" s="268"/>
      <c r="D244" s="268"/>
    </row>
    <row r="245" spans="1:4" x14ac:dyDescent="0.15">
      <c r="A245" s="267"/>
      <c r="B245" s="268"/>
      <c r="C245" s="268"/>
      <c r="D245" s="268"/>
    </row>
    <row r="246" spans="1:4" x14ac:dyDescent="0.15">
      <c r="A246" s="267"/>
      <c r="B246" s="268"/>
      <c r="C246" s="268"/>
      <c r="D246" s="268"/>
    </row>
    <row r="247" spans="1:4" x14ac:dyDescent="0.15">
      <c r="A247" s="267"/>
      <c r="B247" s="268"/>
      <c r="C247" s="268"/>
      <c r="D247" s="268"/>
    </row>
    <row r="248" spans="1:4" x14ac:dyDescent="0.15">
      <c r="A248" s="267"/>
      <c r="B248" s="268"/>
      <c r="C248" s="268"/>
      <c r="D248" s="268"/>
    </row>
    <row r="249" spans="1:4" x14ac:dyDescent="0.15">
      <c r="A249" s="267"/>
      <c r="B249" s="268"/>
      <c r="C249" s="268"/>
      <c r="D249" s="268"/>
    </row>
    <row r="250" spans="1:4" x14ac:dyDescent="0.15">
      <c r="A250" s="267"/>
      <c r="B250" s="268"/>
      <c r="C250" s="268"/>
      <c r="D250" s="268"/>
    </row>
    <row r="251" spans="1:4" x14ac:dyDescent="0.15">
      <c r="A251" s="267"/>
      <c r="B251" s="268"/>
      <c r="C251" s="268"/>
      <c r="D251" s="268"/>
    </row>
    <row r="252" spans="1:4" x14ac:dyDescent="0.15">
      <c r="A252" s="267"/>
      <c r="B252" s="268"/>
      <c r="C252" s="268"/>
      <c r="D252" s="268"/>
    </row>
    <row r="253" spans="1:4" x14ac:dyDescent="0.15">
      <c r="A253" s="267"/>
      <c r="B253" s="268"/>
      <c r="C253" s="268"/>
      <c r="D253" s="268"/>
    </row>
    <row r="254" spans="1:4" x14ac:dyDescent="0.15">
      <c r="A254" s="267"/>
      <c r="B254" s="268"/>
      <c r="C254" s="268"/>
      <c r="D254" s="268"/>
    </row>
    <row r="255" spans="1:4" x14ac:dyDescent="0.15">
      <c r="A255" s="267"/>
      <c r="B255" s="268"/>
      <c r="C255" s="268"/>
      <c r="D255" s="268"/>
    </row>
    <row r="256" spans="1:4" x14ac:dyDescent="0.15">
      <c r="A256" s="267"/>
      <c r="B256" s="268"/>
      <c r="C256" s="268"/>
      <c r="D256" s="268"/>
    </row>
    <row r="257" spans="1:4" x14ac:dyDescent="0.15">
      <c r="A257" s="267"/>
      <c r="B257" s="268"/>
      <c r="C257" s="268"/>
      <c r="D257" s="268"/>
    </row>
    <row r="258" spans="1:4" x14ac:dyDescent="0.15">
      <c r="A258" s="267"/>
      <c r="B258" s="268"/>
      <c r="C258" s="268"/>
      <c r="D258" s="268"/>
    </row>
    <row r="259" spans="1:4" x14ac:dyDescent="0.15">
      <c r="A259" s="267"/>
      <c r="B259" s="268"/>
      <c r="C259" s="268"/>
      <c r="D259" s="268"/>
    </row>
    <row r="260" spans="1:4" x14ac:dyDescent="0.15">
      <c r="A260" s="267"/>
      <c r="B260" s="268"/>
      <c r="C260" s="268"/>
      <c r="D260" s="268"/>
    </row>
    <row r="261" spans="1:4" x14ac:dyDescent="0.15">
      <c r="A261" s="267"/>
      <c r="B261" s="268"/>
      <c r="C261" s="268"/>
      <c r="D261" s="268"/>
    </row>
    <row r="262" spans="1:4" x14ac:dyDescent="0.15">
      <c r="A262" s="267"/>
      <c r="B262" s="268"/>
      <c r="C262" s="268"/>
      <c r="D262" s="268"/>
    </row>
    <row r="263" spans="1:4" x14ac:dyDescent="0.15">
      <c r="A263" s="267"/>
      <c r="B263" s="268"/>
      <c r="C263" s="268"/>
      <c r="D263" s="268"/>
    </row>
    <row r="264" spans="1:4" x14ac:dyDescent="0.15">
      <c r="A264" s="267"/>
      <c r="B264" s="268"/>
      <c r="C264" s="268"/>
      <c r="D264" s="268"/>
    </row>
    <row r="265" spans="1:4" x14ac:dyDescent="0.15">
      <c r="A265" s="267"/>
      <c r="B265" s="268"/>
      <c r="C265" s="268"/>
      <c r="D265" s="268"/>
    </row>
    <row r="266" spans="1:4" x14ac:dyDescent="0.15">
      <c r="A266" s="267"/>
      <c r="B266" s="268"/>
      <c r="C266" s="268"/>
      <c r="D266" s="268"/>
    </row>
    <row r="267" spans="1:4" x14ac:dyDescent="0.15">
      <c r="A267" s="267"/>
      <c r="B267" s="268"/>
      <c r="C267" s="268"/>
      <c r="D267" s="268"/>
    </row>
    <row r="268" spans="1:4" x14ac:dyDescent="0.15">
      <c r="A268" s="267"/>
      <c r="B268" s="268"/>
      <c r="C268" s="268"/>
      <c r="D268" s="268"/>
    </row>
    <row r="269" spans="1:4" x14ac:dyDescent="0.15">
      <c r="A269" s="267"/>
      <c r="B269" s="268"/>
      <c r="C269" s="268"/>
      <c r="D269" s="268"/>
    </row>
    <row r="270" spans="1:4" x14ac:dyDescent="0.15">
      <c r="A270" s="267"/>
      <c r="B270" s="268"/>
      <c r="C270" s="268"/>
      <c r="D270" s="268"/>
    </row>
    <row r="271" spans="1:4" x14ac:dyDescent="0.15">
      <c r="A271" s="267"/>
      <c r="B271" s="268"/>
      <c r="C271" s="268"/>
      <c r="D271" s="268"/>
    </row>
    <row r="272" spans="1:4" x14ac:dyDescent="0.15">
      <c r="A272" s="267"/>
      <c r="B272" s="268"/>
      <c r="C272" s="268"/>
      <c r="D272" s="268"/>
    </row>
    <row r="273" spans="1:4" x14ac:dyDescent="0.15">
      <c r="A273" s="267"/>
      <c r="B273" s="268"/>
      <c r="C273" s="268"/>
      <c r="D273" s="268"/>
    </row>
    <row r="274" spans="1:4" x14ac:dyDescent="0.15">
      <c r="A274" s="267"/>
      <c r="B274" s="268"/>
      <c r="C274" s="268"/>
      <c r="D274" s="268"/>
    </row>
    <row r="275" spans="1:4" x14ac:dyDescent="0.15">
      <c r="A275" s="267"/>
      <c r="B275" s="268"/>
      <c r="C275" s="268"/>
      <c r="D275" s="268"/>
    </row>
    <row r="276" spans="1:4" x14ac:dyDescent="0.15">
      <c r="A276" s="267"/>
      <c r="B276" s="268"/>
      <c r="C276" s="268"/>
      <c r="D276" s="268"/>
    </row>
    <row r="277" spans="1:4" x14ac:dyDescent="0.15">
      <c r="A277" s="267"/>
      <c r="B277" s="268"/>
      <c r="C277" s="268"/>
      <c r="D277" s="268"/>
    </row>
    <row r="278" spans="1:4" x14ac:dyDescent="0.15">
      <c r="A278" s="267"/>
      <c r="B278" s="268"/>
      <c r="C278" s="268"/>
      <c r="D278" s="268"/>
    </row>
    <row r="279" spans="1:4" x14ac:dyDescent="0.15">
      <c r="A279" s="267"/>
      <c r="B279" s="268"/>
      <c r="C279" s="268"/>
      <c r="D279" s="268"/>
    </row>
    <row r="280" spans="1:4" x14ac:dyDescent="0.15">
      <c r="A280" s="267"/>
      <c r="B280" s="268"/>
      <c r="C280" s="268"/>
      <c r="D280" s="268"/>
    </row>
    <row r="281" spans="1:4" x14ac:dyDescent="0.15">
      <c r="A281" s="267"/>
      <c r="B281" s="268"/>
      <c r="C281" s="268"/>
      <c r="D281" s="268"/>
    </row>
    <row r="282" spans="1:4" x14ac:dyDescent="0.15">
      <c r="A282" s="267"/>
      <c r="B282" s="268"/>
      <c r="C282" s="268"/>
      <c r="D282" s="268"/>
    </row>
    <row r="283" spans="1:4" x14ac:dyDescent="0.15">
      <c r="A283" s="267"/>
      <c r="B283" s="268"/>
      <c r="C283" s="268"/>
      <c r="D283" s="268"/>
    </row>
    <row r="284" spans="1:4" x14ac:dyDescent="0.15">
      <c r="A284" s="267"/>
      <c r="B284" s="268"/>
      <c r="C284" s="268"/>
      <c r="D284" s="268"/>
    </row>
    <row r="285" spans="1:4" x14ac:dyDescent="0.15">
      <c r="A285" s="267"/>
      <c r="B285" s="268"/>
      <c r="C285" s="268"/>
      <c r="D285" s="268"/>
    </row>
    <row r="286" spans="1:4" x14ac:dyDescent="0.15">
      <c r="A286" s="267"/>
      <c r="B286" s="268"/>
      <c r="C286" s="268"/>
      <c r="D286" s="268"/>
    </row>
    <row r="287" spans="1:4" x14ac:dyDescent="0.15">
      <c r="A287" s="267"/>
      <c r="B287" s="268"/>
      <c r="C287" s="268"/>
      <c r="D287" s="268"/>
    </row>
    <row r="288" spans="1:4" x14ac:dyDescent="0.15">
      <c r="A288" s="267"/>
      <c r="B288" s="268"/>
      <c r="C288" s="268"/>
      <c r="D288" s="268"/>
    </row>
    <row r="289" spans="1:4" x14ac:dyDescent="0.15">
      <c r="A289" s="267"/>
      <c r="B289" s="268"/>
      <c r="C289" s="268"/>
      <c r="D289" s="268"/>
    </row>
    <row r="290" spans="1:4" x14ac:dyDescent="0.15">
      <c r="A290" s="267"/>
      <c r="B290" s="268"/>
      <c r="C290" s="268"/>
      <c r="D290" s="268"/>
    </row>
    <row r="291" spans="1:4" x14ac:dyDescent="0.15">
      <c r="A291" s="267"/>
      <c r="B291" s="268"/>
      <c r="C291" s="268"/>
      <c r="D291" s="268"/>
    </row>
    <row r="292" spans="1:4" x14ac:dyDescent="0.15">
      <c r="A292" s="267"/>
      <c r="B292" s="268"/>
      <c r="C292" s="268"/>
      <c r="D292" s="268"/>
    </row>
    <row r="293" spans="1:4" x14ac:dyDescent="0.15">
      <c r="A293" s="267"/>
      <c r="B293" s="268"/>
      <c r="C293" s="268"/>
      <c r="D293" s="268"/>
    </row>
    <row r="294" spans="1:4" x14ac:dyDescent="0.15">
      <c r="A294" s="267"/>
      <c r="B294" s="268"/>
      <c r="C294" s="268"/>
      <c r="D294" s="268"/>
    </row>
    <row r="295" spans="1:4" x14ac:dyDescent="0.15">
      <c r="A295" s="267"/>
      <c r="B295" s="268"/>
      <c r="C295" s="268"/>
      <c r="D295" s="268"/>
    </row>
    <row r="296" spans="1:4" x14ac:dyDescent="0.15">
      <c r="A296" s="267"/>
      <c r="B296" s="268"/>
      <c r="C296" s="268"/>
      <c r="D296" s="268"/>
    </row>
    <row r="297" spans="1:4" x14ac:dyDescent="0.15">
      <c r="A297" s="267"/>
      <c r="B297" s="268"/>
      <c r="C297" s="268"/>
      <c r="D297" s="268"/>
    </row>
    <row r="298" spans="1:4" x14ac:dyDescent="0.15">
      <c r="A298" s="267"/>
      <c r="B298" s="268"/>
      <c r="C298" s="268"/>
      <c r="D298" s="268"/>
    </row>
    <row r="299" spans="1:4" x14ac:dyDescent="0.15">
      <c r="A299" s="267"/>
      <c r="B299" s="268"/>
      <c r="C299" s="268"/>
      <c r="D299" s="268"/>
    </row>
    <row r="300" spans="1:4" x14ac:dyDescent="0.15">
      <c r="A300" s="267"/>
      <c r="B300" s="268"/>
      <c r="C300" s="268"/>
      <c r="D300" s="268"/>
    </row>
    <row r="301" spans="1:4" x14ac:dyDescent="0.15">
      <c r="A301" s="267"/>
      <c r="B301" s="268"/>
      <c r="C301" s="268"/>
      <c r="D301" s="268"/>
    </row>
    <row r="302" spans="1:4" x14ac:dyDescent="0.15">
      <c r="A302" s="267"/>
      <c r="B302" s="268"/>
      <c r="C302" s="268"/>
      <c r="D302" s="268"/>
    </row>
    <row r="303" spans="1:4" x14ac:dyDescent="0.15">
      <c r="A303" s="267"/>
      <c r="B303" s="268"/>
      <c r="C303" s="268"/>
      <c r="D303" s="268"/>
    </row>
    <row r="304" spans="1:4" x14ac:dyDescent="0.15">
      <c r="A304" s="267"/>
      <c r="B304" s="268"/>
      <c r="C304" s="268"/>
      <c r="D304" s="268"/>
    </row>
    <row r="305" spans="1:4" x14ac:dyDescent="0.15">
      <c r="A305" s="267"/>
      <c r="B305" s="268"/>
      <c r="C305" s="268"/>
      <c r="D305" s="268"/>
    </row>
    <row r="306" spans="1:4" x14ac:dyDescent="0.15">
      <c r="A306" s="267"/>
      <c r="B306" s="268"/>
      <c r="C306" s="268"/>
      <c r="D306" s="268"/>
    </row>
    <row r="307" spans="1:4" x14ac:dyDescent="0.15">
      <c r="A307" s="267"/>
      <c r="B307" s="268"/>
      <c r="C307" s="268"/>
      <c r="D307" s="268"/>
    </row>
    <row r="308" spans="1:4" x14ac:dyDescent="0.15">
      <c r="A308" s="267"/>
      <c r="B308" s="268"/>
      <c r="C308" s="268"/>
      <c r="D308" s="268"/>
    </row>
    <row r="309" spans="1:4" x14ac:dyDescent="0.15">
      <c r="A309" s="267"/>
      <c r="B309" s="268"/>
      <c r="C309" s="268"/>
      <c r="D309" s="268"/>
    </row>
    <row r="310" spans="1:4" x14ac:dyDescent="0.15">
      <c r="A310" s="267"/>
      <c r="B310" s="268"/>
      <c r="C310" s="268"/>
      <c r="D310" s="268"/>
    </row>
    <row r="311" spans="1:4" x14ac:dyDescent="0.15">
      <c r="A311" s="267"/>
      <c r="B311" s="268"/>
      <c r="C311" s="268"/>
      <c r="D311" s="268"/>
    </row>
    <row r="312" spans="1:4" x14ac:dyDescent="0.15">
      <c r="A312" s="267"/>
      <c r="B312" s="268"/>
      <c r="C312" s="268"/>
      <c r="D312" s="268"/>
    </row>
    <row r="313" spans="1:4" x14ac:dyDescent="0.15">
      <c r="A313" s="267"/>
      <c r="B313" s="268"/>
      <c r="C313" s="268"/>
      <c r="D313" s="268"/>
    </row>
    <row r="314" spans="1:4" x14ac:dyDescent="0.15">
      <c r="A314" s="267"/>
      <c r="B314" s="268"/>
      <c r="C314" s="268"/>
      <c r="D314" s="268"/>
    </row>
    <row r="315" spans="1:4" x14ac:dyDescent="0.15">
      <c r="A315" s="267"/>
      <c r="B315" s="268"/>
      <c r="C315" s="268"/>
      <c r="D315" s="268"/>
    </row>
    <row r="316" spans="1:4" x14ac:dyDescent="0.15">
      <c r="A316" s="267"/>
      <c r="B316" s="268"/>
      <c r="C316" s="268"/>
      <c r="D316" s="268"/>
    </row>
    <row r="317" spans="1:4" x14ac:dyDescent="0.15">
      <c r="A317" s="267"/>
      <c r="B317" s="268"/>
      <c r="C317" s="268"/>
      <c r="D317" s="268"/>
    </row>
    <row r="318" spans="1:4" x14ac:dyDescent="0.15">
      <c r="A318" s="267"/>
      <c r="B318" s="268"/>
      <c r="C318" s="268"/>
      <c r="D318" s="268"/>
    </row>
    <row r="319" spans="1:4" x14ac:dyDescent="0.15">
      <c r="A319" s="267"/>
      <c r="B319" s="268"/>
      <c r="C319" s="268"/>
      <c r="D319" s="268"/>
    </row>
    <row r="320" spans="1:4" x14ac:dyDescent="0.15">
      <c r="A320" s="267"/>
      <c r="B320" s="268"/>
      <c r="C320" s="268"/>
      <c r="D320" s="268"/>
    </row>
    <row r="321" spans="1:4" x14ac:dyDescent="0.15">
      <c r="A321" s="267"/>
      <c r="B321" s="268"/>
      <c r="C321" s="268"/>
      <c r="D321" s="268"/>
    </row>
    <row r="322" spans="1:4" x14ac:dyDescent="0.15">
      <c r="A322" s="267"/>
      <c r="B322" s="268"/>
      <c r="C322" s="268"/>
      <c r="D322" s="268"/>
    </row>
    <row r="323" spans="1:4" x14ac:dyDescent="0.15">
      <c r="A323" s="267"/>
      <c r="B323" s="268"/>
      <c r="C323" s="268"/>
      <c r="D323" s="268"/>
    </row>
    <row r="324" spans="1:4" x14ac:dyDescent="0.15">
      <c r="A324" s="267"/>
      <c r="B324" s="268"/>
      <c r="C324" s="268"/>
      <c r="D324" s="268"/>
    </row>
    <row r="325" spans="1:4" x14ac:dyDescent="0.15">
      <c r="A325" s="267"/>
      <c r="B325" s="268"/>
      <c r="C325" s="268"/>
      <c r="D325" s="268"/>
    </row>
    <row r="326" spans="1:4" x14ac:dyDescent="0.15">
      <c r="A326" s="267"/>
      <c r="B326" s="268"/>
      <c r="C326" s="268"/>
      <c r="D326" s="268"/>
    </row>
    <row r="327" spans="1:4" x14ac:dyDescent="0.15">
      <c r="A327" s="267"/>
      <c r="B327" s="268"/>
      <c r="C327" s="268"/>
      <c r="D327" s="268"/>
    </row>
    <row r="328" spans="1:4" x14ac:dyDescent="0.15">
      <c r="A328" s="267"/>
      <c r="B328" s="268"/>
      <c r="C328" s="268"/>
      <c r="D328" s="268"/>
    </row>
    <row r="329" spans="1:4" x14ac:dyDescent="0.15">
      <c r="A329" s="267"/>
      <c r="B329" s="268"/>
      <c r="C329" s="268"/>
      <c r="D329" s="268"/>
    </row>
    <row r="330" spans="1:4" x14ac:dyDescent="0.15">
      <c r="A330" s="267"/>
      <c r="B330" s="268"/>
      <c r="C330" s="268"/>
      <c r="D330" s="268"/>
    </row>
    <row r="331" spans="1:4" x14ac:dyDescent="0.15">
      <c r="A331" s="267"/>
      <c r="B331" s="268"/>
      <c r="C331" s="268"/>
      <c r="D331" s="268"/>
    </row>
    <row r="332" spans="1:4" x14ac:dyDescent="0.15">
      <c r="A332" s="267"/>
      <c r="B332" s="268"/>
      <c r="C332" s="268"/>
      <c r="D332" s="268"/>
    </row>
    <row r="333" spans="1:4" x14ac:dyDescent="0.15">
      <c r="A333" s="267"/>
      <c r="B333" s="268"/>
      <c r="C333" s="268"/>
      <c r="D333" s="268"/>
    </row>
    <row r="334" spans="1:4" x14ac:dyDescent="0.15">
      <c r="A334" s="267"/>
      <c r="B334" s="268"/>
      <c r="C334" s="268"/>
      <c r="D334" s="268"/>
    </row>
    <row r="335" spans="1:4" x14ac:dyDescent="0.15">
      <c r="A335" s="267"/>
      <c r="B335" s="268"/>
      <c r="C335" s="268"/>
      <c r="D335" s="268"/>
    </row>
    <row r="336" spans="1:4" x14ac:dyDescent="0.15">
      <c r="A336" s="267"/>
      <c r="B336" s="268"/>
      <c r="C336" s="268"/>
      <c r="D336" s="268"/>
    </row>
    <row r="337" spans="1:4" x14ac:dyDescent="0.15">
      <c r="A337" s="267"/>
      <c r="B337" s="268"/>
      <c r="C337" s="268"/>
      <c r="D337" s="268"/>
    </row>
    <row r="338" spans="1:4" x14ac:dyDescent="0.15">
      <c r="A338" s="267"/>
      <c r="B338" s="268"/>
      <c r="C338" s="268"/>
      <c r="D338" s="268"/>
    </row>
    <row r="339" spans="1:4" x14ac:dyDescent="0.15">
      <c r="A339" s="267"/>
      <c r="B339" s="268"/>
      <c r="C339" s="268"/>
      <c r="D339" s="268"/>
    </row>
    <row r="340" spans="1:4" x14ac:dyDescent="0.15">
      <c r="A340" s="267"/>
      <c r="B340" s="268"/>
      <c r="C340" s="268"/>
      <c r="D340" s="268"/>
    </row>
    <row r="341" spans="1:4" x14ac:dyDescent="0.15">
      <c r="A341" s="267"/>
      <c r="B341" s="268"/>
      <c r="C341" s="268"/>
      <c r="D341" s="268"/>
    </row>
    <row r="342" spans="1:4" x14ac:dyDescent="0.15">
      <c r="A342" s="267"/>
      <c r="B342" s="268"/>
      <c r="C342" s="268"/>
      <c r="D342" s="268"/>
    </row>
    <row r="343" spans="1:4" x14ac:dyDescent="0.15">
      <c r="A343" s="267"/>
      <c r="B343" s="268"/>
      <c r="C343" s="268"/>
      <c r="D343" s="268"/>
    </row>
    <row r="344" spans="1:4" x14ac:dyDescent="0.15">
      <c r="A344" s="267"/>
      <c r="B344" s="268"/>
      <c r="C344" s="268"/>
      <c r="D344" s="268"/>
    </row>
    <row r="345" spans="1:4" x14ac:dyDescent="0.15">
      <c r="A345" s="267"/>
      <c r="B345" s="268"/>
      <c r="C345" s="268"/>
      <c r="D345" s="268"/>
    </row>
    <row r="346" spans="1:4" x14ac:dyDescent="0.15">
      <c r="A346" s="267"/>
      <c r="B346" s="268"/>
      <c r="C346" s="268"/>
      <c r="D346" s="268"/>
    </row>
    <row r="347" spans="1:4" x14ac:dyDescent="0.15">
      <c r="A347" s="267"/>
      <c r="B347" s="268"/>
      <c r="C347" s="268"/>
      <c r="D347" s="268"/>
    </row>
    <row r="348" spans="1:4" x14ac:dyDescent="0.15">
      <c r="A348" s="267"/>
      <c r="B348" s="268"/>
      <c r="C348" s="268"/>
      <c r="D348" s="268"/>
    </row>
    <row r="349" spans="1:4" x14ac:dyDescent="0.15">
      <c r="A349" s="267"/>
      <c r="B349" s="268"/>
      <c r="C349" s="268"/>
      <c r="D349" s="268"/>
    </row>
    <row r="350" spans="1:4" x14ac:dyDescent="0.15">
      <c r="A350" s="267"/>
      <c r="B350" s="268"/>
      <c r="C350" s="268"/>
      <c r="D350" s="268"/>
    </row>
    <row r="351" spans="1:4" x14ac:dyDescent="0.15">
      <c r="A351" s="267"/>
      <c r="B351" s="268"/>
      <c r="C351" s="268"/>
      <c r="D351" s="268"/>
    </row>
    <row r="352" spans="1:4" x14ac:dyDescent="0.15">
      <c r="A352" s="267"/>
      <c r="B352" s="268"/>
      <c r="C352" s="268"/>
      <c r="D352" s="268"/>
    </row>
    <row r="353" spans="1:4" x14ac:dyDescent="0.15">
      <c r="A353" s="267"/>
      <c r="B353" s="268"/>
      <c r="C353" s="268"/>
      <c r="D353" s="268"/>
    </row>
    <row r="354" spans="1:4" x14ac:dyDescent="0.15">
      <c r="A354" s="267"/>
      <c r="B354" s="268"/>
      <c r="C354" s="268"/>
      <c r="D354" s="268"/>
    </row>
    <row r="355" spans="1:4" x14ac:dyDescent="0.15">
      <c r="A355" s="267"/>
      <c r="B355" s="268"/>
      <c r="C355" s="268"/>
      <c r="D355" s="268"/>
    </row>
    <row r="356" spans="1:4" x14ac:dyDescent="0.15">
      <c r="A356" s="267"/>
      <c r="B356" s="268"/>
      <c r="C356" s="268"/>
      <c r="D356" s="268"/>
    </row>
    <row r="357" spans="1:4" x14ac:dyDescent="0.15">
      <c r="A357" s="267"/>
      <c r="B357" s="268"/>
      <c r="C357" s="268"/>
      <c r="D357" s="268"/>
    </row>
    <row r="358" spans="1:4" x14ac:dyDescent="0.15">
      <c r="A358" s="267"/>
      <c r="B358" s="268"/>
      <c r="C358" s="268"/>
      <c r="D358" s="268"/>
    </row>
    <row r="359" spans="1:4" x14ac:dyDescent="0.15">
      <c r="A359" s="267"/>
      <c r="B359" s="268"/>
      <c r="C359" s="268"/>
      <c r="D359" s="268"/>
    </row>
    <row r="360" spans="1:4" x14ac:dyDescent="0.15">
      <c r="A360" s="267"/>
      <c r="B360" s="268"/>
      <c r="C360" s="268"/>
      <c r="D360" s="268"/>
    </row>
    <row r="361" spans="1:4" x14ac:dyDescent="0.15">
      <c r="A361" s="267"/>
      <c r="B361" s="268"/>
      <c r="C361" s="268"/>
      <c r="D361" s="268"/>
    </row>
    <row r="362" spans="1:4" x14ac:dyDescent="0.15">
      <c r="A362" s="267"/>
      <c r="B362" s="268"/>
      <c r="C362" s="268"/>
      <c r="D362" s="268"/>
    </row>
    <row r="363" spans="1:4" x14ac:dyDescent="0.15">
      <c r="A363" s="267"/>
      <c r="B363" s="268"/>
      <c r="C363" s="268"/>
      <c r="D363" s="268"/>
    </row>
    <row r="364" spans="1:4" x14ac:dyDescent="0.15">
      <c r="A364" s="267"/>
      <c r="B364" s="268"/>
      <c r="C364" s="268"/>
      <c r="D364" s="268"/>
    </row>
    <row r="365" spans="1:4" x14ac:dyDescent="0.15">
      <c r="A365" s="267"/>
      <c r="B365" s="268"/>
      <c r="C365" s="268"/>
      <c r="D365" s="268"/>
    </row>
    <row r="366" spans="1:4" x14ac:dyDescent="0.15">
      <c r="A366" s="267"/>
      <c r="B366" s="268"/>
      <c r="C366" s="268"/>
      <c r="D366" s="268"/>
    </row>
    <row r="367" spans="1:4" x14ac:dyDescent="0.15">
      <c r="A367" s="267"/>
      <c r="B367" s="268"/>
      <c r="C367" s="268"/>
      <c r="D367" s="268"/>
    </row>
    <row r="368" spans="1:4" x14ac:dyDescent="0.15">
      <c r="A368" s="267"/>
      <c r="B368" s="268"/>
      <c r="C368" s="268"/>
      <c r="D368" s="268"/>
    </row>
    <row r="369" spans="1:4" x14ac:dyDescent="0.15">
      <c r="A369" s="267"/>
      <c r="B369" s="268"/>
      <c r="C369" s="268"/>
      <c r="D369" s="268"/>
    </row>
    <row r="370" spans="1:4" x14ac:dyDescent="0.15">
      <c r="A370" s="267"/>
      <c r="B370" s="268"/>
      <c r="C370" s="268"/>
      <c r="D370" s="268"/>
    </row>
    <row r="371" spans="1:4" x14ac:dyDescent="0.15">
      <c r="A371" s="267"/>
      <c r="B371" s="268"/>
      <c r="C371" s="268"/>
      <c r="D371" s="268"/>
    </row>
    <row r="372" spans="1:4" x14ac:dyDescent="0.15">
      <c r="A372" s="267"/>
      <c r="B372" s="268"/>
      <c r="C372" s="268"/>
      <c r="D372" s="268"/>
    </row>
    <row r="373" spans="1:4" x14ac:dyDescent="0.15">
      <c r="A373" s="267"/>
      <c r="B373" s="268"/>
      <c r="C373" s="268"/>
      <c r="D373" s="268"/>
    </row>
    <row r="374" spans="1:4" x14ac:dyDescent="0.15">
      <c r="A374" s="267"/>
      <c r="B374" s="268"/>
      <c r="C374" s="268"/>
      <c r="D374" s="268"/>
    </row>
    <row r="375" spans="1:4" x14ac:dyDescent="0.15">
      <c r="A375" s="267"/>
      <c r="B375" s="268"/>
      <c r="C375" s="268"/>
      <c r="D375" s="268"/>
    </row>
    <row r="376" spans="1:4" x14ac:dyDescent="0.15">
      <c r="A376" s="267"/>
      <c r="B376" s="268"/>
      <c r="C376" s="268"/>
      <c r="D376" s="268"/>
    </row>
    <row r="377" spans="1:4" x14ac:dyDescent="0.15">
      <c r="A377" s="267"/>
      <c r="B377" s="268"/>
      <c r="C377" s="268"/>
      <c r="D377" s="268"/>
    </row>
    <row r="378" spans="1:4" x14ac:dyDescent="0.15">
      <c r="A378" s="267"/>
      <c r="B378" s="268"/>
      <c r="C378" s="268"/>
      <c r="D378" s="268"/>
    </row>
    <row r="379" spans="1:4" x14ac:dyDescent="0.15">
      <c r="A379" s="267"/>
      <c r="B379" s="268"/>
      <c r="C379" s="268"/>
      <c r="D379" s="268"/>
    </row>
    <row r="380" spans="1:4" x14ac:dyDescent="0.15">
      <c r="A380" s="267"/>
      <c r="B380" s="268"/>
      <c r="C380" s="268"/>
      <c r="D380" s="268"/>
    </row>
    <row r="381" spans="1:4" x14ac:dyDescent="0.15">
      <c r="A381" s="267"/>
      <c r="B381" s="268"/>
      <c r="C381" s="268"/>
      <c r="D381" s="268"/>
    </row>
    <row r="382" spans="1:4" x14ac:dyDescent="0.15">
      <c r="A382" s="267"/>
      <c r="B382" s="268"/>
      <c r="C382" s="268"/>
      <c r="D382" s="268"/>
    </row>
    <row r="383" spans="1:4" x14ac:dyDescent="0.15">
      <c r="A383" s="267"/>
      <c r="B383" s="268"/>
      <c r="C383" s="268"/>
      <c r="D383" s="268"/>
    </row>
    <row r="384" spans="1:4" x14ac:dyDescent="0.15">
      <c r="A384" s="267"/>
      <c r="B384" s="268"/>
      <c r="C384" s="268"/>
      <c r="D384" s="268"/>
    </row>
    <row r="385" spans="1:4" x14ac:dyDescent="0.15">
      <c r="A385" s="267"/>
      <c r="B385" s="268"/>
      <c r="C385" s="268"/>
      <c r="D385" s="268"/>
    </row>
    <row r="386" spans="1:4" x14ac:dyDescent="0.15">
      <c r="A386" s="267"/>
      <c r="B386" s="268"/>
      <c r="C386" s="268"/>
      <c r="D386" s="268"/>
    </row>
    <row r="387" spans="1:4" x14ac:dyDescent="0.15">
      <c r="A387" s="267"/>
      <c r="B387" s="268"/>
      <c r="C387" s="268"/>
      <c r="D387" s="268"/>
    </row>
    <row r="388" spans="1:4" x14ac:dyDescent="0.15">
      <c r="A388" s="267"/>
      <c r="B388" s="268"/>
      <c r="C388" s="268"/>
      <c r="D388" s="268"/>
    </row>
    <row r="389" spans="1:4" x14ac:dyDescent="0.15">
      <c r="A389" s="267"/>
      <c r="B389" s="268"/>
      <c r="C389" s="268"/>
      <c r="D389" s="268"/>
    </row>
    <row r="390" spans="1:4" x14ac:dyDescent="0.15">
      <c r="A390" s="267"/>
      <c r="B390" s="268"/>
      <c r="C390" s="268"/>
      <c r="D390" s="268"/>
    </row>
    <row r="391" spans="1:4" x14ac:dyDescent="0.15">
      <c r="A391" s="267"/>
      <c r="B391" s="268"/>
      <c r="C391" s="268"/>
      <c r="D391" s="268"/>
    </row>
    <row r="392" spans="1:4" x14ac:dyDescent="0.15">
      <c r="A392" s="267"/>
      <c r="B392" s="268"/>
      <c r="C392" s="268"/>
      <c r="D392" s="268"/>
    </row>
    <row r="393" spans="1:4" x14ac:dyDescent="0.15">
      <c r="A393" s="267"/>
      <c r="B393" s="268"/>
      <c r="C393" s="268"/>
      <c r="D393" s="268"/>
    </row>
    <row r="394" spans="1:4" x14ac:dyDescent="0.15">
      <c r="A394" s="267"/>
      <c r="B394" s="268"/>
      <c r="C394" s="268"/>
      <c r="D394" s="268"/>
    </row>
    <row r="395" spans="1:4" x14ac:dyDescent="0.15">
      <c r="A395" s="267"/>
      <c r="B395" s="268"/>
      <c r="C395" s="268"/>
      <c r="D395" s="268"/>
    </row>
    <row r="396" spans="1:4" x14ac:dyDescent="0.15">
      <c r="A396" s="267"/>
      <c r="B396" s="268"/>
      <c r="C396" s="268"/>
      <c r="D396" s="268"/>
    </row>
    <row r="397" spans="1:4" x14ac:dyDescent="0.15">
      <c r="A397" s="267"/>
      <c r="B397" s="268"/>
      <c r="C397" s="268"/>
      <c r="D397" s="268"/>
    </row>
    <row r="398" spans="1:4" x14ac:dyDescent="0.15">
      <c r="A398" s="267"/>
      <c r="B398" s="268"/>
      <c r="C398" s="268"/>
      <c r="D398" s="268"/>
    </row>
    <row r="399" spans="1:4" x14ac:dyDescent="0.15">
      <c r="A399" s="267"/>
      <c r="B399" s="268"/>
      <c r="C399" s="268"/>
      <c r="D399" s="268"/>
    </row>
    <row r="400" spans="1:4" x14ac:dyDescent="0.15">
      <c r="A400" s="267"/>
      <c r="B400" s="268"/>
      <c r="C400" s="268"/>
      <c r="D400" s="268"/>
    </row>
    <row r="401" spans="1:4" x14ac:dyDescent="0.15">
      <c r="A401" s="267"/>
      <c r="B401" s="268"/>
      <c r="C401" s="268"/>
      <c r="D401" s="268"/>
    </row>
    <row r="402" spans="1:4" x14ac:dyDescent="0.15">
      <c r="A402" s="267"/>
      <c r="B402" s="268"/>
      <c r="C402" s="268"/>
      <c r="D402" s="268"/>
    </row>
    <row r="403" spans="1:4" x14ac:dyDescent="0.15">
      <c r="A403" s="267"/>
      <c r="B403" s="268"/>
      <c r="C403" s="268"/>
      <c r="D403" s="268"/>
    </row>
    <row r="404" spans="1:4" x14ac:dyDescent="0.15">
      <c r="A404" s="267"/>
      <c r="B404" s="268"/>
      <c r="C404" s="268"/>
      <c r="D404" s="268"/>
    </row>
    <row r="405" spans="1:4" x14ac:dyDescent="0.15">
      <c r="A405" s="267"/>
      <c r="B405" s="268"/>
      <c r="C405" s="268"/>
      <c r="D405" s="268"/>
    </row>
    <row r="406" spans="1:4" x14ac:dyDescent="0.15">
      <c r="A406" s="267"/>
      <c r="B406" s="268"/>
      <c r="C406" s="268"/>
      <c r="D406" s="268"/>
    </row>
    <row r="407" spans="1:4" x14ac:dyDescent="0.15">
      <c r="A407" s="267"/>
      <c r="B407" s="268"/>
      <c r="C407" s="268"/>
      <c r="D407" s="268"/>
    </row>
    <row r="408" spans="1:4" x14ac:dyDescent="0.15">
      <c r="A408" s="267"/>
      <c r="B408" s="268"/>
      <c r="C408" s="268"/>
      <c r="D408" s="268"/>
    </row>
    <row r="409" spans="1:4" x14ac:dyDescent="0.15">
      <c r="A409" s="267"/>
      <c r="B409" s="268"/>
      <c r="C409" s="268"/>
      <c r="D409" s="268"/>
    </row>
    <row r="410" spans="1:4" x14ac:dyDescent="0.15">
      <c r="A410" s="267"/>
      <c r="B410" s="268"/>
      <c r="C410" s="268"/>
      <c r="D410" s="268"/>
    </row>
    <row r="411" spans="1:4" x14ac:dyDescent="0.15">
      <c r="A411" s="267"/>
      <c r="B411" s="268"/>
      <c r="C411" s="268"/>
      <c r="D411" s="268"/>
    </row>
    <row r="412" spans="1:4" x14ac:dyDescent="0.15">
      <c r="A412" s="267"/>
      <c r="B412" s="268"/>
      <c r="C412" s="268"/>
      <c r="D412" s="268"/>
    </row>
    <row r="413" spans="1:4" x14ac:dyDescent="0.15">
      <c r="A413" s="267"/>
      <c r="B413" s="268"/>
      <c r="C413" s="268"/>
      <c r="D413" s="268"/>
    </row>
    <row r="414" spans="1:4" x14ac:dyDescent="0.15">
      <c r="A414" s="267"/>
      <c r="B414" s="268"/>
      <c r="C414" s="268"/>
      <c r="D414" s="268"/>
    </row>
    <row r="415" spans="1:4" x14ac:dyDescent="0.15">
      <c r="A415" s="267"/>
      <c r="B415" s="268"/>
      <c r="C415" s="268"/>
      <c r="D415" s="268"/>
    </row>
    <row r="416" spans="1:4" x14ac:dyDescent="0.15">
      <c r="A416" s="267"/>
      <c r="B416" s="268"/>
      <c r="C416" s="268"/>
      <c r="D416" s="268"/>
    </row>
    <row r="417" spans="1:4" x14ac:dyDescent="0.15">
      <c r="A417" s="267"/>
      <c r="B417" s="268"/>
      <c r="C417" s="268"/>
      <c r="D417" s="268"/>
    </row>
    <row r="418" spans="1:4" x14ac:dyDescent="0.15">
      <c r="A418" s="267"/>
      <c r="B418" s="268"/>
      <c r="C418" s="268"/>
      <c r="D418" s="268"/>
    </row>
    <row r="419" spans="1:4" x14ac:dyDescent="0.15">
      <c r="A419" s="267"/>
      <c r="B419" s="268"/>
      <c r="C419" s="268"/>
      <c r="D419" s="268"/>
    </row>
    <row r="420" spans="1:4" x14ac:dyDescent="0.15">
      <c r="A420" s="267"/>
      <c r="B420" s="268"/>
      <c r="C420" s="268"/>
      <c r="D420" s="268"/>
    </row>
    <row r="421" spans="1:4" x14ac:dyDescent="0.15">
      <c r="A421" s="267"/>
      <c r="B421" s="268"/>
      <c r="C421" s="268"/>
      <c r="D421" s="268"/>
    </row>
    <row r="422" spans="1:4" x14ac:dyDescent="0.15">
      <c r="A422" s="267"/>
      <c r="B422" s="268"/>
      <c r="C422" s="268"/>
      <c r="D422" s="268"/>
    </row>
    <row r="423" spans="1:4" x14ac:dyDescent="0.15">
      <c r="A423" s="267"/>
      <c r="B423" s="268"/>
      <c r="C423" s="268"/>
      <c r="D423" s="268"/>
    </row>
    <row r="424" spans="1:4" x14ac:dyDescent="0.15">
      <c r="A424" s="267"/>
      <c r="B424" s="268"/>
      <c r="C424" s="268"/>
      <c r="D424" s="268"/>
    </row>
    <row r="425" spans="1:4" x14ac:dyDescent="0.15">
      <c r="A425" s="267"/>
      <c r="B425" s="268"/>
      <c r="C425" s="268"/>
      <c r="D425" s="268"/>
    </row>
    <row r="426" spans="1:4" x14ac:dyDescent="0.15">
      <c r="A426" s="267"/>
      <c r="B426" s="268"/>
      <c r="C426" s="268"/>
      <c r="D426" s="268"/>
    </row>
    <row r="427" spans="1:4" x14ac:dyDescent="0.15">
      <c r="A427" s="267"/>
      <c r="B427" s="268"/>
      <c r="C427" s="268"/>
      <c r="D427" s="268"/>
    </row>
    <row r="428" spans="1:4" x14ac:dyDescent="0.15">
      <c r="A428" s="267"/>
      <c r="B428" s="268"/>
      <c r="C428" s="268"/>
      <c r="D428" s="268"/>
    </row>
    <row r="429" spans="1:4" x14ac:dyDescent="0.15">
      <c r="A429" s="267"/>
      <c r="B429" s="268"/>
      <c r="C429" s="268"/>
      <c r="D429" s="268"/>
    </row>
    <row r="430" spans="1:4" x14ac:dyDescent="0.15">
      <c r="A430" s="267"/>
      <c r="B430" s="268"/>
      <c r="C430" s="268"/>
      <c r="D430" s="268"/>
    </row>
    <row r="431" spans="1:4" x14ac:dyDescent="0.15">
      <c r="A431" s="267"/>
      <c r="B431" s="268"/>
      <c r="C431" s="268"/>
      <c r="D431" s="268"/>
    </row>
    <row r="432" spans="1:4" x14ac:dyDescent="0.15">
      <c r="A432" s="267"/>
      <c r="B432" s="268"/>
      <c r="C432" s="268"/>
      <c r="D432" s="268"/>
    </row>
    <row r="433" spans="1:4" x14ac:dyDescent="0.15">
      <c r="A433" s="267"/>
      <c r="B433" s="268"/>
      <c r="C433" s="268"/>
      <c r="D433" s="268"/>
    </row>
    <row r="434" spans="1:4" x14ac:dyDescent="0.15">
      <c r="A434" s="267"/>
      <c r="B434" s="268"/>
      <c r="C434" s="268"/>
      <c r="D434" s="268"/>
    </row>
    <row r="435" spans="1:4" x14ac:dyDescent="0.15">
      <c r="A435" s="267"/>
      <c r="B435" s="268"/>
      <c r="C435" s="268"/>
      <c r="D435" s="268"/>
    </row>
    <row r="436" spans="1:4" x14ac:dyDescent="0.15">
      <c r="A436" s="267"/>
      <c r="B436" s="268"/>
      <c r="C436" s="268"/>
      <c r="D436" s="268"/>
    </row>
    <row r="437" spans="1:4" x14ac:dyDescent="0.15">
      <c r="A437" s="267"/>
      <c r="B437" s="268"/>
      <c r="C437" s="268"/>
      <c r="D437" s="268"/>
    </row>
    <row r="438" spans="1:4" x14ac:dyDescent="0.15">
      <c r="A438" s="267"/>
      <c r="B438" s="268"/>
      <c r="C438" s="268"/>
      <c r="D438" s="268"/>
    </row>
    <row r="439" spans="1:4" x14ac:dyDescent="0.15">
      <c r="A439" s="267"/>
      <c r="B439" s="268"/>
      <c r="C439" s="268"/>
      <c r="D439" s="268"/>
    </row>
    <row r="440" spans="1:4" x14ac:dyDescent="0.15">
      <c r="A440" s="267"/>
      <c r="B440" s="268"/>
      <c r="C440" s="268"/>
      <c r="D440" s="268"/>
    </row>
    <row r="441" spans="1:4" x14ac:dyDescent="0.15">
      <c r="A441" s="267"/>
      <c r="B441" s="268"/>
      <c r="C441" s="268"/>
      <c r="D441" s="268"/>
    </row>
    <row r="442" spans="1:4" x14ac:dyDescent="0.15">
      <c r="A442" s="267"/>
      <c r="B442" s="268"/>
      <c r="C442" s="268"/>
      <c r="D442" s="268"/>
    </row>
    <row r="443" spans="1:4" x14ac:dyDescent="0.15">
      <c r="A443" s="267"/>
      <c r="B443" s="268"/>
      <c r="C443" s="268"/>
      <c r="D443" s="268"/>
    </row>
    <row r="444" spans="1:4" x14ac:dyDescent="0.15">
      <c r="A444" s="267"/>
      <c r="B444" s="268"/>
      <c r="C444" s="268"/>
      <c r="D444" s="268"/>
    </row>
    <row r="445" spans="1:4" x14ac:dyDescent="0.15">
      <c r="A445" s="267"/>
      <c r="B445" s="268"/>
      <c r="C445" s="268"/>
      <c r="D445" s="268"/>
    </row>
    <row r="446" spans="1:4" x14ac:dyDescent="0.15">
      <c r="A446" s="267"/>
      <c r="B446" s="268"/>
      <c r="C446" s="268"/>
      <c r="D446" s="268"/>
    </row>
    <row r="447" spans="1:4" x14ac:dyDescent="0.15">
      <c r="A447" s="267"/>
      <c r="B447" s="268"/>
      <c r="C447" s="268"/>
      <c r="D447" s="268"/>
    </row>
    <row r="448" spans="1:4" x14ac:dyDescent="0.15">
      <c r="A448" s="267"/>
      <c r="B448" s="268"/>
      <c r="C448" s="268"/>
      <c r="D448" s="268"/>
    </row>
    <row r="449" spans="1:4" x14ac:dyDescent="0.15">
      <c r="A449" s="267"/>
      <c r="B449" s="268"/>
      <c r="C449" s="268"/>
      <c r="D449" s="268"/>
    </row>
    <row r="450" spans="1:4" x14ac:dyDescent="0.15">
      <c r="A450" s="267"/>
      <c r="B450" s="268"/>
      <c r="C450" s="268"/>
      <c r="D450" s="268"/>
    </row>
    <row r="451" spans="1:4" x14ac:dyDescent="0.15">
      <c r="A451" s="267"/>
      <c r="B451" s="268"/>
      <c r="C451" s="268"/>
      <c r="D451" s="268"/>
    </row>
    <row r="452" spans="1:4" x14ac:dyDescent="0.15">
      <c r="A452" s="267"/>
      <c r="B452" s="268"/>
      <c r="C452" s="268"/>
      <c r="D452" s="268"/>
    </row>
    <row r="453" spans="1:4" x14ac:dyDescent="0.15">
      <c r="A453" s="267"/>
      <c r="B453" s="268"/>
      <c r="C453" s="268"/>
      <c r="D453" s="268"/>
    </row>
    <row r="454" spans="1:4" x14ac:dyDescent="0.15">
      <c r="A454" s="267"/>
      <c r="B454" s="268"/>
      <c r="C454" s="268"/>
      <c r="D454" s="268"/>
    </row>
    <row r="455" spans="1:4" x14ac:dyDescent="0.15">
      <c r="A455" s="267"/>
      <c r="B455" s="268"/>
      <c r="C455" s="268"/>
      <c r="D455" s="268"/>
    </row>
    <row r="456" spans="1:4" x14ac:dyDescent="0.15">
      <c r="A456" s="267"/>
      <c r="B456" s="268"/>
      <c r="C456" s="268"/>
      <c r="D456" s="268"/>
    </row>
    <row r="457" spans="1:4" x14ac:dyDescent="0.15">
      <c r="A457" s="267"/>
      <c r="B457" s="268"/>
      <c r="C457" s="268"/>
      <c r="D457" s="268"/>
    </row>
    <row r="458" spans="1:4" x14ac:dyDescent="0.15">
      <c r="A458" s="267"/>
      <c r="B458" s="268"/>
      <c r="C458" s="268"/>
      <c r="D458" s="268"/>
    </row>
    <row r="459" spans="1:4" x14ac:dyDescent="0.15">
      <c r="A459" s="267"/>
      <c r="B459" s="268"/>
      <c r="C459" s="268"/>
      <c r="D459" s="268"/>
    </row>
    <row r="460" spans="1:4" x14ac:dyDescent="0.15">
      <c r="A460" s="267"/>
      <c r="B460" s="268"/>
      <c r="C460" s="268"/>
      <c r="D460" s="268"/>
    </row>
    <row r="461" spans="1:4" x14ac:dyDescent="0.15">
      <c r="A461" s="267"/>
      <c r="B461" s="268"/>
      <c r="C461" s="268"/>
      <c r="D461" s="268"/>
    </row>
    <row r="462" spans="1:4" x14ac:dyDescent="0.15">
      <c r="A462" s="267"/>
      <c r="B462" s="268"/>
      <c r="C462" s="268"/>
      <c r="D462" s="268"/>
    </row>
    <row r="463" spans="1:4" x14ac:dyDescent="0.15">
      <c r="A463" s="267"/>
      <c r="B463" s="268"/>
      <c r="C463" s="268"/>
      <c r="D463" s="268"/>
    </row>
    <row r="464" spans="1:4" x14ac:dyDescent="0.15">
      <c r="A464" s="267"/>
      <c r="B464" s="268"/>
      <c r="C464" s="268"/>
      <c r="D464" s="268"/>
    </row>
    <row r="465" spans="1:4" x14ac:dyDescent="0.15">
      <c r="A465" s="267"/>
      <c r="B465" s="268"/>
      <c r="C465" s="268"/>
      <c r="D465" s="268"/>
    </row>
    <row r="466" spans="1:4" x14ac:dyDescent="0.15">
      <c r="A466" s="267"/>
      <c r="B466" s="268"/>
      <c r="C466" s="268"/>
      <c r="D466" s="268"/>
    </row>
    <row r="467" spans="1:4" x14ac:dyDescent="0.15">
      <c r="A467" s="267"/>
      <c r="B467" s="268"/>
      <c r="C467" s="268"/>
      <c r="D467" s="268"/>
    </row>
    <row r="468" spans="1:4" x14ac:dyDescent="0.15">
      <c r="A468" s="267"/>
      <c r="B468" s="268"/>
      <c r="C468" s="268"/>
      <c r="D468" s="268"/>
    </row>
    <row r="469" spans="1:4" x14ac:dyDescent="0.15">
      <c r="A469" s="267"/>
      <c r="B469" s="268"/>
      <c r="C469" s="268"/>
      <c r="D469" s="268"/>
    </row>
    <row r="470" spans="1:4" x14ac:dyDescent="0.15">
      <c r="A470" s="267"/>
      <c r="B470" s="268"/>
      <c r="C470" s="268"/>
      <c r="D470" s="268"/>
    </row>
    <row r="471" spans="1:4" x14ac:dyDescent="0.15">
      <c r="A471" s="267"/>
      <c r="B471" s="268"/>
      <c r="C471" s="268"/>
      <c r="D471" s="268"/>
    </row>
    <row r="472" spans="1:4" x14ac:dyDescent="0.15">
      <c r="A472" s="267"/>
      <c r="B472" s="268"/>
      <c r="C472" s="268"/>
      <c r="D472" s="268"/>
    </row>
    <row r="473" spans="1:4" x14ac:dyDescent="0.15">
      <c r="A473" s="267"/>
      <c r="B473" s="268"/>
      <c r="C473" s="268"/>
      <c r="D473" s="268"/>
    </row>
    <row r="474" spans="1:4" x14ac:dyDescent="0.15">
      <c r="A474" s="267"/>
      <c r="B474" s="268"/>
      <c r="C474" s="268"/>
      <c r="D474" s="268"/>
    </row>
    <row r="475" spans="1:4" x14ac:dyDescent="0.15">
      <c r="A475" s="267"/>
      <c r="B475" s="268"/>
      <c r="C475" s="268"/>
      <c r="D475" s="268"/>
    </row>
    <row r="476" spans="1:4" x14ac:dyDescent="0.15">
      <c r="A476" s="267"/>
      <c r="B476" s="268"/>
      <c r="C476" s="268"/>
      <c r="D476" s="268"/>
    </row>
    <row r="477" spans="1:4" x14ac:dyDescent="0.15">
      <c r="A477" s="267"/>
      <c r="B477" s="268"/>
      <c r="C477" s="268"/>
      <c r="D477" s="268"/>
    </row>
    <row r="478" spans="1:4" x14ac:dyDescent="0.15">
      <c r="A478" s="267"/>
      <c r="B478" s="268"/>
      <c r="C478" s="268"/>
      <c r="D478" s="268"/>
    </row>
    <row r="479" spans="1:4" x14ac:dyDescent="0.15">
      <c r="A479" s="267"/>
      <c r="B479" s="268"/>
      <c r="C479" s="268"/>
      <c r="D479" s="268"/>
    </row>
    <row r="480" spans="1:4" x14ac:dyDescent="0.15">
      <c r="A480" s="267"/>
      <c r="B480" s="268"/>
      <c r="C480" s="268"/>
      <c r="D480" s="268"/>
    </row>
    <row r="481" spans="1:4" x14ac:dyDescent="0.15">
      <c r="A481" s="267"/>
      <c r="B481" s="268"/>
      <c r="C481" s="268"/>
      <c r="D481" s="268"/>
    </row>
    <row r="482" spans="1:4" x14ac:dyDescent="0.15">
      <c r="A482" s="267"/>
      <c r="B482" s="268"/>
      <c r="C482" s="268"/>
      <c r="D482" s="268"/>
    </row>
    <row r="483" spans="1:4" x14ac:dyDescent="0.15">
      <c r="A483" s="267"/>
      <c r="B483" s="268"/>
      <c r="C483" s="268"/>
      <c r="D483" s="268"/>
    </row>
    <row r="484" spans="1:4" x14ac:dyDescent="0.15">
      <c r="A484" s="267"/>
      <c r="B484" s="268"/>
      <c r="C484" s="268"/>
      <c r="D484" s="268"/>
    </row>
    <row r="485" spans="1:4" x14ac:dyDescent="0.15">
      <c r="A485" s="267"/>
      <c r="B485" s="268"/>
      <c r="C485" s="268"/>
      <c r="D485" s="268"/>
    </row>
    <row r="486" spans="1:4" x14ac:dyDescent="0.15">
      <c r="A486" s="267"/>
      <c r="B486" s="268"/>
      <c r="C486" s="268"/>
      <c r="D486" s="268"/>
    </row>
    <row r="487" spans="1:4" x14ac:dyDescent="0.15">
      <c r="A487" s="267"/>
      <c r="B487" s="268"/>
      <c r="C487" s="268"/>
      <c r="D487" s="268"/>
    </row>
    <row r="488" spans="1:4" x14ac:dyDescent="0.15">
      <c r="A488" s="267"/>
      <c r="B488" s="268"/>
      <c r="C488" s="268"/>
      <c r="D488" s="268"/>
    </row>
    <row r="489" spans="1:4" x14ac:dyDescent="0.15">
      <c r="A489" s="267"/>
      <c r="B489" s="268"/>
      <c r="C489" s="268"/>
      <c r="D489" s="268"/>
    </row>
    <row r="490" spans="1:4" x14ac:dyDescent="0.15">
      <c r="A490" s="267"/>
      <c r="B490" s="268"/>
      <c r="C490" s="268"/>
      <c r="D490" s="268"/>
    </row>
    <row r="491" spans="1:4" x14ac:dyDescent="0.15">
      <c r="A491" s="267"/>
      <c r="B491" s="268"/>
      <c r="C491" s="268"/>
      <c r="D491" s="268"/>
    </row>
    <row r="492" spans="1:4" x14ac:dyDescent="0.15">
      <c r="A492" s="267"/>
      <c r="B492" s="268"/>
      <c r="C492" s="268"/>
      <c r="D492" s="268"/>
    </row>
    <row r="493" spans="1:4" x14ac:dyDescent="0.15">
      <c r="A493" s="267"/>
      <c r="B493" s="268"/>
      <c r="C493" s="268"/>
      <c r="D493" s="268"/>
    </row>
    <row r="494" spans="1:4" x14ac:dyDescent="0.15">
      <c r="A494" s="267"/>
      <c r="B494" s="268"/>
      <c r="C494" s="268"/>
      <c r="D494" s="268"/>
    </row>
    <row r="495" spans="1:4" x14ac:dyDescent="0.15">
      <c r="A495" s="267"/>
      <c r="B495" s="268"/>
      <c r="C495" s="268"/>
      <c r="D495" s="268"/>
    </row>
    <row r="496" spans="1:4" x14ac:dyDescent="0.15">
      <c r="A496" s="267"/>
      <c r="B496" s="268"/>
      <c r="C496" s="268"/>
      <c r="D496" s="268"/>
    </row>
    <row r="497" spans="1:4" x14ac:dyDescent="0.15">
      <c r="A497" s="267"/>
      <c r="B497" s="268"/>
      <c r="C497" s="268"/>
      <c r="D497" s="268"/>
    </row>
    <row r="498" spans="1:4" x14ac:dyDescent="0.15">
      <c r="A498" s="267"/>
      <c r="B498" s="268"/>
      <c r="C498" s="268"/>
      <c r="D498" s="268"/>
    </row>
    <row r="499" spans="1:4" x14ac:dyDescent="0.15">
      <c r="A499" s="267"/>
      <c r="B499" s="268"/>
      <c r="C499" s="268"/>
      <c r="D499" s="268"/>
    </row>
    <row r="500" spans="1:4" x14ac:dyDescent="0.15">
      <c r="A500" s="267"/>
      <c r="B500" s="268"/>
      <c r="C500" s="268"/>
      <c r="D500" s="268"/>
    </row>
    <row r="501" spans="1:4" x14ac:dyDescent="0.15">
      <c r="A501" s="267"/>
      <c r="B501" s="268"/>
      <c r="C501" s="268"/>
      <c r="D501" s="268"/>
    </row>
    <row r="502" spans="1:4" x14ac:dyDescent="0.15">
      <c r="A502" s="267"/>
      <c r="B502" s="268"/>
      <c r="C502" s="268"/>
      <c r="D502" s="268"/>
    </row>
    <row r="503" spans="1:4" x14ac:dyDescent="0.15">
      <c r="A503" s="267"/>
      <c r="B503" s="268"/>
      <c r="C503" s="268"/>
      <c r="D503" s="268"/>
    </row>
    <row r="504" spans="1:4" x14ac:dyDescent="0.15">
      <c r="A504" s="267"/>
      <c r="B504" s="268"/>
      <c r="C504" s="268"/>
      <c r="D504" s="268"/>
    </row>
    <row r="505" spans="1:4" x14ac:dyDescent="0.15">
      <c r="A505" s="267"/>
      <c r="B505" s="268"/>
      <c r="C505" s="268"/>
      <c r="D505" s="268"/>
    </row>
    <row r="506" spans="1:4" x14ac:dyDescent="0.15">
      <c r="A506" s="267"/>
      <c r="B506" s="268"/>
      <c r="C506" s="268"/>
      <c r="D506" s="268"/>
    </row>
    <row r="507" spans="1:4" x14ac:dyDescent="0.15">
      <c r="A507" s="267"/>
      <c r="B507" s="268"/>
      <c r="C507" s="268"/>
      <c r="D507" s="268"/>
    </row>
    <row r="508" spans="1:4" x14ac:dyDescent="0.15">
      <c r="A508" s="267"/>
      <c r="B508" s="268"/>
      <c r="C508" s="268"/>
      <c r="D508" s="268"/>
    </row>
    <row r="509" spans="1:4" x14ac:dyDescent="0.15">
      <c r="A509" s="267"/>
      <c r="B509" s="268"/>
      <c r="C509" s="268"/>
      <c r="D509" s="268"/>
    </row>
    <row r="510" spans="1:4" x14ac:dyDescent="0.15">
      <c r="A510" s="267"/>
      <c r="B510" s="268"/>
      <c r="C510" s="268"/>
      <c r="D510" s="268"/>
    </row>
    <row r="511" spans="1:4" x14ac:dyDescent="0.15">
      <c r="A511" s="267"/>
      <c r="B511" s="268"/>
      <c r="C511" s="268"/>
      <c r="D511" s="268"/>
    </row>
    <row r="512" spans="1:4" x14ac:dyDescent="0.15">
      <c r="A512" s="267"/>
      <c r="B512" s="268"/>
      <c r="C512" s="268"/>
      <c r="D512" s="268"/>
    </row>
    <row r="513" spans="1:4" x14ac:dyDescent="0.15">
      <c r="A513" s="267"/>
      <c r="B513" s="268"/>
      <c r="C513" s="268"/>
      <c r="D513" s="268"/>
    </row>
    <row r="514" spans="1:4" x14ac:dyDescent="0.15">
      <c r="A514" s="267"/>
      <c r="B514" s="268"/>
      <c r="C514" s="268"/>
      <c r="D514" s="268"/>
    </row>
    <row r="515" spans="1:4" x14ac:dyDescent="0.15">
      <c r="A515" s="267"/>
      <c r="B515" s="268"/>
      <c r="C515" s="268"/>
      <c r="D515" s="268"/>
    </row>
    <row r="516" spans="1:4" x14ac:dyDescent="0.15">
      <c r="A516" s="267"/>
      <c r="B516" s="268"/>
      <c r="C516" s="268"/>
      <c r="D516" s="268"/>
    </row>
    <row r="517" spans="1:4" x14ac:dyDescent="0.15">
      <c r="A517" s="267"/>
      <c r="B517" s="268"/>
      <c r="C517" s="268"/>
      <c r="D517" s="268"/>
    </row>
    <row r="518" spans="1:4" x14ac:dyDescent="0.15">
      <c r="A518" s="267"/>
      <c r="B518" s="268"/>
      <c r="C518" s="268"/>
      <c r="D518" s="268"/>
    </row>
    <row r="519" spans="1:4" x14ac:dyDescent="0.15">
      <c r="A519" s="267"/>
      <c r="B519" s="268"/>
      <c r="C519" s="268"/>
      <c r="D519" s="268"/>
    </row>
    <row r="520" spans="1:4" x14ac:dyDescent="0.15">
      <c r="A520" s="267"/>
      <c r="B520" s="268"/>
      <c r="C520" s="268"/>
      <c r="D520" s="268"/>
    </row>
    <row r="521" spans="1:4" x14ac:dyDescent="0.15">
      <c r="A521" s="267"/>
      <c r="B521" s="268"/>
      <c r="C521" s="268"/>
      <c r="D521" s="268"/>
    </row>
    <row r="522" spans="1:4" x14ac:dyDescent="0.15">
      <c r="A522" s="267"/>
      <c r="B522" s="268"/>
      <c r="C522" s="268"/>
      <c r="D522" s="268"/>
    </row>
    <row r="523" spans="1:4" x14ac:dyDescent="0.15">
      <c r="A523" s="267"/>
      <c r="B523" s="268"/>
      <c r="C523" s="268"/>
      <c r="D523" s="268"/>
    </row>
    <row r="524" spans="1:4" x14ac:dyDescent="0.15">
      <c r="A524" s="267"/>
      <c r="B524" s="268"/>
      <c r="C524" s="268"/>
      <c r="D524" s="268"/>
    </row>
    <row r="525" spans="1:4" x14ac:dyDescent="0.15">
      <c r="A525" s="267"/>
      <c r="B525" s="268"/>
      <c r="C525" s="268"/>
      <c r="D525" s="268"/>
    </row>
    <row r="526" spans="1:4" x14ac:dyDescent="0.15">
      <c r="A526" s="267"/>
      <c r="B526" s="268"/>
      <c r="C526" s="268"/>
      <c r="D526" s="268"/>
    </row>
    <row r="527" spans="1:4" x14ac:dyDescent="0.15">
      <c r="A527" s="267"/>
      <c r="B527" s="268"/>
      <c r="C527" s="268"/>
      <c r="D527" s="268"/>
    </row>
    <row r="528" spans="1:4" x14ac:dyDescent="0.15">
      <c r="A528" s="267"/>
      <c r="B528" s="268"/>
      <c r="C528" s="268"/>
      <c r="D528" s="268"/>
    </row>
    <row r="529" spans="1:4" x14ac:dyDescent="0.15">
      <c r="A529" s="267"/>
      <c r="B529" s="268"/>
      <c r="C529" s="268"/>
      <c r="D529" s="268"/>
    </row>
    <row r="530" spans="1:4" x14ac:dyDescent="0.15">
      <c r="A530" s="267"/>
      <c r="B530" s="268"/>
      <c r="C530" s="268"/>
      <c r="D530" s="268"/>
    </row>
    <row r="531" spans="1:4" x14ac:dyDescent="0.15">
      <c r="A531" s="267"/>
      <c r="B531" s="268"/>
      <c r="C531" s="268"/>
      <c r="D531" s="268"/>
    </row>
    <row r="532" spans="1:4" x14ac:dyDescent="0.15">
      <c r="A532" s="267"/>
      <c r="B532" s="268"/>
      <c r="C532" s="268"/>
      <c r="D532" s="268"/>
    </row>
    <row r="533" spans="1:4" x14ac:dyDescent="0.15">
      <c r="A533" s="267"/>
      <c r="B533" s="268"/>
      <c r="C533" s="268"/>
      <c r="D533" s="268"/>
    </row>
    <row r="534" spans="1:4" x14ac:dyDescent="0.15">
      <c r="A534" s="267"/>
      <c r="B534" s="268"/>
      <c r="C534" s="268"/>
      <c r="D534" s="268"/>
    </row>
    <row r="535" spans="1:4" x14ac:dyDescent="0.15">
      <c r="A535" s="267"/>
      <c r="B535" s="268"/>
      <c r="C535" s="268"/>
      <c r="D535" s="268"/>
    </row>
    <row r="536" spans="1:4" x14ac:dyDescent="0.15">
      <c r="A536" s="267"/>
      <c r="B536" s="268"/>
      <c r="C536" s="268"/>
      <c r="D536" s="268"/>
    </row>
    <row r="537" spans="1:4" x14ac:dyDescent="0.15">
      <c r="A537" s="267"/>
      <c r="B537" s="268"/>
      <c r="C537" s="268"/>
      <c r="D537" s="268"/>
    </row>
    <row r="538" spans="1:4" x14ac:dyDescent="0.15">
      <c r="A538" s="267"/>
      <c r="B538" s="268"/>
      <c r="C538" s="268"/>
      <c r="D538" s="268"/>
    </row>
    <row r="539" spans="1:4" x14ac:dyDescent="0.15">
      <c r="A539" s="267"/>
      <c r="B539" s="268"/>
      <c r="C539" s="268"/>
      <c r="D539" s="268"/>
    </row>
    <row r="540" spans="1:4" x14ac:dyDescent="0.15">
      <c r="A540" s="267"/>
      <c r="B540" s="268"/>
      <c r="C540" s="268"/>
      <c r="D540" s="268"/>
    </row>
    <row r="541" spans="1:4" x14ac:dyDescent="0.15">
      <c r="A541" s="267"/>
      <c r="B541" s="268"/>
      <c r="C541" s="268"/>
      <c r="D541" s="268"/>
    </row>
    <row r="542" spans="1:4" x14ac:dyDescent="0.15">
      <c r="A542" s="267"/>
      <c r="B542" s="268"/>
      <c r="C542" s="268"/>
      <c r="D542" s="268"/>
    </row>
    <row r="543" spans="1:4" x14ac:dyDescent="0.15">
      <c r="A543" s="267"/>
      <c r="B543" s="268"/>
      <c r="C543" s="268"/>
      <c r="D543" s="268"/>
    </row>
    <row r="544" spans="1:4" x14ac:dyDescent="0.15">
      <c r="A544" s="267"/>
      <c r="B544" s="268"/>
      <c r="C544" s="268"/>
      <c r="D544" s="268"/>
    </row>
    <row r="545" spans="1:4" x14ac:dyDescent="0.15">
      <c r="A545" s="267"/>
      <c r="B545" s="268"/>
      <c r="C545" s="268"/>
      <c r="D545" s="268"/>
    </row>
    <row r="546" spans="1:4" x14ac:dyDescent="0.15">
      <c r="A546" s="267"/>
      <c r="B546" s="268"/>
      <c r="C546" s="268"/>
      <c r="D546" s="268"/>
    </row>
    <row r="547" spans="1:4" x14ac:dyDescent="0.15">
      <c r="A547" s="267"/>
      <c r="B547" s="268"/>
      <c r="C547" s="268"/>
      <c r="D547" s="268"/>
    </row>
    <row r="548" spans="1:4" x14ac:dyDescent="0.15">
      <c r="A548" s="267"/>
      <c r="B548" s="268"/>
      <c r="C548" s="268"/>
      <c r="D548" s="268"/>
    </row>
    <row r="549" spans="1:4" x14ac:dyDescent="0.15">
      <c r="A549" s="267"/>
      <c r="B549" s="268"/>
      <c r="C549" s="268"/>
      <c r="D549" s="268"/>
    </row>
    <row r="550" spans="1:4" x14ac:dyDescent="0.15">
      <c r="A550" s="267"/>
      <c r="B550" s="268"/>
      <c r="C550" s="268"/>
      <c r="D550" s="268"/>
    </row>
    <row r="551" spans="1:4" x14ac:dyDescent="0.15">
      <c r="A551" s="267"/>
      <c r="B551" s="268"/>
      <c r="C551" s="268"/>
      <c r="D551" s="268"/>
    </row>
    <row r="552" spans="1:4" x14ac:dyDescent="0.15">
      <c r="A552" s="267"/>
      <c r="B552" s="268"/>
      <c r="C552" s="268"/>
      <c r="D552" s="268"/>
    </row>
    <row r="553" spans="1:4" x14ac:dyDescent="0.15">
      <c r="A553" s="267"/>
      <c r="B553" s="268"/>
      <c r="C553" s="268"/>
      <c r="D553" s="268"/>
    </row>
    <row r="554" spans="1:4" x14ac:dyDescent="0.15">
      <c r="A554" s="267"/>
      <c r="B554" s="268"/>
      <c r="C554" s="268"/>
      <c r="D554" s="268"/>
    </row>
    <row r="555" spans="1:4" x14ac:dyDescent="0.15">
      <c r="A555" s="267"/>
      <c r="B555" s="268"/>
      <c r="C555" s="268"/>
      <c r="D555" s="268"/>
    </row>
    <row r="556" spans="1:4" x14ac:dyDescent="0.15">
      <c r="A556" s="267"/>
      <c r="B556" s="268"/>
      <c r="C556" s="268"/>
      <c r="D556" s="268"/>
    </row>
    <row r="557" spans="1:4" x14ac:dyDescent="0.15">
      <c r="A557" s="267"/>
      <c r="B557" s="268"/>
      <c r="C557" s="268"/>
      <c r="D557" s="268"/>
    </row>
    <row r="558" spans="1:4" x14ac:dyDescent="0.15">
      <c r="A558" s="267"/>
      <c r="B558" s="268"/>
      <c r="C558" s="268"/>
      <c r="D558" s="268"/>
    </row>
    <row r="559" spans="1:4" x14ac:dyDescent="0.15">
      <c r="A559" s="267"/>
      <c r="B559" s="268"/>
      <c r="C559" s="268"/>
      <c r="D559" s="268"/>
    </row>
    <row r="560" spans="1:4" x14ac:dyDescent="0.15">
      <c r="A560" s="267"/>
      <c r="B560" s="268"/>
      <c r="C560" s="268"/>
      <c r="D560" s="268"/>
    </row>
    <row r="561" spans="1:4" x14ac:dyDescent="0.15">
      <c r="A561" s="267"/>
      <c r="B561" s="268"/>
      <c r="C561" s="268"/>
      <c r="D561" s="268"/>
    </row>
    <row r="562" spans="1:4" x14ac:dyDescent="0.15">
      <c r="A562" s="267"/>
      <c r="B562" s="268"/>
      <c r="C562" s="268"/>
      <c r="D562" s="268"/>
    </row>
    <row r="563" spans="1:4" x14ac:dyDescent="0.15">
      <c r="A563" s="267"/>
      <c r="B563" s="268"/>
      <c r="C563" s="268"/>
      <c r="D563" s="268"/>
    </row>
    <row r="564" spans="1:4" x14ac:dyDescent="0.15">
      <c r="A564" s="267"/>
      <c r="B564" s="268"/>
      <c r="C564" s="268"/>
      <c r="D564" s="268"/>
    </row>
    <row r="565" spans="1:4" x14ac:dyDescent="0.15">
      <c r="A565" s="267"/>
      <c r="B565" s="268"/>
      <c r="C565" s="268"/>
      <c r="D565" s="268"/>
    </row>
    <row r="566" spans="1:4" x14ac:dyDescent="0.15">
      <c r="A566" s="267"/>
      <c r="B566" s="268"/>
      <c r="C566" s="268"/>
      <c r="D566" s="268"/>
    </row>
    <row r="567" spans="1:4" x14ac:dyDescent="0.15">
      <c r="A567" s="267"/>
      <c r="B567" s="268"/>
      <c r="C567" s="268"/>
      <c r="D567" s="268"/>
    </row>
    <row r="568" spans="1:4" x14ac:dyDescent="0.15">
      <c r="A568" s="267"/>
      <c r="B568" s="268"/>
      <c r="C568" s="268"/>
      <c r="D568" s="268"/>
    </row>
    <row r="569" spans="1:4" x14ac:dyDescent="0.15">
      <c r="A569" s="267"/>
      <c r="B569" s="268"/>
      <c r="C569" s="268"/>
      <c r="D569" s="268"/>
    </row>
    <row r="570" spans="1:4" x14ac:dyDescent="0.15">
      <c r="A570" s="267"/>
      <c r="B570" s="268"/>
      <c r="C570" s="268"/>
      <c r="D570" s="268"/>
    </row>
    <row r="571" spans="1:4" x14ac:dyDescent="0.15">
      <c r="A571" s="267"/>
      <c r="B571" s="268"/>
      <c r="C571" s="268"/>
      <c r="D571" s="268"/>
    </row>
    <row r="572" spans="1:4" x14ac:dyDescent="0.15">
      <c r="A572" s="267"/>
      <c r="B572" s="268"/>
      <c r="C572" s="268"/>
      <c r="D572" s="268"/>
    </row>
    <row r="573" spans="1:4" x14ac:dyDescent="0.15">
      <c r="A573" s="267"/>
      <c r="B573" s="268"/>
      <c r="C573" s="268"/>
      <c r="D573" s="268"/>
    </row>
    <row r="574" spans="1:4" x14ac:dyDescent="0.15">
      <c r="A574" s="267"/>
      <c r="B574" s="268"/>
      <c r="C574" s="268"/>
      <c r="D574" s="268"/>
    </row>
    <row r="575" spans="1:4" x14ac:dyDescent="0.15">
      <c r="A575" s="267"/>
      <c r="B575" s="268"/>
      <c r="C575" s="268"/>
      <c r="D575" s="268"/>
    </row>
    <row r="576" spans="1:4" x14ac:dyDescent="0.15">
      <c r="A576" s="267"/>
      <c r="B576" s="268"/>
      <c r="C576" s="268"/>
      <c r="D576" s="268"/>
    </row>
    <row r="577" spans="1:4" x14ac:dyDescent="0.15">
      <c r="A577" s="267"/>
      <c r="B577" s="268"/>
      <c r="C577" s="268"/>
      <c r="D577" s="268"/>
    </row>
    <row r="578" spans="1:4" x14ac:dyDescent="0.15">
      <c r="A578" s="267"/>
      <c r="B578" s="268"/>
      <c r="C578" s="268"/>
      <c r="D578" s="268"/>
    </row>
    <row r="579" spans="1:4" x14ac:dyDescent="0.15">
      <c r="A579" s="267"/>
      <c r="B579" s="268"/>
      <c r="C579" s="268"/>
      <c r="D579" s="268"/>
    </row>
    <row r="580" spans="1:4" x14ac:dyDescent="0.15">
      <c r="A580" s="267"/>
      <c r="B580" s="268"/>
      <c r="C580" s="268"/>
      <c r="D580" s="268"/>
    </row>
    <row r="581" spans="1:4" x14ac:dyDescent="0.15">
      <c r="A581" s="267"/>
      <c r="B581" s="268"/>
      <c r="C581" s="268"/>
      <c r="D581" s="268"/>
    </row>
    <row r="582" spans="1:4" x14ac:dyDescent="0.15">
      <c r="A582" s="267"/>
      <c r="B582" s="268"/>
      <c r="C582" s="268"/>
      <c r="D582" s="268"/>
    </row>
    <row r="583" spans="1:4" x14ac:dyDescent="0.15">
      <c r="A583" s="267"/>
      <c r="B583" s="268"/>
      <c r="C583" s="268"/>
      <c r="D583" s="268"/>
    </row>
    <row r="584" spans="1:4" x14ac:dyDescent="0.15">
      <c r="A584" s="267"/>
      <c r="B584" s="268"/>
      <c r="C584" s="268"/>
      <c r="D584" s="268"/>
    </row>
    <row r="585" spans="1:4" x14ac:dyDescent="0.15">
      <c r="A585" s="267"/>
      <c r="B585" s="268"/>
      <c r="C585" s="268"/>
      <c r="D585" s="268"/>
    </row>
    <row r="586" spans="1:4" x14ac:dyDescent="0.15">
      <c r="A586" s="267"/>
      <c r="B586" s="268"/>
      <c r="C586" s="268"/>
      <c r="D586" s="268"/>
    </row>
    <row r="587" spans="1:4" x14ac:dyDescent="0.15">
      <c r="A587" s="267"/>
      <c r="B587" s="268"/>
      <c r="C587" s="268"/>
      <c r="D587" s="268"/>
    </row>
    <row r="588" spans="1:4" x14ac:dyDescent="0.15">
      <c r="A588" s="267"/>
      <c r="B588" s="268"/>
      <c r="C588" s="268"/>
      <c r="D588" s="268"/>
    </row>
    <row r="589" spans="1:4" x14ac:dyDescent="0.15">
      <c r="A589" s="267"/>
      <c r="B589" s="268"/>
      <c r="C589" s="268"/>
      <c r="D589" s="268"/>
    </row>
    <row r="590" spans="1:4" x14ac:dyDescent="0.15">
      <c r="A590" s="267"/>
      <c r="B590" s="268"/>
      <c r="C590" s="268"/>
      <c r="D590" s="268"/>
    </row>
    <row r="591" spans="1:4" x14ac:dyDescent="0.15">
      <c r="A591" s="267"/>
      <c r="B591" s="268"/>
      <c r="C591" s="268"/>
      <c r="D591" s="268"/>
    </row>
    <row r="592" spans="1:4" x14ac:dyDescent="0.15">
      <c r="A592" s="267"/>
      <c r="B592" s="268"/>
      <c r="C592" s="268"/>
      <c r="D592" s="268"/>
    </row>
    <row r="593" spans="1:4" x14ac:dyDescent="0.15">
      <c r="A593" s="267"/>
      <c r="B593" s="268"/>
      <c r="C593" s="268"/>
      <c r="D593" s="268"/>
    </row>
    <row r="594" spans="1:4" x14ac:dyDescent="0.15">
      <c r="A594" s="267"/>
      <c r="B594" s="268"/>
      <c r="C594" s="268"/>
      <c r="D594" s="268"/>
    </row>
    <row r="595" spans="1:4" x14ac:dyDescent="0.15">
      <c r="A595" s="267"/>
      <c r="B595" s="268"/>
      <c r="C595" s="268"/>
      <c r="D595" s="268"/>
    </row>
    <row r="596" spans="1:4" x14ac:dyDescent="0.15">
      <c r="A596" s="267"/>
      <c r="B596" s="268"/>
      <c r="C596" s="268"/>
      <c r="D596" s="268"/>
    </row>
    <row r="597" spans="1:4" x14ac:dyDescent="0.15">
      <c r="A597" s="267"/>
      <c r="B597" s="268"/>
      <c r="C597" s="268"/>
      <c r="D597" s="268"/>
    </row>
    <row r="598" spans="1:4" x14ac:dyDescent="0.15">
      <c r="A598" s="267"/>
      <c r="B598" s="268"/>
      <c r="C598" s="268"/>
      <c r="D598" s="268"/>
    </row>
    <row r="599" spans="1:4" x14ac:dyDescent="0.15">
      <c r="A599" s="267"/>
      <c r="B599" s="268"/>
      <c r="C599" s="268"/>
      <c r="D599" s="268"/>
    </row>
    <row r="600" spans="1:4" x14ac:dyDescent="0.15">
      <c r="A600" s="267"/>
      <c r="B600" s="268"/>
      <c r="C600" s="268"/>
      <c r="D600" s="268"/>
    </row>
    <row r="601" spans="1:4" x14ac:dyDescent="0.15">
      <c r="A601" s="267"/>
      <c r="B601" s="268"/>
      <c r="C601" s="268"/>
      <c r="D601" s="268"/>
    </row>
    <row r="602" spans="1:4" x14ac:dyDescent="0.15">
      <c r="A602" s="267"/>
      <c r="B602" s="268"/>
      <c r="C602" s="268"/>
      <c r="D602" s="268"/>
    </row>
    <row r="603" spans="1:4" x14ac:dyDescent="0.15">
      <c r="A603" s="267"/>
      <c r="B603" s="268"/>
      <c r="C603" s="268"/>
      <c r="D603" s="268"/>
    </row>
    <row r="604" spans="1:4" x14ac:dyDescent="0.15">
      <c r="A604" s="267"/>
      <c r="B604" s="268"/>
      <c r="C604" s="268"/>
      <c r="D604" s="268"/>
    </row>
    <row r="605" spans="1:4" x14ac:dyDescent="0.15">
      <c r="A605" s="267"/>
      <c r="B605" s="268"/>
      <c r="C605" s="268"/>
      <c r="D605" s="268"/>
    </row>
    <row r="606" spans="1:4" x14ac:dyDescent="0.15">
      <c r="A606" s="267"/>
      <c r="B606" s="268"/>
      <c r="C606" s="268"/>
      <c r="D606" s="268"/>
    </row>
    <row r="607" spans="1:4" x14ac:dyDescent="0.15">
      <c r="A607" s="267"/>
      <c r="B607" s="268"/>
      <c r="C607" s="268"/>
      <c r="D607" s="268"/>
    </row>
    <row r="608" spans="1:4" x14ac:dyDescent="0.15">
      <c r="A608" s="267"/>
      <c r="B608" s="268"/>
      <c r="C608" s="268"/>
      <c r="D608" s="268"/>
    </row>
    <row r="609" spans="1:4" x14ac:dyDescent="0.15">
      <c r="A609" s="267"/>
      <c r="B609" s="268"/>
      <c r="C609" s="268"/>
      <c r="D609" s="268"/>
    </row>
    <row r="610" spans="1:4" x14ac:dyDescent="0.15">
      <c r="A610" s="267"/>
      <c r="B610" s="268"/>
      <c r="C610" s="268"/>
      <c r="D610" s="268"/>
    </row>
    <row r="611" spans="1:4" x14ac:dyDescent="0.15">
      <c r="A611" s="267"/>
      <c r="B611" s="268"/>
      <c r="C611" s="268"/>
      <c r="D611" s="268"/>
    </row>
    <row r="612" spans="1:4" x14ac:dyDescent="0.15">
      <c r="A612" s="267"/>
      <c r="B612" s="268"/>
      <c r="C612" s="268"/>
      <c r="D612" s="268"/>
    </row>
    <row r="613" spans="1:4" x14ac:dyDescent="0.15">
      <c r="A613" s="267"/>
      <c r="B613" s="268"/>
      <c r="C613" s="268"/>
      <c r="D613" s="268"/>
    </row>
    <row r="614" spans="1:4" x14ac:dyDescent="0.15">
      <c r="A614" s="267"/>
      <c r="B614" s="268"/>
      <c r="C614" s="268"/>
      <c r="D614" s="268"/>
    </row>
    <row r="615" spans="1:4" x14ac:dyDescent="0.15">
      <c r="A615" s="267"/>
      <c r="B615" s="268"/>
      <c r="C615" s="268"/>
      <c r="D615" s="268"/>
    </row>
    <row r="616" spans="1:4" x14ac:dyDescent="0.15">
      <c r="A616" s="267"/>
      <c r="B616" s="268"/>
      <c r="C616" s="268"/>
      <c r="D616" s="268"/>
    </row>
    <row r="617" spans="1:4" x14ac:dyDescent="0.15">
      <c r="A617" s="267"/>
      <c r="B617" s="268"/>
      <c r="C617" s="268"/>
      <c r="D617" s="268"/>
    </row>
    <row r="618" spans="1:4" x14ac:dyDescent="0.15">
      <c r="A618" s="267"/>
      <c r="B618" s="268"/>
      <c r="C618" s="268"/>
      <c r="D618" s="268"/>
    </row>
    <row r="619" spans="1:4" x14ac:dyDescent="0.15">
      <c r="A619" s="267"/>
      <c r="B619" s="268"/>
      <c r="C619" s="268"/>
      <c r="D619" s="268"/>
    </row>
    <row r="620" spans="1:4" x14ac:dyDescent="0.15">
      <c r="A620" s="267"/>
      <c r="B620" s="268"/>
      <c r="C620" s="268"/>
      <c r="D620" s="268"/>
    </row>
    <row r="621" spans="1:4" x14ac:dyDescent="0.15">
      <c r="A621" s="267"/>
      <c r="B621" s="268"/>
      <c r="C621" s="268"/>
      <c r="D621" s="268"/>
    </row>
    <row r="622" spans="1:4" x14ac:dyDescent="0.15">
      <c r="A622" s="267"/>
      <c r="B622" s="268"/>
      <c r="C622" s="268"/>
      <c r="D622" s="268"/>
    </row>
    <row r="623" spans="1:4" x14ac:dyDescent="0.15">
      <c r="A623" s="267"/>
      <c r="B623" s="268"/>
      <c r="C623" s="268"/>
      <c r="D623" s="268"/>
    </row>
    <row r="624" spans="1:4" x14ac:dyDescent="0.15">
      <c r="A624" s="267"/>
      <c r="B624" s="268"/>
      <c r="C624" s="268"/>
      <c r="D624" s="268"/>
    </row>
    <row r="625" spans="1:4" x14ac:dyDescent="0.15">
      <c r="A625" s="267"/>
      <c r="B625" s="268"/>
      <c r="C625" s="268"/>
      <c r="D625" s="268"/>
    </row>
    <row r="626" spans="1:4" x14ac:dyDescent="0.15">
      <c r="A626" s="267"/>
      <c r="B626" s="268"/>
      <c r="C626" s="268"/>
      <c r="D626" s="268"/>
    </row>
    <row r="627" spans="1:4" x14ac:dyDescent="0.15">
      <c r="A627" s="267"/>
      <c r="B627" s="268"/>
      <c r="C627" s="268"/>
      <c r="D627" s="268"/>
    </row>
    <row r="628" spans="1:4" x14ac:dyDescent="0.15">
      <c r="A628" s="267"/>
      <c r="B628" s="268"/>
      <c r="C628" s="268"/>
      <c r="D628" s="268"/>
    </row>
    <row r="629" spans="1:4" x14ac:dyDescent="0.15">
      <c r="A629" s="267"/>
      <c r="B629" s="268"/>
      <c r="C629" s="268"/>
      <c r="D629" s="268"/>
    </row>
    <row r="630" spans="1:4" x14ac:dyDescent="0.15">
      <c r="A630" s="267"/>
      <c r="B630" s="268"/>
      <c r="C630" s="268"/>
      <c r="D630" s="268"/>
    </row>
    <row r="631" spans="1:4" x14ac:dyDescent="0.15">
      <c r="A631" s="267"/>
      <c r="B631" s="268"/>
      <c r="C631" s="268"/>
      <c r="D631" s="268"/>
    </row>
    <row r="632" spans="1:4" x14ac:dyDescent="0.15">
      <c r="A632" s="267"/>
      <c r="B632" s="268"/>
      <c r="C632" s="268"/>
      <c r="D632" s="268"/>
    </row>
    <row r="633" spans="1:4" x14ac:dyDescent="0.15">
      <c r="A633" s="267"/>
      <c r="B633" s="268"/>
      <c r="C633" s="268"/>
      <c r="D633" s="268"/>
    </row>
    <row r="634" spans="1:4" x14ac:dyDescent="0.15">
      <c r="A634" s="267"/>
      <c r="B634" s="268"/>
      <c r="C634" s="268"/>
      <c r="D634" s="268"/>
    </row>
    <row r="635" spans="1:4" x14ac:dyDescent="0.15">
      <c r="A635" s="267"/>
      <c r="B635" s="268"/>
      <c r="C635" s="268"/>
      <c r="D635" s="268"/>
    </row>
    <row r="636" spans="1:4" x14ac:dyDescent="0.15">
      <c r="A636" s="267"/>
      <c r="B636" s="268"/>
      <c r="C636" s="268"/>
      <c r="D636" s="268"/>
    </row>
    <row r="637" spans="1:4" x14ac:dyDescent="0.15">
      <c r="A637" s="267"/>
      <c r="B637" s="268"/>
      <c r="C637" s="268"/>
      <c r="D637" s="268"/>
    </row>
    <row r="638" spans="1:4" x14ac:dyDescent="0.15">
      <c r="A638" s="267"/>
      <c r="B638" s="268"/>
      <c r="C638" s="268"/>
      <c r="D638" s="268"/>
    </row>
    <row r="639" spans="1:4" x14ac:dyDescent="0.15">
      <c r="A639" s="267"/>
      <c r="B639" s="268"/>
      <c r="C639" s="268"/>
      <c r="D639" s="268"/>
    </row>
    <row r="640" spans="1:4" x14ac:dyDescent="0.15">
      <c r="A640" s="267"/>
      <c r="B640" s="268"/>
      <c r="C640" s="268"/>
      <c r="D640" s="268"/>
    </row>
    <row r="641" spans="1:4" x14ac:dyDescent="0.15">
      <c r="A641" s="267"/>
      <c r="B641" s="268"/>
      <c r="C641" s="268"/>
      <c r="D641" s="268"/>
    </row>
    <row r="642" spans="1:4" x14ac:dyDescent="0.15">
      <c r="A642" s="267"/>
      <c r="B642" s="268"/>
      <c r="C642" s="268"/>
      <c r="D642" s="268"/>
    </row>
    <row r="643" spans="1:4" x14ac:dyDescent="0.15">
      <c r="A643" s="267"/>
      <c r="B643" s="268"/>
      <c r="C643" s="268"/>
      <c r="D643" s="268"/>
    </row>
    <row r="644" spans="1:4" x14ac:dyDescent="0.15">
      <c r="A644" s="267"/>
      <c r="B644" s="268"/>
      <c r="C644" s="268"/>
      <c r="D644" s="268"/>
    </row>
    <row r="645" spans="1:4" x14ac:dyDescent="0.15">
      <c r="A645" s="267"/>
      <c r="B645" s="268"/>
      <c r="C645" s="268"/>
      <c r="D645" s="268"/>
    </row>
    <row r="646" spans="1:4" x14ac:dyDescent="0.15">
      <c r="A646" s="267"/>
      <c r="B646" s="268"/>
      <c r="C646" s="268"/>
      <c r="D646" s="268"/>
    </row>
    <row r="647" spans="1:4" x14ac:dyDescent="0.15">
      <c r="A647" s="267"/>
      <c r="B647" s="268"/>
      <c r="C647" s="268"/>
      <c r="D647" s="268"/>
    </row>
    <row r="648" spans="1:4" x14ac:dyDescent="0.15">
      <c r="A648" s="267"/>
      <c r="B648" s="268"/>
      <c r="C648" s="268"/>
      <c r="D648" s="268"/>
    </row>
    <row r="649" spans="1:4" x14ac:dyDescent="0.15">
      <c r="A649" s="267"/>
      <c r="B649" s="268"/>
      <c r="C649" s="268"/>
      <c r="D649" s="268"/>
    </row>
    <row r="650" spans="1:4" x14ac:dyDescent="0.15">
      <c r="A650" s="267"/>
      <c r="B650" s="268"/>
      <c r="C650" s="268"/>
      <c r="D650" s="268"/>
    </row>
    <row r="651" spans="1:4" x14ac:dyDescent="0.15">
      <c r="A651" s="267"/>
      <c r="B651" s="268"/>
      <c r="C651" s="268"/>
      <c r="D651" s="268"/>
    </row>
    <row r="652" spans="1:4" x14ac:dyDescent="0.15">
      <c r="A652" s="267"/>
      <c r="B652" s="268"/>
      <c r="C652" s="268"/>
      <c r="D652" s="268"/>
    </row>
    <row r="653" spans="1:4" x14ac:dyDescent="0.15">
      <c r="A653" s="267"/>
      <c r="B653" s="268"/>
      <c r="C653" s="268"/>
      <c r="D653" s="268"/>
    </row>
    <row r="654" spans="1:4" x14ac:dyDescent="0.15">
      <c r="A654" s="267"/>
      <c r="B654" s="268"/>
      <c r="C654" s="268"/>
      <c r="D654" s="268"/>
    </row>
    <row r="655" spans="1:4" x14ac:dyDescent="0.15">
      <c r="A655" s="267"/>
      <c r="B655" s="268"/>
      <c r="C655" s="268"/>
      <c r="D655" s="268"/>
    </row>
    <row r="656" spans="1:4" x14ac:dyDescent="0.15">
      <c r="A656" s="267"/>
      <c r="B656" s="268"/>
      <c r="C656" s="268"/>
      <c r="D656" s="268"/>
    </row>
    <row r="657" spans="1:4" x14ac:dyDescent="0.15">
      <c r="A657" s="267"/>
      <c r="B657" s="268"/>
      <c r="C657" s="268"/>
      <c r="D657" s="268"/>
    </row>
    <row r="658" spans="1:4" x14ac:dyDescent="0.15">
      <c r="A658" s="267"/>
      <c r="B658" s="268"/>
      <c r="C658" s="268"/>
      <c r="D658" s="268"/>
    </row>
    <row r="659" spans="1:4" x14ac:dyDescent="0.15">
      <c r="A659" s="267"/>
      <c r="B659" s="268"/>
      <c r="C659" s="268"/>
      <c r="D659" s="268"/>
    </row>
    <row r="660" spans="1:4" x14ac:dyDescent="0.15">
      <c r="A660" s="267"/>
      <c r="B660" s="268"/>
      <c r="C660" s="268"/>
      <c r="D660" s="268"/>
    </row>
    <row r="661" spans="1:4" x14ac:dyDescent="0.15">
      <c r="A661" s="267"/>
      <c r="B661" s="268"/>
      <c r="C661" s="268"/>
      <c r="D661" s="268"/>
    </row>
    <row r="662" spans="1:4" x14ac:dyDescent="0.15">
      <c r="A662" s="267"/>
      <c r="B662" s="268"/>
      <c r="C662" s="268"/>
      <c r="D662" s="268"/>
    </row>
    <row r="663" spans="1:4" x14ac:dyDescent="0.15">
      <c r="A663" s="267"/>
      <c r="B663" s="268"/>
      <c r="C663" s="268"/>
      <c r="D663" s="268"/>
    </row>
    <row r="664" spans="1:4" x14ac:dyDescent="0.15">
      <c r="A664" s="267"/>
      <c r="B664" s="268"/>
      <c r="C664" s="268"/>
      <c r="D664" s="268"/>
    </row>
    <row r="665" spans="1:4" x14ac:dyDescent="0.15">
      <c r="A665" s="267"/>
      <c r="B665" s="268"/>
      <c r="C665" s="268"/>
      <c r="D665" s="268"/>
    </row>
    <row r="666" spans="1:4" x14ac:dyDescent="0.15">
      <c r="A666" s="267"/>
      <c r="B666" s="268"/>
      <c r="C666" s="268"/>
      <c r="D666" s="268"/>
    </row>
    <row r="667" spans="1:4" x14ac:dyDescent="0.15">
      <c r="A667" s="267"/>
      <c r="B667" s="268"/>
      <c r="C667" s="268"/>
      <c r="D667" s="268"/>
    </row>
    <row r="668" spans="1:4" x14ac:dyDescent="0.15">
      <c r="A668" s="267"/>
      <c r="B668" s="268"/>
      <c r="C668" s="268"/>
      <c r="D668" s="268"/>
    </row>
    <row r="669" spans="1:4" x14ac:dyDescent="0.15">
      <c r="A669" s="267"/>
      <c r="B669" s="268"/>
      <c r="C669" s="268"/>
      <c r="D669" s="268"/>
    </row>
    <row r="670" spans="1:4" x14ac:dyDescent="0.15">
      <c r="A670" s="267"/>
      <c r="B670" s="268"/>
      <c r="C670" s="268"/>
      <c r="D670" s="268"/>
    </row>
    <row r="671" spans="1:4" x14ac:dyDescent="0.15">
      <c r="A671" s="267"/>
      <c r="B671" s="268"/>
      <c r="C671" s="268"/>
      <c r="D671" s="268"/>
    </row>
    <row r="672" spans="1:4" x14ac:dyDescent="0.15">
      <c r="A672" s="267"/>
      <c r="B672" s="268"/>
      <c r="C672" s="268"/>
      <c r="D672" s="268"/>
    </row>
    <row r="673" spans="1:4" x14ac:dyDescent="0.15">
      <c r="A673" s="267"/>
      <c r="B673" s="268"/>
      <c r="C673" s="268"/>
      <c r="D673" s="268"/>
    </row>
    <row r="674" spans="1:4" x14ac:dyDescent="0.15">
      <c r="A674" s="267"/>
      <c r="B674" s="268"/>
      <c r="C674" s="268"/>
      <c r="D674" s="268"/>
    </row>
    <row r="675" spans="1:4" x14ac:dyDescent="0.15">
      <c r="A675" s="267"/>
      <c r="B675" s="268"/>
      <c r="C675" s="268"/>
      <c r="D675" s="268"/>
    </row>
    <row r="676" spans="1:4" x14ac:dyDescent="0.15">
      <c r="A676" s="267"/>
      <c r="B676" s="268"/>
      <c r="C676" s="268"/>
      <c r="D676" s="268"/>
    </row>
    <row r="677" spans="1:4" x14ac:dyDescent="0.15">
      <c r="A677" s="267"/>
      <c r="B677" s="268"/>
      <c r="C677" s="268"/>
      <c r="D677" s="268"/>
    </row>
    <row r="678" spans="1:4" x14ac:dyDescent="0.15">
      <c r="A678" s="267"/>
      <c r="B678" s="268"/>
      <c r="C678" s="268"/>
      <c r="D678" s="268"/>
    </row>
    <row r="679" spans="1:4" x14ac:dyDescent="0.15">
      <c r="A679" s="267"/>
      <c r="B679" s="268"/>
      <c r="C679" s="268"/>
      <c r="D679" s="268"/>
    </row>
    <row r="680" spans="1:4" x14ac:dyDescent="0.15">
      <c r="A680" s="267"/>
      <c r="B680" s="268"/>
      <c r="C680" s="268"/>
      <c r="D680" s="268"/>
    </row>
    <row r="681" spans="1:4" x14ac:dyDescent="0.15">
      <c r="A681" s="267"/>
      <c r="B681" s="268"/>
      <c r="C681" s="268"/>
      <c r="D681" s="268"/>
    </row>
    <row r="682" spans="1:4" x14ac:dyDescent="0.15">
      <c r="A682" s="267"/>
      <c r="B682" s="268"/>
      <c r="C682" s="268"/>
      <c r="D682" s="268"/>
    </row>
    <row r="683" spans="1:4" x14ac:dyDescent="0.15">
      <c r="A683" s="267"/>
      <c r="B683" s="268"/>
      <c r="C683" s="268"/>
      <c r="D683" s="268"/>
    </row>
    <row r="684" spans="1:4" x14ac:dyDescent="0.15">
      <c r="A684" s="267"/>
      <c r="B684" s="268"/>
      <c r="C684" s="268"/>
      <c r="D684" s="268"/>
    </row>
    <row r="685" spans="1:4" x14ac:dyDescent="0.15">
      <c r="A685" s="267"/>
      <c r="B685" s="268"/>
      <c r="C685" s="268"/>
      <c r="D685" s="268"/>
    </row>
    <row r="686" spans="1:4" x14ac:dyDescent="0.15">
      <c r="A686" s="267"/>
      <c r="B686" s="268"/>
      <c r="C686" s="268"/>
      <c r="D686" s="268"/>
    </row>
    <row r="687" spans="1:4" x14ac:dyDescent="0.15">
      <c r="A687" s="267"/>
      <c r="B687" s="268"/>
      <c r="C687" s="268"/>
      <c r="D687" s="268"/>
    </row>
    <row r="688" spans="1:4" x14ac:dyDescent="0.15">
      <c r="A688" s="267"/>
      <c r="B688" s="268"/>
      <c r="C688" s="268"/>
      <c r="D688" s="268"/>
    </row>
    <row r="689" spans="1:4" x14ac:dyDescent="0.15">
      <c r="A689" s="267"/>
      <c r="B689" s="268"/>
      <c r="C689" s="268"/>
      <c r="D689" s="268"/>
    </row>
    <row r="690" spans="1:4" x14ac:dyDescent="0.15">
      <c r="A690" s="267"/>
      <c r="B690" s="268"/>
      <c r="C690" s="268"/>
      <c r="D690" s="268"/>
    </row>
    <row r="691" spans="1:4" x14ac:dyDescent="0.15">
      <c r="A691" s="267"/>
      <c r="B691" s="268"/>
      <c r="C691" s="268"/>
      <c r="D691" s="268"/>
    </row>
    <row r="692" spans="1:4" x14ac:dyDescent="0.15">
      <c r="A692" s="267"/>
      <c r="B692" s="268"/>
      <c r="C692" s="268"/>
      <c r="D692" s="268"/>
    </row>
    <row r="693" spans="1:4" x14ac:dyDescent="0.15">
      <c r="A693" s="267"/>
      <c r="B693" s="268"/>
      <c r="C693" s="268"/>
      <c r="D693" s="268"/>
    </row>
    <row r="694" spans="1:4" x14ac:dyDescent="0.15">
      <c r="A694" s="267"/>
      <c r="B694" s="268"/>
      <c r="C694" s="268"/>
      <c r="D694" s="268"/>
    </row>
    <row r="695" spans="1:4" x14ac:dyDescent="0.15">
      <c r="A695" s="267"/>
      <c r="B695" s="268"/>
      <c r="C695" s="268"/>
      <c r="D695" s="268"/>
    </row>
    <row r="696" spans="1:4" x14ac:dyDescent="0.15">
      <c r="A696" s="267"/>
      <c r="B696" s="268"/>
      <c r="C696" s="268"/>
      <c r="D696" s="268"/>
    </row>
    <row r="697" spans="1:4" x14ac:dyDescent="0.15">
      <c r="A697" s="267"/>
      <c r="B697" s="268"/>
      <c r="C697" s="268"/>
      <c r="D697" s="268"/>
    </row>
    <row r="698" spans="1:4" x14ac:dyDescent="0.15">
      <c r="A698" s="267"/>
      <c r="B698" s="268"/>
      <c r="C698" s="268"/>
      <c r="D698" s="268"/>
    </row>
    <row r="699" spans="1:4" x14ac:dyDescent="0.15">
      <c r="A699" s="267"/>
      <c r="B699" s="268"/>
      <c r="C699" s="268"/>
      <c r="D699" s="268"/>
    </row>
    <row r="700" spans="1:4" x14ac:dyDescent="0.15">
      <c r="A700" s="267"/>
      <c r="B700" s="268"/>
      <c r="C700" s="268"/>
      <c r="D700" s="268"/>
    </row>
    <row r="701" spans="1:4" x14ac:dyDescent="0.15">
      <c r="A701" s="267"/>
      <c r="B701" s="268"/>
      <c r="C701" s="268"/>
      <c r="D701" s="268"/>
    </row>
    <row r="702" spans="1:4" x14ac:dyDescent="0.15">
      <c r="A702" s="267"/>
      <c r="B702" s="268"/>
      <c r="C702" s="268"/>
      <c r="D702" s="268"/>
    </row>
    <row r="703" spans="1:4" x14ac:dyDescent="0.15">
      <c r="A703" s="267"/>
      <c r="B703" s="268"/>
      <c r="C703" s="268"/>
      <c r="D703" s="268"/>
    </row>
    <row r="704" spans="1:4" x14ac:dyDescent="0.15">
      <c r="A704" s="267"/>
      <c r="B704" s="268"/>
      <c r="C704" s="268"/>
      <c r="D704" s="268"/>
    </row>
    <row r="705" spans="1:4" x14ac:dyDescent="0.15">
      <c r="A705" s="267"/>
      <c r="B705" s="268"/>
      <c r="C705" s="268"/>
      <c r="D705" s="268"/>
    </row>
    <row r="706" spans="1:4" x14ac:dyDescent="0.15">
      <c r="A706" s="267"/>
      <c r="B706" s="268"/>
      <c r="C706" s="268"/>
      <c r="D706" s="268"/>
    </row>
    <row r="707" spans="1:4" x14ac:dyDescent="0.15">
      <c r="A707" s="267"/>
      <c r="B707" s="268"/>
      <c r="C707" s="268"/>
      <c r="D707" s="268"/>
    </row>
    <row r="708" spans="1:4" x14ac:dyDescent="0.15">
      <c r="A708" s="267"/>
      <c r="B708" s="268"/>
      <c r="C708" s="268"/>
      <c r="D708" s="268"/>
    </row>
    <row r="709" spans="1:4" x14ac:dyDescent="0.15">
      <c r="A709" s="267"/>
      <c r="B709" s="268"/>
      <c r="C709" s="268"/>
      <c r="D709" s="268"/>
    </row>
    <row r="710" spans="1:4" x14ac:dyDescent="0.15">
      <c r="A710" s="267"/>
      <c r="B710" s="268"/>
      <c r="C710" s="268"/>
      <c r="D710" s="268"/>
    </row>
    <row r="711" spans="1:4" x14ac:dyDescent="0.15">
      <c r="A711" s="267"/>
      <c r="B711" s="268"/>
      <c r="C711" s="268"/>
      <c r="D711" s="268"/>
    </row>
    <row r="712" spans="1:4" x14ac:dyDescent="0.15">
      <c r="A712" s="267"/>
      <c r="B712" s="268"/>
      <c r="C712" s="268"/>
      <c r="D712" s="268"/>
    </row>
    <row r="713" spans="1:4" x14ac:dyDescent="0.15">
      <c r="A713" s="267"/>
      <c r="B713" s="268"/>
      <c r="C713" s="268"/>
      <c r="D713" s="268"/>
    </row>
    <row r="714" spans="1:4" x14ac:dyDescent="0.15">
      <c r="A714" s="267"/>
      <c r="B714" s="268"/>
      <c r="C714" s="268"/>
      <c r="D714" s="268"/>
    </row>
    <row r="715" spans="1:4" x14ac:dyDescent="0.15">
      <c r="A715" s="267"/>
      <c r="B715" s="268"/>
      <c r="C715" s="268"/>
      <c r="D715" s="268"/>
    </row>
    <row r="716" spans="1:4" x14ac:dyDescent="0.15">
      <c r="A716" s="267"/>
      <c r="B716" s="268"/>
      <c r="C716" s="268"/>
      <c r="D716" s="268"/>
    </row>
    <row r="717" spans="1:4" x14ac:dyDescent="0.15">
      <c r="A717" s="267"/>
      <c r="B717" s="268"/>
      <c r="C717" s="268"/>
      <c r="D717" s="268"/>
    </row>
    <row r="718" spans="1:4" x14ac:dyDescent="0.15">
      <c r="A718" s="267"/>
      <c r="B718" s="268"/>
      <c r="C718" s="268"/>
      <c r="D718" s="268"/>
    </row>
    <row r="719" spans="1:4" x14ac:dyDescent="0.15">
      <c r="A719" s="267"/>
      <c r="B719" s="268"/>
      <c r="C719" s="268"/>
      <c r="D719" s="268"/>
    </row>
    <row r="720" spans="1:4" x14ac:dyDescent="0.15">
      <c r="A720" s="267"/>
      <c r="B720" s="268"/>
      <c r="C720" s="268"/>
      <c r="D720" s="268"/>
    </row>
    <row r="721" spans="1:4" x14ac:dyDescent="0.15">
      <c r="A721" s="267"/>
      <c r="B721" s="268"/>
      <c r="C721" s="268"/>
      <c r="D721" s="268"/>
    </row>
    <row r="722" spans="1:4" x14ac:dyDescent="0.15">
      <c r="A722" s="267"/>
      <c r="B722" s="268"/>
      <c r="C722" s="268"/>
      <c r="D722" s="268"/>
    </row>
    <row r="723" spans="1:4" x14ac:dyDescent="0.15">
      <c r="A723" s="267"/>
      <c r="B723" s="268"/>
      <c r="C723" s="268"/>
      <c r="D723" s="268"/>
    </row>
    <row r="724" spans="1:4" x14ac:dyDescent="0.15">
      <c r="A724" s="267"/>
      <c r="B724" s="268"/>
      <c r="C724" s="268"/>
      <c r="D724" s="268"/>
    </row>
    <row r="725" spans="1:4" x14ac:dyDescent="0.15">
      <c r="A725" s="267"/>
      <c r="B725" s="268"/>
      <c r="C725" s="268"/>
      <c r="D725" s="268"/>
    </row>
    <row r="726" spans="1:4" x14ac:dyDescent="0.15">
      <c r="A726" s="267"/>
      <c r="B726" s="268"/>
      <c r="C726" s="268"/>
      <c r="D726" s="268"/>
    </row>
    <row r="727" spans="1:4" x14ac:dyDescent="0.15">
      <c r="A727" s="267"/>
      <c r="B727" s="268"/>
      <c r="C727" s="268"/>
      <c r="D727" s="268"/>
    </row>
    <row r="728" spans="1:4" x14ac:dyDescent="0.15">
      <c r="A728" s="267"/>
      <c r="B728" s="268"/>
      <c r="C728" s="268"/>
      <c r="D728" s="268"/>
    </row>
    <row r="729" spans="1:4" x14ac:dyDescent="0.15">
      <c r="A729" s="267"/>
      <c r="B729" s="268"/>
      <c r="C729" s="268"/>
      <c r="D729" s="268"/>
    </row>
    <row r="730" spans="1:4" x14ac:dyDescent="0.15">
      <c r="A730" s="267"/>
      <c r="B730" s="268"/>
      <c r="C730" s="268"/>
      <c r="D730" s="268"/>
    </row>
    <row r="731" spans="1:4" x14ac:dyDescent="0.15">
      <c r="A731" s="267"/>
      <c r="B731" s="268"/>
      <c r="C731" s="268"/>
      <c r="D731" s="268"/>
    </row>
    <row r="732" spans="1:4" x14ac:dyDescent="0.15">
      <c r="A732" s="267"/>
      <c r="B732" s="268"/>
      <c r="C732" s="268"/>
      <c r="D732" s="268"/>
    </row>
    <row r="733" spans="1:4" x14ac:dyDescent="0.15">
      <c r="A733" s="267"/>
      <c r="B733" s="268"/>
      <c r="C733" s="268"/>
      <c r="D733" s="268"/>
    </row>
    <row r="734" spans="1:4" x14ac:dyDescent="0.15">
      <c r="A734" s="267"/>
      <c r="B734" s="268"/>
      <c r="C734" s="268"/>
      <c r="D734" s="268"/>
    </row>
    <row r="735" spans="1:4" x14ac:dyDescent="0.15">
      <c r="A735" s="267"/>
      <c r="B735" s="268"/>
      <c r="C735" s="268"/>
      <c r="D735" s="268"/>
    </row>
    <row r="736" spans="1:4" x14ac:dyDescent="0.15">
      <c r="A736" s="267"/>
      <c r="B736" s="268"/>
      <c r="C736" s="268"/>
      <c r="D736" s="268"/>
    </row>
    <row r="737" spans="1:4" x14ac:dyDescent="0.15">
      <c r="A737" s="267"/>
      <c r="B737" s="268"/>
      <c r="C737" s="268"/>
      <c r="D737" s="268"/>
    </row>
    <row r="738" spans="1:4" x14ac:dyDescent="0.15">
      <c r="A738" s="267"/>
      <c r="B738" s="268"/>
      <c r="C738" s="268"/>
      <c r="D738" s="268"/>
    </row>
    <row r="739" spans="1:4" x14ac:dyDescent="0.15">
      <c r="A739" s="267"/>
      <c r="B739" s="268"/>
      <c r="C739" s="268"/>
      <c r="D739" s="268"/>
    </row>
    <row r="740" spans="1:4" x14ac:dyDescent="0.15">
      <c r="A740" s="267"/>
      <c r="B740" s="268"/>
      <c r="C740" s="268"/>
      <c r="D740" s="268"/>
    </row>
    <row r="741" spans="1:4" x14ac:dyDescent="0.15">
      <c r="A741" s="267"/>
      <c r="B741" s="268"/>
      <c r="C741" s="268"/>
      <c r="D741" s="268"/>
    </row>
    <row r="742" spans="1:4" x14ac:dyDescent="0.15">
      <c r="A742" s="267"/>
      <c r="B742" s="268"/>
      <c r="C742" s="268"/>
      <c r="D742" s="268"/>
    </row>
    <row r="743" spans="1:4" x14ac:dyDescent="0.15">
      <c r="A743" s="267"/>
      <c r="B743" s="268"/>
      <c r="C743" s="268"/>
      <c r="D743" s="268"/>
    </row>
    <row r="744" spans="1:4" x14ac:dyDescent="0.15">
      <c r="A744" s="267"/>
      <c r="B744" s="268"/>
      <c r="C744" s="268"/>
      <c r="D744" s="268"/>
    </row>
    <row r="745" spans="1:4" x14ac:dyDescent="0.15">
      <c r="A745" s="267"/>
      <c r="B745" s="268"/>
      <c r="C745" s="268"/>
      <c r="D745" s="268"/>
    </row>
    <row r="746" spans="1:4" x14ac:dyDescent="0.15">
      <c r="A746" s="267"/>
      <c r="B746" s="268"/>
      <c r="C746" s="268"/>
      <c r="D746" s="268"/>
    </row>
    <row r="747" spans="1:4" x14ac:dyDescent="0.15">
      <c r="A747" s="267"/>
      <c r="B747" s="268"/>
      <c r="C747" s="268"/>
      <c r="D747" s="268"/>
    </row>
    <row r="748" spans="1:4" x14ac:dyDescent="0.15">
      <c r="A748" s="267"/>
      <c r="B748" s="268"/>
      <c r="C748" s="268"/>
      <c r="D748" s="268"/>
    </row>
    <row r="749" spans="1:4" x14ac:dyDescent="0.15">
      <c r="A749" s="267"/>
      <c r="B749" s="268"/>
      <c r="C749" s="268"/>
      <c r="D749" s="268"/>
    </row>
    <row r="750" spans="1:4" x14ac:dyDescent="0.15">
      <c r="A750" s="267"/>
      <c r="B750" s="268"/>
      <c r="C750" s="268"/>
      <c r="D750" s="268"/>
    </row>
    <row r="751" spans="1:4" x14ac:dyDescent="0.15">
      <c r="A751" s="267"/>
      <c r="B751" s="268"/>
      <c r="C751" s="268"/>
      <c r="D751" s="268"/>
    </row>
    <row r="752" spans="1:4" x14ac:dyDescent="0.15">
      <c r="A752" s="267"/>
      <c r="B752" s="268"/>
      <c r="C752" s="268"/>
      <c r="D752" s="268"/>
    </row>
    <row r="753" spans="1:4" x14ac:dyDescent="0.15">
      <c r="A753" s="267"/>
      <c r="B753" s="268"/>
      <c r="C753" s="268"/>
      <c r="D753" s="268"/>
    </row>
    <row r="754" spans="1:4" x14ac:dyDescent="0.15">
      <c r="A754" s="267"/>
      <c r="B754" s="268"/>
      <c r="C754" s="268"/>
      <c r="D754" s="268"/>
    </row>
    <row r="755" spans="1:4" x14ac:dyDescent="0.15">
      <c r="A755" s="267"/>
      <c r="B755" s="268"/>
      <c r="C755" s="268"/>
      <c r="D755" s="268"/>
    </row>
    <row r="756" spans="1:4" x14ac:dyDescent="0.15">
      <c r="A756" s="267"/>
      <c r="B756" s="268"/>
      <c r="C756" s="268"/>
      <c r="D756" s="268"/>
    </row>
    <row r="757" spans="1:4" x14ac:dyDescent="0.15">
      <c r="A757" s="267"/>
      <c r="B757" s="268"/>
      <c r="C757" s="268"/>
      <c r="D757" s="268"/>
    </row>
    <row r="758" spans="1:4" x14ac:dyDescent="0.15">
      <c r="A758" s="267"/>
      <c r="B758" s="268"/>
      <c r="C758" s="268"/>
      <c r="D758" s="268"/>
    </row>
    <row r="759" spans="1:4" x14ac:dyDescent="0.15">
      <c r="A759" s="267"/>
      <c r="B759" s="268"/>
      <c r="C759" s="268"/>
      <c r="D759" s="268"/>
    </row>
    <row r="760" spans="1:4" x14ac:dyDescent="0.15">
      <c r="A760" s="267"/>
      <c r="B760" s="268"/>
      <c r="C760" s="268"/>
      <c r="D760" s="268"/>
    </row>
    <row r="761" spans="1:4" x14ac:dyDescent="0.15">
      <c r="A761" s="267"/>
      <c r="B761" s="268"/>
      <c r="C761" s="268"/>
      <c r="D761" s="268"/>
    </row>
    <row r="762" spans="1:4" x14ac:dyDescent="0.15">
      <c r="A762" s="267"/>
      <c r="B762" s="268"/>
      <c r="C762" s="268"/>
      <c r="D762" s="268"/>
    </row>
    <row r="763" spans="1:4" x14ac:dyDescent="0.15">
      <c r="A763" s="267"/>
      <c r="B763" s="268"/>
      <c r="C763" s="268"/>
      <c r="D763" s="268"/>
    </row>
    <row r="764" spans="1:4" x14ac:dyDescent="0.15">
      <c r="A764" s="267"/>
      <c r="B764" s="268"/>
      <c r="C764" s="268"/>
      <c r="D764" s="268"/>
    </row>
    <row r="765" spans="1:4" x14ac:dyDescent="0.15">
      <c r="A765" s="267"/>
      <c r="B765" s="268"/>
      <c r="C765" s="268"/>
      <c r="D765" s="268"/>
    </row>
    <row r="766" spans="1:4" x14ac:dyDescent="0.15">
      <c r="A766" s="267"/>
      <c r="B766" s="268"/>
      <c r="C766" s="268"/>
      <c r="D766" s="268"/>
    </row>
    <row r="767" spans="1:4" x14ac:dyDescent="0.15">
      <c r="A767" s="267"/>
      <c r="B767" s="268"/>
      <c r="C767" s="268"/>
      <c r="D767" s="268"/>
    </row>
    <row r="768" spans="1:4" x14ac:dyDescent="0.15">
      <c r="A768" s="267"/>
      <c r="B768" s="268"/>
      <c r="C768" s="268"/>
      <c r="D768" s="268"/>
    </row>
    <row r="769" spans="1:4" x14ac:dyDescent="0.15">
      <c r="A769" s="267"/>
      <c r="B769" s="268"/>
      <c r="C769" s="268"/>
      <c r="D769" s="268"/>
    </row>
    <row r="770" spans="1:4" x14ac:dyDescent="0.15">
      <c r="A770" s="267"/>
      <c r="B770" s="268"/>
      <c r="C770" s="268"/>
      <c r="D770" s="268"/>
    </row>
    <row r="771" spans="1:4" x14ac:dyDescent="0.15">
      <c r="A771" s="267"/>
      <c r="B771" s="268"/>
      <c r="C771" s="268"/>
      <c r="D771" s="268"/>
    </row>
    <row r="772" spans="1:4" x14ac:dyDescent="0.15">
      <c r="A772" s="267"/>
      <c r="B772" s="268"/>
      <c r="C772" s="268"/>
      <c r="D772" s="268"/>
    </row>
    <row r="773" spans="1:4" x14ac:dyDescent="0.15">
      <c r="A773" s="267"/>
      <c r="B773" s="268"/>
      <c r="C773" s="268"/>
      <c r="D773" s="268"/>
    </row>
    <row r="774" spans="1:4" x14ac:dyDescent="0.15">
      <c r="A774" s="267"/>
      <c r="B774" s="268"/>
      <c r="C774" s="268"/>
      <c r="D774" s="268"/>
    </row>
    <row r="775" spans="1:4" x14ac:dyDescent="0.15">
      <c r="A775" s="267"/>
      <c r="B775" s="268"/>
      <c r="C775" s="268"/>
      <c r="D775" s="268"/>
    </row>
    <row r="776" spans="1:4" x14ac:dyDescent="0.15">
      <c r="A776" s="267"/>
      <c r="B776" s="268"/>
      <c r="C776" s="268"/>
      <c r="D776" s="268"/>
    </row>
    <row r="777" spans="1:4" x14ac:dyDescent="0.15">
      <c r="A777" s="267"/>
      <c r="B777" s="268"/>
      <c r="C777" s="268"/>
      <c r="D777" s="268"/>
    </row>
    <row r="778" spans="1:4" x14ac:dyDescent="0.15">
      <c r="A778" s="267"/>
      <c r="B778" s="268"/>
      <c r="C778" s="268"/>
      <c r="D778" s="268"/>
    </row>
    <row r="779" spans="1:4" x14ac:dyDescent="0.15">
      <c r="A779" s="267"/>
      <c r="B779" s="268"/>
      <c r="C779" s="268"/>
      <c r="D779" s="268"/>
    </row>
    <row r="780" spans="1:4" x14ac:dyDescent="0.15">
      <c r="A780" s="267"/>
      <c r="B780" s="268"/>
      <c r="C780" s="268"/>
      <c r="D780" s="268"/>
    </row>
    <row r="781" spans="1:4" x14ac:dyDescent="0.15">
      <c r="A781" s="267"/>
      <c r="B781" s="268"/>
      <c r="C781" s="268"/>
      <c r="D781" s="268"/>
    </row>
    <row r="782" spans="1:4" x14ac:dyDescent="0.15">
      <c r="A782" s="267"/>
      <c r="B782" s="268"/>
      <c r="C782" s="268"/>
      <c r="D782" s="268"/>
    </row>
    <row r="783" spans="1:4" x14ac:dyDescent="0.15">
      <c r="A783" s="267"/>
      <c r="B783" s="268"/>
      <c r="C783" s="268"/>
      <c r="D783" s="268"/>
    </row>
    <row r="784" spans="1:4" x14ac:dyDescent="0.15">
      <c r="A784" s="267"/>
      <c r="B784" s="268"/>
      <c r="C784" s="268"/>
      <c r="D784" s="268"/>
    </row>
    <row r="785" spans="1:4" x14ac:dyDescent="0.15">
      <c r="A785" s="267"/>
      <c r="B785" s="268"/>
      <c r="C785" s="268"/>
      <c r="D785" s="268"/>
    </row>
    <row r="786" spans="1:4" x14ac:dyDescent="0.15">
      <c r="A786" s="267"/>
      <c r="B786" s="268"/>
      <c r="C786" s="268"/>
      <c r="D786" s="268"/>
    </row>
    <row r="787" spans="1:4" x14ac:dyDescent="0.15">
      <c r="A787" s="267"/>
      <c r="B787" s="268"/>
      <c r="C787" s="268"/>
      <c r="D787" s="268"/>
    </row>
    <row r="788" spans="1:4" x14ac:dyDescent="0.15">
      <c r="A788" s="267"/>
    </row>
    <row r="789" spans="1:4" x14ac:dyDescent="0.15">
      <c r="A789" s="267"/>
    </row>
    <row r="790" spans="1:4" x14ac:dyDescent="0.15">
      <c r="A790" s="267"/>
    </row>
    <row r="791" spans="1:4" x14ac:dyDescent="0.15">
      <c r="A791" s="267"/>
    </row>
    <row r="792" spans="1:4" x14ac:dyDescent="0.15">
      <c r="A792" s="267"/>
    </row>
    <row r="793" spans="1:4" x14ac:dyDescent="0.15">
      <c r="A793" s="267"/>
    </row>
    <row r="794" spans="1:4" x14ac:dyDescent="0.15">
      <c r="A794" s="267"/>
    </row>
    <row r="795" spans="1:4" x14ac:dyDescent="0.15">
      <c r="A795" s="267"/>
    </row>
    <row r="796" spans="1:4" x14ac:dyDescent="0.15">
      <c r="A796" s="267"/>
    </row>
    <row r="797" spans="1:4" x14ac:dyDescent="0.15">
      <c r="A797" s="267"/>
    </row>
    <row r="798" spans="1:4" x14ac:dyDescent="0.15">
      <c r="A798" s="267"/>
    </row>
    <row r="799" spans="1:4" x14ac:dyDescent="0.15">
      <c r="A799" s="267"/>
    </row>
    <row r="800" spans="1:4" x14ac:dyDescent="0.15">
      <c r="A800" s="267"/>
    </row>
    <row r="801" spans="1:1" x14ac:dyDescent="0.15">
      <c r="A801" s="267"/>
    </row>
    <row r="802" spans="1:1" x14ac:dyDescent="0.15">
      <c r="A802" s="267"/>
    </row>
    <row r="803" spans="1:1" x14ac:dyDescent="0.15">
      <c r="A803" s="267"/>
    </row>
    <row r="804" spans="1:1" x14ac:dyDescent="0.15">
      <c r="A804" s="267"/>
    </row>
    <row r="805" spans="1:1" x14ac:dyDescent="0.15">
      <c r="A805" s="267"/>
    </row>
    <row r="806" spans="1:1" x14ac:dyDescent="0.15">
      <c r="A806" s="267"/>
    </row>
    <row r="807" spans="1:1" x14ac:dyDescent="0.15">
      <c r="A807" s="267"/>
    </row>
    <row r="808" spans="1:1" x14ac:dyDescent="0.15">
      <c r="A808" s="267"/>
    </row>
    <row r="809" spans="1:1" x14ac:dyDescent="0.15">
      <c r="A809" s="267"/>
    </row>
    <row r="810" spans="1:1" x14ac:dyDescent="0.15">
      <c r="A810" s="267"/>
    </row>
    <row r="811" spans="1:1" x14ac:dyDescent="0.15">
      <c r="A811" s="267"/>
    </row>
    <row r="812" spans="1:1" x14ac:dyDescent="0.15">
      <c r="A812" s="267"/>
    </row>
    <row r="813" spans="1:1" x14ac:dyDescent="0.15">
      <c r="A813" s="267"/>
    </row>
    <row r="814" spans="1:1" x14ac:dyDescent="0.15">
      <c r="A814" s="267"/>
    </row>
    <row r="815" spans="1:1" x14ac:dyDescent="0.15">
      <c r="A815" s="267"/>
    </row>
    <row r="816" spans="1:1" x14ac:dyDescent="0.15">
      <c r="A816" s="267"/>
    </row>
    <row r="817" spans="1:1" x14ac:dyDescent="0.15">
      <c r="A817" s="267"/>
    </row>
    <row r="818" spans="1:1" x14ac:dyDescent="0.15">
      <c r="A818" s="267"/>
    </row>
    <row r="819" spans="1:1" x14ac:dyDescent="0.15">
      <c r="A819" s="267"/>
    </row>
    <row r="820" spans="1:1" x14ac:dyDescent="0.15">
      <c r="A820" s="267"/>
    </row>
    <row r="821" spans="1:1" x14ac:dyDescent="0.15">
      <c r="A821" s="267"/>
    </row>
    <row r="822" spans="1:1" x14ac:dyDescent="0.15">
      <c r="A822" s="267"/>
    </row>
    <row r="823" spans="1:1" x14ac:dyDescent="0.15">
      <c r="A823" s="267"/>
    </row>
    <row r="824" spans="1:1" x14ac:dyDescent="0.15">
      <c r="A824" s="267"/>
    </row>
    <row r="825" spans="1:1" x14ac:dyDescent="0.15">
      <c r="A825" s="267"/>
    </row>
    <row r="826" spans="1:1" x14ac:dyDescent="0.15">
      <c r="A826" s="267"/>
    </row>
    <row r="827" spans="1:1" x14ac:dyDescent="0.15">
      <c r="A827" s="267"/>
    </row>
    <row r="828" spans="1:1" x14ac:dyDescent="0.15">
      <c r="A828" s="267"/>
    </row>
    <row r="829" spans="1:1" x14ac:dyDescent="0.15">
      <c r="A829" s="267"/>
    </row>
    <row r="830" spans="1:1" x14ac:dyDescent="0.15">
      <c r="A830" s="267"/>
    </row>
    <row r="831" spans="1:1" x14ac:dyDescent="0.15">
      <c r="A831" s="267"/>
    </row>
    <row r="832" spans="1:1" x14ac:dyDescent="0.15">
      <c r="A832" s="267"/>
    </row>
    <row r="833" spans="1:1" x14ac:dyDescent="0.15">
      <c r="A833" s="267"/>
    </row>
    <row r="834" spans="1:1" x14ac:dyDescent="0.15">
      <c r="A834" s="267"/>
    </row>
    <row r="835" spans="1:1" x14ac:dyDescent="0.15">
      <c r="A835" s="267"/>
    </row>
    <row r="836" spans="1:1" x14ac:dyDescent="0.15">
      <c r="A836" s="267"/>
    </row>
    <row r="837" spans="1:1" x14ac:dyDescent="0.15">
      <c r="A837" s="267"/>
    </row>
    <row r="838" spans="1:1" x14ac:dyDescent="0.15">
      <c r="A838" s="267"/>
    </row>
    <row r="839" spans="1:1" x14ac:dyDescent="0.15">
      <c r="A839" s="267"/>
    </row>
    <row r="840" spans="1:1" x14ac:dyDescent="0.15">
      <c r="A840" s="267"/>
    </row>
    <row r="841" spans="1:1" x14ac:dyDescent="0.15">
      <c r="A841" s="267"/>
    </row>
    <row r="842" spans="1:1" x14ac:dyDescent="0.15">
      <c r="A842" s="267"/>
    </row>
    <row r="843" spans="1:1" x14ac:dyDescent="0.15">
      <c r="A843" s="267"/>
    </row>
    <row r="844" spans="1:1" x14ac:dyDescent="0.15">
      <c r="A844" s="267"/>
    </row>
    <row r="845" spans="1:1" x14ac:dyDescent="0.15">
      <c r="A845" s="267"/>
    </row>
    <row r="846" spans="1:1" x14ac:dyDescent="0.15">
      <c r="A846" s="267"/>
    </row>
    <row r="847" spans="1:1" x14ac:dyDescent="0.15">
      <c r="A847" s="267"/>
    </row>
    <row r="848" spans="1:1" x14ac:dyDescent="0.15">
      <c r="A848" s="267"/>
    </row>
    <row r="849" spans="1:1" x14ac:dyDescent="0.15">
      <c r="A849" s="267"/>
    </row>
    <row r="850" spans="1:1" x14ac:dyDescent="0.15">
      <c r="A850" s="267"/>
    </row>
    <row r="851" spans="1:1" x14ac:dyDescent="0.15">
      <c r="A851" s="267"/>
    </row>
    <row r="852" spans="1:1" x14ac:dyDescent="0.15">
      <c r="A852" s="267"/>
    </row>
    <row r="853" spans="1:1" x14ac:dyDescent="0.15">
      <c r="A853" s="267"/>
    </row>
    <row r="854" spans="1:1" x14ac:dyDescent="0.15">
      <c r="A854" s="267"/>
    </row>
    <row r="855" spans="1:1" x14ac:dyDescent="0.15">
      <c r="A855" s="267"/>
    </row>
    <row r="856" spans="1:1" x14ac:dyDescent="0.15">
      <c r="A856" s="267"/>
    </row>
    <row r="857" spans="1:1" x14ac:dyDescent="0.15">
      <c r="A857" s="267"/>
    </row>
    <row r="858" spans="1:1" x14ac:dyDescent="0.15">
      <c r="A858" s="267"/>
    </row>
    <row r="859" spans="1:1" x14ac:dyDescent="0.15">
      <c r="A859" s="267"/>
    </row>
    <row r="860" spans="1:1" x14ac:dyDescent="0.15">
      <c r="A860" s="267"/>
    </row>
    <row r="861" spans="1:1" x14ac:dyDescent="0.15">
      <c r="A861" s="267"/>
    </row>
    <row r="862" spans="1:1" x14ac:dyDescent="0.15">
      <c r="A862" s="267"/>
    </row>
    <row r="863" spans="1:1" x14ac:dyDescent="0.15">
      <c r="A863" s="267"/>
    </row>
    <row r="864" spans="1:1" x14ac:dyDescent="0.15">
      <c r="A864" s="267"/>
    </row>
    <row r="865" spans="1:1" x14ac:dyDescent="0.15">
      <c r="A865" s="267"/>
    </row>
    <row r="866" spans="1:1" x14ac:dyDescent="0.15">
      <c r="A866" s="267"/>
    </row>
    <row r="867" spans="1:1" x14ac:dyDescent="0.15">
      <c r="A867" s="267"/>
    </row>
    <row r="868" spans="1:1" x14ac:dyDescent="0.15">
      <c r="A868" s="267"/>
    </row>
    <row r="869" spans="1:1" x14ac:dyDescent="0.15">
      <c r="A869" s="267"/>
    </row>
    <row r="870" spans="1:1" x14ac:dyDescent="0.15">
      <c r="A870" s="267"/>
    </row>
    <row r="871" spans="1:1" x14ac:dyDescent="0.15">
      <c r="A871" s="267"/>
    </row>
    <row r="872" spans="1:1" x14ac:dyDescent="0.15">
      <c r="A872" s="267"/>
    </row>
    <row r="873" spans="1:1" x14ac:dyDescent="0.15">
      <c r="A873" s="267"/>
    </row>
    <row r="874" spans="1:1" x14ac:dyDescent="0.15">
      <c r="A874" s="267"/>
    </row>
    <row r="875" spans="1:1" x14ac:dyDescent="0.15">
      <c r="A875" s="267"/>
    </row>
    <row r="876" spans="1:1" x14ac:dyDescent="0.15">
      <c r="A876" s="267"/>
    </row>
    <row r="877" spans="1:1" x14ac:dyDescent="0.15">
      <c r="A877" s="267"/>
    </row>
    <row r="878" spans="1:1" x14ac:dyDescent="0.15">
      <c r="A878" s="267"/>
    </row>
    <row r="879" spans="1:1" x14ac:dyDescent="0.15">
      <c r="A879" s="267"/>
    </row>
    <row r="880" spans="1:1" x14ac:dyDescent="0.15">
      <c r="A880" s="267"/>
    </row>
    <row r="881" spans="1:1" x14ac:dyDescent="0.15">
      <c r="A881" s="267"/>
    </row>
    <row r="882" spans="1:1" x14ac:dyDescent="0.15">
      <c r="A882" s="267"/>
    </row>
    <row r="883" spans="1:1" x14ac:dyDescent="0.15">
      <c r="A883" s="267"/>
    </row>
    <row r="884" spans="1:1" x14ac:dyDescent="0.15">
      <c r="A884" s="267"/>
    </row>
    <row r="885" spans="1:1" x14ac:dyDescent="0.15">
      <c r="A885" s="267"/>
    </row>
    <row r="886" spans="1:1" x14ac:dyDescent="0.15">
      <c r="A886" s="267"/>
    </row>
    <row r="887" spans="1:1" x14ac:dyDescent="0.15">
      <c r="A887" s="267"/>
    </row>
    <row r="888" spans="1:1" x14ac:dyDescent="0.15">
      <c r="A888" s="267"/>
    </row>
    <row r="889" spans="1:1" x14ac:dyDescent="0.15">
      <c r="A889" s="267"/>
    </row>
    <row r="890" spans="1:1" x14ac:dyDescent="0.15">
      <c r="A890" s="267"/>
    </row>
    <row r="891" spans="1:1" x14ac:dyDescent="0.15">
      <c r="A891" s="267"/>
    </row>
    <row r="892" spans="1:1" x14ac:dyDescent="0.15">
      <c r="A892" s="267"/>
    </row>
    <row r="893" spans="1:1" x14ac:dyDescent="0.15">
      <c r="A893" s="267"/>
    </row>
    <row r="894" spans="1:1" x14ac:dyDescent="0.15">
      <c r="A894" s="267"/>
    </row>
    <row r="895" spans="1:1" x14ac:dyDescent="0.15">
      <c r="A895" s="267"/>
    </row>
    <row r="896" spans="1:1" x14ac:dyDescent="0.15">
      <c r="A896" s="267"/>
    </row>
    <row r="897" spans="1:1" x14ac:dyDescent="0.15">
      <c r="A897" s="267"/>
    </row>
    <row r="898" spans="1:1" x14ac:dyDescent="0.15">
      <c r="A898" s="267"/>
    </row>
    <row r="899" spans="1:1" x14ac:dyDescent="0.15">
      <c r="A899" s="267"/>
    </row>
    <row r="900" spans="1:1" x14ac:dyDescent="0.15">
      <c r="A900" s="267"/>
    </row>
    <row r="901" spans="1:1" x14ac:dyDescent="0.15">
      <c r="A901" s="267"/>
    </row>
    <row r="902" spans="1:1" x14ac:dyDescent="0.15">
      <c r="A902" s="267"/>
    </row>
    <row r="903" spans="1:1" x14ac:dyDescent="0.15">
      <c r="A903" s="267"/>
    </row>
    <row r="904" spans="1:1" x14ac:dyDescent="0.15">
      <c r="A904" s="267"/>
    </row>
    <row r="905" spans="1:1" x14ac:dyDescent="0.15">
      <c r="A905" s="267"/>
    </row>
    <row r="906" spans="1:1" x14ac:dyDescent="0.15">
      <c r="A906" s="267"/>
    </row>
    <row r="907" spans="1:1" x14ac:dyDescent="0.15">
      <c r="A907" s="267"/>
    </row>
    <row r="908" spans="1:1" x14ac:dyDescent="0.15">
      <c r="A908" s="267"/>
    </row>
    <row r="909" spans="1:1" x14ac:dyDescent="0.15">
      <c r="A909" s="267"/>
    </row>
    <row r="910" spans="1:1" x14ac:dyDescent="0.15">
      <c r="A910" s="267"/>
    </row>
    <row r="911" spans="1:1" x14ac:dyDescent="0.15">
      <c r="A911" s="267"/>
    </row>
    <row r="912" spans="1:1" x14ac:dyDescent="0.15">
      <c r="A912" s="267"/>
    </row>
    <row r="913" spans="1:1" x14ac:dyDescent="0.15">
      <c r="A913" s="267"/>
    </row>
    <row r="914" spans="1:1" x14ac:dyDescent="0.15">
      <c r="A914" s="267"/>
    </row>
    <row r="915" spans="1:1" x14ac:dyDescent="0.15">
      <c r="A915" s="267"/>
    </row>
    <row r="916" spans="1:1" x14ac:dyDescent="0.15">
      <c r="A916" s="267"/>
    </row>
    <row r="917" spans="1:1" x14ac:dyDescent="0.15">
      <c r="A917" s="267"/>
    </row>
    <row r="918" spans="1:1" x14ac:dyDescent="0.15">
      <c r="A918" s="267"/>
    </row>
    <row r="919" spans="1:1" x14ac:dyDescent="0.15">
      <c r="A919" s="267"/>
    </row>
    <row r="920" spans="1:1" x14ac:dyDescent="0.15">
      <c r="A920" s="267"/>
    </row>
    <row r="921" spans="1:1" x14ac:dyDescent="0.15">
      <c r="A921" s="267"/>
    </row>
    <row r="922" spans="1:1" x14ac:dyDescent="0.15">
      <c r="A922" s="267"/>
    </row>
    <row r="923" spans="1:1" x14ac:dyDescent="0.15">
      <c r="A923" s="267"/>
    </row>
    <row r="924" spans="1:1" x14ac:dyDescent="0.15">
      <c r="A924" s="267"/>
    </row>
    <row r="925" spans="1:1" x14ac:dyDescent="0.15">
      <c r="A925" s="267"/>
    </row>
    <row r="926" spans="1:1" x14ac:dyDescent="0.15">
      <c r="A926" s="267"/>
    </row>
    <row r="927" spans="1:1" x14ac:dyDescent="0.15">
      <c r="A927" s="267"/>
    </row>
    <row r="928" spans="1:1" x14ac:dyDescent="0.15">
      <c r="A928" s="267"/>
    </row>
    <row r="929" spans="1:1" x14ac:dyDescent="0.15">
      <c r="A929" s="267"/>
    </row>
    <row r="930" spans="1:1" x14ac:dyDescent="0.15">
      <c r="A930" s="267"/>
    </row>
    <row r="931" spans="1:1" x14ac:dyDescent="0.15">
      <c r="A931" s="267"/>
    </row>
    <row r="932" spans="1:1" x14ac:dyDescent="0.15">
      <c r="A932" s="267"/>
    </row>
    <row r="933" spans="1:1" x14ac:dyDescent="0.15">
      <c r="A933" s="267"/>
    </row>
    <row r="934" spans="1:1" x14ac:dyDescent="0.15">
      <c r="A934" s="267"/>
    </row>
    <row r="935" spans="1:1" x14ac:dyDescent="0.15">
      <c r="A935" s="267"/>
    </row>
    <row r="936" spans="1:1" x14ac:dyDescent="0.15">
      <c r="A936" s="267"/>
    </row>
    <row r="937" spans="1:1" x14ac:dyDescent="0.15">
      <c r="A937" s="267"/>
    </row>
    <row r="938" spans="1:1" x14ac:dyDescent="0.15">
      <c r="A938" s="267"/>
    </row>
    <row r="939" spans="1:1" x14ac:dyDescent="0.15">
      <c r="A939" s="267"/>
    </row>
    <row r="940" spans="1:1" x14ac:dyDescent="0.15">
      <c r="A940" s="267"/>
    </row>
    <row r="941" spans="1:1" x14ac:dyDescent="0.15">
      <c r="A941" s="267"/>
    </row>
    <row r="942" spans="1:1" x14ac:dyDescent="0.15">
      <c r="A942" s="267"/>
    </row>
    <row r="943" spans="1:1" x14ac:dyDescent="0.15">
      <c r="A943" s="267"/>
    </row>
    <row r="944" spans="1:1" x14ac:dyDescent="0.15">
      <c r="A944" s="267"/>
    </row>
    <row r="945" spans="1:1" x14ac:dyDescent="0.15">
      <c r="A945" s="267"/>
    </row>
    <row r="946" spans="1:1" x14ac:dyDescent="0.15">
      <c r="A946" s="267"/>
    </row>
    <row r="947" spans="1:1" x14ac:dyDescent="0.15">
      <c r="A947" s="267"/>
    </row>
    <row r="948" spans="1:1" x14ac:dyDescent="0.15">
      <c r="A948" s="267"/>
    </row>
    <row r="949" spans="1:1" x14ac:dyDescent="0.15">
      <c r="A949" s="267"/>
    </row>
    <row r="950" spans="1:1" x14ac:dyDescent="0.15">
      <c r="A950" s="267"/>
    </row>
    <row r="951" spans="1:1" x14ac:dyDescent="0.15">
      <c r="A951" s="267"/>
    </row>
    <row r="952" spans="1:1" x14ac:dyDescent="0.15">
      <c r="A952" s="267"/>
    </row>
    <row r="953" spans="1:1" x14ac:dyDescent="0.15">
      <c r="A953" s="267"/>
    </row>
    <row r="954" spans="1:1" x14ac:dyDescent="0.15">
      <c r="A954" s="267"/>
    </row>
    <row r="955" spans="1:1" x14ac:dyDescent="0.15">
      <c r="A955" s="267"/>
    </row>
    <row r="956" spans="1:1" x14ac:dyDescent="0.15">
      <c r="A956" s="267"/>
    </row>
    <row r="957" spans="1:1" x14ac:dyDescent="0.15">
      <c r="A957" s="267"/>
    </row>
    <row r="958" spans="1:1" x14ac:dyDescent="0.15">
      <c r="A958" s="267"/>
    </row>
    <row r="959" spans="1:1" x14ac:dyDescent="0.15">
      <c r="A959" s="267"/>
    </row>
    <row r="960" spans="1:1" x14ac:dyDescent="0.15">
      <c r="A960" s="267"/>
    </row>
    <row r="961" spans="1:1" x14ac:dyDescent="0.15">
      <c r="A961" s="267"/>
    </row>
    <row r="962" spans="1:1" x14ac:dyDescent="0.15">
      <c r="A962" s="267"/>
    </row>
    <row r="963" spans="1:1" x14ac:dyDescent="0.15">
      <c r="A963" s="267"/>
    </row>
    <row r="964" spans="1:1" x14ac:dyDescent="0.15">
      <c r="A964" s="267"/>
    </row>
    <row r="965" spans="1:1" x14ac:dyDescent="0.15">
      <c r="A965" s="267"/>
    </row>
    <row r="966" spans="1:1" x14ac:dyDescent="0.15">
      <c r="A966" s="267"/>
    </row>
    <row r="967" spans="1:1" x14ac:dyDescent="0.15">
      <c r="A967" s="267"/>
    </row>
    <row r="968" spans="1:1" x14ac:dyDescent="0.15">
      <c r="A968" s="267"/>
    </row>
    <row r="969" spans="1:1" x14ac:dyDescent="0.15">
      <c r="A969" s="267"/>
    </row>
    <row r="970" spans="1:1" x14ac:dyDescent="0.15">
      <c r="A970" s="267"/>
    </row>
    <row r="971" spans="1:1" x14ac:dyDescent="0.15">
      <c r="A971" s="267"/>
    </row>
    <row r="972" spans="1:1" x14ac:dyDescent="0.15">
      <c r="A972" s="267"/>
    </row>
    <row r="973" spans="1:1" x14ac:dyDescent="0.15">
      <c r="A973" s="267"/>
    </row>
    <row r="974" spans="1:1" x14ac:dyDescent="0.15">
      <c r="A974" s="267"/>
    </row>
    <row r="975" spans="1:1" x14ac:dyDescent="0.15">
      <c r="A975" s="267"/>
    </row>
    <row r="976" spans="1:1" x14ac:dyDescent="0.15">
      <c r="A976" s="267"/>
    </row>
    <row r="977" spans="1:1" x14ac:dyDescent="0.15">
      <c r="A977" s="267"/>
    </row>
    <row r="978" spans="1:1" x14ac:dyDescent="0.15">
      <c r="A978" s="267"/>
    </row>
    <row r="979" spans="1:1" x14ac:dyDescent="0.15">
      <c r="A979" s="267"/>
    </row>
    <row r="980" spans="1:1" x14ac:dyDescent="0.15">
      <c r="A980" s="267"/>
    </row>
    <row r="981" spans="1:1" x14ac:dyDescent="0.15">
      <c r="A981" s="267"/>
    </row>
    <row r="982" spans="1:1" x14ac:dyDescent="0.15">
      <c r="A982" s="267"/>
    </row>
    <row r="983" spans="1:1" x14ac:dyDescent="0.15">
      <c r="A983" s="267"/>
    </row>
    <row r="984" spans="1:1" x14ac:dyDescent="0.15">
      <c r="A984" s="267"/>
    </row>
    <row r="985" spans="1:1" x14ac:dyDescent="0.15">
      <c r="A985" s="267"/>
    </row>
    <row r="986" spans="1:1" x14ac:dyDescent="0.15">
      <c r="A986" s="267"/>
    </row>
    <row r="987" spans="1:1" x14ac:dyDescent="0.15">
      <c r="A987" s="267"/>
    </row>
    <row r="988" spans="1:1" x14ac:dyDescent="0.15">
      <c r="A988" s="267"/>
    </row>
    <row r="989" spans="1:1" x14ac:dyDescent="0.15">
      <c r="A989" s="267"/>
    </row>
    <row r="990" spans="1:1" x14ac:dyDescent="0.15">
      <c r="A990" s="267"/>
    </row>
    <row r="991" spans="1:1" x14ac:dyDescent="0.15">
      <c r="A991" s="267"/>
    </row>
    <row r="992" spans="1:1" x14ac:dyDescent="0.15">
      <c r="A992" s="267"/>
    </row>
    <row r="993" spans="1:1" x14ac:dyDescent="0.15">
      <c r="A993" s="267"/>
    </row>
    <row r="994" spans="1:1" x14ac:dyDescent="0.15">
      <c r="A994" s="267"/>
    </row>
    <row r="995" spans="1:1" x14ac:dyDescent="0.15">
      <c r="A995" s="267"/>
    </row>
    <row r="996" spans="1:1" x14ac:dyDescent="0.15">
      <c r="A996" s="267"/>
    </row>
    <row r="997" spans="1:1" x14ac:dyDescent="0.15">
      <c r="A997" s="267"/>
    </row>
    <row r="998" spans="1:1" x14ac:dyDescent="0.15">
      <c r="A998" s="267"/>
    </row>
    <row r="999" spans="1:1" x14ac:dyDescent="0.15">
      <c r="A999" s="267"/>
    </row>
    <row r="1000" spans="1:1" x14ac:dyDescent="0.15">
      <c r="A1000" s="267"/>
    </row>
    <row r="1001" spans="1:1" x14ac:dyDescent="0.15">
      <c r="A1001" s="267"/>
    </row>
    <row r="1002" spans="1:1" x14ac:dyDescent="0.15">
      <c r="A1002" s="267"/>
    </row>
    <row r="1003" spans="1:1" x14ac:dyDescent="0.15">
      <c r="A1003" s="267"/>
    </row>
    <row r="1004" spans="1:1" x14ac:dyDescent="0.15">
      <c r="A1004" s="267"/>
    </row>
    <row r="1005" spans="1:1" x14ac:dyDescent="0.15">
      <c r="A1005" s="267"/>
    </row>
    <row r="1006" spans="1:1" x14ac:dyDescent="0.15">
      <c r="A1006" s="267"/>
    </row>
    <row r="1007" spans="1:1" x14ac:dyDescent="0.15">
      <c r="A1007" s="267"/>
    </row>
    <row r="1008" spans="1:1" x14ac:dyDescent="0.15">
      <c r="A1008" s="267"/>
    </row>
    <row r="1009" spans="1:1" x14ac:dyDescent="0.15">
      <c r="A1009" s="267"/>
    </row>
    <row r="1010" spans="1:1" x14ac:dyDescent="0.15">
      <c r="A1010" s="267"/>
    </row>
    <row r="1011" spans="1:1" x14ac:dyDescent="0.15">
      <c r="A1011" s="267"/>
    </row>
    <row r="1012" spans="1:1" x14ac:dyDescent="0.15">
      <c r="A1012" s="267"/>
    </row>
    <row r="1013" spans="1:1" x14ac:dyDescent="0.15">
      <c r="A1013" s="267"/>
    </row>
    <row r="1014" spans="1:1" x14ac:dyDescent="0.15">
      <c r="A1014" s="267"/>
    </row>
    <row r="1015" spans="1:1" x14ac:dyDescent="0.15">
      <c r="A1015" s="267"/>
    </row>
    <row r="1016" spans="1:1" x14ac:dyDescent="0.15">
      <c r="A1016" s="267"/>
    </row>
    <row r="1017" spans="1:1" x14ac:dyDescent="0.15">
      <c r="A1017" s="267"/>
    </row>
    <row r="1018" spans="1:1" x14ac:dyDescent="0.15">
      <c r="A1018" s="267"/>
    </row>
    <row r="1019" spans="1:1" x14ac:dyDescent="0.15">
      <c r="A1019" s="267"/>
    </row>
    <row r="1020" spans="1:1" x14ac:dyDescent="0.15">
      <c r="A1020" s="267"/>
    </row>
    <row r="1021" spans="1:1" x14ac:dyDescent="0.15">
      <c r="A1021" s="267"/>
    </row>
    <row r="1022" spans="1:1" x14ac:dyDescent="0.15">
      <c r="A1022" s="267"/>
    </row>
    <row r="1023" spans="1:1" x14ac:dyDescent="0.15">
      <c r="A1023" s="267"/>
    </row>
    <row r="1024" spans="1:1" x14ac:dyDescent="0.15">
      <c r="A1024" s="267"/>
    </row>
    <row r="1025" spans="1:1" x14ac:dyDescent="0.15">
      <c r="A1025" s="267"/>
    </row>
    <row r="1026" spans="1:1" x14ac:dyDescent="0.15">
      <c r="A1026" s="267"/>
    </row>
    <row r="1027" spans="1:1" x14ac:dyDescent="0.15">
      <c r="A1027" s="267"/>
    </row>
    <row r="1028" spans="1:1" x14ac:dyDescent="0.15">
      <c r="A1028" s="267"/>
    </row>
    <row r="1029" spans="1:1" x14ac:dyDescent="0.15">
      <c r="A1029" s="267"/>
    </row>
    <row r="1030" spans="1:1" x14ac:dyDescent="0.15">
      <c r="A1030" s="267"/>
    </row>
    <row r="1031" spans="1:1" x14ac:dyDescent="0.15">
      <c r="A1031" s="267"/>
    </row>
    <row r="1032" spans="1:1" x14ac:dyDescent="0.15">
      <c r="A1032" s="267"/>
    </row>
    <row r="1033" spans="1:1" x14ac:dyDescent="0.15">
      <c r="A1033" s="267"/>
    </row>
    <row r="1034" spans="1:1" x14ac:dyDescent="0.15">
      <c r="A1034" s="267"/>
    </row>
    <row r="1035" spans="1:1" x14ac:dyDescent="0.15">
      <c r="A1035" s="267"/>
    </row>
    <row r="1036" spans="1:1" x14ac:dyDescent="0.15">
      <c r="A1036" s="267"/>
    </row>
    <row r="1037" spans="1:1" x14ac:dyDescent="0.15">
      <c r="A1037" s="267"/>
    </row>
    <row r="1038" spans="1:1" x14ac:dyDescent="0.15">
      <c r="A1038" s="267"/>
    </row>
    <row r="1039" spans="1:1" x14ac:dyDescent="0.15">
      <c r="A1039" s="267"/>
    </row>
    <row r="1040" spans="1:1" x14ac:dyDescent="0.15">
      <c r="A1040" s="267"/>
    </row>
    <row r="1041" spans="1:1" x14ac:dyDescent="0.15">
      <c r="A1041" s="267"/>
    </row>
    <row r="1042" spans="1:1" x14ac:dyDescent="0.15">
      <c r="A1042" s="267"/>
    </row>
    <row r="1043" spans="1:1" x14ac:dyDescent="0.15">
      <c r="A1043" s="267"/>
    </row>
    <row r="1044" spans="1:1" x14ac:dyDescent="0.15">
      <c r="A1044" s="267"/>
    </row>
    <row r="1045" spans="1:1" x14ac:dyDescent="0.15">
      <c r="A1045" s="267"/>
    </row>
    <row r="1046" spans="1:1" x14ac:dyDescent="0.15">
      <c r="A1046" s="267"/>
    </row>
    <row r="1047" spans="1:1" x14ac:dyDescent="0.15">
      <c r="A1047" s="267"/>
    </row>
    <row r="1048" spans="1:1" x14ac:dyDescent="0.15">
      <c r="A1048" s="267"/>
    </row>
    <row r="1049" spans="1:1" x14ac:dyDescent="0.15">
      <c r="A1049" s="267"/>
    </row>
    <row r="1050" spans="1:1" x14ac:dyDescent="0.15">
      <c r="A1050" s="267"/>
    </row>
    <row r="1051" spans="1:1" x14ac:dyDescent="0.15">
      <c r="A1051" s="267"/>
    </row>
    <row r="1052" spans="1:1" x14ac:dyDescent="0.15">
      <c r="A1052" s="267"/>
    </row>
    <row r="1053" spans="1:1" x14ac:dyDescent="0.15">
      <c r="A1053" s="267"/>
    </row>
    <row r="1054" spans="1:1" x14ac:dyDescent="0.15">
      <c r="A1054" s="267"/>
    </row>
    <row r="1055" spans="1:1" x14ac:dyDescent="0.15">
      <c r="A1055" s="267"/>
    </row>
    <row r="1056" spans="1:1" x14ac:dyDescent="0.15">
      <c r="A1056" s="267"/>
    </row>
    <row r="1057" spans="1:1" x14ac:dyDescent="0.15">
      <c r="A1057" s="267"/>
    </row>
    <row r="1058" spans="1:1" x14ac:dyDescent="0.15">
      <c r="A1058" s="267"/>
    </row>
    <row r="1059" spans="1:1" x14ac:dyDescent="0.15">
      <c r="A1059" s="267"/>
    </row>
    <row r="1060" spans="1:1" x14ac:dyDescent="0.15">
      <c r="A1060" s="267"/>
    </row>
    <row r="1061" spans="1:1" x14ac:dyDescent="0.15">
      <c r="A1061" s="267"/>
    </row>
    <row r="1062" spans="1:1" x14ac:dyDescent="0.15">
      <c r="A1062" s="267"/>
    </row>
    <row r="1063" spans="1:1" x14ac:dyDescent="0.15">
      <c r="A1063" s="267"/>
    </row>
    <row r="1064" spans="1:1" x14ac:dyDescent="0.15">
      <c r="A1064" s="267"/>
    </row>
    <row r="1065" spans="1:1" x14ac:dyDescent="0.15">
      <c r="A1065" s="267"/>
    </row>
    <row r="1066" spans="1:1" x14ac:dyDescent="0.15">
      <c r="A1066" s="267"/>
    </row>
    <row r="1067" spans="1:1" x14ac:dyDescent="0.15">
      <c r="A1067" s="267"/>
    </row>
    <row r="1068" spans="1:1" x14ac:dyDescent="0.15">
      <c r="A1068" s="267"/>
    </row>
    <row r="1069" spans="1:1" x14ac:dyDescent="0.15">
      <c r="A1069" s="267"/>
    </row>
    <row r="1070" spans="1:1" x14ac:dyDescent="0.15">
      <c r="A1070" s="267"/>
    </row>
    <row r="1071" spans="1:1" x14ac:dyDescent="0.15">
      <c r="A1071" s="267"/>
    </row>
    <row r="1072" spans="1:1" x14ac:dyDescent="0.15">
      <c r="A1072" s="267"/>
    </row>
    <row r="1073" spans="1:1" x14ac:dyDescent="0.15">
      <c r="A1073" s="267"/>
    </row>
    <row r="1074" spans="1:1" x14ac:dyDescent="0.15">
      <c r="A1074" s="267"/>
    </row>
    <row r="1075" spans="1:1" x14ac:dyDescent="0.15">
      <c r="A1075" s="267"/>
    </row>
    <row r="1076" spans="1:1" x14ac:dyDescent="0.15">
      <c r="A1076" s="267"/>
    </row>
    <row r="1077" spans="1:1" x14ac:dyDescent="0.15">
      <c r="A1077" s="267"/>
    </row>
    <row r="1078" spans="1:1" x14ac:dyDescent="0.15">
      <c r="A1078" s="267"/>
    </row>
    <row r="1079" spans="1:1" x14ac:dyDescent="0.15">
      <c r="A1079" s="267"/>
    </row>
    <row r="1080" spans="1:1" x14ac:dyDescent="0.15">
      <c r="A1080" s="267"/>
    </row>
    <row r="1081" spans="1:1" x14ac:dyDescent="0.15">
      <c r="A1081" s="267"/>
    </row>
    <row r="1082" spans="1:1" x14ac:dyDescent="0.15">
      <c r="A1082" s="267"/>
    </row>
    <row r="1083" spans="1:1" x14ac:dyDescent="0.15">
      <c r="A1083" s="267"/>
    </row>
    <row r="1084" spans="1:1" x14ac:dyDescent="0.15">
      <c r="A1084" s="267"/>
    </row>
    <row r="1085" spans="1:1" x14ac:dyDescent="0.15">
      <c r="A1085" s="267"/>
    </row>
    <row r="1086" spans="1:1" x14ac:dyDescent="0.15">
      <c r="A1086" s="267"/>
    </row>
    <row r="1087" spans="1:1" x14ac:dyDescent="0.15">
      <c r="A1087" s="267"/>
    </row>
    <row r="1088" spans="1:1" x14ac:dyDescent="0.15">
      <c r="A1088" s="267"/>
    </row>
    <row r="1089" spans="1:1" x14ac:dyDescent="0.15">
      <c r="A1089" s="267"/>
    </row>
    <row r="1090" spans="1:1" x14ac:dyDescent="0.15">
      <c r="A1090" s="267"/>
    </row>
    <row r="1091" spans="1:1" x14ac:dyDescent="0.15">
      <c r="A1091" s="267"/>
    </row>
    <row r="1092" spans="1:1" x14ac:dyDescent="0.15">
      <c r="A1092" s="267"/>
    </row>
    <row r="1093" spans="1:1" x14ac:dyDescent="0.15">
      <c r="A1093" s="267"/>
    </row>
    <row r="1094" spans="1:1" x14ac:dyDescent="0.15">
      <c r="A1094" s="267"/>
    </row>
    <row r="1095" spans="1:1" x14ac:dyDescent="0.15">
      <c r="A1095" s="267"/>
    </row>
    <row r="1096" spans="1:1" x14ac:dyDescent="0.15">
      <c r="A1096" s="267"/>
    </row>
    <row r="1097" spans="1:1" x14ac:dyDescent="0.15">
      <c r="A1097" s="267"/>
    </row>
    <row r="1098" spans="1:1" x14ac:dyDescent="0.15">
      <c r="A1098" s="267"/>
    </row>
    <row r="1099" spans="1:1" x14ac:dyDescent="0.15">
      <c r="A1099" s="267"/>
    </row>
    <row r="1100" spans="1:1" x14ac:dyDescent="0.15">
      <c r="A1100" s="267"/>
    </row>
    <row r="1101" spans="1:1" x14ac:dyDescent="0.15">
      <c r="A1101" s="267"/>
    </row>
    <row r="1102" spans="1:1" x14ac:dyDescent="0.15">
      <c r="A1102" s="267"/>
    </row>
    <row r="1103" spans="1:1" x14ac:dyDescent="0.15">
      <c r="A1103" s="267"/>
    </row>
    <row r="1104" spans="1:1" x14ac:dyDescent="0.15">
      <c r="A1104" s="267"/>
    </row>
    <row r="1105" spans="1:1" x14ac:dyDescent="0.15">
      <c r="A1105" s="267"/>
    </row>
    <row r="1106" spans="1:1" x14ac:dyDescent="0.15">
      <c r="A1106" s="267"/>
    </row>
    <row r="1107" spans="1:1" x14ac:dyDescent="0.15">
      <c r="A1107" s="267"/>
    </row>
    <row r="1108" spans="1:1" x14ac:dyDescent="0.15">
      <c r="A1108" s="267"/>
    </row>
    <row r="1109" spans="1:1" x14ac:dyDescent="0.15">
      <c r="A1109" s="267"/>
    </row>
    <row r="1110" spans="1:1" x14ac:dyDescent="0.15">
      <c r="A1110" s="267"/>
    </row>
    <row r="1111" spans="1:1" x14ac:dyDescent="0.15">
      <c r="A1111" s="267"/>
    </row>
    <row r="1112" spans="1:1" x14ac:dyDescent="0.15">
      <c r="A1112" s="267"/>
    </row>
    <row r="1113" spans="1:1" x14ac:dyDescent="0.15">
      <c r="A1113" s="267"/>
    </row>
    <row r="1114" spans="1:1" x14ac:dyDescent="0.15">
      <c r="A1114" s="267"/>
    </row>
    <row r="1115" spans="1:1" x14ac:dyDescent="0.15">
      <c r="A1115" s="267"/>
    </row>
    <row r="1116" spans="1:1" x14ac:dyDescent="0.15">
      <c r="A1116" s="267"/>
    </row>
    <row r="1117" spans="1:1" x14ac:dyDescent="0.15">
      <c r="A1117" s="267"/>
    </row>
    <row r="1118" spans="1:1" x14ac:dyDescent="0.15">
      <c r="A1118" s="267"/>
    </row>
    <row r="1119" spans="1:1" x14ac:dyDescent="0.15">
      <c r="A1119" s="267"/>
    </row>
    <row r="1120" spans="1:1" x14ac:dyDescent="0.15">
      <c r="A1120" s="267"/>
    </row>
    <row r="1121" spans="1:1" x14ac:dyDescent="0.15">
      <c r="A1121" s="267"/>
    </row>
    <row r="1122" spans="1:1" x14ac:dyDescent="0.15">
      <c r="A1122" s="267"/>
    </row>
    <row r="1123" spans="1:1" x14ac:dyDescent="0.15">
      <c r="A1123" s="267"/>
    </row>
    <row r="1124" spans="1:1" x14ac:dyDescent="0.15">
      <c r="A1124" s="267"/>
    </row>
    <row r="1125" spans="1:1" x14ac:dyDescent="0.15">
      <c r="A1125" s="267"/>
    </row>
    <row r="1126" spans="1:1" x14ac:dyDescent="0.15">
      <c r="A1126" s="267"/>
    </row>
    <row r="1127" spans="1:1" x14ac:dyDescent="0.15">
      <c r="A1127" s="267"/>
    </row>
    <row r="1128" spans="1:1" x14ac:dyDescent="0.15">
      <c r="A1128" s="267"/>
    </row>
    <row r="1129" spans="1:1" x14ac:dyDescent="0.15">
      <c r="A1129" s="267"/>
    </row>
    <row r="1130" spans="1:1" x14ac:dyDescent="0.15">
      <c r="A1130" s="267"/>
    </row>
    <row r="1131" spans="1:1" x14ac:dyDescent="0.15">
      <c r="A1131" s="267"/>
    </row>
    <row r="1132" spans="1:1" x14ac:dyDescent="0.15">
      <c r="A1132" s="267"/>
    </row>
    <row r="1133" spans="1:1" x14ac:dyDescent="0.15">
      <c r="A1133" s="267"/>
    </row>
    <row r="1134" spans="1:1" x14ac:dyDescent="0.15">
      <c r="A1134" s="267"/>
    </row>
    <row r="1135" spans="1:1" x14ac:dyDescent="0.15">
      <c r="A1135" s="267"/>
    </row>
    <row r="1136" spans="1:1" x14ac:dyDescent="0.15">
      <c r="A1136" s="267"/>
    </row>
    <row r="1137" spans="1:1" x14ac:dyDescent="0.15">
      <c r="A1137" s="267"/>
    </row>
    <row r="1138" spans="1:1" x14ac:dyDescent="0.15">
      <c r="A1138" s="267"/>
    </row>
    <row r="1139" spans="1:1" x14ac:dyDescent="0.15">
      <c r="A1139" s="267"/>
    </row>
    <row r="1140" spans="1:1" x14ac:dyDescent="0.15">
      <c r="A1140" s="267"/>
    </row>
    <row r="1141" spans="1:1" x14ac:dyDescent="0.15">
      <c r="A1141" s="267"/>
    </row>
    <row r="1142" spans="1:1" x14ac:dyDescent="0.15">
      <c r="A1142" s="267"/>
    </row>
    <row r="1143" spans="1:1" x14ac:dyDescent="0.15">
      <c r="A1143" s="267"/>
    </row>
    <row r="1144" spans="1:1" x14ac:dyDescent="0.15">
      <c r="A1144" s="267"/>
    </row>
    <row r="1145" spans="1:1" x14ac:dyDescent="0.15">
      <c r="A1145" s="267"/>
    </row>
    <row r="1146" spans="1:1" x14ac:dyDescent="0.15">
      <c r="A1146" s="267"/>
    </row>
    <row r="1147" spans="1:1" x14ac:dyDescent="0.15">
      <c r="A1147" s="267"/>
    </row>
    <row r="1148" spans="1:1" x14ac:dyDescent="0.15">
      <c r="A1148" s="267"/>
    </row>
    <row r="1149" spans="1:1" x14ac:dyDescent="0.15">
      <c r="A1149" s="267"/>
    </row>
    <row r="1150" spans="1:1" x14ac:dyDescent="0.15">
      <c r="A1150" s="267"/>
    </row>
    <row r="1151" spans="1:1" x14ac:dyDescent="0.15">
      <c r="A1151" s="267"/>
    </row>
    <row r="1152" spans="1:1" x14ac:dyDescent="0.15">
      <c r="A1152" s="267"/>
    </row>
    <row r="1153" spans="1:1" x14ac:dyDescent="0.15">
      <c r="A1153" s="267"/>
    </row>
    <row r="1154" spans="1:1" x14ac:dyDescent="0.15">
      <c r="A1154" s="267"/>
    </row>
    <row r="1155" spans="1:1" x14ac:dyDescent="0.15">
      <c r="A1155" s="267"/>
    </row>
    <row r="1156" spans="1:1" x14ac:dyDescent="0.15">
      <c r="A1156" s="267"/>
    </row>
    <row r="1157" spans="1:1" x14ac:dyDescent="0.15">
      <c r="A1157" s="267"/>
    </row>
    <row r="1158" spans="1:1" x14ac:dyDescent="0.15">
      <c r="A1158" s="267"/>
    </row>
    <row r="1159" spans="1:1" x14ac:dyDescent="0.15">
      <c r="A1159" s="267"/>
    </row>
    <row r="1160" spans="1:1" x14ac:dyDescent="0.15">
      <c r="A1160" s="267"/>
    </row>
    <row r="1161" spans="1:1" x14ac:dyDescent="0.15">
      <c r="A1161" s="267"/>
    </row>
    <row r="1162" spans="1:1" x14ac:dyDescent="0.15">
      <c r="A1162" s="267"/>
    </row>
    <row r="1163" spans="1:1" x14ac:dyDescent="0.15">
      <c r="A1163" s="267"/>
    </row>
    <row r="1164" spans="1:1" x14ac:dyDescent="0.15">
      <c r="A1164" s="267"/>
    </row>
    <row r="1165" spans="1:1" x14ac:dyDescent="0.15">
      <c r="A1165" s="267"/>
    </row>
    <row r="1166" spans="1:1" x14ac:dyDescent="0.15">
      <c r="A1166" s="267"/>
    </row>
    <row r="1167" spans="1:1" x14ac:dyDescent="0.15">
      <c r="A1167" s="267"/>
    </row>
    <row r="1168" spans="1:1" x14ac:dyDescent="0.15">
      <c r="A1168" s="267"/>
    </row>
    <row r="1169" spans="1:1" x14ac:dyDescent="0.15">
      <c r="A1169" s="267"/>
    </row>
    <row r="1170" spans="1:1" x14ac:dyDescent="0.15">
      <c r="A1170" s="267"/>
    </row>
    <row r="1171" spans="1:1" x14ac:dyDescent="0.15">
      <c r="A1171" s="267"/>
    </row>
    <row r="1172" spans="1:1" x14ac:dyDescent="0.15">
      <c r="A1172" s="267"/>
    </row>
    <row r="1173" spans="1:1" x14ac:dyDescent="0.15">
      <c r="A1173" s="267"/>
    </row>
    <row r="1174" spans="1:1" x14ac:dyDescent="0.15">
      <c r="A1174" s="267"/>
    </row>
    <row r="1175" spans="1:1" x14ac:dyDescent="0.15">
      <c r="A1175" s="267"/>
    </row>
    <row r="1176" spans="1:1" x14ac:dyDescent="0.15">
      <c r="A1176" s="267"/>
    </row>
    <row r="1177" spans="1:1" x14ac:dyDescent="0.15">
      <c r="A1177" s="267"/>
    </row>
    <row r="1178" spans="1:1" x14ac:dyDescent="0.15">
      <c r="A1178" s="267"/>
    </row>
    <row r="1179" spans="1:1" x14ac:dyDescent="0.15">
      <c r="A1179" s="267"/>
    </row>
    <row r="1180" spans="1:1" x14ac:dyDescent="0.15">
      <c r="A1180" s="267"/>
    </row>
    <row r="1181" spans="1:1" x14ac:dyDescent="0.15">
      <c r="A1181" s="267"/>
    </row>
    <row r="1182" spans="1:1" x14ac:dyDescent="0.15">
      <c r="A1182" s="267"/>
    </row>
    <row r="1183" spans="1:1" x14ac:dyDescent="0.15">
      <c r="A1183" s="267"/>
    </row>
    <row r="1184" spans="1:1" x14ac:dyDescent="0.15">
      <c r="A1184" s="267"/>
    </row>
    <row r="1185" spans="1:1" x14ac:dyDescent="0.15">
      <c r="A1185" s="267"/>
    </row>
    <row r="1186" spans="1:1" x14ac:dyDescent="0.15">
      <c r="A1186" s="267"/>
    </row>
    <row r="1187" spans="1:1" x14ac:dyDescent="0.15">
      <c r="A1187" s="267"/>
    </row>
    <row r="1188" spans="1:1" x14ac:dyDescent="0.15">
      <c r="A1188" s="267"/>
    </row>
    <row r="1189" spans="1:1" x14ac:dyDescent="0.15">
      <c r="A1189" s="267"/>
    </row>
    <row r="1190" spans="1:1" x14ac:dyDescent="0.15">
      <c r="A1190" s="267"/>
    </row>
    <row r="1191" spans="1:1" x14ac:dyDescent="0.15">
      <c r="A1191" s="267"/>
    </row>
    <row r="1192" spans="1:1" x14ac:dyDescent="0.15">
      <c r="A1192" s="267"/>
    </row>
    <row r="1193" spans="1:1" x14ac:dyDescent="0.15">
      <c r="A1193" s="267"/>
    </row>
    <row r="1194" spans="1:1" x14ac:dyDescent="0.15">
      <c r="A1194" s="267"/>
    </row>
    <row r="1195" spans="1:1" x14ac:dyDescent="0.15">
      <c r="A1195" s="267"/>
    </row>
    <row r="1196" spans="1:1" x14ac:dyDescent="0.15">
      <c r="A1196" s="267"/>
    </row>
    <row r="1197" spans="1:1" x14ac:dyDescent="0.15">
      <c r="A1197" s="267"/>
    </row>
    <row r="1198" spans="1:1" x14ac:dyDescent="0.15">
      <c r="A1198" s="267"/>
    </row>
    <row r="1199" spans="1:1" x14ac:dyDescent="0.15">
      <c r="A1199" s="267"/>
    </row>
    <row r="1200" spans="1:1" x14ac:dyDescent="0.15">
      <c r="A1200" s="267"/>
    </row>
    <row r="1201" spans="1:1" x14ac:dyDescent="0.15">
      <c r="A1201" s="267"/>
    </row>
    <row r="1202" spans="1:1" x14ac:dyDescent="0.15">
      <c r="A1202" s="267"/>
    </row>
    <row r="1203" spans="1:1" x14ac:dyDescent="0.15">
      <c r="A1203" s="267"/>
    </row>
    <row r="1204" spans="1:1" x14ac:dyDescent="0.15">
      <c r="A1204" s="267"/>
    </row>
    <row r="1205" spans="1:1" x14ac:dyDescent="0.15">
      <c r="A1205" s="267"/>
    </row>
    <row r="1206" spans="1:1" x14ac:dyDescent="0.15">
      <c r="A1206" s="267"/>
    </row>
    <row r="1207" spans="1:1" x14ac:dyDescent="0.15">
      <c r="A1207" s="267"/>
    </row>
    <row r="1208" spans="1:1" x14ac:dyDescent="0.15">
      <c r="A1208" s="267"/>
    </row>
    <row r="1209" spans="1:1" x14ac:dyDescent="0.15">
      <c r="A1209" s="267"/>
    </row>
    <row r="1210" spans="1:1" x14ac:dyDescent="0.15">
      <c r="A1210" s="267"/>
    </row>
    <row r="1211" spans="1:1" x14ac:dyDescent="0.15">
      <c r="A1211" s="267"/>
    </row>
    <row r="1212" spans="1:1" x14ac:dyDescent="0.15">
      <c r="A1212" s="267"/>
    </row>
    <row r="1213" spans="1:1" x14ac:dyDescent="0.15">
      <c r="A1213" s="267"/>
    </row>
    <row r="1214" spans="1:1" x14ac:dyDescent="0.15">
      <c r="A1214" s="267"/>
    </row>
    <row r="1215" spans="1:1" x14ac:dyDescent="0.15">
      <c r="A1215" s="267"/>
    </row>
    <row r="1216" spans="1:1" x14ac:dyDescent="0.15">
      <c r="A1216" s="267"/>
    </row>
    <row r="1217" spans="1:1" x14ac:dyDescent="0.15">
      <c r="A1217" s="267"/>
    </row>
    <row r="1218" spans="1:1" x14ac:dyDescent="0.15">
      <c r="A1218" s="267"/>
    </row>
    <row r="1219" spans="1:1" x14ac:dyDescent="0.15">
      <c r="A1219" s="267"/>
    </row>
    <row r="1220" spans="1:1" x14ac:dyDescent="0.15">
      <c r="A1220" s="267"/>
    </row>
    <row r="1221" spans="1:1" x14ac:dyDescent="0.15">
      <c r="A1221" s="267"/>
    </row>
    <row r="1222" spans="1:1" x14ac:dyDescent="0.15">
      <c r="A1222" s="267"/>
    </row>
    <row r="1223" spans="1:1" x14ac:dyDescent="0.15">
      <c r="A1223" s="267"/>
    </row>
    <row r="1224" spans="1:1" x14ac:dyDescent="0.15">
      <c r="A1224" s="267"/>
    </row>
    <row r="1225" spans="1:1" x14ac:dyDescent="0.15">
      <c r="A1225" s="267"/>
    </row>
    <row r="1226" spans="1:1" x14ac:dyDescent="0.15">
      <c r="A1226" s="267"/>
    </row>
    <row r="1227" spans="1:1" x14ac:dyDescent="0.15">
      <c r="A1227" s="267"/>
    </row>
    <row r="1228" spans="1:1" x14ac:dyDescent="0.15">
      <c r="A1228" s="267"/>
    </row>
    <row r="1229" spans="1:1" x14ac:dyDescent="0.15">
      <c r="A1229" s="267"/>
    </row>
    <row r="1230" spans="1:1" x14ac:dyDescent="0.15">
      <c r="A1230" s="267"/>
    </row>
    <row r="1231" spans="1:1" x14ac:dyDescent="0.15">
      <c r="A1231" s="267"/>
    </row>
    <row r="1232" spans="1:1" x14ac:dyDescent="0.15">
      <c r="A1232" s="267"/>
    </row>
    <row r="1233" spans="1:1" x14ac:dyDescent="0.15">
      <c r="A1233" s="267"/>
    </row>
    <row r="1234" spans="1:1" x14ac:dyDescent="0.15">
      <c r="A1234" s="267"/>
    </row>
    <row r="1235" spans="1:1" x14ac:dyDescent="0.15">
      <c r="A1235" s="267"/>
    </row>
    <row r="1236" spans="1:1" x14ac:dyDescent="0.15">
      <c r="A1236" s="267"/>
    </row>
    <row r="1237" spans="1:1" x14ac:dyDescent="0.15">
      <c r="A1237" s="267"/>
    </row>
    <row r="1238" spans="1:1" x14ac:dyDescent="0.15">
      <c r="A1238" s="267"/>
    </row>
    <row r="1239" spans="1:1" x14ac:dyDescent="0.15">
      <c r="A1239" s="267"/>
    </row>
    <row r="1240" spans="1:1" x14ac:dyDescent="0.15">
      <c r="A1240" s="267"/>
    </row>
    <row r="1241" spans="1:1" x14ac:dyDescent="0.15">
      <c r="A1241" s="267"/>
    </row>
    <row r="1242" spans="1:1" x14ac:dyDescent="0.15">
      <c r="A1242" s="267"/>
    </row>
    <row r="1243" spans="1:1" x14ac:dyDescent="0.15">
      <c r="A1243" s="267"/>
    </row>
    <row r="1244" spans="1:1" x14ac:dyDescent="0.15">
      <c r="A1244" s="267"/>
    </row>
    <row r="1245" spans="1:1" x14ac:dyDescent="0.15">
      <c r="A1245" s="267"/>
    </row>
    <row r="1246" spans="1:1" x14ac:dyDescent="0.15">
      <c r="A1246" s="267"/>
    </row>
    <row r="1247" spans="1:1" x14ac:dyDescent="0.15">
      <c r="A1247" s="267"/>
    </row>
    <row r="1248" spans="1:1" x14ac:dyDescent="0.15">
      <c r="A1248" s="267"/>
    </row>
    <row r="1249" spans="1:1" x14ac:dyDescent="0.15">
      <c r="A1249" s="267"/>
    </row>
    <row r="1250" spans="1:1" x14ac:dyDescent="0.15">
      <c r="A1250" s="267"/>
    </row>
    <row r="1251" spans="1:1" x14ac:dyDescent="0.15">
      <c r="A1251" s="267"/>
    </row>
    <row r="1252" spans="1:1" x14ac:dyDescent="0.15">
      <c r="A1252" s="267"/>
    </row>
    <row r="1253" spans="1:1" x14ac:dyDescent="0.15">
      <c r="A1253" s="267"/>
    </row>
    <row r="1254" spans="1:1" x14ac:dyDescent="0.15">
      <c r="A1254" s="267"/>
    </row>
    <row r="1255" spans="1:1" x14ac:dyDescent="0.15">
      <c r="A1255" s="267"/>
    </row>
    <row r="1256" spans="1:1" x14ac:dyDescent="0.15">
      <c r="A1256" s="267"/>
    </row>
    <row r="1257" spans="1:1" x14ac:dyDescent="0.15">
      <c r="A1257" s="267"/>
    </row>
    <row r="1258" spans="1:1" x14ac:dyDescent="0.15">
      <c r="A1258" s="267"/>
    </row>
    <row r="1259" spans="1:1" x14ac:dyDescent="0.15">
      <c r="A1259" s="267"/>
    </row>
    <row r="1260" spans="1:1" x14ac:dyDescent="0.15">
      <c r="A1260" s="267"/>
    </row>
    <row r="1261" spans="1:1" x14ac:dyDescent="0.15">
      <c r="A1261" s="267"/>
    </row>
    <row r="1262" spans="1:1" x14ac:dyDescent="0.15">
      <c r="A1262" s="267"/>
    </row>
    <row r="1263" spans="1:1" x14ac:dyDescent="0.15">
      <c r="A1263" s="267"/>
    </row>
    <row r="1264" spans="1:1" x14ac:dyDescent="0.15">
      <c r="A1264" s="267"/>
    </row>
    <row r="1265" spans="1:1" x14ac:dyDescent="0.15">
      <c r="A1265" s="267"/>
    </row>
    <row r="1266" spans="1:1" x14ac:dyDescent="0.15">
      <c r="A1266" s="267"/>
    </row>
    <row r="1267" spans="1:1" x14ac:dyDescent="0.15">
      <c r="A1267" s="267"/>
    </row>
    <row r="1268" spans="1:1" x14ac:dyDescent="0.15">
      <c r="A1268" s="267"/>
    </row>
    <row r="1269" spans="1:1" x14ac:dyDescent="0.15">
      <c r="A1269" s="267"/>
    </row>
    <row r="1270" spans="1:1" x14ac:dyDescent="0.15">
      <c r="A1270" s="267"/>
    </row>
    <row r="1271" spans="1:1" x14ac:dyDescent="0.15">
      <c r="A1271" s="267"/>
    </row>
    <row r="1272" spans="1:1" x14ac:dyDescent="0.15">
      <c r="A1272" s="267"/>
    </row>
    <row r="1273" spans="1:1" x14ac:dyDescent="0.15">
      <c r="A1273" s="267"/>
    </row>
    <row r="1274" spans="1:1" x14ac:dyDescent="0.15">
      <c r="A1274" s="267"/>
    </row>
    <row r="1275" spans="1:1" x14ac:dyDescent="0.15">
      <c r="A1275" s="267"/>
    </row>
    <row r="1276" spans="1:1" x14ac:dyDescent="0.15">
      <c r="A1276" s="267"/>
    </row>
    <row r="1277" spans="1:1" x14ac:dyDescent="0.15">
      <c r="A1277" s="267"/>
    </row>
    <row r="1278" spans="1:1" x14ac:dyDescent="0.15">
      <c r="A1278" s="267"/>
    </row>
    <row r="1279" spans="1:1" x14ac:dyDescent="0.15">
      <c r="A1279" s="267"/>
    </row>
    <row r="1280" spans="1:1" x14ac:dyDescent="0.15">
      <c r="A1280" s="267"/>
    </row>
    <row r="1281" spans="1:1" x14ac:dyDescent="0.15">
      <c r="A1281" s="267"/>
    </row>
    <row r="1282" spans="1:1" x14ac:dyDescent="0.15">
      <c r="A1282" s="267"/>
    </row>
    <row r="1283" spans="1:1" x14ac:dyDescent="0.15">
      <c r="A1283" s="267"/>
    </row>
    <row r="1284" spans="1:1" x14ac:dyDescent="0.15">
      <c r="A1284" s="267"/>
    </row>
    <row r="1285" spans="1:1" x14ac:dyDescent="0.15">
      <c r="A1285" s="267"/>
    </row>
    <row r="1286" spans="1:1" x14ac:dyDescent="0.15">
      <c r="A1286" s="267"/>
    </row>
    <row r="1287" spans="1:1" x14ac:dyDescent="0.15">
      <c r="A1287" s="267"/>
    </row>
    <row r="1288" spans="1:1" x14ac:dyDescent="0.15">
      <c r="A1288" s="267"/>
    </row>
    <row r="1289" spans="1:1" x14ac:dyDescent="0.15">
      <c r="A1289" s="267"/>
    </row>
    <row r="1290" spans="1:1" x14ac:dyDescent="0.15">
      <c r="A1290" s="267"/>
    </row>
    <row r="1291" spans="1:1" x14ac:dyDescent="0.15">
      <c r="A1291" s="267"/>
    </row>
    <row r="1292" spans="1:1" x14ac:dyDescent="0.15">
      <c r="A1292" s="267"/>
    </row>
    <row r="1293" spans="1:1" x14ac:dyDescent="0.15">
      <c r="A1293" s="267"/>
    </row>
    <row r="1294" spans="1:1" x14ac:dyDescent="0.15">
      <c r="A1294" s="267"/>
    </row>
    <row r="1295" spans="1:1" x14ac:dyDescent="0.15">
      <c r="A1295" s="267"/>
    </row>
    <row r="1296" spans="1:1" x14ac:dyDescent="0.15">
      <c r="A1296" s="267"/>
    </row>
    <row r="1297" spans="1:1" x14ac:dyDescent="0.15">
      <c r="A1297" s="267"/>
    </row>
    <row r="1298" spans="1:1" x14ac:dyDescent="0.15">
      <c r="A1298" s="267"/>
    </row>
    <row r="1299" spans="1:1" x14ac:dyDescent="0.15">
      <c r="A1299" s="267"/>
    </row>
    <row r="1300" spans="1:1" x14ac:dyDescent="0.15">
      <c r="A1300" s="267"/>
    </row>
    <row r="1301" spans="1:1" x14ac:dyDescent="0.15">
      <c r="A1301" s="267"/>
    </row>
    <row r="1302" spans="1:1" x14ac:dyDescent="0.15">
      <c r="A1302" s="267"/>
    </row>
    <row r="1303" spans="1:1" x14ac:dyDescent="0.15">
      <c r="A1303" s="267"/>
    </row>
    <row r="1304" spans="1:1" x14ac:dyDescent="0.15">
      <c r="A1304" s="267"/>
    </row>
    <row r="1305" spans="1:1" x14ac:dyDescent="0.15">
      <c r="A1305" s="267"/>
    </row>
    <row r="1306" spans="1:1" x14ac:dyDescent="0.15">
      <c r="A1306" s="267"/>
    </row>
    <row r="1307" spans="1:1" x14ac:dyDescent="0.15">
      <c r="A1307" s="267"/>
    </row>
    <row r="1308" spans="1:1" x14ac:dyDescent="0.15">
      <c r="A1308" s="267"/>
    </row>
    <row r="1309" spans="1:1" x14ac:dyDescent="0.15">
      <c r="A1309" s="267"/>
    </row>
    <row r="1310" spans="1:1" x14ac:dyDescent="0.15">
      <c r="A1310" s="267"/>
    </row>
    <row r="1311" spans="1:1" x14ac:dyDescent="0.15">
      <c r="A1311" s="267"/>
    </row>
    <row r="1312" spans="1:1" x14ac:dyDescent="0.15">
      <c r="A1312" s="267"/>
    </row>
    <row r="1313" spans="1:1" x14ac:dyDescent="0.15">
      <c r="A1313" s="267"/>
    </row>
    <row r="1314" spans="1:1" x14ac:dyDescent="0.15">
      <c r="A1314" s="267"/>
    </row>
    <row r="1315" spans="1:1" x14ac:dyDescent="0.15">
      <c r="A1315" s="267"/>
    </row>
    <row r="1316" spans="1:1" x14ac:dyDescent="0.15">
      <c r="A1316" s="267"/>
    </row>
    <row r="1317" spans="1:1" x14ac:dyDescent="0.15">
      <c r="A1317" s="267"/>
    </row>
    <row r="1318" spans="1:1" x14ac:dyDescent="0.15">
      <c r="A1318" s="267"/>
    </row>
    <row r="1319" spans="1:1" x14ac:dyDescent="0.15">
      <c r="A1319" s="267"/>
    </row>
    <row r="1320" spans="1:1" x14ac:dyDescent="0.15">
      <c r="A1320" s="267"/>
    </row>
    <row r="1321" spans="1:1" x14ac:dyDescent="0.15">
      <c r="A1321" s="267"/>
    </row>
    <row r="1322" spans="1:1" x14ac:dyDescent="0.15">
      <c r="A1322" s="267"/>
    </row>
    <row r="1323" spans="1:1" x14ac:dyDescent="0.15">
      <c r="A1323" s="267"/>
    </row>
    <row r="1324" spans="1:1" x14ac:dyDescent="0.15">
      <c r="A1324" s="267"/>
    </row>
    <row r="1325" spans="1:1" x14ac:dyDescent="0.15">
      <c r="A1325" s="267"/>
    </row>
    <row r="1326" spans="1:1" x14ac:dyDescent="0.15">
      <c r="A1326" s="267"/>
    </row>
    <row r="1327" spans="1:1" x14ac:dyDescent="0.15">
      <c r="A1327" s="267"/>
    </row>
    <row r="1328" spans="1:1" x14ac:dyDescent="0.15">
      <c r="A1328" s="267"/>
    </row>
    <row r="1329" spans="1:1" x14ac:dyDescent="0.15">
      <c r="A1329" s="267"/>
    </row>
    <row r="1330" spans="1:1" x14ac:dyDescent="0.15">
      <c r="A1330" s="267"/>
    </row>
    <row r="1331" spans="1:1" x14ac:dyDescent="0.15">
      <c r="A1331" s="267"/>
    </row>
    <row r="1332" spans="1:1" x14ac:dyDescent="0.15">
      <c r="A1332" s="267"/>
    </row>
    <row r="1333" spans="1:1" x14ac:dyDescent="0.15">
      <c r="A1333" s="267"/>
    </row>
    <row r="1334" spans="1:1" x14ac:dyDescent="0.15">
      <c r="A1334" s="267"/>
    </row>
    <row r="1335" spans="1:1" x14ac:dyDescent="0.15">
      <c r="A1335" s="267"/>
    </row>
    <row r="1336" spans="1:1" x14ac:dyDescent="0.15">
      <c r="A1336" s="267"/>
    </row>
    <row r="1337" spans="1:1" x14ac:dyDescent="0.15">
      <c r="A1337" s="267"/>
    </row>
    <row r="1338" spans="1:1" x14ac:dyDescent="0.15">
      <c r="A1338" s="267"/>
    </row>
    <row r="1339" spans="1:1" x14ac:dyDescent="0.15">
      <c r="A1339" s="267"/>
    </row>
    <row r="1340" spans="1:1" x14ac:dyDescent="0.15">
      <c r="A1340" s="267"/>
    </row>
    <row r="1341" spans="1:1" x14ac:dyDescent="0.15">
      <c r="A1341" s="267"/>
    </row>
    <row r="1342" spans="1:1" x14ac:dyDescent="0.15">
      <c r="A1342" s="267"/>
    </row>
    <row r="1343" spans="1:1" x14ac:dyDescent="0.15">
      <c r="A1343" s="267"/>
    </row>
    <row r="1344" spans="1:1" x14ac:dyDescent="0.15">
      <c r="A1344" s="267"/>
    </row>
    <row r="1345" spans="1:1" x14ac:dyDescent="0.15">
      <c r="A1345" s="267"/>
    </row>
    <row r="1346" spans="1:1" x14ac:dyDescent="0.15">
      <c r="A1346" s="267"/>
    </row>
    <row r="1347" spans="1:1" x14ac:dyDescent="0.15">
      <c r="A1347" s="267"/>
    </row>
    <row r="1348" spans="1:1" x14ac:dyDescent="0.15">
      <c r="A1348" s="267"/>
    </row>
    <row r="1349" spans="1:1" x14ac:dyDescent="0.15">
      <c r="A1349" s="267"/>
    </row>
    <row r="1350" spans="1:1" x14ac:dyDescent="0.15">
      <c r="A1350" s="267"/>
    </row>
    <row r="1351" spans="1:1" x14ac:dyDescent="0.15">
      <c r="A1351" s="267"/>
    </row>
    <row r="1352" spans="1:1" x14ac:dyDescent="0.15">
      <c r="A1352" s="267"/>
    </row>
    <row r="1353" spans="1:1" x14ac:dyDescent="0.15">
      <c r="A1353" s="267"/>
    </row>
    <row r="1354" spans="1:1" x14ac:dyDescent="0.15">
      <c r="A1354" s="267"/>
    </row>
    <row r="1355" spans="1:1" x14ac:dyDescent="0.15">
      <c r="A1355" s="267"/>
    </row>
    <row r="1356" spans="1:1" x14ac:dyDescent="0.15">
      <c r="A1356" s="267"/>
    </row>
    <row r="1357" spans="1:1" x14ac:dyDescent="0.15">
      <c r="A1357" s="267"/>
    </row>
    <row r="1358" spans="1:1" x14ac:dyDescent="0.15">
      <c r="A1358" s="267"/>
    </row>
    <row r="1359" spans="1:1" x14ac:dyDescent="0.15">
      <c r="A1359" s="267"/>
    </row>
    <row r="1360" spans="1:1" x14ac:dyDescent="0.15">
      <c r="A1360" s="267"/>
    </row>
    <row r="1361" spans="1:1" x14ac:dyDescent="0.15">
      <c r="A1361" s="267"/>
    </row>
    <row r="1362" spans="1:1" x14ac:dyDescent="0.15">
      <c r="A1362" s="267"/>
    </row>
    <row r="1363" spans="1:1" x14ac:dyDescent="0.15">
      <c r="A1363" s="267"/>
    </row>
    <row r="1364" spans="1:1" x14ac:dyDescent="0.15">
      <c r="A1364" s="267"/>
    </row>
    <row r="1365" spans="1:1" x14ac:dyDescent="0.15">
      <c r="A1365" s="267"/>
    </row>
    <row r="1366" spans="1:1" x14ac:dyDescent="0.15">
      <c r="A1366" s="267"/>
    </row>
    <row r="1367" spans="1:1" x14ac:dyDescent="0.15">
      <c r="A1367" s="267"/>
    </row>
    <row r="1368" spans="1:1" x14ac:dyDescent="0.15">
      <c r="A1368" s="267"/>
    </row>
    <row r="1369" spans="1:1" x14ac:dyDescent="0.15">
      <c r="A1369" s="267"/>
    </row>
    <row r="1370" spans="1:1" x14ac:dyDescent="0.15">
      <c r="A1370" s="267"/>
    </row>
    <row r="1371" spans="1:1" x14ac:dyDescent="0.15">
      <c r="A1371" s="267"/>
    </row>
    <row r="1372" spans="1:1" x14ac:dyDescent="0.15">
      <c r="A1372" s="267"/>
    </row>
    <row r="1373" spans="1:1" x14ac:dyDescent="0.15">
      <c r="A1373" s="267"/>
    </row>
    <row r="1374" spans="1:1" x14ac:dyDescent="0.15">
      <c r="A1374" s="267"/>
    </row>
    <row r="1375" spans="1:1" x14ac:dyDescent="0.15">
      <c r="A1375" s="267"/>
    </row>
    <row r="1376" spans="1:1" x14ac:dyDescent="0.15">
      <c r="A1376" s="267"/>
    </row>
    <row r="1377" spans="1:1" x14ac:dyDescent="0.15">
      <c r="A1377" s="267"/>
    </row>
    <row r="1378" spans="1:1" x14ac:dyDescent="0.15">
      <c r="A1378" s="267"/>
    </row>
    <row r="1379" spans="1:1" x14ac:dyDescent="0.15">
      <c r="A1379" s="267"/>
    </row>
    <row r="1380" spans="1:1" x14ac:dyDescent="0.15">
      <c r="A1380" s="267"/>
    </row>
    <row r="1381" spans="1:1" x14ac:dyDescent="0.15">
      <c r="A1381" s="267"/>
    </row>
    <row r="1382" spans="1:1" x14ac:dyDescent="0.15">
      <c r="A1382" s="267"/>
    </row>
    <row r="1383" spans="1:1" x14ac:dyDescent="0.15">
      <c r="A1383" s="267"/>
    </row>
    <row r="1384" spans="1:1" x14ac:dyDescent="0.15">
      <c r="A1384" s="267"/>
    </row>
    <row r="1385" spans="1:1" x14ac:dyDescent="0.15">
      <c r="A1385" s="267"/>
    </row>
    <row r="1386" spans="1:1" x14ac:dyDescent="0.15">
      <c r="A1386" s="267"/>
    </row>
    <row r="1387" spans="1:1" x14ac:dyDescent="0.15">
      <c r="A1387" s="267"/>
    </row>
    <row r="1388" spans="1:1" x14ac:dyDescent="0.15">
      <c r="A1388" s="267"/>
    </row>
    <row r="1389" spans="1:1" x14ac:dyDescent="0.15">
      <c r="A1389" s="267"/>
    </row>
    <row r="1390" spans="1:1" x14ac:dyDescent="0.15">
      <c r="A1390" s="267"/>
    </row>
    <row r="1391" spans="1:1" x14ac:dyDescent="0.15">
      <c r="A1391" s="267"/>
    </row>
    <row r="1392" spans="1:1" x14ac:dyDescent="0.15">
      <c r="A1392" s="267"/>
    </row>
    <row r="1393" spans="1:1" x14ac:dyDescent="0.15">
      <c r="A1393" s="267"/>
    </row>
    <row r="1394" spans="1:1" x14ac:dyDescent="0.15">
      <c r="A1394" s="267"/>
    </row>
    <row r="1395" spans="1:1" x14ac:dyDescent="0.15">
      <c r="A1395" s="267"/>
    </row>
    <row r="1396" spans="1:1" x14ac:dyDescent="0.15">
      <c r="A1396" s="267"/>
    </row>
    <row r="1397" spans="1:1" x14ac:dyDescent="0.15">
      <c r="A1397" s="267"/>
    </row>
    <row r="1398" spans="1:1" x14ac:dyDescent="0.15">
      <c r="A1398" s="267"/>
    </row>
    <row r="1399" spans="1:1" x14ac:dyDescent="0.15">
      <c r="A1399" s="267"/>
    </row>
    <row r="1400" spans="1:1" x14ac:dyDescent="0.15">
      <c r="A1400" s="267"/>
    </row>
    <row r="1401" spans="1:1" x14ac:dyDescent="0.15">
      <c r="A1401" s="267"/>
    </row>
    <row r="1402" spans="1:1" x14ac:dyDescent="0.15">
      <c r="A1402" s="267"/>
    </row>
    <row r="1403" spans="1:1" x14ac:dyDescent="0.15">
      <c r="A1403" s="267"/>
    </row>
    <row r="1404" spans="1:1" x14ac:dyDescent="0.15">
      <c r="A1404" s="267"/>
    </row>
    <row r="1405" spans="1:1" x14ac:dyDescent="0.15">
      <c r="A1405" s="267"/>
    </row>
    <row r="1406" spans="1:1" x14ac:dyDescent="0.15">
      <c r="A1406" s="267"/>
    </row>
    <row r="1407" spans="1:1" x14ac:dyDescent="0.15">
      <c r="A1407" s="267"/>
    </row>
    <row r="1408" spans="1:1" x14ac:dyDescent="0.15">
      <c r="A1408" s="267"/>
    </row>
    <row r="1409" spans="1:1" x14ac:dyDescent="0.15">
      <c r="A1409" s="267"/>
    </row>
    <row r="1410" spans="1:1" x14ac:dyDescent="0.15">
      <c r="A1410" s="267"/>
    </row>
    <row r="1411" spans="1:1" x14ac:dyDescent="0.15">
      <c r="A1411" s="267"/>
    </row>
    <row r="1412" spans="1:1" x14ac:dyDescent="0.15">
      <c r="A1412" s="267"/>
    </row>
    <row r="1413" spans="1:1" x14ac:dyDescent="0.15">
      <c r="A1413" s="267"/>
    </row>
    <row r="1414" spans="1:1" x14ac:dyDescent="0.15">
      <c r="A1414" s="267"/>
    </row>
    <row r="1415" spans="1:1" x14ac:dyDescent="0.15">
      <c r="A1415" s="267"/>
    </row>
    <row r="1416" spans="1:1" x14ac:dyDescent="0.15">
      <c r="A1416" s="267"/>
    </row>
    <row r="1417" spans="1:1" x14ac:dyDescent="0.15">
      <c r="A1417" s="267"/>
    </row>
    <row r="1418" spans="1:1" x14ac:dyDescent="0.15">
      <c r="A1418" s="267"/>
    </row>
    <row r="1419" spans="1:1" x14ac:dyDescent="0.15">
      <c r="A1419" s="267"/>
    </row>
    <row r="1420" spans="1:1" x14ac:dyDescent="0.15">
      <c r="A1420" s="267"/>
    </row>
    <row r="1421" spans="1:1" x14ac:dyDescent="0.15">
      <c r="A1421" s="267"/>
    </row>
    <row r="1422" spans="1:1" x14ac:dyDescent="0.15">
      <c r="A1422" s="267"/>
    </row>
    <row r="1423" spans="1:1" x14ac:dyDescent="0.15">
      <c r="A1423" s="267"/>
    </row>
    <row r="1424" spans="1:1" x14ac:dyDescent="0.15">
      <c r="A1424" s="267"/>
    </row>
    <row r="1425" spans="1:1" x14ac:dyDescent="0.15">
      <c r="A1425" s="267"/>
    </row>
    <row r="1426" spans="1:1" x14ac:dyDescent="0.15">
      <c r="A1426" s="267"/>
    </row>
    <row r="1427" spans="1:1" x14ac:dyDescent="0.15">
      <c r="A1427" s="267"/>
    </row>
    <row r="1428" spans="1:1" x14ac:dyDescent="0.15">
      <c r="A1428" s="267"/>
    </row>
    <row r="1429" spans="1:1" x14ac:dyDescent="0.15">
      <c r="A1429" s="267"/>
    </row>
    <row r="1430" spans="1:1" x14ac:dyDescent="0.15">
      <c r="A1430" s="267"/>
    </row>
    <row r="1431" spans="1:1" x14ac:dyDescent="0.15">
      <c r="A1431" s="267"/>
    </row>
    <row r="1432" spans="1:1" x14ac:dyDescent="0.15">
      <c r="A1432" s="267"/>
    </row>
    <row r="1433" spans="1:1" x14ac:dyDescent="0.15">
      <c r="A1433" s="267"/>
    </row>
    <row r="1434" spans="1:1" x14ac:dyDescent="0.15">
      <c r="A1434" s="267"/>
    </row>
    <row r="1435" spans="1:1" x14ac:dyDescent="0.15">
      <c r="A1435" s="267"/>
    </row>
    <row r="1436" spans="1:1" x14ac:dyDescent="0.15">
      <c r="A1436" s="267"/>
    </row>
    <row r="1437" spans="1:1" x14ac:dyDescent="0.15">
      <c r="A1437" s="267"/>
    </row>
    <row r="1438" spans="1:1" x14ac:dyDescent="0.15">
      <c r="A1438" s="267"/>
    </row>
    <row r="1439" spans="1:1" x14ac:dyDescent="0.15">
      <c r="A1439" s="267"/>
    </row>
    <row r="1440" spans="1:1" x14ac:dyDescent="0.15">
      <c r="A1440" s="267"/>
    </row>
    <row r="1441" spans="1:1" x14ac:dyDescent="0.15">
      <c r="A1441" s="267"/>
    </row>
    <row r="1442" spans="1:1" x14ac:dyDescent="0.15">
      <c r="A1442" s="267"/>
    </row>
    <row r="1443" spans="1:1" x14ac:dyDescent="0.15">
      <c r="A1443" s="267"/>
    </row>
    <row r="1444" spans="1:1" x14ac:dyDescent="0.15">
      <c r="A1444" s="267"/>
    </row>
    <row r="1445" spans="1:1" x14ac:dyDescent="0.15">
      <c r="A1445" s="267"/>
    </row>
    <row r="1446" spans="1:1" x14ac:dyDescent="0.15">
      <c r="A1446" s="267"/>
    </row>
    <row r="1447" spans="1:1" x14ac:dyDescent="0.15">
      <c r="A1447" s="267"/>
    </row>
    <row r="1448" spans="1:1" x14ac:dyDescent="0.15">
      <c r="A1448" s="267"/>
    </row>
    <row r="1449" spans="1:1" x14ac:dyDescent="0.15">
      <c r="A1449" s="267"/>
    </row>
    <row r="1450" spans="1:1" x14ac:dyDescent="0.15">
      <c r="A1450" s="267"/>
    </row>
    <row r="1451" spans="1:1" x14ac:dyDescent="0.15">
      <c r="A1451" s="267"/>
    </row>
    <row r="1452" spans="1:1" x14ac:dyDescent="0.15">
      <c r="A1452" s="267"/>
    </row>
    <row r="1453" spans="1:1" x14ac:dyDescent="0.15">
      <c r="A1453" s="267"/>
    </row>
    <row r="1454" spans="1:1" x14ac:dyDescent="0.15">
      <c r="A1454" s="267"/>
    </row>
    <row r="1455" spans="1:1" x14ac:dyDescent="0.15">
      <c r="A1455" s="267"/>
    </row>
    <row r="1456" spans="1:1" x14ac:dyDescent="0.15">
      <c r="A1456" s="267"/>
    </row>
    <row r="1457" spans="1:1" x14ac:dyDescent="0.15">
      <c r="A1457" s="267"/>
    </row>
    <row r="1458" spans="1:1" x14ac:dyDescent="0.15">
      <c r="A1458" s="267"/>
    </row>
    <row r="1459" spans="1:1" x14ac:dyDescent="0.15">
      <c r="A1459" s="267"/>
    </row>
    <row r="1460" spans="1:1" x14ac:dyDescent="0.15">
      <c r="A1460" s="267"/>
    </row>
    <row r="1461" spans="1:1" x14ac:dyDescent="0.15">
      <c r="A1461" s="267"/>
    </row>
    <row r="1462" spans="1:1" x14ac:dyDescent="0.15">
      <c r="A1462" s="267"/>
    </row>
    <row r="1463" spans="1:1" x14ac:dyDescent="0.15">
      <c r="A1463" s="267"/>
    </row>
    <row r="1464" spans="1:1" x14ac:dyDescent="0.15">
      <c r="A1464" s="267"/>
    </row>
    <row r="1465" spans="1:1" x14ac:dyDescent="0.15">
      <c r="A1465" s="267"/>
    </row>
    <row r="1466" spans="1:1" x14ac:dyDescent="0.15">
      <c r="A1466" s="267"/>
    </row>
    <row r="1467" spans="1:1" x14ac:dyDescent="0.15">
      <c r="A1467" s="267"/>
    </row>
    <row r="1468" spans="1:1" x14ac:dyDescent="0.15">
      <c r="A1468" s="267"/>
    </row>
    <row r="1469" spans="1:1" x14ac:dyDescent="0.15">
      <c r="A1469" s="267"/>
    </row>
    <row r="1470" spans="1:1" x14ac:dyDescent="0.15">
      <c r="A1470" s="267"/>
    </row>
    <row r="1471" spans="1:1" x14ac:dyDescent="0.15">
      <c r="A1471" s="267"/>
    </row>
    <row r="1472" spans="1:1" x14ac:dyDescent="0.15">
      <c r="A1472" s="267"/>
    </row>
    <row r="1473" spans="1:1" x14ac:dyDescent="0.15">
      <c r="A1473" s="267"/>
    </row>
    <row r="1474" spans="1:1" x14ac:dyDescent="0.15">
      <c r="A1474" s="267"/>
    </row>
    <row r="1475" spans="1:1" x14ac:dyDescent="0.15">
      <c r="A1475" s="267"/>
    </row>
    <row r="1476" spans="1:1" x14ac:dyDescent="0.15">
      <c r="A1476" s="267"/>
    </row>
    <row r="1477" spans="1:1" x14ac:dyDescent="0.15">
      <c r="A1477" s="267"/>
    </row>
    <row r="1478" spans="1:1" x14ac:dyDescent="0.15">
      <c r="A1478" s="267"/>
    </row>
    <row r="1479" spans="1:1" x14ac:dyDescent="0.15">
      <c r="A1479" s="267"/>
    </row>
    <row r="1480" spans="1:1" x14ac:dyDescent="0.15">
      <c r="A1480" s="267"/>
    </row>
    <row r="1481" spans="1:1" x14ac:dyDescent="0.15">
      <c r="A1481" s="267"/>
    </row>
    <row r="1482" spans="1:1" x14ac:dyDescent="0.15">
      <c r="A1482" s="267"/>
    </row>
    <row r="1483" spans="1:1" x14ac:dyDescent="0.15">
      <c r="A1483" s="267"/>
    </row>
    <row r="1484" spans="1:1" x14ac:dyDescent="0.15">
      <c r="A1484" s="267"/>
    </row>
    <row r="1485" spans="1:1" x14ac:dyDescent="0.15">
      <c r="A1485" s="267"/>
    </row>
    <row r="1486" spans="1:1" x14ac:dyDescent="0.15">
      <c r="A1486" s="267"/>
    </row>
    <row r="1487" spans="1:1" x14ac:dyDescent="0.15">
      <c r="A1487" s="267"/>
    </row>
    <row r="1488" spans="1:1" x14ac:dyDescent="0.15">
      <c r="A1488" s="267"/>
    </row>
    <row r="1489" spans="1:1" x14ac:dyDescent="0.15">
      <c r="A1489" s="267"/>
    </row>
    <row r="1490" spans="1:1" x14ac:dyDescent="0.15">
      <c r="A1490" s="267"/>
    </row>
    <row r="1491" spans="1:1" x14ac:dyDescent="0.15">
      <c r="A1491" s="267"/>
    </row>
    <row r="1492" spans="1:1" x14ac:dyDescent="0.15">
      <c r="A1492" s="267"/>
    </row>
    <row r="1493" spans="1:1" x14ac:dyDescent="0.15">
      <c r="A1493" s="267"/>
    </row>
    <row r="1494" spans="1:1" x14ac:dyDescent="0.15">
      <c r="A1494" s="267"/>
    </row>
    <row r="1495" spans="1:1" x14ac:dyDescent="0.15">
      <c r="A1495" s="267"/>
    </row>
    <row r="1496" spans="1:1" x14ac:dyDescent="0.15">
      <c r="A1496" s="267"/>
    </row>
    <row r="1497" spans="1:1" x14ac:dyDescent="0.15">
      <c r="A1497" s="267"/>
    </row>
    <row r="1498" spans="1:1" x14ac:dyDescent="0.15">
      <c r="A1498" s="267"/>
    </row>
    <row r="1499" spans="1:1" x14ac:dyDescent="0.15">
      <c r="A1499" s="267"/>
    </row>
    <row r="1500" spans="1:1" x14ac:dyDescent="0.15">
      <c r="A1500" s="267"/>
    </row>
    <row r="1501" spans="1:1" x14ac:dyDescent="0.15">
      <c r="A1501" s="267"/>
    </row>
    <row r="1502" spans="1:1" x14ac:dyDescent="0.15">
      <c r="A1502" s="267"/>
    </row>
    <row r="1503" spans="1:1" x14ac:dyDescent="0.15">
      <c r="A1503" s="267"/>
    </row>
    <row r="1504" spans="1:1" x14ac:dyDescent="0.15">
      <c r="A1504" s="267"/>
    </row>
    <row r="1505" spans="1:1" x14ac:dyDescent="0.15">
      <c r="A1505" s="267"/>
    </row>
    <row r="1506" spans="1:1" x14ac:dyDescent="0.15">
      <c r="A1506" s="267"/>
    </row>
    <row r="1507" spans="1:1" x14ac:dyDescent="0.15">
      <c r="A1507" s="267"/>
    </row>
    <row r="1508" spans="1:1" x14ac:dyDescent="0.15">
      <c r="A1508" s="267"/>
    </row>
    <row r="1509" spans="1:1" x14ac:dyDescent="0.15">
      <c r="A1509" s="267"/>
    </row>
    <row r="1510" spans="1:1" x14ac:dyDescent="0.15">
      <c r="A1510" s="267"/>
    </row>
    <row r="1511" spans="1:1" x14ac:dyDescent="0.15">
      <c r="A1511" s="267"/>
    </row>
    <row r="1512" spans="1:1" x14ac:dyDescent="0.15">
      <c r="A1512" s="267"/>
    </row>
    <row r="1513" spans="1:1" x14ac:dyDescent="0.15">
      <c r="A1513" s="267"/>
    </row>
    <row r="1514" spans="1:1" x14ac:dyDescent="0.15">
      <c r="A1514" s="267"/>
    </row>
    <row r="1515" spans="1:1" x14ac:dyDescent="0.15">
      <c r="A1515" s="267"/>
    </row>
    <row r="1516" spans="1:1" x14ac:dyDescent="0.15">
      <c r="A1516" s="267"/>
    </row>
    <row r="1517" spans="1:1" x14ac:dyDescent="0.15">
      <c r="A1517" s="267"/>
    </row>
    <row r="1518" spans="1:1" x14ac:dyDescent="0.15">
      <c r="A1518" s="267"/>
    </row>
    <row r="1519" spans="1:1" x14ac:dyDescent="0.15">
      <c r="A1519" s="267"/>
    </row>
    <row r="1520" spans="1:1" x14ac:dyDescent="0.15">
      <c r="A1520" s="267"/>
    </row>
    <row r="1521" spans="1:1" x14ac:dyDescent="0.15">
      <c r="A1521" s="267"/>
    </row>
    <row r="1522" spans="1:1" x14ac:dyDescent="0.15">
      <c r="A1522" s="267"/>
    </row>
    <row r="1523" spans="1:1" x14ac:dyDescent="0.15">
      <c r="A1523" s="267"/>
    </row>
    <row r="1524" spans="1:1" x14ac:dyDescent="0.15">
      <c r="A1524" s="267"/>
    </row>
    <row r="1525" spans="1:1" x14ac:dyDescent="0.15">
      <c r="A1525" s="267"/>
    </row>
    <row r="1526" spans="1:1" x14ac:dyDescent="0.15">
      <c r="A1526" s="267"/>
    </row>
    <row r="1527" spans="1:1" x14ac:dyDescent="0.15">
      <c r="A1527" s="267"/>
    </row>
    <row r="1528" spans="1:1" x14ac:dyDescent="0.15">
      <c r="A1528" s="267"/>
    </row>
    <row r="1529" spans="1:1" x14ac:dyDescent="0.15">
      <c r="A1529" s="267"/>
    </row>
    <row r="1530" spans="1:1" x14ac:dyDescent="0.15">
      <c r="A1530" s="267"/>
    </row>
    <row r="1531" spans="1:1" x14ac:dyDescent="0.15">
      <c r="A1531" s="267"/>
    </row>
    <row r="1532" spans="1:1" x14ac:dyDescent="0.15">
      <c r="A1532" s="267"/>
    </row>
    <row r="1533" spans="1:1" x14ac:dyDescent="0.15">
      <c r="A1533" s="267"/>
    </row>
    <row r="1534" spans="1:1" x14ac:dyDescent="0.15">
      <c r="A1534" s="267"/>
    </row>
    <row r="1535" spans="1:1" x14ac:dyDescent="0.15">
      <c r="A1535" s="267"/>
    </row>
    <row r="1536" spans="1:1" x14ac:dyDescent="0.15">
      <c r="A1536" s="267"/>
    </row>
    <row r="1537" spans="1:1" x14ac:dyDescent="0.15">
      <c r="A1537" s="267"/>
    </row>
    <row r="1538" spans="1:1" x14ac:dyDescent="0.15">
      <c r="A1538" s="267"/>
    </row>
    <row r="1539" spans="1:1" x14ac:dyDescent="0.15">
      <c r="A1539" s="267"/>
    </row>
    <row r="1540" spans="1:1" x14ac:dyDescent="0.15">
      <c r="A1540" s="267"/>
    </row>
    <row r="1541" spans="1:1" x14ac:dyDescent="0.15">
      <c r="A1541" s="267"/>
    </row>
    <row r="1542" spans="1:1" x14ac:dyDescent="0.15">
      <c r="A1542" s="267"/>
    </row>
    <row r="1543" spans="1:1" x14ac:dyDescent="0.15">
      <c r="A1543" s="267"/>
    </row>
    <row r="1544" spans="1:1" x14ac:dyDescent="0.15">
      <c r="A1544" s="267"/>
    </row>
    <row r="1545" spans="1:1" x14ac:dyDescent="0.15">
      <c r="A1545" s="267"/>
    </row>
    <row r="1546" spans="1:1" x14ac:dyDescent="0.15">
      <c r="A1546" s="267"/>
    </row>
    <row r="1547" spans="1:1" x14ac:dyDescent="0.15">
      <c r="A1547" s="267"/>
    </row>
    <row r="1548" spans="1:1" x14ac:dyDescent="0.15">
      <c r="A1548" s="267"/>
    </row>
    <row r="1549" spans="1:1" x14ac:dyDescent="0.15">
      <c r="A1549" s="267"/>
    </row>
    <row r="1550" spans="1:1" x14ac:dyDescent="0.15">
      <c r="A1550" s="267"/>
    </row>
    <row r="1551" spans="1:1" x14ac:dyDescent="0.15">
      <c r="A1551" s="267"/>
    </row>
    <row r="1552" spans="1:1" x14ac:dyDescent="0.15">
      <c r="A1552" s="267"/>
    </row>
    <row r="1553" spans="1:1" x14ac:dyDescent="0.15">
      <c r="A1553" s="267"/>
    </row>
    <row r="1554" spans="1:1" x14ac:dyDescent="0.15">
      <c r="A1554" s="267"/>
    </row>
    <row r="1555" spans="1:1" x14ac:dyDescent="0.15">
      <c r="A1555" s="267"/>
    </row>
    <row r="1556" spans="1:1" x14ac:dyDescent="0.15">
      <c r="A1556" s="267"/>
    </row>
    <row r="1557" spans="1:1" x14ac:dyDescent="0.15">
      <c r="A1557" s="267"/>
    </row>
    <row r="1558" spans="1:1" x14ac:dyDescent="0.15">
      <c r="A1558" s="267"/>
    </row>
    <row r="1559" spans="1:1" x14ac:dyDescent="0.15">
      <c r="A1559" s="267"/>
    </row>
    <row r="1560" spans="1:1" x14ac:dyDescent="0.15">
      <c r="A1560" s="267"/>
    </row>
    <row r="1561" spans="1:1" x14ac:dyDescent="0.15">
      <c r="A1561" s="267"/>
    </row>
    <row r="1562" spans="1:1" x14ac:dyDescent="0.15">
      <c r="A1562" s="267"/>
    </row>
    <row r="1563" spans="1:1" x14ac:dyDescent="0.15">
      <c r="A1563" s="267"/>
    </row>
    <row r="1564" spans="1:1" x14ac:dyDescent="0.15">
      <c r="A1564" s="267"/>
    </row>
    <row r="1565" spans="1:1" x14ac:dyDescent="0.15">
      <c r="A1565" s="267"/>
    </row>
    <row r="1566" spans="1:1" x14ac:dyDescent="0.15">
      <c r="A1566" s="267"/>
    </row>
    <row r="1567" spans="1:1" x14ac:dyDescent="0.15">
      <c r="A1567" s="267"/>
    </row>
    <row r="1568" spans="1:1" x14ac:dyDescent="0.15">
      <c r="A1568" s="267"/>
    </row>
    <row r="1569" spans="1:1" x14ac:dyDescent="0.15">
      <c r="A1569" s="267"/>
    </row>
    <row r="1570" spans="1:1" x14ac:dyDescent="0.15">
      <c r="A1570" s="267"/>
    </row>
    <row r="1571" spans="1:1" x14ac:dyDescent="0.15">
      <c r="A1571" s="267"/>
    </row>
    <row r="1572" spans="1:1" x14ac:dyDescent="0.15">
      <c r="A1572" s="267"/>
    </row>
    <row r="1573" spans="1:1" x14ac:dyDescent="0.15">
      <c r="A1573" s="267"/>
    </row>
    <row r="1574" spans="1:1" x14ac:dyDescent="0.15">
      <c r="A1574" s="267"/>
    </row>
    <row r="1575" spans="1:1" x14ac:dyDescent="0.15">
      <c r="A1575" s="267"/>
    </row>
    <row r="1576" spans="1:1" x14ac:dyDescent="0.15">
      <c r="A1576" s="267"/>
    </row>
    <row r="1577" spans="1:1" x14ac:dyDescent="0.15">
      <c r="A1577" s="267"/>
    </row>
    <row r="1578" spans="1:1" x14ac:dyDescent="0.15">
      <c r="A1578" s="267"/>
    </row>
    <row r="1579" spans="1:1" x14ac:dyDescent="0.15">
      <c r="A1579" s="267"/>
    </row>
    <row r="1580" spans="1:1" x14ac:dyDescent="0.15">
      <c r="A1580" s="267"/>
    </row>
    <row r="1581" spans="1:1" x14ac:dyDescent="0.15">
      <c r="A1581" s="267"/>
    </row>
    <row r="1582" spans="1:1" x14ac:dyDescent="0.15">
      <c r="A1582" s="267"/>
    </row>
    <row r="1583" spans="1:1" x14ac:dyDescent="0.15">
      <c r="A1583" s="267"/>
    </row>
    <row r="1584" spans="1:1" x14ac:dyDescent="0.15">
      <c r="A1584" s="267"/>
    </row>
    <row r="1585" spans="1:1" x14ac:dyDescent="0.15">
      <c r="A1585" s="267"/>
    </row>
    <row r="1586" spans="1:1" x14ac:dyDescent="0.15">
      <c r="A1586" s="267"/>
    </row>
    <row r="1587" spans="1:1" x14ac:dyDescent="0.15">
      <c r="A1587" s="267"/>
    </row>
    <row r="1588" spans="1:1" x14ac:dyDescent="0.15">
      <c r="A1588" s="267"/>
    </row>
    <row r="1589" spans="1:1" x14ac:dyDescent="0.15">
      <c r="A1589" s="267"/>
    </row>
    <row r="1590" spans="1:1" x14ac:dyDescent="0.15">
      <c r="A1590" s="267"/>
    </row>
    <row r="1591" spans="1:1" x14ac:dyDescent="0.15">
      <c r="A1591" s="267"/>
    </row>
    <row r="1592" spans="1:1" x14ac:dyDescent="0.15">
      <c r="A1592" s="267"/>
    </row>
    <row r="1593" spans="1:1" x14ac:dyDescent="0.15">
      <c r="A1593" s="267"/>
    </row>
    <row r="1594" spans="1:1" x14ac:dyDescent="0.15">
      <c r="A1594" s="267"/>
    </row>
    <row r="1595" spans="1:1" x14ac:dyDescent="0.15">
      <c r="A1595" s="267"/>
    </row>
    <row r="1596" spans="1:1" x14ac:dyDescent="0.15">
      <c r="A1596" s="267"/>
    </row>
    <row r="1597" spans="1:1" x14ac:dyDescent="0.15">
      <c r="A1597" s="267"/>
    </row>
    <row r="1598" spans="1:1" x14ac:dyDescent="0.15">
      <c r="A1598" s="267"/>
    </row>
    <row r="1599" spans="1:1" x14ac:dyDescent="0.15">
      <c r="A1599" s="267"/>
    </row>
    <row r="1600" spans="1:1" x14ac:dyDescent="0.15">
      <c r="A1600" s="267"/>
    </row>
    <row r="1601" spans="1:1" x14ac:dyDescent="0.15">
      <c r="A1601" s="267"/>
    </row>
    <row r="1602" spans="1:1" x14ac:dyDescent="0.15">
      <c r="A1602" s="267"/>
    </row>
    <row r="1603" spans="1:1" x14ac:dyDescent="0.15">
      <c r="A1603" s="267"/>
    </row>
    <row r="1604" spans="1:1" x14ac:dyDescent="0.15">
      <c r="A1604" s="267"/>
    </row>
    <row r="1605" spans="1:1" x14ac:dyDescent="0.15">
      <c r="A1605" s="267"/>
    </row>
    <row r="1606" spans="1:1" x14ac:dyDescent="0.15">
      <c r="A1606" s="267"/>
    </row>
    <row r="1607" spans="1:1" x14ac:dyDescent="0.15">
      <c r="A1607" s="267"/>
    </row>
    <row r="1608" spans="1:1" x14ac:dyDescent="0.15">
      <c r="A1608" s="267"/>
    </row>
    <row r="1609" spans="1:1" x14ac:dyDescent="0.15">
      <c r="A1609" s="267"/>
    </row>
    <row r="1610" spans="1:1" x14ac:dyDescent="0.15">
      <c r="A1610" s="267"/>
    </row>
    <row r="1611" spans="1:1" x14ac:dyDescent="0.15">
      <c r="A1611" s="267"/>
    </row>
    <row r="1612" spans="1:1" x14ac:dyDescent="0.15">
      <c r="A1612" s="267"/>
    </row>
    <row r="1613" spans="1:1" x14ac:dyDescent="0.15">
      <c r="A1613" s="267"/>
    </row>
    <row r="1614" spans="1:1" x14ac:dyDescent="0.15">
      <c r="A1614" s="267"/>
    </row>
    <row r="1615" spans="1:1" x14ac:dyDescent="0.15">
      <c r="A1615" s="267"/>
    </row>
    <row r="1616" spans="1:1" x14ac:dyDescent="0.15">
      <c r="A1616" s="267"/>
    </row>
    <row r="1617" spans="1:1" x14ac:dyDescent="0.15">
      <c r="A1617" s="267"/>
    </row>
    <row r="1618" spans="1:1" x14ac:dyDescent="0.15">
      <c r="A1618" s="267"/>
    </row>
    <row r="1619" spans="1:1" x14ac:dyDescent="0.15">
      <c r="A1619" s="267"/>
    </row>
    <row r="1620" spans="1:1" x14ac:dyDescent="0.15">
      <c r="A1620" s="267"/>
    </row>
    <row r="1621" spans="1:1" x14ac:dyDescent="0.15">
      <c r="A1621" s="267"/>
    </row>
    <row r="1622" spans="1:1" x14ac:dyDescent="0.15">
      <c r="A1622" s="267"/>
    </row>
    <row r="1623" spans="1:1" x14ac:dyDescent="0.15">
      <c r="A1623" s="267"/>
    </row>
    <row r="1624" spans="1:1" x14ac:dyDescent="0.15">
      <c r="A1624" s="267"/>
    </row>
    <row r="1625" spans="1:1" x14ac:dyDescent="0.15">
      <c r="A1625" s="267"/>
    </row>
    <row r="1626" spans="1:1" x14ac:dyDescent="0.15">
      <c r="A1626" s="267"/>
    </row>
    <row r="1627" spans="1:1" x14ac:dyDescent="0.15">
      <c r="A1627" s="267"/>
    </row>
    <row r="1628" spans="1:1" x14ac:dyDescent="0.15">
      <c r="A1628" s="267"/>
    </row>
    <row r="1629" spans="1:1" x14ac:dyDescent="0.15">
      <c r="A1629" s="267"/>
    </row>
    <row r="1630" spans="1:1" x14ac:dyDescent="0.15">
      <c r="A1630" s="267"/>
    </row>
    <row r="1631" spans="1:1" x14ac:dyDescent="0.15">
      <c r="A1631" s="267"/>
    </row>
    <row r="1632" spans="1:1" x14ac:dyDescent="0.15">
      <c r="A1632" s="267"/>
    </row>
    <row r="1633" spans="1:1" x14ac:dyDescent="0.15">
      <c r="A1633" s="267"/>
    </row>
    <row r="1634" spans="1:1" x14ac:dyDescent="0.15">
      <c r="A1634" s="267"/>
    </row>
    <row r="1635" spans="1:1" x14ac:dyDescent="0.15">
      <c r="A1635" s="267"/>
    </row>
    <row r="1636" spans="1:1" x14ac:dyDescent="0.15">
      <c r="A1636" s="267"/>
    </row>
    <row r="1637" spans="1:1" x14ac:dyDescent="0.15">
      <c r="A1637" s="267"/>
    </row>
    <row r="1638" spans="1:1" x14ac:dyDescent="0.15">
      <c r="A1638" s="267"/>
    </row>
    <row r="1639" spans="1:1" x14ac:dyDescent="0.15">
      <c r="A1639" s="267"/>
    </row>
    <row r="1640" spans="1:1" x14ac:dyDescent="0.15">
      <c r="A1640" s="267"/>
    </row>
    <row r="1641" spans="1:1" x14ac:dyDescent="0.15">
      <c r="A1641" s="267"/>
    </row>
    <row r="1642" spans="1:1" x14ac:dyDescent="0.15">
      <c r="A1642" s="267"/>
    </row>
    <row r="1643" spans="1:1" x14ac:dyDescent="0.15">
      <c r="A1643" s="267"/>
    </row>
    <row r="1644" spans="1:1" x14ac:dyDescent="0.15">
      <c r="A1644" s="267"/>
    </row>
    <row r="1645" spans="1:1" x14ac:dyDescent="0.15">
      <c r="A1645" s="267"/>
    </row>
    <row r="1646" spans="1:1" x14ac:dyDescent="0.15">
      <c r="A1646" s="267"/>
    </row>
    <row r="1647" spans="1:1" x14ac:dyDescent="0.15">
      <c r="A1647" s="267"/>
    </row>
    <row r="1648" spans="1:1" x14ac:dyDescent="0.15">
      <c r="A1648" s="267"/>
    </row>
    <row r="1649" spans="1:1" x14ac:dyDescent="0.15">
      <c r="A1649" s="267"/>
    </row>
    <row r="1650" spans="1:1" x14ac:dyDescent="0.15">
      <c r="A1650" s="267"/>
    </row>
    <row r="1651" spans="1:1" x14ac:dyDescent="0.15">
      <c r="A1651" s="267"/>
    </row>
    <row r="1652" spans="1:1" x14ac:dyDescent="0.15">
      <c r="A1652" s="267"/>
    </row>
    <row r="1653" spans="1:1" x14ac:dyDescent="0.15">
      <c r="A1653" s="267"/>
    </row>
    <row r="1654" spans="1:1" x14ac:dyDescent="0.15">
      <c r="A1654" s="267"/>
    </row>
    <row r="1655" spans="1:1" x14ac:dyDescent="0.15">
      <c r="A1655" s="267"/>
    </row>
    <row r="1656" spans="1:1" x14ac:dyDescent="0.15">
      <c r="A1656" s="267"/>
    </row>
    <row r="1657" spans="1:1" x14ac:dyDescent="0.15">
      <c r="A1657" s="267"/>
    </row>
    <row r="1658" spans="1:1" x14ac:dyDescent="0.15">
      <c r="A1658" s="267"/>
    </row>
    <row r="1659" spans="1:1" x14ac:dyDescent="0.15">
      <c r="A1659" s="26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workbookViewId="0">
      <selection activeCell="A3" sqref="A3"/>
    </sheetView>
  </sheetViews>
  <sheetFormatPr defaultRowHeight="7.8" x14ac:dyDescent="0.15"/>
  <cols>
    <col min="1" max="1" width="13.33203125" style="192" bestFit="1" customWidth="1"/>
    <col min="2" max="2" width="10.33203125" style="192" customWidth="1"/>
    <col min="3" max="3" width="8.1640625" style="192" bestFit="1" customWidth="1"/>
    <col min="4" max="4" width="7.33203125" style="192" bestFit="1" customWidth="1"/>
    <col min="5" max="5" width="7.1640625" style="192" bestFit="1" customWidth="1"/>
    <col min="6" max="6" width="7.5" style="192" bestFit="1" customWidth="1"/>
    <col min="7" max="7" width="7.1640625" style="192" bestFit="1" customWidth="1"/>
    <col min="8" max="8" width="6.5" style="192" bestFit="1" customWidth="1"/>
    <col min="9" max="9" width="7.33203125" style="192" bestFit="1" customWidth="1"/>
    <col min="10" max="10" width="7.1640625" style="192" bestFit="1" customWidth="1"/>
    <col min="11" max="11" width="7" style="192" bestFit="1" customWidth="1"/>
    <col min="12" max="12" width="7.33203125" style="192" bestFit="1" customWidth="1"/>
    <col min="13" max="13" width="7.1640625" style="192" bestFit="1" customWidth="1"/>
    <col min="14" max="16" width="7.83203125" style="192" bestFit="1" customWidth="1"/>
    <col min="17" max="18" width="8.33203125" style="192" bestFit="1" customWidth="1"/>
    <col min="19" max="19" width="8.5" style="192" bestFit="1" customWidth="1"/>
    <col min="20" max="21" width="8.1640625" style="192" bestFit="1" customWidth="1"/>
    <col min="22" max="23" width="8.33203125" style="192" bestFit="1" customWidth="1"/>
    <col min="24" max="25" width="8" style="192" bestFit="1" customWidth="1"/>
    <col min="26" max="16384" width="9.33203125" style="192"/>
  </cols>
  <sheetData>
    <row r="1" spans="1:32" s="272" customFormat="1" x14ac:dyDescent="0.15">
      <c r="A1" s="198" t="s">
        <v>168</v>
      </c>
      <c r="B1" s="273" t="str">
        <f>MWH!C6</f>
        <v>Jan-02</v>
      </c>
      <c r="C1" s="273" t="str">
        <f>MWH!D6</f>
        <v>Feb-02</v>
      </c>
      <c r="D1" s="273" t="str">
        <f>MWH!E6</f>
        <v>Mar-02</v>
      </c>
      <c r="E1" s="273" t="str">
        <f>MWH!F6</f>
        <v>Apr-02</v>
      </c>
      <c r="F1" s="273" t="str">
        <f>MWH!G6</f>
        <v>May-02</v>
      </c>
      <c r="G1" s="273" t="str">
        <f>MWH!H6</f>
        <v>Jun-02</v>
      </c>
      <c r="H1" s="273" t="str">
        <f>MWH!I6</f>
        <v>Jul-02</v>
      </c>
      <c r="I1" s="273" t="str">
        <f>MWH!J6</f>
        <v>Aug-02</v>
      </c>
      <c r="J1" s="273" t="str">
        <f>MWH!K6</f>
        <v>Sep-02</v>
      </c>
      <c r="K1" s="273" t="str">
        <f>MWH!L6</f>
        <v>Oct-02</v>
      </c>
      <c r="L1" s="273" t="str">
        <f>MWH!M6</f>
        <v>Nov-02</v>
      </c>
      <c r="M1" s="273" t="str">
        <f>MWH!N6</f>
        <v>Dec-02</v>
      </c>
      <c r="N1" s="273" t="str">
        <f>MWH!O6</f>
        <v>Jan-03</v>
      </c>
      <c r="O1" s="273" t="str">
        <f>MWH!P6</f>
        <v>Feb-03</v>
      </c>
      <c r="P1" s="273" t="str">
        <f>MWH!Q6</f>
        <v>Mar-03</v>
      </c>
      <c r="Q1" s="273" t="str">
        <f>MWH!R6</f>
        <v>Apr-03</v>
      </c>
      <c r="R1" s="273" t="str">
        <f>MWH!S6</f>
        <v>May-03</v>
      </c>
      <c r="S1" s="273" t="str">
        <f>MWH!T6</f>
        <v>Jun-03</v>
      </c>
      <c r="T1" s="273" t="str">
        <f>MWH!U6</f>
        <v>Jul-03</v>
      </c>
      <c r="U1" s="273" t="str">
        <f>MWH!V6</f>
        <v>Aug-03</v>
      </c>
      <c r="V1" s="273" t="str">
        <f>MWH!W6</f>
        <v>Sep-03</v>
      </c>
      <c r="W1" s="273" t="str">
        <f>MWH!X6</f>
        <v>Oct-03</v>
      </c>
      <c r="X1" s="273" t="str">
        <f>MWH!Y6</f>
        <v>Nov-03</v>
      </c>
      <c r="Y1" s="273" t="str">
        <f>MWH!Z6</f>
        <v>Dec-03</v>
      </c>
      <c r="Z1" s="273"/>
    </row>
    <row r="3" spans="1:32" x14ac:dyDescent="0.15">
      <c r="A3" s="6" t="s">
        <v>108</v>
      </c>
      <c r="B3" s="199">
        <f>MWH!C41</f>
        <v>-40976.287999999942</v>
      </c>
      <c r="C3" s="199">
        <f>MWH!D41</f>
        <v>-72228.215000000084</v>
      </c>
      <c r="D3" s="199">
        <f>MWH!E41</f>
        <v>-30819.163</v>
      </c>
      <c r="E3" s="199">
        <f>MWH!F41</f>
        <v>-118302.35499999986</v>
      </c>
      <c r="F3" s="199">
        <f>MWH!G41</f>
        <v>-81903.587000000058</v>
      </c>
      <c r="G3" s="199">
        <f>MWH!H41</f>
        <v>-205893.95</v>
      </c>
      <c r="H3" s="199">
        <f>MWH!I41</f>
        <v>64969.928000000014</v>
      </c>
      <c r="I3" s="199">
        <f>MWH!J41</f>
        <v>61580.322999999975</v>
      </c>
      <c r="J3" s="199">
        <f>MWH!K41</f>
        <v>15388.544999999984</v>
      </c>
      <c r="K3" s="199">
        <f>MWH!L41</f>
        <v>-15377.805000000051</v>
      </c>
      <c r="L3" s="199">
        <f>MWH!M41</f>
        <v>-135343.71899999998</v>
      </c>
      <c r="M3" s="199">
        <f>MWH!N41</f>
        <v>-163352.02299999993</v>
      </c>
      <c r="N3" s="199">
        <f>MWH!O41</f>
        <v>-475836.03600000002</v>
      </c>
      <c r="O3" s="199">
        <f>MWH!P41</f>
        <v>-393726.391</v>
      </c>
      <c r="P3" s="199">
        <f>MWH!Q41</f>
        <v>-359186.48599999998</v>
      </c>
      <c r="Q3" s="199">
        <f>MWH!R41</f>
        <v>-443202.32699999999</v>
      </c>
      <c r="R3" s="199">
        <f>MWH!S41</f>
        <v>-461910.41800000001</v>
      </c>
      <c r="S3" s="199">
        <f>MWH!T41</f>
        <v>-455238.62700000004</v>
      </c>
      <c r="T3" s="199">
        <f>MWH!U41</f>
        <v>-257503.86600000004</v>
      </c>
      <c r="U3" s="199">
        <f>MWH!V41</f>
        <v>-304408.05500000005</v>
      </c>
      <c r="V3" s="199">
        <f>MWH!W41</f>
        <v>-241028.50400000007</v>
      </c>
      <c r="W3" s="199">
        <f>MWH!X41</f>
        <v>-340523.42320000008</v>
      </c>
      <c r="X3" s="199">
        <f>MWH!Y41</f>
        <v>-403032.40499999997</v>
      </c>
      <c r="Y3" s="199">
        <f>MWH!Z41</f>
        <v>-490604.3</v>
      </c>
      <c r="Z3" s="199"/>
      <c r="AA3" s="199"/>
      <c r="AB3" s="199"/>
      <c r="AC3" s="199"/>
      <c r="AD3" s="199"/>
      <c r="AE3" s="199"/>
      <c r="AF3" s="199"/>
    </row>
    <row r="4" spans="1:32" x14ac:dyDescent="0.15"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</row>
    <row r="5" spans="1:32" x14ac:dyDescent="0.15">
      <c r="A5" s="192" t="s">
        <v>109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>
        <f>SUM(B3:M3)</f>
        <v>-722258.30900000001</v>
      </c>
      <c r="N5" s="199">
        <f t="shared" ref="N5:Y5" si="0">SUM(C3:N3)</f>
        <v>-1157118.057</v>
      </c>
      <c r="O5" s="199">
        <f t="shared" si="0"/>
        <v>-1478616.233</v>
      </c>
      <c r="P5" s="199">
        <f t="shared" si="0"/>
        <v>-1806983.5560000001</v>
      </c>
      <c r="Q5" s="199">
        <f t="shared" si="0"/>
        <v>-2131883.5279999999</v>
      </c>
      <c r="R5" s="199">
        <f t="shared" si="0"/>
        <v>-2511890.3590000002</v>
      </c>
      <c r="S5" s="199">
        <f t="shared" si="0"/>
        <v>-2761235.0359999998</v>
      </c>
      <c r="T5" s="199">
        <f t="shared" si="0"/>
        <v>-3083708.83</v>
      </c>
      <c r="U5" s="199">
        <f t="shared" si="0"/>
        <v>-3449697.2080000001</v>
      </c>
      <c r="V5" s="199">
        <f t="shared" si="0"/>
        <v>-3706114.2570000002</v>
      </c>
      <c r="W5" s="199">
        <f t="shared" si="0"/>
        <v>-4031259.8752000001</v>
      </c>
      <c r="X5" s="199">
        <f t="shared" si="0"/>
        <v>-4298948.5612000003</v>
      </c>
      <c r="Y5" s="199">
        <f t="shared" si="0"/>
        <v>-4626200.8382000001</v>
      </c>
      <c r="Z5" s="199"/>
      <c r="AA5" s="199"/>
      <c r="AB5" s="199"/>
      <c r="AC5" s="199"/>
      <c r="AD5" s="199"/>
      <c r="AE5" s="199"/>
      <c r="AF5" s="199"/>
    </row>
    <row r="7" spans="1:32" x14ac:dyDescent="0.15">
      <c r="A7" s="192" t="s">
        <v>110</v>
      </c>
      <c r="B7" s="270">
        <f>MAX(B5:Y5)</f>
        <v>-722258.30900000001</v>
      </c>
      <c r="C7" s="199">
        <f>MIN(M5:Y5)</f>
        <v>-4626200.8382000001</v>
      </c>
    </row>
    <row r="8" spans="1:32" x14ac:dyDescent="0.15">
      <c r="B8" s="271">
        <f>IF(ABS(C7)&gt;ABS(B7),C7,B7)</f>
        <v>-4626200.8382000001</v>
      </c>
      <c r="C8" s="199"/>
    </row>
    <row r="10" spans="1:32" x14ac:dyDescent="0.15">
      <c r="A10" s="6" t="s">
        <v>111</v>
      </c>
      <c r="B10" s="194">
        <f>MWH!C26</f>
        <v>0</v>
      </c>
      <c r="C10" s="194">
        <f>MWH!D26</f>
        <v>0</v>
      </c>
      <c r="D10" s="194">
        <f>MWH!E26</f>
        <v>0</v>
      </c>
      <c r="E10" s="194">
        <f>MWH!F26</f>
        <v>0</v>
      </c>
      <c r="F10" s="194">
        <f>MWH!G26</f>
        <v>0</v>
      </c>
      <c r="G10" s="194">
        <f>MWH!H26</f>
        <v>0</v>
      </c>
      <c r="H10" s="194">
        <f>MWH!I26</f>
        <v>0</v>
      </c>
      <c r="I10" s="194">
        <f>MWH!J26</f>
        <v>0</v>
      </c>
      <c r="J10" s="194">
        <f>MWH!K26</f>
        <v>0</v>
      </c>
      <c r="K10" s="194">
        <f>MWH!L26</f>
        <v>0</v>
      </c>
      <c r="L10" s="194">
        <f>MWH!M26</f>
        <v>0</v>
      </c>
      <c r="M10" s="194">
        <f>MWH!N26</f>
        <v>0</v>
      </c>
      <c r="N10" s="194">
        <f>MWH!O26</f>
        <v>0</v>
      </c>
      <c r="O10" s="194">
        <f>MWH!P26</f>
        <v>0</v>
      </c>
      <c r="P10" s="194">
        <f>MWH!Q26</f>
        <v>0</v>
      </c>
      <c r="Q10" s="194">
        <f>MWH!R26</f>
        <v>0</v>
      </c>
      <c r="R10" s="194">
        <f>MWH!S26</f>
        <v>0</v>
      </c>
      <c r="S10" s="194">
        <f>MWH!T26</f>
        <v>0</v>
      </c>
      <c r="T10" s="194">
        <f>MWH!U26</f>
        <v>0</v>
      </c>
      <c r="U10" s="194">
        <f>MWH!V26</f>
        <v>0</v>
      </c>
      <c r="V10" s="194">
        <f>MWH!W26</f>
        <v>0</v>
      </c>
      <c r="W10" s="194">
        <f>MWH!X26</f>
        <v>0</v>
      </c>
      <c r="X10" s="194">
        <f>MWH!Y26</f>
        <v>0</v>
      </c>
      <c r="Y10" s="194">
        <f>MWH!Z26</f>
        <v>0</v>
      </c>
    </row>
    <row r="12" spans="1:32" x14ac:dyDescent="0.15">
      <c r="A12" s="192" t="s">
        <v>109</v>
      </c>
      <c r="M12" s="194">
        <f>SUM(B10:M10)</f>
        <v>0</v>
      </c>
      <c r="N12" s="194">
        <f t="shared" ref="N12:Y12" si="1">SUM(C10:N10)</f>
        <v>0</v>
      </c>
      <c r="O12" s="194">
        <f t="shared" si="1"/>
        <v>0</v>
      </c>
      <c r="P12" s="194">
        <f t="shared" si="1"/>
        <v>0</v>
      </c>
      <c r="Q12" s="194">
        <f t="shared" si="1"/>
        <v>0</v>
      </c>
      <c r="R12" s="194">
        <f t="shared" si="1"/>
        <v>0</v>
      </c>
      <c r="S12" s="194">
        <f t="shared" si="1"/>
        <v>0</v>
      </c>
      <c r="T12" s="194">
        <f t="shared" si="1"/>
        <v>0</v>
      </c>
      <c r="U12" s="194">
        <f t="shared" si="1"/>
        <v>0</v>
      </c>
      <c r="V12" s="194">
        <f t="shared" si="1"/>
        <v>0</v>
      </c>
      <c r="W12" s="194">
        <f t="shared" si="1"/>
        <v>0</v>
      </c>
      <c r="X12" s="194">
        <f t="shared" si="1"/>
        <v>0</v>
      </c>
      <c r="Y12" s="194">
        <f t="shared" si="1"/>
        <v>0</v>
      </c>
    </row>
    <row r="14" spans="1:32" x14ac:dyDescent="0.15">
      <c r="A14" s="192" t="s">
        <v>110</v>
      </c>
      <c r="B14" s="204">
        <f>MAX(B12:Y12)</f>
        <v>0</v>
      </c>
      <c r="C14" s="192">
        <f>MIN(B12:Y12)</f>
        <v>0</v>
      </c>
    </row>
    <row r="15" spans="1:32" x14ac:dyDescent="0.15">
      <c r="B15" s="269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workbookViewId="0"/>
  </sheetViews>
  <sheetFormatPr defaultColWidth="10.6640625" defaultRowHeight="9.6" x14ac:dyDescent="0.2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7.83203125" style="122" hidden="1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19" ht="10.199999999999999" x14ac:dyDescent="0.2">
      <c r="A1" s="117" t="s">
        <v>97</v>
      </c>
      <c r="C1" s="119"/>
      <c r="G1" s="128"/>
    </row>
    <row r="2" spans="1:19" ht="10.199999999999999" x14ac:dyDescent="0.2">
      <c r="A2" s="117" t="str">
        <f>'POWER SUM'!A3</f>
        <v>As of December 18, 2001</v>
      </c>
    </row>
    <row r="3" spans="1:19" x14ac:dyDescent="0.2">
      <c r="N3" s="123"/>
      <c r="O3" s="118"/>
    </row>
    <row r="4" spans="1:19" x14ac:dyDescent="0.2">
      <c r="N4" s="123"/>
      <c r="O4" s="118"/>
    </row>
    <row r="5" spans="1:19" x14ac:dyDescent="0.2">
      <c r="N5" s="123" t="s">
        <v>96</v>
      </c>
      <c r="O5" s="118"/>
    </row>
    <row r="6" spans="1:19" x14ac:dyDescent="0.2">
      <c r="N6" s="124" t="s">
        <v>90</v>
      </c>
      <c r="O6" s="125" t="s">
        <v>91</v>
      </c>
      <c r="P6" s="126" t="s">
        <v>92</v>
      </c>
      <c r="Q6" s="126" t="s">
        <v>99</v>
      </c>
      <c r="R6" s="127"/>
      <c r="S6" s="127"/>
    </row>
    <row r="7" spans="1:19" x14ac:dyDescent="0.2">
      <c r="N7" s="123">
        <f>'5-DAY'!A40</f>
        <v>37104</v>
      </c>
      <c r="O7" s="118">
        <f>'5-DAY'!B40/1000</f>
        <v>2870.489</v>
      </c>
      <c r="P7" s="118">
        <v>6003</v>
      </c>
      <c r="Q7" s="118"/>
      <c r="R7" s="118"/>
      <c r="S7" s="118"/>
    </row>
    <row r="8" spans="1:19" x14ac:dyDescent="0.2">
      <c r="N8" s="123">
        <f>'5-DAY'!A41</f>
        <v>37105</v>
      </c>
      <c r="O8" s="118">
        <f>'5-DAY'!B41/1000</f>
        <v>-814.98299999999995</v>
      </c>
      <c r="P8" s="118">
        <v>5008</v>
      </c>
      <c r="Q8" s="118">
        <f>VAR!B4/1000</f>
        <v>5135.3710000000001</v>
      </c>
      <c r="R8" s="118"/>
      <c r="S8" s="118"/>
    </row>
    <row r="9" spans="1:19" x14ac:dyDescent="0.2">
      <c r="N9" s="123">
        <f>'5-DAY'!A42</f>
        <v>37106</v>
      </c>
      <c r="O9" s="118">
        <f>'5-DAY'!B42/1000</f>
        <v>90.257000000000005</v>
      </c>
      <c r="P9" s="118">
        <v>1594</v>
      </c>
      <c r="Q9" s="118">
        <f>VAR!B5/1000</f>
        <v>5031.308</v>
      </c>
      <c r="R9" s="118"/>
      <c r="S9" s="118"/>
    </row>
    <row r="10" spans="1:19" x14ac:dyDescent="0.2">
      <c r="N10" s="123">
        <f>'5-DAY'!A43</f>
        <v>37109</v>
      </c>
      <c r="O10" s="118">
        <f>'5-DAY'!B43/1000</f>
        <v>-274.21600000000001</v>
      </c>
      <c r="P10" s="118">
        <v>3331</v>
      </c>
      <c r="Q10" s="118">
        <f>VAR!B6/1000</f>
        <v>4991.6980000000003</v>
      </c>
      <c r="R10" s="118"/>
      <c r="S10" s="118"/>
    </row>
    <row r="11" spans="1:19" x14ac:dyDescent="0.2">
      <c r="N11" s="123">
        <f>'5-DAY'!A44</f>
        <v>37110</v>
      </c>
      <c r="O11" s="118">
        <f>'5-DAY'!B44/1000</f>
        <v>1446.1579999999999</v>
      </c>
      <c r="P11" s="118">
        <f t="shared" ref="P11:P20" si="0">SUM(O7:O11)</f>
        <v>3317.7050000000004</v>
      </c>
      <c r="Q11" s="118">
        <f>VAR!B7/1000</f>
        <v>4873.7330000000002</v>
      </c>
      <c r="R11" s="118"/>
      <c r="S11" s="118"/>
    </row>
    <row r="12" spans="1:19" x14ac:dyDescent="0.2">
      <c r="N12" s="123">
        <f>'5-DAY'!A45</f>
        <v>37111</v>
      </c>
      <c r="O12" s="118">
        <f>'5-DAY'!B45/1000</f>
        <v>1895.21</v>
      </c>
      <c r="P12" s="118">
        <f t="shared" si="0"/>
        <v>2342.4259999999999</v>
      </c>
      <c r="Q12" s="118">
        <f>VAR!B8/1000</f>
        <v>4218.7139999999999</v>
      </c>
      <c r="R12" s="118"/>
      <c r="S12" s="118"/>
    </row>
    <row r="13" spans="1:19" x14ac:dyDescent="0.2">
      <c r="N13" s="123">
        <f>'5-DAY'!A46</f>
        <v>37112</v>
      </c>
      <c r="O13" s="118">
        <f>'5-DAY'!B46/1000</f>
        <v>602.17100000000005</v>
      </c>
      <c r="P13" s="118">
        <f t="shared" si="0"/>
        <v>3759.58</v>
      </c>
      <c r="Q13" s="118">
        <f>VAR!B9/1000</f>
        <v>4169.8500000000004</v>
      </c>
      <c r="R13" s="118"/>
      <c r="S13" s="118"/>
    </row>
    <row r="14" spans="1:19" x14ac:dyDescent="0.2">
      <c r="N14" s="123">
        <f>'5-DAY'!A47</f>
        <v>37113</v>
      </c>
      <c r="O14" s="118">
        <f>'5-DAY'!B47/1000</f>
        <v>1.409</v>
      </c>
      <c r="P14" s="118">
        <f t="shared" si="0"/>
        <v>3670.7320000000004</v>
      </c>
      <c r="Q14" s="118">
        <f>VAR!B10/1000</f>
        <v>4147.1850000000004</v>
      </c>
      <c r="R14" s="118"/>
      <c r="S14" s="118"/>
    </row>
    <row r="15" spans="1:19" x14ac:dyDescent="0.2">
      <c r="N15" s="123">
        <f>'5-DAY'!A48</f>
        <v>37116</v>
      </c>
      <c r="O15" s="118">
        <f>'5-DAY'!B48/1000</f>
        <v>415.92200000000003</v>
      </c>
      <c r="P15" s="118">
        <f t="shared" si="0"/>
        <v>4360.87</v>
      </c>
      <c r="Q15" s="118">
        <f>VAR!B11/1000</f>
        <v>4319.6859999999997</v>
      </c>
      <c r="R15" s="118"/>
      <c r="S15" s="118"/>
    </row>
    <row r="16" spans="1:19" x14ac:dyDescent="0.2">
      <c r="N16" s="123">
        <f>'5-DAY'!A49</f>
        <v>37117</v>
      </c>
      <c r="O16" s="118">
        <f>'5-DAY'!B49/1000</f>
        <v>-906.76599999999996</v>
      </c>
      <c r="P16" s="118">
        <f t="shared" si="0"/>
        <v>2007.9460000000004</v>
      </c>
      <c r="Q16" s="118">
        <f>VAR!B12/1000</f>
        <v>4431.433</v>
      </c>
    </row>
    <row r="17" spans="14:17" x14ac:dyDescent="0.2">
      <c r="N17" s="123">
        <f>'5-DAY'!A50</f>
        <v>37118</v>
      </c>
      <c r="O17" s="118">
        <f>'5-DAY'!B50/1000</f>
        <v>-219.59299999999999</v>
      </c>
      <c r="P17" s="118">
        <f t="shared" si="0"/>
        <v>-106.85699999999989</v>
      </c>
      <c r="Q17" s="118">
        <f>VAR!B13/1000</f>
        <v>4350.2920000000004</v>
      </c>
    </row>
    <row r="18" spans="14:17" x14ac:dyDescent="0.2">
      <c r="N18" s="123">
        <f>'5-DAY'!A51</f>
        <v>37119</v>
      </c>
      <c r="O18" s="118">
        <f>'5-DAY'!B51/1000</f>
        <v>-1027.1500000000001</v>
      </c>
      <c r="P18" s="118">
        <f t="shared" si="0"/>
        <v>-1736.1779999999999</v>
      </c>
      <c r="Q18" s="118">
        <f>VAR!B14/1000</f>
        <v>4448.2510000000002</v>
      </c>
    </row>
    <row r="19" spans="14:17" x14ac:dyDescent="0.2">
      <c r="N19" s="123">
        <f>'5-DAY'!A52</f>
        <v>37120</v>
      </c>
      <c r="O19" s="118">
        <f>'5-DAY'!B52/1000</f>
        <v>978.02300000000002</v>
      </c>
      <c r="P19" s="118">
        <f t="shared" si="0"/>
        <v>-759.56399999999996</v>
      </c>
      <c r="Q19" s="118">
        <f>VAR!B15/1000</f>
        <v>4379.5510000000004</v>
      </c>
    </row>
    <row r="20" spans="14:17" x14ac:dyDescent="0.2">
      <c r="N20" s="123">
        <f>'5-DAY'!A53</f>
        <v>37123</v>
      </c>
      <c r="O20" s="118">
        <f>'5-DAY'!B53/1000</f>
        <v>-3554.66</v>
      </c>
      <c r="P20" s="118">
        <f t="shared" si="0"/>
        <v>-4730.1459999999997</v>
      </c>
      <c r="Q20" s="118">
        <f>VAR!B16/1000</f>
        <v>4756.348</v>
      </c>
    </row>
    <row r="21" spans="14:17" x14ac:dyDescent="0.2">
      <c r="N21" s="123">
        <f>'5-DAY'!A54</f>
        <v>37124</v>
      </c>
      <c r="O21" s="118">
        <f>'5-DAY'!B54/1000</f>
        <v>-38.457999999999998</v>
      </c>
      <c r="P21" s="118">
        <f t="shared" ref="P21:P26" si="1">SUM(O17:O21)</f>
        <v>-3861.8380000000002</v>
      </c>
      <c r="Q21" s="118">
        <f>VAR!B17/1000</f>
        <v>4758.991</v>
      </c>
    </row>
    <row r="22" spans="14:17" x14ac:dyDescent="0.2">
      <c r="N22" s="123">
        <f>'5-DAY'!A55</f>
        <v>37125</v>
      </c>
      <c r="O22" s="118">
        <f>'5-DAY'!B55/1000</f>
        <v>-55.106999999999999</v>
      </c>
      <c r="P22" s="118">
        <f t="shared" si="1"/>
        <v>-3697.3519999999999</v>
      </c>
      <c r="Q22" s="118">
        <f>VAR!B18/1000</f>
        <v>4752.5</v>
      </c>
    </row>
    <row r="23" spans="14:17" x14ac:dyDescent="0.2">
      <c r="N23" s="123">
        <f>'5-DAY'!A56</f>
        <v>37126</v>
      </c>
      <c r="O23" s="118">
        <f>'5-DAY'!B56/1000</f>
        <v>-2548.8620000000001</v>
      </c>
      <c r="P23" s="118">
        <f t="shared" si="1"/>
        <v>-5219.0640000000003</v>
      </c>
      <c r="Q23" s="118">
        <f>VAR!B19/1000</f>
        <v>4879.5540000000001</v>
      </c>
    </row>
    <row r="24" spans="14:17" x14ac:dyDescent="0.2">
      <c r="N24" s="123">
        <f>'5-DAY'!A57</f>
        <v>37127</v>
      </c>
      <c r="O24" s="118">
        <f>'5-DAY'!B57/1000</f>
        <v>2158.0740000000001</v>
      </c>
      <c r="P24" s="118">
        <f t="shared" si="1"/>
        <v>-4039.0129999999995</v>
      </c>
      <c r="Q24" s="118">
        <f>VAR!B20/1000</f>
        <v>4590.7309999999998</v>
      </c>
    </row>
    <row r="25" spans="14:17" x14ac:dyDescent="0.2">
      <c r="N25" s="123">
        <f>'5-DAY'!A58</f>
        <v>37130</v>
      </c>
      <c r="O25" s="118">
        <f>'5-DAY'!B58/1000</f>
        <v>-800.88</v>
      </c>
      <c r="P25" s="118">
        <f t="shared" si="1"/>
        <v>-1285.2330000000002</v>
      </c>
      <c r="Q25" s="118">
        <f>VAR!B21/1000</f>
        <v>4821.2889999999998</v>
      </c>
    </row>
    <row r="26" spans="14:17" x14ac:dyDescent="0.2">
      <c r="N26" s="123">
        <f>'5-DAY'!A59</f>
        <v>37131</v>
      </c>
      <c r="O26" s="118">
        <f>'5-DAY'!B59/1000</f>
        <v>-58.616999999999997</v>
      </c>
      <c r="P26" s="118">
        <f t="shared" si="1"/>
        <v>-1305.3920000000001</v>
      </c>
      <c r="Q26" s="118">
        <f>VAR!B22/1000</f>
        <v>4811.4920000000002</v>
      </c>
    </row>
    <row r="27" spans="14:17" x14ac:dyDescent="0.2">
      <c r="N27" s="123">
        <f>'5-DAY'!A60</f>
        <v>37132</v>
      </c>
      <c r="O27" s="118">
        <f>'5-DAY'!B60/1000</f>
        <v>2640.4960000000001</v>
      </c>
      <c r="P27" s="118">
        <f t="shared" ref="P27:P32" si="2">SUM(O23:O27)</f>
        <v>1390.211</v>
      </c>
      <c r="Q27" s="118">
        <f>VAR!B23/1000</f>
        <v>4477.692</v>
      </c>
    </row>
    <row r="28" spans="14:17" x14ac:dyDescent="0.2">
      <c r="N28" s="123">
        <f>'5-DAY'!A61</f>
        <v>37133</v>
      </c>
      <c r="O28" s="118">
        <f>'5-DAY'!B61/1000</f>
        <v>1013.408</v>
      </c>
      <c r="P28" s="118">
        <f t="shared" si="2"/>
        <v>4952.4810000000007</v>
      </c>
      <c r="Q28" s="118">
        <f>VAR!B24/1000</f>
        <v>4329.9870000000001</v>
      </c>
    </row>
    <row r="29" spans="14:17" x14ac:dyDescent="0.2">
      <c r="N29" s="136">
        <f>'5-DAY'!A62</f>
        <v>37134</v>
      </c>
      <c r="O29" s="137">
        <f>'5-DAY'!B62/1000</f>
        <v>1030.606</v>
      </c>
      <c r="P29" s="137">
        <f t="shared" si="2"/>
        <v>3825.0129999999999</v>
      </c>
      <c r="Q29" s="137">
        <f>VAR!B25/1000</f>
        <v>4667.9809999999998</v>
      </c>
    </row>
    <row r="30" spans="14:17" x14ac:dyDescent="0.2">
      <c r="N30" s="123">
        <f>'5-DAY'!A63</f>
        <v>37138</v>
      </c>
      <c r="O30" s="118">
        <f>'5-DAY'!B63/1000</f>
        <v>1354.009</v>
      </c>
      <c r="P30" s="118">
        <f t="shared" si="2"/>
        <v>5979.902</v>
      </c>
      <c r="Q30" s="118">
        <f>VAR!B26/1000</f>
        <v>4557.5879999999997</v>
      </c>
    </row>
    <row r="31" spans="14:17" x14ac:dyDescent="0.2">
      <c r="N31" s="123">
        <f>'5-DAY'!A64</f>
        <v>37139</v>
      </c>
      <c r="O31" s="118">
        <f>'5-DAY'!B64/1000</f>
        <v>-96.894999999999996</v>
      </c>
      <c r="P31" s="118">
        <f t="shared" si="2"/>
        <v>5941.6239999999998</v>
      </c>
      <c r="Q31" s="118">
        <f>VAR!B27/1000</f>
        <v>3675.9050000000002</v>
      </c>
    </row>
    <row r="32" spans="14:17" x14ac:dyDescent="0.2">
      <c r="N32" s="123">
        <f>'5-DAY'!A65</f>
        <v>37140</v>
      </c>
      <c r="O32" s="118">
        <f>'5-DAY'!B65/1000</f>
        <v>-6507.3630000000003</v>
      </c>
      <c r="P32" s="118">
        <f t="shared" si="2"/>
        <v>-3206.2350000000001</v>
      </c>
      <c r="Q32" s="118">
        <f>VAR!B28/1000</f>
        <v>5389.2290000000003</v>
      </c>
    </row>
    <row r="33" spans="13:17" x14ac:dyDescent="0.2">
      <c r="N33" s="123">
        <f>'5-DAY'!A66</f>
        <v>37141</v>
      </c>
      <c r="O33" s="118">
        <f>'5-DAY'!B66/1000</f>
        <v>-2538.9389999999999</v>
      </c>
      <c r="P33" s="118">
        <f t="shared" ref="P33:P38" si="3">SUM(O29:O33)</f>
        <v>-6758.5820000000003</v>
      </c>
      <c r="Q33" s="118">
        <f>VAR!B29/1000</f>
        <v>5177.3609999999999</v>
      </c>
    </row>
    <row r="34" spans="13:17" x14ac:dyDescent="0.2">
      <c r="N34" s="123">
        <f>'5-DAY'!A67</f>
        <v>37144</v>
      </c>
      <c r="O34" s="118">
        <f>'5-DAY'!B67/1000</f>
        <v>-3083.6320000000001</v>
      </c>
      <c r="P34" s="118">
        <f t="shared" si="3"/>
        <v>-10872.82</v>
      </c>
      <c r="Q34" s="118">
        <f>VAR!B30/1000</f>
        <v>5113.9319999999998</v>
      </c>
    </row>
    <row r="35" spans="13:17" x14ac:dyDescent="0.2">
      <c r="N35" s="123">
        <f>'5-DAY'!A68</f>
        <v>37146</v>
      </c>
      <c r="O35" s="118">
        <f>'5-DAY'!B68/1000</f>
        <v>-630.83900000000006</v>
      </c>
      <c r="P35" s="118">
        <f t="shared" si="3"/>
        <v>-12857.668</v>
      </c>
      <c r="Q35" s="118">
        <f>VAR!B31/1000</f>
        <v>5102.1440000000002</v>
      </c>
    </row>
    <row r="36" spans="13:17" x14ac:dyDescent="0.2">
      <c r="N36" s="123">
        <f>'5-DAY'!A69</f>
        <v>37147</v>
      </c>
      <c r="O36" s="118">
        <f>'5-DAY'!B69/1000</f>
        <v>-3190.4920000000002</v>
      </c>
      <c r="P36" s="118">
        <f t="shared" si="3"/>
        <v>-15951.264999999999</v>
      </c>
      <c r="Q36" s="118">
        <f>VAR!B32/1000</f>
        <v>5348.0720000000001</v>
      </c>
    </row>
    <row r="37" spans="13:17" x14ac:dyDescent="0.2">
      <c r="N37" s="123">
        <f>'5-DAY'!A70</f>
        <v>37148</v>
      </c>
      <c r="O37" s="118">
        <f>'5-DAY'!B70/1000</f>
        <v>199.416</v>
      </c>
      <c r="P37" s="118">
        <f t="shared" si="3"/>
        <v>-9244.4860000000008</v>
      </c>
      <c r="Q37" s="118">
        <f>VAR!B33/1000</f>
        <v>5251.5010000000002</v>
      </c>
    </row>
    <row r="38" spans="13:17" x14ac:dyDescent="0.2">
      <c r="N38" s="123">
        <f>'5-DAY'!A71</f>
        <v>37151</v>
      </c>
      <c r="O38" s="118">
        <f>'5-DAY'!B71/1000</f>
        <v>-406.34899999999999</v>
      </c>
      <c r="P38" s="118">
        <f t="shared" si="3"/>
        <v>-7111.8959999999997</v>
      </c>
      <c r="Q38" s="118">
        <f>VAR!B34/1000</f>
        <v>5410.9089999999997</v>
      </c>
    </row>
    <row r="39" spans="13:17" x14ac:dyDescent="0.2">
      <c r="N39" s="123">
        <f>'5-DAY'!A72</f>
        <v>37152</v>
      </c>
      <c r="O39" s="118">
        <f>'5-DAY'!B72/1000</f>
        <v>2573.6129999999998</v>
      </c>
      <c r="P39" s="118">
        <f t="shared" ref="P39:P44" si="4">SUM(O35:O39)</f>
        <v>-1454.6510000000003</v>
      </c>
      <c r="Q39" s="118">
        <f>VAR!B35/1000</f>
        <v>5206.4880000000003</v>
      </c>
    </row>
    <row r="40" spans="13:17" x14ac:dyDescent="0.2">
      <c r="N40" s="123">
        <f>'5-DAY'!A73</f>
        <v>37153</v>
      </c>
      <c r="O40" s="118">
        <f>'5-DAY'!B73/1000</f>
        <v>4607.9989999999998</v>
      </c>
      <c r="P40" s="118">
        <f t="shared" si="4"/>
        <v>3784.1869999999994</v>
      </c>
      <c r="Q40" s="118">
        <f>VAR!B36/1000</f>
        <v>5063.625</v>
      </c>
    </row>
    <row r="41" spans="13:17" x14ac:dyDescent="0.2">
      <c r="N41" s="123">
        <f>'5-DAY'!A74</f>
        <v>37154</v>
      </c>
      <c r="O41" s="118">
        <f>'5-DAY'!B74/1000</f>
        <v>1533.1109400000573</v>
      </c>
      <c r="P41" s="118">
        <f t="shared" si="4"/>
        <v>8507.789940000057</v>
      </c>
      <c r="Q41" s="118">
        <f>VAR!B37/1000</f>
        <v>5188.1210000000001</v>
      </c>
    </row>
    <row r="42" spans="13:17" x14ac:dyDescent="0.2">
      <c r="N42" s="123">
        <f>'5-DAY'!A75</f>
        <v>37155</v>
      </c>
      <c r="O42" s="118">
        <f>'5-DAY'!B75/1000</f>
        <v>533.94600000000003</v>
      </c>
      <c r="P42" s="118">
        <f t="shared" si="4"/>
        <v>8842.3199400000558</v>
      </c>
      <c r="Q42" s="118">
        <f>VAR!B38/1000</f>
        <v>5166.7479999999996</v>
      </c>
    </row>
    <row r="43" spans="13:17" x14ac:dyDescent="0.2">
      <c r="N43" s="123">
        <f>'5-DAY'!A76</f>
        <v>37158</v>
      </c>
      <c r="O43" s="118">
        <f>'5-DAY'!B76/1000</f>
        <v>2283.0610000000001</v>
      </c>
      <c r="P43" s="118">
        <f t="shared" si="4"/>
        <v>11531.729940000056</v>
      </c>
      <c r="Q43" s="118">
        <f>VAR!B39/1000</f>
        <v>4988.723</v>
      </c>
    </row>
    <row r="44" spans="13:17" x14ac:dyDescent="0.2">
      <c r="N44" s="123">
        <f>'5-DAY'!A77</f>
        <v>37159</v>
      </c>
      <c r="O44" s="118">
        <f>'5-DAY'!B77/1000</f>
        <v>-1071.231</v>
      </c>
      <c r="P44" s="118">
        <f t="shared" si="4"/>
        <v>7886.8859400000565</v>
      </c>
      <c r="Q44" s="118">
        <f>VAR!B40/1000</f>
        <v>5266.18</v>
      </c>
    </row>
    <row r="45" spans="13:17" x14ac:dyDescent="0.2">
      <c r="N45" s="123">
        <f>'5-DAY'!A78</f>
        <v>37160</v>
      </c>
      <c r="O45" s="118">
        <f>'5-DAY'!B78/1000</f>
        <v>1030.105</v>
      </c>
      <c r="P45" s="118">
        <f t="shared" ref="P45:P50" si="5">SUM(O41:O45)</f>
        <v>4308.9919400000581</v>
      </c>
      <c r="Q45" s="118">
        <f>VAR!B41/1000</f>
        <v>5224.54</v>
      </c>
    </row>
    <row r="46" spans="13:17" x14ac:dyDescent="0.2">
      <c r="N46" s="123">
        <f>'5-DAY'!A79</f>
        <v>37161</v>
      </c>
      <c r="O46" s="118">
        <f>'5-DAY'!B79/1000</f>
        <v>264.83600000000001</v>
      </c>
      <c r="P46" s="118">
        <f t="shared" si="5"/>
        <v>3040.7170000000006</v>
      </c>
      <c r="Q46" s="118">
        <f>VAR!B42/1000</f>
        <v>4809.1660000000002</v>
      </c>
    </row>
    <row r="47" spans="13:17" x14ac:dyDescent="0.2">
      <c r="N47" s="136">
        <f>'5-DAY'!A80</f>
        <v>37162</v>
      </c>
      <c r="O47" s="137">
        <f>'5-DAY'!B80/1000</f>
        <v>-205.452</v>
      </c>
      <c r="P47" s="137">
        <f t="shared" si="5"/>
        <v>2301.3190000000004</v>
      </c>
      <c r="Q47" s="137">
        <f>VAR!B43/1000</f>
        <v>3496.6010000000001</v>
      </c>
    </row>
    <row r="48" spans="13:17" x14ac:dyDescent="0.2">
      <c r="M48" s="121"/>
      <c r="N48" s="171">
        <f>'5-DAY'!A81</f>
        <v>37165</v>
      </c>
      <c r="O48" s="172">
        <f>'5-DAY'!B81/1000</f>
        <v>-828.88300000000004</v>
      </c>
      <c r="P48" s="172">
        <f t="shared" si="5"/>
        <v>-810.625</v>
      </c>
      <c r="Q48" s="172">
        <f>VAR!B44/1000</f>
        <v>3575.4839999999999</v>
      </c>
    </row>
    <row r="49" spans="14:17" x14ac:dyDescent="0.2">
      <c r="N49" s="171">
        <f>'5-DAY'!A82</f>
        <v>37166</v>
      </c>
      <c r="O49" s="172">
        <f>'5-DAY'!B82/1000</f>
        <v>928.39200000000005</v>
      </c>
      <c r="P49" s="172">
        <f t="shared" si="5"/>
        <v>1188.998</v>
      </c>
      <c r="Q49" s="172">
        <f>VAR!B45/1000</f>
        <v>3809.799</v>
      </c>
    </row>
    <row r="50" spans="14:17" x14ac:dyDescent="0.2">
      <c r="N50" s="171">
        <f>'5-DAY'!A83</f>
        <v>37167</v>
      </c>
      <c r="O50" s="172">
        <f>'5-DAY'!B83/1000</f>
        <v>-56.566000000000003</v>
      </c>
      <c r="P50" s="172">
        <f t="shared" si="5"/>
        <v>102.32700000000003</v>
      </c>
      <c r="Q50" s="172">
        <f>VAR!B46/1000</f>
        <v>3609.348</v>
      </c>
    </row>
    <row r="51" spans="14:17" x14ac:dyDescent="0.2">
      <c r="N51" s="171">
        <f>'5-DAY'!A84</f>
        <v>37168</v>
      </c>
      <c r="O51" s="172">
        <f>'5-DAY'!B84/1000</f>
        <v>-1551.827</v>
      </c>
      <c r="P51" s="172">
        <f t="shared" ref="P51:P56" si="6">SUM(O47:O51)</f>
        <v>-1714.336</v>
      </c>
      <c r="Q51" s="172">
        <f>VAR!B47/1000</f>
        <v>3641.9540000000002</v>
      </c>
    </row>
    <row r="52" spans="14:17" x14ac:dyDescent="0.2">
      <c r="N52" s="171">
        <f>'5-DAY'!A85</f>
        <v>37169</v>
      </c>
      <c r="O52" s="172">
        <f>'5-DAY'!B85/1000</f>
        <v>1906.7550000000001</v>
      </c>
      <c r="P52" s="172">
        <f t="shared" si="6"/>
        <v>397.87100000000009</v>
      </c>
      <c r="Q52" s="172">
        <f>VAR!B48/1000</f>
        <v>3440.55</v>
      </c>
    </row>
    <row r="53" spans="14:17" x14ac:dyDescent="0.2">
      <c r="N53" s="171">
        <f>'5-DAY'!A86</f>
        <v>37172</v>
      </c>
      <c r="O53" s="172">
        <f>'5-DAY'!B86/1000</f>
        <v>-804.95899999999995</v>
      </c>
      <c r="P53" s="172">
        <f t="shared" si="6"/>
        <v>421.79500000000019</v>
      </c>
      <c r="Q53" s="172">
        <f>VAR!B49/1000</f>
        <v>3538.4670000000001</v>
      </c>
    </row>
    <row r="54" spans="14:17" x14ac:dyDescent="0.2">
      <c r="N54" s="171">
        <f>'5-DAY'!A87</f>
        <v>37173</v>
      </c>
      <c r="O54" s="172">
        <f>'5-DAY'!B87/1000</f>
        <v>-4154.5110000000004</v>
      </c>
      <c r="P54" s="172">
        <f t="shared" si="6"/>
        <v>-4661.1080000000002</v>
      </c>
      <c r="Q54" s="172">
        <f>VAR!B50/1000</f>
        <v>3658.4630000000002</v>
      </c>
    </row>
    <row r="55" spans="14:17" x14ac:dyDescent="0.2">
      <c r="N55" s="171">
        <f>'5-DAY'!A88</f>
        <v>37174</v>
      </c>
      <c r="O55" s="172">
        <f>'5-DAY'!B88/1000</f>
        <v>-3569.306</v>
      </c>
      <c r="P55" s="172">
        <f t="shared" si="6"/>
        <v>-8173.848</v>
      </c>
      <c r="Q55" s="172">
        <f>VAR!B51/1000</f>
        <v>3669.8229999999999</v>
      </c>
    </row>
    <row r="56" spans="14:17" x14ac:dyDescent="0.2">
      <c r="N56" s="171">
        <f>'5-DAY'!A89</f>
        <v>37175</v>
      </c>
      <c r="O56" s="172">
        <f>'5-DAY'!B89/1000</f>
        <v>-2384.4679999999998</v>
      </c>
      <c r="P56" s="172">
        <f t="shared" si="6"/>
        <v>-9006.4890000000014</v>
      </c>
      <c r="Q56" s="172">
        <f>VAR!B52/1000</f>
        <v>3664.616</v>
      </c>
    </row>
    <row r="57" spans="14:17" x14ac:dyDescent="0.2">
      <c r="N57" s="171">
        <f>'5-DAY'!A90</f>
        <v>37176</v>
      </c>
      <c r="O57" s="172">
        <f>'5-DAY'!B90/1000</f>
        <v>-231.28700000000001</v>
      </c>
      <c r="P57" s="172">
        <f t="shared" ref="P57:P62" si="7">SUM(O53:O57)</f>
        <v>-11144.530999999999</v>
      </c>
      <c r="Q57" s="172">
        <f>VAR!B53/1000</f>
        <v>3563.8229999999999</v>
      </c>
    </row>
    <row r="58" spans="14:17" x14ac:dyDescent="0.2">
      <c r="N58" s="171">
        <f>'5-DAY'!A91</f>
        <v>37179</v>
      </c>
      <c r="O58" s="172">
        <f>'5-DAY'!B91/1000</f>
        <v>982.79899999999998</v>
      </c>
      <c r="P58" s="172">
        <f t="shared" si="7"/>
        <v>-9356.773000000001</v>
      </c>
      <c r="Q58" s="172">
        <f>VAR!B54/1000</f>
        <v>3690.0549999999998</v>
      </c>
    </row>
    <row r="59" spans="14:17" x14ac:dyDescent="0.2">
      <c r="N59" s="171">
        <f>'5-DAY'!A92</f>
        <v>37180</v>
      </c>
      <c r="O59" s="172">
        <f>'5-DAY'!B92/1000</f>
        <v>-2074.886</v>
      </c>
      <c r="P59" s="172">
        <f t="shared" si="7"/>
        <v>-7277.1479999999992</v>
      </c>
      <c r="Q59" s="172">
        <f>VAR!B55/1000</f>
        <v>3888.355</v>
      </c>
    </row>
    <row r="60" spans="14:17" x14ac:dyDescent="0.2">
      <c r="N60" s="171">
        <f>'5-DAY'!A93</f>
        <v>37181</v>
      </c>
      <c r="O60" s="172">
        <f>'5-DAY'!B93/1000</f>
        <v>123.937</v>
      </c>
      <c r="P60" s="172">
        <f t="shared" si="7"/>
        <v>-3583.9049999999997</v>
      </c>
      <c r="Q60" s="172">
        <f>VAR!B56/1000</f>
        <v>3774.34</v>
      </c>
    </row>
    <row r="61" spans="14:17" x14ac:dyDescent="0.2">
      <c r="N61" s="171">
        <f>'5-DAY'!A94</f>
        <v>37182</v>
      </c>
      <c r="O61" s="172">
        <f>'5-DAY'!B94/1000</f>
        <v>-1260.7</v>
      </c>
      <c r="P61" s="172">
        <f t="shared" si="7"/>
        <v>-2460.1370000000002</v>
      </c>
      <c r="Q61" s="172">
        <f>VAR!B57/1000</f>
        <v>3859.777</v>
      </c>
    </row>
    <row r="62" spans="14:17" x14ac:dyDescent="0.2">
      <c r="N62" s="171">
        <f>'5-DAY'!A95</f>
        <v>37183</v>
      </c>
      <c r="O62" s="172">
        <f>'5-DAY'!B95/1000</f>
        <v>-2138.2289999999998</v>
      </c>
      <c r="P62" s="172">
        <f t="shared" si="7"/>
        <v>-4367.0789999999997</v>
      </c>
      <c r="Q62" s="172">
        <f>VAR!B58/1000</f>
        <v>4123.2079999999996</v>
      </c>
    </row>
    <row r="63" spans="14:17" x14ac:dyDescent="0.2">
      <c r="N63" s="171">
        <f>'5-DAY'!A96</f>
        <v>37186</v>
      </c>
      <c r="O63" s="172">
        <f>'5-DAY'!B96/1000</f>
        <v>-311.404</v>
      </c>
      <c r="P63" s="172">
        <f t="shared" ref="P63:P68" si="8">SUM(O59:O63)</f>
        <v>-5661.2820000000011</v>
      </c>
      <c r="Q63" s="172">
        <f>VAR!B59/1000</f>
        <v>4239.9939999999997</v>
      </c>
    </row>
    <row r="64" spans="14:17" x14ac:dyDescent="0.2">
      <c r="N64" s="171">
        <f>'5-DAY'!A97</f>
        <v>37187</v>
      </c>
      <c r="O64" s="172">
        <f>'5-DAY'!B97/1000</f>
        <v>-6492.0550000000003</v>
      </c>
      <c r="P64" s="172">
        <f t="shared" si="8"/>
        <v>-10078.451000000001</v>
      </c>
      <c r="Q64" s="172">
        <f>VAR!B60/1000</f>
        <v>4037.636</v>
      </c>
    </row>
    <row r="65" spans="13:17" x14ac:dyDescent="0.2">
      <c r="N65" s="171">
        <f>'5-DAY'!A98</f>
        <v>37188</v>
      </c>
      <c r="O65" s="172">
        <f>'5-DAY'!B98/1000</f>
        <v>-1342.0609999999999</v>
      </c>
      <c r="P65" s="172">
        <f t="shared" si="8"/>
        <v>-11544.449000000001</v>
      </c>
      <c r="Q65" s="172">
        <f>VAR!B61/1000</f>
        <v>4351.5649999999996</v>
      </c>
    </row>
    <row r="66" spans="13:17" x14ac:dyDescent="0.2">
      <c r="N66" s="171">
        <f>'5-DAY'!A99</f>
        <v>37189</v>
      </c>
      <c r="O66" s="172">
        <f>'5-DAY'!B99/1000</f>
        <v>437.91</v>
      </c>
      <c r="P66" s="172">
        <f t="shared" si="8"/>
        <v>-9845.8389999999999</v>
      </c>
      <c r="Q66" s="172">
        <f>VAR!B62/1000</f>
        <v>4001.4319999999998</v>
      </c>
    </row>
    <row r="67" spans="13:17" x14ac:dyDescent="0.2">
      <c r="N67" s="171">
        <f>'5-DAY'!A100</f>
        <v>37190</v>
      </c>
      <c r="O67" s="172">
        <f>'5-DAY'!B100/1000</f>
        <v>-580.255</v>
      </c>
      <c r="P67" s="172">
        <f t="shared" si="8"/>
        <v>-8287.8649999999998</v>
      </c>
      <c r="Q67" s="172">
        <f>VAR!B63/1000</f>
        <v>3950.1089999999999</v>
      </c>
    </row>
    <row r="68" spans="13:17" x14ac:dyDescent="0.2">
      <c r="N68" s="171">
        <f>'5-DAY'!A101</f>
        <v>37193</v>
      </c>
      <c r="O68" s="172">
        <f>'5-DAY'!B101/1000</f>
        <v>-3124.881302546501</v>
      </c>
      <c r="P68" s="172">
        <f t="shared" si="8"/>
        <v>-11101.342302546502</v>
      </c>
      <c r="Q68" s="172">
        <f>VAR!B64/1000</f>
        <v>3928.527</v>
      </c>
    </row>
    <row r="69" spans="13:17" x14ac:dyDescent="0.2">
      <c r="N69" s="171">
        <f>'5-DAY'!A102</f>
        <v>37194</v>
      </c>
      <c r="O69" s="172">
        <f>'5-DAY'!B102/1000</f>
        <v>741.73930254650111</v>
      </c>
      <c r="P69" s="172">
        <f>SUM(O65:O69)</f>
        <v>-3867.5480000000002</v>
      </c>
      <c r="Q69" s="172">
        <f>VAR!B65/1000</f>
        <v>3711.3359999999998</v>
      </c>
    </row>
    <row r="70" spans="13:17" x14ac:dyDescent="0.2">
      <c r="N70" s="136">
        <f>'5-DAY'!A103</f>
        <v>37195</v>
      </c>
      <c r="O70" s="137">
        <f>'5-DAY'!B103/1000</f>
        <v>65.756</v>
      </c>
      <c r="P70" s="137">
        <f>SUM(O66:O70)</f>
        <v>-2459.7309999999998</v>
      </c>
      <c r="Q70" s="137">
        <f>VAR!B66/1000</f>
        <v>3910.002</v>
      </c>
    </row>
    <row r="71" spans="13:17" x14ac:dyDescent="0.2">
      <c r="M71" s="121"/>
      <c r="N71" s="171">
        <f>'5-DAY'!A104</f>
        <v>37196</v>
      </c>
      <c r="O71" s="172">
        <f>'5-DAY'!B104/1000</f>
        <v>134.898</v>
      </c>
      <c r="P71" s="172">
        <f>SUM(O67:O71)</f>
        <v>-2762.7429999999999</v>
      </c>
      <c r="Q71" s="172">
        <f>VAR!B67/1000</f>
        <v>4426.451</v>
      </c>
    </row>
    <row r="72" spans="13:17" x14ac:dyDescent="0.2">
      <c r="N72" s="171">
        <f>'5-DAY'!A105</f>
        <v>37197</v>
      </c>
      <c r="O72" s="172">
        <f>'5-DAY'!B105/1000</f>
        <v>-1370.183</v>
      </c>
      <c r="P72" s="172">
        <f>SUM(O68:O72)</f>
        <v>-3552.6709999999998</v>
      </c>
      <c r="Q72" s="172">
        <f>VAR!B68/1000</f>
        <v>4376.134</v>
      </c>
    </row>
    <row r="73" spans="13:17" x14ac:dyDescent="0.2">
      <c r="N73" s="171">
        <f>'5-DAY'!A106</f>
        <v>37200</v>
      </c>
      <c r="O73" s="172">
        <f>'5-DAY'!B106/1000</f>
        <v>29471.691999999999</v>
      </c>
      <c r="P73" s="172">
        <f t="shared" ref="P73:P90" si="9">SUM(O69:O73)</f>
        <v>29043.902302546499</v>
      </c>
      <c r="Q73" s="172">
        <f>VAR!B69/1000</f>
        <v>3429.4859999999999</v>
      </c>
    </row>
    <row r="74" spans="13:17" x14ac:dyDescent="0.2">
      <c r="N74" s="171">
        <f>'5-DAY'!A107</f>
        <v>37201</v>
      </c>
      <c r="O74" s="172">
        <f>'5-DAY'!B107/1000</f>
        <v>564.76</v>
      </c>
      <c r="P74" s="172">
        <f t="shared" si="9"/>
        <v>28866.922999999999</v>
      </c>
      <c r="Q74" s="172">
        <f>VAR!B70/1000</f>
        <v>3453.1179999999999</v>
      </c>
    </row>
    <row r="75" spans="13:17" x14ac:dyDescent="0.2">
      <c r="N75" s="171">
        <f>'5-DAY'!A108</f>
        <v>37202</v>
      </c>
      <c r="O75" s="172">
        <f>'5-DAY'!B108/1000</f>
        <v>179.74799999999999</v>
      </c>
      <c r="P75" s="172">
        <f t="shared" si="9"/>
        <v>28980.914999999997</v>
      </c>
      <c r="Q75" s="172">
        <f>VAR!B71/1000</f>
        <v>3514.451</v>
      </c>
    </row>
    <row r="76" spans="13:17" x14ac:dyDescent="0.2">
      <c r="N76" s="171">
        <f>'5-DAY'!A109</f>
        <v>37203</v>
      </c>
      <c r="O76" s="172">
        <f>'5-DAY'!B109/1000</f>
        <v>-2841.857</v>
      </c>
      <c r="P76" s="172">
        <f t="shared" si="9"/>
        <v>26004.159999999996</v>
      </c>
      <c r="Q76" s="172">
        <f>VAR!B72/1000</f>
        <v>3606.4389999999999</v>
      </c>
    </row>
    <row r="77" spans="13:17" x14ac:dyDescent="0.2">
      <c r="N77" s="171">
        <f>'5-DAY'!A110</f>
        <v>37204</v>
      </c>
      <c r="O77" s="172">
        <f>'5-DAY'!B110/1000</f>
        <v>693.20699999999999</v>
      </c>
      <c r="P77" s="172">
        <f t="shared" si="9"/>
        <v>28067.549999999996</v>
      </c>
      <c r="Q77" s="172">
        <f>VAR!B73/1000</f>
        <v>3511.2979999999998</v>
      </c>
    </row>
    <row r="78" spans="13:17" x14ac:dyDescent="0.2">
      <c r="N78" s="171">
        <f>'5-DAY'!A111</f>
        <v>37207</v>
      </c>
      <c r="O78" s="172">
        <f>'5-DAY'!B111/1000</f>
        <v>2731.4169999999999</v>
      </c>
      <c r="P78" s="172">
        <f t="shared" si="9"/>
        <v>1327.2749999999996</v>
      </c>
      <c r="Q78" s="172">
        <f>VAR!B74/1000</f>
        <v>3393.7950000000001</v>
      </c>
    </row>
    <row r="79" spans="13:17" x14ac:dyDescent="0.2">
      <c r="N79" s="171">
        <f>'5-DAY'!A112</f>
        <v>37208</v>
      </c>
      <c r="O79" s="172">
        <f>'5-DAY'!B112/1000</f>
        <v>1247.973</v>
      </c>
      <c r="P79" s="172">
        <f t="shared" si="9"/>
        <v>2010.4879999999998</v>
      </c>
      <c r="Q79" s="172">
        <f>VAR!B75/1000</f>
        <v>3716.81</v>
      </c>
    </row>
    <row r="80" spans="13:17" x14ac:dyDescent="0.2">
      <c r="N80" s="171">
        <f>'5-DAY'!A113</f>
        <v>37209</v>
      </c>
      <c r="O80" s="172">
        <f>'5-DAY'!B113/1000</f>
        <v>197.36600000000001</v>
      </c>
      <c r="P80" s="172">
        <f t="shared" si="9"/>
        <v>2028.1059999999998</v>
      </c>
      <c r="Q80" s="172">
        <f>VAR!B76/1000</f>
        <v>3467.0479999999998</v>
      </c>
    </row>
    <row r="81" spans="13:17" x14ac:dyDescent="0.2">
      <c r="N81" s="171">
        <f>'5-DAY'!A114</f>
        <v>37210</v>
      </c>
      <c r="O81" s="172">
        <f>'5-DAY'!B114/1000</f>
        <v>3159.2359999999999</v>
      </c>
      <c r="P81" s="172">
        <f t="shared" si="9"/>
        <v>8029.1989999999996</v>
      </c>
      <c r="Q81" s="172">
        <f>VAR!B77/1000</f>
        <v>3360.2649999999999</v>
      </c>
    </row>
    <row r="82" spans="13:17" x14ac:dyDescent="0.2">
      <c r="N82" s="171">
        <f>'5-DAY'!A115</f>
        <v>37211</v>
      </c>
      <c r="O82" s="172">
        <f>'5-DAY'!B115/1000</f>
        <v>437.68299999999999</v>
      </c>
      <c r="P82" s="172">
        <f t="shared" si="9"/>
        <v>7773.6750000000002</v>
      </c>
      <c r="Q82" s="172">
        <f>VAR!B78/1000</f>
        <v>3550.1570000000002</v>
      </c>
    </row>
    <row r="83" spans="13:17" x14ac:dyDescent="0.2">
      <c r="N83" s="171">
        <f>'5-DAY'!A116</f>
        <v>37214</v>
      </c>
      <c r="O83" s="172">
        <f>'5-DAY'!B116/1000</f>
        <v>14.484</v>
      </c>
      <c r="P83" s="172">
        <f t="shared" si="9"/>
        <v>5056.7420000000002</v>
      </c>
      <c r="Q83" s="172">
        <f>VAR!B79/1000</f>
        <v>3474.0650000000001</v>
      </c>
    </row>
    <row r="84" spans="13:17" x14ac:dyDescent="0.2">
      <c r="N84" s="171">
        <f>'5-DAY'!A117</f>
        <v>37215</v>
      </c>
      <c r="O84" s="172">
        <f>'5-DAY'!B117/1000</f>
        <v>-0.68799999999999994</v>
      </c>
      <c r="P84" s="172">
        <f t="shared" si="9"/>
        <v>3808.0809999999997</v>
      </c>
      <c r="Q84" s="172">
        <f>VAR!B80/1000</f>
        <v>3825.623</v>
      </c>
    </row>
    <row r="85" spans="13:17" x14ac:dyDescent="0.2">
      <c r="N85" s="171">
        <f>'5-DAY'!A118</f>
        <v>37216</v>
      </c>
      <c r="O85" s="172">
        <f>'5-DAY'!B118/1000</f>
        <v>512.60900000000004</v>
      </c>
      <c r="P85" s="172">
        <f t="shared" si="9"/>
        <v>4123.3239999999996</v>
      </c>
      <c r="Q85" s="172">
        <f>VAR!B81/1000</f>
        <v>3702.9580000000001</v>
      </c>
    </row>
    <row r="86" spans="13:17" x14ac:dyDescent="0.2">
      <c r="N86" s="171">
        <f>'5-DAY'!A119</f>
        <v>37221</v>
      </c>
      <c r="O86" s="172">
        <f>'5-DAY'!B119/1000</f>
        <v>881.553</v>
      </c>
      <c r="P86" s="172">
        <f t="shared" si="9"/>
        <v>1845.6410000000001</v>
      </c>
      <c r="Q86" s="172">
        <f>VAR!B82/1000</f>
        <v>3691.1060000000002</v>
      </c>
    </row>
    <row r="87" spans="13:17" x14ac:dyDescent="0.2">
      <c r="N87" s="171">
        <f>'5-DAY'!A120</f>
        <v>37222</v>
      </c>
      <c r="O87" s="172">
        <f>'5-DAY'!B120/1000</f>
        <v>1719.3119999999999</v>
      </c>
      <c r="P87" s="172">
        <f t="shared" si="9"/>
        <v>3127.27</v>
      </c>
      <c r="Q87" s="172">
        <f>VAR!B83/1000</f>
        <v>3669.288</v>
      </c>
    </row>
    <row r="88" spans="13:17" x14ac:dyDescent="0.2">
      <c r="N88" s="171">
        <f>'5-DAY'!A121</f>
        <v>37223</v>
      </c>
      <c r="O88" s="172">
        <f>'5-DAY'!B121/1000</f>
        <v>678.44500000000005</v>
      </c>
      <c r="P88" s="172">
        <f t="shared" si="9"/>
        <v>3791.2310000000002</v>
      </c>
      <c r="Q88" s="172">
        <f>VAR!B84/1000</f>
        <v>3366.9279999999999</v>
      </c>
    </row>
    <row r="89" spans="13:17" x14ac:dyDescent="0.2">
      <c r="N89" s="171">
        <f>'5-DAY'!A122</f>
        <v>37224</v>
      </c>
      <c r="O89" s="172">
        <f>'5-DAY'!B122/1000</f>
        <v>39465.286999999997</v>
      </c>
      <c r="P89" s="172">
        <f t="shared" si="9"/>
        <v>43257.205999999998</v>
      </c>
      <c r="Q89" s="172">
        <f>VAR!B85/1000</f>
        <v>2585.66</v>
      </c>
    </row>
    <row r="90" spans="13:17" x14ac:dyDescent="0.2">
      <c r="M90" s="121"/>
      <c r="N90" s="231">
        <f>'5-DAY'!A123</f>
        <v>37225</v>
      </c>
      <c r="O90" s="137">
        <f>'5-DAY'!B123/1000</f>
        <v>309.59199999999998</v>
      </c>
      <c r="P90" s="137">
        <f t="shared" si="9"/>
        <v>43054.188999999991</v>
      </c>
      <c r="Q90" s="137">
        <f>VAR!B86/1000</f>
        <v>2367.6439999999998</v>
      </c>
    </row>
    <row r="91" spans="13:17" x14ac:dyDescent="0.2">
      <c r="N91" s="171">
        <f>'5-DAY'!A124</f>
        <v>37228</v>
      </c>
      <c r="O91" s="172">
        <f>'5-DAY'!B124/1000</f>
        <v>4983.4549999999999</v>
      </c>
      <c r="P91" s="172">
        <f>SUM(O87:O91)</f>
        <v>47156.090999999993</v>
      </c>
      <c r="Q91" s="172">
        <f>VAR!B87/1000</f>
        <v>2440.9940000000001</v>
      </c>
    </row>
    <row r="92" spans="13:17" x14ac:dyDescent="0.2">
      <c r="N92" s="171">
        <f>'5-DAY'!A125</f>
        <v>37229</v>
      </c>
      <c r="O92" s="172">
        <f>'5-DAY'!B125/1000</f>
        <v>4726.4669999999996</v>
      </c>
      <c r="P92" s="172">
        <f t="shared" ref="P92:P110" si="10">SUM(O88:O92)</f>
        <v>50163.245999999992</v>
      </c>
      <c r="Q92" s="172">
        <f>VAR!B88/1000</f>
        <v>2420.7559999999999</v>
      </c>
    </row>
    <row r="93" spans="13:17" x14ac:dyDescent="0.2">
      <c r="N93" s="171">
        <f>'5-DAY'!A126</f>
        <v>37230</v>
      </c>
      <c r="O93" s="172">
        <f>'5-DAY'!B126/1000</f>
        <v>6507.0379999999996</v>
      </c>
      <c r="P93" s="172">
        <f t="shared" si="10"/>
        <v>55991.838999999993</v>
      </c>
      <c r="Q93" s="172">
        <f>VAR!B89/1000</f>
        <v>2416.48</v>
      </c>
    </row>
    <row r="94" spans="13:17" x14ac:dyDescent="0.2">
      <c r="N94" s="171">
        <f>'5-DAY'!A127</f>
        <v>37231</v>
      </c>
      <c r="O94" s="172">
        <f>'5-DAY'!B127/1000</f>
        <v>63.402000000000001</v>
      </c>
      <c r="P94" s="172">
        <f t="shared" si="10"/>
        <v>16589.953999999998</v>
      </c>
      <c r="Q94" s="172">
        <f>VAR!B90/1000</f>
        <v>2452.8490000000002</v>
      </c>
    </row>
    <row r="95" spans="13:17" x14ac:dyDescent="0.2">
      <c r="N95" s="171">
        <f>'5-DAY'!A128</f>
        <v>37232</v>
      </c>
      <c r="O95" s="172">
        <f>'5-DAY'!B128/1000</f>
        <v>142.685</v>
      </c>
      <c r="P95" s="172">
        <f t="shared" si="10"/>
        <v>16423.046999999999</v>
      </c>
      <c r="Q95" s="172">
        <f>VAR!B91/1000</f>
        <v>2501.4380000000001</v>
      </c>
    </row>
    <row r="96" spans="13:17" x14ac:dyDescent="0.2">
      <c r="N96" s="171">
        <f>'5-DAY'!A129</f>
        <v>37235</v>
      </c>
      <c r="O96" s="172">
        <f>'5-DAY'!B129/1000</f>
        <v>-577.673</v>
      </c>
      <c r="P96" s="172">
        <f t="shared" si="10"/>
        <v>10861.918999999998</v>
      </c>
      <c r="Q96" s="172">
        <f>VAR!B92/1000</f>
        <v>2664.3870000000002</v>
      </c>
    </row>
    <row r="97" spans="14:17" x14ac:dyDescent="0.2">
      <c r="N97" s="171">
        <f>'5-DAY'!A130</f>
        <v>37236</v>
      </c>
      <c r="O97" s="172">
        <f>'5-DAY'!B130/1000</f>
        <v>-938.74599999999998</v>
      </c>
      <c r="P97" s="172">
        <f t="shared" si="10"/>
        <v>5196.7060000000001</v>
      </c>
      <c r="Q97" s="172">
        <f>VAR!B93/1000</f>
        <v>2593.5030000000002</v>
      </c>
    </row>
    <row r="98" spans="14:17" x14ac:dyDescent="0.2">
      <c r="N98" s="171">
        <f>'5-DAY'!A131</f>
        <v>37237</v>
      </c>
      <c r="O98" s="172">
        <f>'5-DAY'!B131/1000</f>
        <v>8458.8909999999996</v>
      </c>
      <c r="P98" s="172">
        <f t="shared" si="10"/>
        <v>7148.5589999999993</v>
      </c>
      <c r="Q98" s="172">
        <f>VAR!B94/1000</f>
        <v>2497.4340000000002</v>
      </c>
    </row>
    <row r="99" spans="14:17" x14ac:dyDescent="0.2">
      <c r="N99" s="171">
        <f>'5-DAY'!A132</f>
        <v>37238</v>
      </c>
      <c r="O99" s="172">
        <f>'5-DAY'!B132/1000</f>
        <v>3136.027</v>
      </c>
      <c r="P99" s="172">
        <f t="shared" si="10"/>
        <v>10221.183999999999</v>
      </c>
      <c r="Q99" s="172">
        <f>VAR!B95/1000</f>
        <v>2532.1129999999998</v>
      </c>
    </row>
    <row r="100" spans="14:17" x14ac:dyDescent="0.2">
      <c r="N100" s="171">
        <f>'5-DAY'!A133</f>
        <v>37239</v>
      </c>
      <c r="O100" s="172">
        <f>'5-DAY'!B133/1000</f>
        <v>1233.181</v>
      </c>
      <c r="P100" s="172">
        <f t="shared" si="10"/>
        <v>11311.68</v>
      </c>
      <c r="Q100" s="172">
        <f>VAR!B96/1000</f>
        <v>2637.944</v>
      </c>
    </row>
    <row r="101" spans="14:17" x14ac:dyDescent="0.2">
      <c r="N101" s="171">
        <f>'5-DAY'!A134</f>
        <v>37242</v>
      </c>
      <c r="O101" s="172">
        <f>'5-DAY'!B134/1000</f>
        <v>2135.3119999999999</v>
      </c>
      <c r="P101" s="172">
        <f t="shared" si="10"/>
        <v>14024.664999999999</v>
      </c>
      <c r="Q101" s="172">
        <f>VAR!B97/1000</f>
        <v>2641.1410000000001</v>
      </c>
    </row>
    <row r="102" spans="14:17" x14ac:dyDescent="0.2">
      <c r="N102" s="171">
        <f>'5-DAY'!A135</f>
        <v>37243</v>
      </c>
      <c r="O102" s="172">
        <f>'5-DAY'!B135/1000</f>
        <v>4099.6859999999997</v>
      </c>
      <c r="P102" s="172">
        <f t="shared" si="10"/>
        <v>19063.097000000002</v>
      </c>
      <c r="Q102" s="172">
        <f>VAR!B98/1000</f>
        <v>2502.953</v>
      </c>
    </row>
    <row r="103" spans="14:17" x14ac:dyDescent="0.2">
      <c r="N103" s="171">
        <f>'5-DAY'!A136</f>
        <v>37244</v>
      </c>
      <c r="O103" s="172">
        <f>'5-DAY'!B136/1000</f>
        <v>0</v>
      </c>
      <c r="P103" s="172">
        <f t="shared" si="10"/>
        <v>10604.206</v>
      </c>
      <c r="Q103" s="172">
        <f>VAR!B99/1000</f>
        <v>0</v>
      </c>
    </row>
    <row r="104" spans="14:17" x14ac:dyDescent="0.2">
      <c r="N104" s="171">
        <f>'5-DAY'!A137</f>
        <v>37245</v>
      </c>
      <c r="O104" s="172">
        <f>'5-DAY'!B137/1000</f>
        <v>0</v>
      </c>
      <c r="P104" s="172">
        <f t="shared" si="10"/>
        <v>7468.1790000000001</v>
      </c>
      <c r="Q104" s="172">
        <f>VAR!B100/1000</f>
        <v>0</v>
      </c>
    </row>
    <row r="105" spans="14:17" x14ac:dyDescent="0.2">
      <c r="N105" s="171">
        <f>'5-DAY'!A138</f>
        <v>37246</v>
      </c>
      <c r="O105" s="172">
        <f>'5-DAY'!B138/1000</f>
        <v>0</v>
      </c>
      <c r="P105" s="172">
        <f t="shared" si="10"/>
        <v>6234.9979999999996</v>
      </c>
      <c r="Q105" s="172">
        <f>VAR!B101/1000</f>
        <v>0</v>
      </c>
    </row>
    <row r="106" spans="14:17" x14ac:dyDescent="0.2">
      <c r="N106" s="171">
        <f>'5-DAY'!A139</f>
        <v>37249</v>
      </c>
      <c r="O106" s="172">
        <f>'5-DAY'!B139/1000</f>
        <v>0</v>
      </c>
      <c r="P106" s="172">
        <f t="shared" si="10"/>
        <v>4099.6859999999997</v>
      </c>
      <c r="Q106" s="172">
        <f>VAR!B102/1000</f>
        <v>0</v>
      </c>
    </row>
    <row r="107" spans="14:17" x14ac:dyDescent="0.2">
      <c r="N107" s="171">
        <f>'5-DAY'!A140</f>
        <v>37251</v>
      </c>
      <c r="O107" s="172">
        <f>'5-DAY'!B140/1000</f>
        <v>0</v>
      </c>
      <c r="P107" s="172">
        <f t="shared" si="10"/>
        <v>0</v>
      </c>
      <c r="Q107" s="172">
        <f>VAR!B103/1000</f>
        <v>0</v>
      </c>
    </row>
    <row r="108" spans="14:17" x14ac:dyDescent="0.2">
      <c r="N108" s="171">
        <f>'5-DAY'!A141</f>
        <v>37252</v>
      </c>
      <c r="O108" s="172">
        <f>'5-DAY'!B141/1000</f>
        <v>0</v>
      </c>
      <c r="P108" s="172">
        <f t="shared" si="10"/>
        <v>0</v>
      </c>
      <c r="Q108" s="172">
        <f>VAR!B104/1000</f>
        <v>0</v>
      </c>
    </row>
    <row r="109" spans="14:17" x14ac:dyDescent="0.2">
      <c r="N109" s="171">
        <f>'5-DAY'!A142</f>
        <v>37253</v>
      </c>
      <c r="O109" s="172">
        <f>'5-DAY'!B142/1000</f>
        <v>0</v>
      </c>
      <c r="P109" s="172">
        <f t="shared" si="10"/>
        <v>0</v>
      </c>
      <c r="Q109" s="172">
        <f>VAR!B105/1000</f>
        <v>0</v>
      </c>
    </row>
    <row r="110" spans="14:17" x14ac:dyDescent="0.2">
      <c r="N110" s="136">
        <f>'5-DAY'!A143</f>
        <v>37256</v>
      </c>
      <c r="O110" s="137">
        <f>'5-DAY'!B143/1000</f>
        <v>0</v>
      </c>
      <c r="P110" s="137">
        <f t="shared" si="10"/>
        <v>0</v>
      </c>
      <c r="Q110" s="137">
        <f>VAR!B106/1000</f>
        <v>0</v>
      </c>
    </row>
    <row r="111" spans="14:17" x14ac:dyDescent="0.2">
      <c r="N111" s="171"/>
      <c r="O111" s="172"/>
      <c r="P111" s="172"/>
      <c r="Q111" s="172"/>
    </row>
    <row r="112" spans="14:17" x14ac:dyDescent="0.2">
      <c r="N112" s="171"/>
      <c r="O112" s="172"/>
      <c r="P112" s="172"/>
      <c r="Q112" s="172"/>
    </row>
    <row r="113" spans="14:17" x14ac:dyDescent="0.2">
      <c r="N113" s="171"/>
      <c r="O113" s="172"/>
      <c r="P113" s="172"/>
      <c r="Q113" s="172"/>
    </row>
    <row r="114" spans="14:17" x14ac:dyDescent="0.2">
      <c r="N114" s="171"/>
      <c r="O114" s="172"/>
      <c r="P114" s="172"/>
      <c r="Q114" s="172"/>
    </row>
    <row r="115" spans="14:17" x14ac:dyDescent="0.2">
      <c r="N115" s="171"/>
      <c r="O115" s="172"/>
      <c r="P115" s="172"/>
      <c r="Q115" s="172"/>
    </row>
    <row r="116" spans="14:17" x14ac:dyDescent="0.2">
      <c r="N116" s="171"/>
      <c r="O116" s="172"/>
      <c r="P116" s="172"/>
      <c r="Q116" s="172"/>
    </row>
    <row r="117" spans="14:17" x14ac:dyDescent="0.2">
      <c r="N117" s="171"/>
      <c r="O117" s="172"/>
      <c r="P117" s="172"/>
      <c r="Q117" s="172"/>
    </row>
    <row r="118" spans="14:17" x14ac:dyDescent="0.2">
      <c r="N118" s="171"/>
      <c r="O118" s="172"/>
      <c r="P118" s="172"/>
      <c r="Q118" s="17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.6" x14ac:dyDescent="0.2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0.6640625" style="122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20" ht="10.199999999999999" x14ac:dyDescent="0.2">
      <c r="A1" s="58" t="s">
        <v>98</v>
      </c>
      <c r="C1" s="119"/>
    </row>
    <row r="2" spans="1:20" ht="10.199999999999999" x14ac:dyDescent="0.2">
      <c r="A2" s="117" t="str">
        <f>'POWER SUM'!A3</f>
        <v>As of December 18, 2001</v>
      </c>
      <c r="C2" s="119"/>
    </row>
    <row r="4" spans="1:20" x14ac:dyDescent="0.2">
      <c r="N4" s="123"/>
      <c r="O4" s="118"/>
    </row>
    <row r="5" spans="1:20" x14ac:dyDescent="0.2">
      <c r="N5" s="123"/>
      <c r="O5" s="118"/>
    </row>
    <row r="6" spans="1:20" x14ac:dyDescent="0.2">
      <c r="N6" s="123" t="s">
        <v>89</v>
      </c>
      <c r="O6" s="118"/>
    </row>
    <row r="7" spans="1:20" x14ac:dyDescent="0.2">
      <c r="N7" s="124" t="s">
        <v>90</v>
      </c>
      <c r="O7" s="125" t="s">
        <v>91</v>
      </c>
      <c r="P7" s="126" t="s">
        <v>92</v>
      </c>
      <c r="Q7" s="126" t="s">
        <v>93</v>
      </c>
      <c r="R7" s="126" t="s">
        <v>94</v>
      </c>
      <c r="S7" s="126" t="s">
        <v>95</v>
      </c>
      <c r="T7" s="126" t="s">
        <v>99</v>
      </c>
    </row>
    <row r="8" spans="1:20" x14ac:dyDescent="0.2">
      <c r="N8" s="123">
        <f>'5-DAY'!A40</f>
        <v>37104</v>
      </c>
      <c r="O8" s="118">
        <f>'5-DAY'!C40/1000</f>
        <v>37.195999999999998</v>
      </c>
      <c r="P8" s="118">
        <v>54</v>
      </c>
      <c r="Q8" s="118">
        <f>O8</f>
        <v>37.195999999999998</v>
      </c>
      <c r="R8" s="118">
        <f>-987+O8</f>
        <v>-949.80399999999997</v>
      </c>
      <c r="S8" s="118">
        <f>-13968-987+O8</f>
        <v>-14917.804</v>
      </c>
    </row>
    <row r="9" spans="1:20" x14ac:dyDescent="0.2">
      <c r="N9" s="123">
        <f>'5-DAY'!A41</f>
        <v>37105</v>
      </c>
      <c r="O9" s="118">
        <f>'5-DAY'!C41/1000</f>
        <v>0.66700000000000004</v>
      </c>
      <c r="P9" s="118">
        <v>73</v>
      </c>
      <c r="Q9" s="118">
        <f t="shared" ref="Q9:Q20" si="0">Q8+O9</f>
        <v>37.863</v>
      </c>
      <c r="R9" s="118">
        <f t="shared" ref="R9:R20" si="1">R8+O9</f>
        <v>-949.13699999999994</v>
      </c>
      <c r="S9" s="118">
        <f t="shared" ref="S9:S20" si="2">S8+O9</f>
        <v>-14917.137000000001</v>
      </c>
      <c r="T9" s="120">
        <f>VAR!C4/1000</f>
        <v>0</v>
      </c>
    </row>
    <row r="10" spans="1:20" x14ac:dyDescent="0.2">
      <c r="N10" s="123">
        <f>'5-DAY'!A42</f>
        <v>37106</v>
      </c>
      <c r="O10" s="118">
        <f>'5-DAY'!C42/1000</f>
        <v>-64.477999999999994</v>
      </c>
      <c r="P10" s="118">
        <v>75</v>
      </c>
      <c r="Q10" s="118">
        <f t="shared" si="0"/>
        <v>-26.614999999999995</v>
      </c>
      <c r="R10" s="118">
        <f t="shared" si="1"/>
        <v>-1013.6149999999999</v>
      </c>
      <c r="S10" s="118">
        <f t="shared" si="2"/>
        <v>-14981.615</v>
      </c>
      <c r="T10" s="120">
        <f>VAR!C5/1000</f>
        <v>0</v>
      </c>
    </row>
    <row r="11" spans="1:20" x14ac:dyDescent="0.2">
      <c r="N11" s="123">
        <f>'5-DAY'!A43</f>
        <v>37109</v>
      </c>
      <c r="O11" s="118">
        <f>'5-DAY'!C43/1000</f>
        <v>-37.119</v>
      </c>
      <c r="P11" s="118">
        <v>52</v>
      </c>
      <c r="Q11" s="118">
        <f t="shared" si="0"/>
        <v>-63.733999999999995</v>
      </c>
      <c r="R11" s="118">
        <f t="shared" si="1"/>
        <v>-1050.7339999999999</v>
      </c>
      <c r="S11" s="118">
        <f t="shared" si="2"/>
        <v>-15018.734</v>
      </c>
      <c r="T11" s="120">
        <f>VAR!C6/1000</f>
        <v>0</v>
      </c>
    </row>
    <row r="12" spans="1:20" x14ac:dyDescent="0.2">
      <c r="N12" s="123">
        <f>'5-DAY'!A44</f>
        <v>37110</v>
      </c>
      <c r="O12" s="118">
        <f>'5-DAY'!C44/1000</f>
        <v>-44.673999999999999</v>
      </c>
      <c r="P12" s="118">
        <f t="shared" ref="P12:P20" si="3">SUM(O8:O12)</f>
        <v>-108.40799999999999</v>
      </c>
      <c r="Q12" s="118">
        <f t="shared" si="0"/>
        <v>-108.40799999999999</v>
      </c>
      <c r="R12" s="118">
        <f t="shared" si="1"/>
        <v>-1095.4079999999999</v>
      </c>
      <c r="S12" s="118">
        <f t="shared" si="2"/>
        <v>-15063.408000000001</v>
      </c>
      <c r="T12" s="120">
        <f>VAR!C7/1000</f>
        <v>0</v>
      </c>
    </row>
    <row r="13" spans="1:20" x14ac:dyDescent="0.2">
      <c r="N13" s="123">
        <f>'5-DAY'!A45</f>
        <v>37111</v>
      </c>
      <c r="O13" s="118">
        <f>'5-DAY'!C45/1000</f>
        <v>124.471</v>
      </c>
      <c r="P13" s="118">
        <f t="shared" si="3"/>
        <v>-21.132999999999981</v>
      </c>
      <c r="Q13" s="118">
        <f t="shared" si="0"/>
        <v>16.063000000000017</v>
      </c>
      <c r="R13" s="118">
        <f t="shared" si="1"/>
        <v>-970.9369999999999</v>
      </c>
      <c r="S13" s="118">
        <f t="shared" si="2"/>
        <v>-14938.937000000002</v>
      </c>
      <c r="T13" s="120">
        <f>VAR!C8/1000</f>
        <v>0</v>
      </c>
    </row>
    <row r="14" spans="1:20" x14ac:dyDescent="0.2">
      <c r="N14" s="123">
        <f>'5-DAY'!A46</f>
        <v>37112</v>
      </c>
      <c r="O14" s="118">
        <f>'5-DAY'!C46/1000</f>
        <v>-69.278999999999996</v>
      </c>
      <c r="P14" s="118">
        <f t="shared" si="3"/>
        <v>-91.078999999999979</v>
      </c>
      <c r="Q14" s="118">
        <f t="shared" si="0"/>
        <v>-53.21599999999998</v>
      </c>
      <c r="R14" s="118">
        <f t="shared" si="1"/>
        <v>-1040.2159999999999</v>
      </c>
      <c r="S14" s="118">
        <f t="shared" si="2"/>
        <v>-15008.216000000002</v>
      </c>
      <c r="T14" s="120">
        <f>VAR!C9/1000</f>
        <v>0</v>
      </c>
    </row>
    <row r="15" spans="1:20" x14ac:dyDescent="0.2">
      <c r="N15" s="123">
        <f>'5-DAY'!A47</f>
        <v>37113</v>
      </c>
      <c r="O15" s="118">
        <f>'5-DAY'!C47/1000</f>
        <v>19.545999999999999</v>
      </c>
      <c r="P15" s="118">
        <f t="shared" si="3"/>
        <v>-7.0549999999999997</v>
      </c>
      <c r="Q15" s="118">
        <f t="shared" si="0"/>
        <v>-33.66999999999998</v>
      </c>
      <c r="R15" s="118">
        <f t="shared" si="1"/>
        <v>-1020.6699999999998</v>
      </c>
      <c r="S15" s="118">
        <f t="shared" si="2"/>
        <v>-14988.670000000002</v>
      </c>
      <c r="T15" s="120">
        <f>VAR!C10/1000</f>
        <v>0</v>
      </c>
    </row>
    <row r="16" spans="1:20" x14ac:dyDescent="0.2">
      <c r="N16" s="123">
        <f>'5-DAY'!A48</f>
        <v>37116</v>
      </c>
      <c r="O16" s="118">
        <f>'5-DAY'!C48/1000</f>
        <v>-62.625</v>
      </c>
      <c r="P16" s="118">
        <f t="shared" si="3"/>
        <v>-32.561</v>
      </c>
      <c r="Q16" s="118">
        <f t="shared" si="0"/>
        <v>-96.294999999999987</v>
      </c>
      <c r="R16" s="118">
        <f t="shared" si="1"/>
        <v>-1083.2949999999998</v>
      </c>
      <c r="S16" s="118">
        <f t="shared" si="2"/>
        <v>-15051.295000000002</v>
      </c>
      <c r="T16" s="120">
        <f>VAR!C11/1000</f>
        <v>0</v>
      </c>
    </row>
    <row r="17" spans="14:20" x14ac:dyDescent="0.2">
      <c r="N17" s="123">
        <f>'5-DAY'!A49</f>
        <v>37117</v>
      </c>
      <c r="O17" s="118">
        <f>'5-DAY'!C49/1000</f>
        <v>16.7</v>
      </c>
      <c r="P17" s="118">
        <f t="shared" si="3"/>
        <v>28.812999999999999</v>
      </c>
      <c r="Q17" s="118">
        <f t="shared" si="0"/>
        <v>-79.594999999999985</v>
      </c>
      <c r="R17" s="118">
        <f t="shared" si="1"/>
        <v>-1066.5949999999998</v>
      </c>
      <c r="S17" s="118">
        <f t="shared" si="2"/>
        <v>-15034.595000000001</v>
      </c>
      <c r="T17" s="118">
        <f>VAR!C12/1000</f>
        <v>59.430999999999997</v>
      </c>
    </row>
    <row r="18" spans="14:20" x14ac:dyDescent="0.2">
      <c r="N18" s="123">
        <f>'5-DAY'!A50</f>
        <v>37118</v>
      </c>
      <c r="O18" s="118">
        <f>'5-DAY'!C50/1000</f>
        <v>-36.841000000000001</v>
      </c>
      <c r="P18" s="118">
        <f t="shared" si="3"/>
        <v>-132.499</v>
      </c>
      <c r="Q18" s="118">
        <f t="shared" si="0"/>
        <v>-116.43599999999998</v>
      </c>
      <c r="R18" s="118">
        <f t="shared" si="1"/>
        <v>-1103.4359999999997</v>
      </c>
      <c r="S18" s="118">
        <f t="shared" si="2"/>
        <v>-15071.436000000002</v>
      </c>
      <c r="T18" s="118">
        <f>VAR!C13/1000</f>
        <v>59.771000000000001</v>
      </c>
    </row>
    <row r="19" spans="14:20" x14ac:dyDescent="0.2">
      <c r="N19" s="123">
        <f>'5-DAY'!A51</f>
        <v>37119</v>
      </c>
      <c r="O19" s="118">
        <f>'5-DAY'!C51/1000</f>
        <v>95.391999999999996</v>
      </c>
      <c r="P19" s="118">
        <f t="shared" si="3"/>
        <v>32.171999999999997</v>
      </c>
      <c r="Q19" s="118">
        <f t="shared" si="0"/>
        <v>-21.043999999999983</v>
      </c>
      <c r="R19" s="118">
        <f t="shared" si="1"/>
        <v>-1008.0439999999996</v>
      </c>
      <c r="S19" s="118">
        <f t="shared" si="2"/>
        <v>-14976.044000000002</v>
      </c>
      <c r="T19" s="118">
        <f>VAR!C14/1000</f>
        <v>0</v>
      </c>
    </row>
    <row r="20" spans="14:20" x14ac:dyDescent="0.2">
      <c r="N20" s="123">
        <f>'5-DAY'!A52</f>
        <v>37120</v>
      </c>
      <c r="O20" s="118">
        <f>'5-DAY'!C52/1000</f>
        <v>-54.783000000000001</v>
      </c>
      <c r="P20" s="118">
        <f t="shared" si="3"/>
        <v>-42.156999999999996</v>
      </c>
      <c r="Q20" s="118">
        <f t="shared" si="0"/>
        <v>-75.826999999999984</v>
      </c>
      <c r="R20" s="118">
        <f t="shared" si="1"/>
        <v>-1062.8269999999995</v>
      </c>
      <c r="S20" s="118">
        <f t="shared" si="2"/>
        <v>-15030.827000000001</v>
      </c>
      <c r="T20" s="118">
        <f>VAR!C15/1000</f>
        <v>0</v>
      </c>
    </row>
    <row r="21" spans="14:20" x14ac:dyDescent="0.2">
      <c r="N21" s="123">
        <f>'5-DAY'!A53</f>
        <v>37123</v>
      </c>
      <c r="O21" s="118">
        <f>'5-DAY'!C53/1000</f>
        <v>-48.749000000000002</v>
      </c>
      <c r="P21" s="118">
        <f t="shared" ref="P21:P26" si="4">SUM(O17:O21)</f>
        <v>-28.281000000000013</v>
      </c>
      <c r="Q21" s="118">
        <f t="shared" ref="Q21:Q26" si="5">Q20+O21</f>
        <v>-124.57599999999999</v>
      </c>
      <c r="R21" s="118">
        <f t="shared" ref="R21:R26" si="6">R20+O21</f>
        <v>-1111.5759999999996</v>
      </c>
      <c r="S21" s="118">
        <f t="shared" ref="S21:S26" si="7">S20+O21</f>
        <v>-15079.576000000001</v>
      </c>
      <c r="T21" s="118">
        <f>VAR!C16/1000</f>
        <v>0</v>
      </c>
    </row>
    <row r="22" spans="14:20" x14ac:dyDescent="0.2">
      <c r="N22" s="123">
        <f>'5-DAY'!A54</f>
        <v>37124</v>
      </c>
      <c r="O22" s="118">
        <f>'5-DAY'!C54/1000</f>
        <v>-17.367000000000001</v>
      </c>
      <c r="P22" s="118">
        <f t="shared" si="4"/>
        <v>-62.348000000000013</v>
      </c>
      <c r="Q22" s="118">
        <f t="shared" si="5"/>
        <v>-141.94299999999998</v>
      </c>
      <c r="R22" s="118">
        <f t="shared" si="6"/>
        <v>-1128.9429999999995</v>
      </c>
      <c r="S22" s="118">
        <f t="shared" si="7"/>
        <v>-15096.943000000001</v>
      </c>
      <c r="T22" s="118">
        <f>VAR!C17/1000</f>
        <v>0</v>
      </c>
    </row>
    <row r="23" spans="14:20" x14ac:dyDescent="0.2">
      <c r="N23" s="123">
        <f>'5-DAY'!A55</f>
        <v>37125</v>
      </c>
      <c r="O23" s="118">
        <f>'5-DAY'!C55/1000</f>
        <v>9.0489999999999995</v>
      </c>
      <c r="P23" s="118">
        <f t="shared" si="4"/>
        <v>-16.458000000000009</v>
      </c>
      <c r="Q23" s="118">
        <f t="shared" si="5"/>
        <v>-132.89399999999998</v>
      </c>
      <c r="R23" s="118">
        <f t="shared" si="6"/>
        <v>-1119.8939999999996</v>
      </c>
      <c r="S23" s="118">
        <f t="shared" si="7"/>
        <v>-15087.894</v>
      </c>
      <c r="T23" s="118">
        <f>VAR!C18/1000</f>
        <v>0</v>
      </c>
    </row>
    <row r="24" spans="14:20" x14ac:dyDescent="0.2">
      <c r="N24" s="123">
        <f>'5-DAY'!A56</f>
        <v>37126</v>
      </c>
      <c r="O24" s="118">
        <f>'5-DAY'!C56/1000</f>
        <v>-85.316999999999993</v>
      </c>
      <c r="P24" s="118">
        <f t="shared" si="4"/>
        <v>-197.16700000000003</v>
      </c>
      <c r="Q24" s="118">
        <f t="shared" si="5"/>
        <v>-218.21099999999996</v>
      </c>
      <c r="R24" s="118">
        <f t="shared" si="6"/>
        <v>-1205.2109999999996</v>
      </c>
      <c r="S24" s="118">
        <f t="shared" si="7"/>
        <v>-15173.210999999999</v>
      </c>
      <c r="T24" s="118">
        <f>VAR!C19/1000</f>
        <v>0</v>
      </c>
    </row>
    <row r="25" spans="14:20" x14ac:dyDescent="0.2">
      <c r="N25" s="123">
        <f>'5-DAY'!A57</f>
        <v>37127</v>
      </c>
      <c r="O25" s="118">
        <f>'5-DAY'!C57/1000</f>
        <v>-117.34699999999999</v>
      </c>
      <c r="P25" s="118">
        <f t="shared" si="4"/>
        <v>-259.73099999999999</v>
      </c>
      <c r="Q25" s="118">
        <f t="shared" si="5"/>
        <v>-335.55799999999994</v>
      </c>
      <c r="R25" s="118">
        <f t="shared" si="6"/>
        <v>-1322.5579999999995</v>
      </c>
      <c r="S25" s="118">
        <f t="shared" si="7"/>
        <v>-15290.557999999999</v>
      </c>
      <c r="T25" s="118">
        <f>VAR!C20/1000</f>
        <v>0</v>
      </c>
    </row>
    <row r="26" spans="14:20" x14ac:dyDescent="0.2">
      <c r="N26" s="123">
        <f>'5-DAY'!A58</f>
        <v>37130</v>
      </c>
      <c r="O26" s="118">
        <f>'5-DAY'!C58/1000</f>
        <v>28.286000000000001</v>
      </c>
      <c r="P26" s="118">
        <f t="shared" si="4"/>
        <v>-182.69599999999997</v>
      </c>
      <c r="Q26" s="118">
        <f t="shared" si="5"/>
        <v>-307.27199999999993</v>
      </c>
      <c r="R26" s="118">
        <f t="shared" si="6"/>
        <v>-1294.2719999999995</v>
      </c>
      <c r="S26" s="118">
        <f t="shared" si="7"/>
        <v>-15262.271999999999</v>
      </c>
      <c r="T26" s="118">
        <f>VAR!C21/1000</f>
        <v>0</v>
      </c>
    </row>
    <row r="27" spans="14:20" x14ac:dyDescent="0.2">
      <c r="N27" s="123">
        <f>'5-DAY'!A59</f>
        <v>37131</v>
      </c>
      <c r="O27" s="118">
        <f>'5-DAY'!C59/1000</f>
        <v>110.676</v>
      </c>
      <c r="P27" s="118">
        <f t="shared" ref="P27:P32" si="8">SUM(O23:O27)</f>
        <v>-54.653000000000006</v>
      </c>
      <c r="Q27" s="118">
        <f>Q26+O27</f>
        <v>-196.59599999999995</v>
      </c>
      <c r="R27" s="118">
        <f t="shared" ref="R27:R32" si="9">R26+O27</f>
        <v>-1183.5959999999995</v>
      </c>
      <c r="S27" s="118">
        <f t="shared" ref="S27:S32" si="10">S26+O27</f>
        <v>-15151.596</v>
      </c>
      <c r="T27" s="118">
        <f>VAR!C22/1000</f>
        <v>0</v>
      </c>
    </row>
    <row r="28" spans="14:20" x14ac:dyDescent="0.2">
      <c r="N28" s="123">
        <f>'5-DAY'!A60</f>
        <v>37132</v>
      </c>
      <c r="O28" s="118">
        <f>'5-DAY'!C60/1000</f>
        <v>320.44</v>
      </c>
      <c r="P28" s="118">
        <f t="shared" si="8"/>
        <v>256.738</v>
      </c>
      <c r="Q28" s="118">
        <f>Q27+O28</f>
        <v>123.84400000000005</v>
      </c>
      <c r="R28" s="118">
        <f t="shared" si="9"/>
        <v>-863.15599999999949</v>
      </c>
      <c r="S28" s="118">
        <f t="shared" si="10"/>
        <v>-14831.155999999999</v>
      </c>
      <c r="T28" s="118">
        <f>VAR!C23/1000</f>
        <v>50.284999999999997</v>
      </c>
    </row>
    <row r="29" spans="14:20" x14ac:dyDescent="0.2">
      <c r="N29" s="123">
        <f>'5-DAY'!A61</f>
        <v>37133</v>
      </c>
      <c r="O29" s="118">
        <f>'5-DAY'!C61/1000</f>
        <v>-83.888000000000005</v>
      </c>
      <c r="P29" s="118">
        <f t="shared" si="8"/>
        <v>258.16700000000003</v>
      </c>
      <c r="Q29" s="118">
        <f>Q28+O29</f>
        <v>39.956000000000046</v>
      </c>
      <c r="R29" s="118">
        <f t="shared" si="9"/>
        <v>-947.04399999999953</v>
      </c>
      <c r="S29" s="118">
        <f t="shared" si="10"/>
        <v>-14915.044</v>
      </c>
      <c r="T29" s="118">
        <f>VAR!C24/1000</f>
        <v>51.411000000000001</v>
      </c>
    </row>
    <row r="30" spans="14:20" x14ac:dyDescent="0.2">
      <c r="N30" s="136">
        <f>'5-DAY'!A62</f>
        <v>37134</v>
      </c>
      <c r="O30" s="137">
        <f>'5-DAY'!C62/1000</f>
        <v>-55.777999999999999</v>
      </c>
      <c r="P30" s="137">
        <f t="shared" si="8"/>
        <v>319.73599999999999</v>
      </c>
      <c r="Q30" s="137">
        <f>Q29+O30</f>
        <v>-15.821999999999953</v>
      </c>
      <c r="R30" s="137">
        <f t="shared" si="9"/>
        <v>-1002.8219999999995</v>
      </c>
      <c r="S30" s="137">
        <f t="shared" si="10"/>
        <v>-14970.822</v>
      </c>
      <c r="T30" s="137">
        <f>VAR!C25/1000</f>
        <v>51.177</v>
      </c>
    </row>
    <row r="31" spans="14:20" x14ac:dyDescent="0.2">
      <c r="N31" s="123">
        <f>'5-DAY'!A63</f>
        <v>37138</v>
      </c>
      <c r="O31" s="118">
        <f>'5-DAY'!C63/1000</f>
        <v>-106.864</v>
      </c>
      <c r="P31" s="118">
        <f t="shared" si="8"/>
        <v>184.58599999999993</v>
      </c>
      <c r="Q31" s="118">
        <f>O31</f>
        <v>-106.864</v>
      </c>
      <c r="R31" s="118">
        <f t="shared" si="9"/>
        <v>-1109.6859999999995</v>
      </c>
      <c r="S31" s="118">
        <f t="shared" si="10"/>
        <v>-15077.686</v>
      </c>
      <c r="T31" s="118">
        <f>VAR!C26/1000</f>
        <v>19.189</v>
      </c>
    </row>
    <row r="32" spans="14:20" x14ac:dyDescent="0.2">
      <c r="N32" s="123">
        <f>'5-DAY'!A64</f>
        <v>37139</v>
      </c>
      <c r="O32" s="118">
        <f>'5-DAY'!C64/1000</f>
        <v>225.95400000000001</v>
      </c>
      <c r="P32" s="118">
        <f t="shared" si="8"/>
        <v>299.86400000000003</v>
      </c>
      <c r="Q32" s="139">
        <f t="shared" ref="Q32:Q37" si="11">Q31+O32</f>
        <v>119.09</v>
      </c>
      <c r="R32" s="118">
        <f t="shared" si="9"/>
        <v>-883.73199999999952</v>
      </c>
      <c r="S32" s="118">
        <f t="shared" si="10"/>
        <v>-14851.732</v>
      </c>
      <c r="T32" s="118">
        <f>VAR!C27/1000</f>
        <v>32.722000000000001</v>
      </c>
    </row>
    <row r="33" spans="14:20" x14ac:dyDescent="0.2">
      <c r="N33" s="123">
        <f>'5-DAY'!A65</f>
        <v>37140</v>
      </c>
      <c r="O33" s="118">
        <f>'5-DAY'!C65/1000</f>
        <v>87.304000000000002</v>
      </c>
      <c r="P33" s="118">
        <f t="shared" ref="P33:P38" si="12">SUM(O29:O33)</f>
        <v>66.728000000000009</v>
      </c>
      <c r="Q33" s="139">
        <f t="shared" si="11"/>
        <v>206.39400000000001</v>
      </c>
      <c r="R33" s="118">
        <f t="shared" ref="R33:R38" si="13">R32+O33</f>
        <v>-796.42799999999954</v>
      </c>
      <c r="S33" s="118">
        <f t="shared" ref="S33:S38" si="14">S32+O33</f>
        <v>-14764.428</v>
      </c>
      <c r="T33" s="118">
        <f>VAR!C28/1000</f>
        <v>26.248999999999999</v>
      </c>
    </row>
    <row r="34" spans="14:20" x14ac:dyDescent="0.2">
      <c r="N34" s="123">
        <f>'5-DAY'!A66</f>
        <v>37141</v>
      </c>
      <c r="O34" s="118">
        <f>'5-DAY'!C66/1000</f>
        <v>-25.826000000000001</v>
      </c>
      <c r="P34" s="118">
        <f t="shared" si="12"/>
        <v>124.79000000000002</v>
      </c>
      <c r="Q34" s="139">
        <f t="shared" si="11"/>
        <v>180.56800000000001</v>
      </c>
      <c r="R34" s="118">
        <f t="shared" si="13"/>
        <v>-822.25399999999956</v>
      </c>
      <c r="S34" s="118">
        <f t="shared" si="14"/>
        <v>-14790.253999999999</v>
      </c>
      <c r="T34" s="118">
        <f>VAR!C29/1000</f>
        <v>37.191000000000003</v>
      </c>
    </row>
    <row r="35" spans="14:20" x14ac:dyDescent="0.2">
      <c r="N35" s="123">
        <f>'5-DAY'!A67</f>
        <v>37144</v>
      </c>
      <c r="O35" s="118">
        <f>'5-DAY'!C67/1000</f>
        <v>-26.161000000000001</v>
      </c>
      <c r="P35" s="118">
        <f t="shared" si="12"/>
        <v>154.40700000000001</v>
      </c>
      <c r="Q35" s="139">
        <f t="shared" si="11"/>
        <v>154.40700000000001</v>
      </c>
      <c r="R35" s="118">
        <f t="shared" si="13"/>
        <v>-848.41499999999951</v>
      </c>
      <c r="S35" s="118">
        <f t="shared" si="14"/>
        <v>-14816.414999999999</v>
      </c>
      <c r="T35" s="118">
        <f>VAR!C30/1000</f>
        <v>23.605</v>
      </c>
    </row>
    <row r="36" spans="14:20" x14ac:dyDescent="0.2">
      <c r="N36" s="123">
        <f>'5-DAY'!A68</f>
        <v>37146</v>
      </c>
      <c r="O36" s="118">
        <f>'5-DAY'!C68/1000</f>
        <v>20.483000000000001</v>
      </c>
      <c r="P36" s="118">
        <f t="shared" si="12"/>
        <v>281.75400000000002</v>
      </c>
      <c r="Q36" s="139">
        <f t="shared" si="11"/>
        <v>174.89000000000001</v>
      </c>
      <c r="R36" s="118">
        <f t="shared" si="13"/>
        <v>-827.93199999999956</v>
      </c>
      <c r="S36" s="118">
        <f t="shared" si="14"/>
        <v>-14795.931999999999</v>
      </c>
      <c r="T36" s="118">
        <f>VAR!C31/1000</f>
        <v>23.911999999999999</v>
      </c>
    </row>
    <row r="37" spans="14:20" x14ac:dyDescent="0.2">
      <c r="N37" s="123">
        <f>'5-DAY'!A69</f>
        <v>37147</v>
      </c>
      <c r="O37" s="118">
        <f>'5-DAY'!C69/1000</f>
        <v>-119.861</v>
      </c>
      <c r="P37" s="118">
        <f t="shared" si="12"/>
        <v>-64.061000000000007</v>
      </c>
      <c r="Q37" s="139">
        <f t="shared" si="11"/>
        <v>55.029000000000011</v>
      </c>
      <c r="R37" s="118">
        <f t="shared" si="13"/>
        <v>-947.79299999999955</v>
      </c>
      <c r="S37" s="118">
        <f t="shared" si="14"/>
        <v>-14915.793</v>
      </c>
      <c r="T37" s="118">
        <f>VAR!C32/1000</f>
        <v>24.405999999999999</v>
      </c>
    </row>
    <row r="38" spans="14:20" x14ac:dyDescent="0.2">
      <c r="N38" s="123">
        <f>'5-DAY'!A70</f>
        <v>37148</v>
      </c>
      <c r="O38" s="118">
        <f>'5-DAY'!C70/1000</f>
        <v>141.72999999999999</v>
      </c>
      <c r="P38" s="118">
        <f t="shared" si="12"/>
        <v>-9.6350000000000193</v>
      </c>
      <c r="Q38" s="139">
        <f t="shared" ref="Q38:Q43" si="15">Q37+O38</f>
        <v>196.75900000000001</v>
      </c>
      <c r="R38" s="118">
        <f t="shared" si="13"/>
        <v>-806.06299999999953</v>
      </c>
      <c r="S38" s="118">
        <f t="shared" si="14"/>
        <v>-14774.063</v>
      </c>
      <c r="T38" s="118">
        <f>VAR!C33/1000</f>
        <v>25.263000000000002</v>
      </c>
    </row>
    <row r="39" spans="14:20" x14ac:dyDescent="0.2">
      <c r="N39" s="123">
        <f>'5-DAY'!A71</f>
        <v>37151</v>
      </c>
      <c r="O39" s="118">
        <f>'5-DAY'!C71/1000</f>
        <v>19.093</v>
      </c>
      <c r="P39" s="118">
        <f t="shared" ref="P39:P44" si="16">SUM(O35:O39)</f>
        <v>35.283999999999992</v>
      </c>
      <c r="Q39" s="139">
        <f t="shared" si="15"/>
        <v>215.852</v>
      </c>
      <c r="R39" s="118">
        <f t="shared" ref="R39:R44" si="17">R38+O39</f>
        <v>-786.96999999999957</v>
      </c>
      <c r="S39" s="118">
        <f t="shared" ref="S39:S44" si="18">S38+O39</f>
        <v>-14754.97</v>
      </c>
      <c r="T39" s="118">
        <f>VAR!C34/1000</f>
        <v>47.058</v>
      </c>
    </row>
    <row r="40" spans="14:20" x14ac:dyDescent="0.2">
      <c r="N40" s="123">
        <f>'5-DAY'!A72</f>
        <v>37152</v>
      </c>
      <c r="O40" s="118">
        <f>'5-DAY'!C72/1000</f>
        <v>50.063000000000002</v>
      </c>
      <c r="P40" s="118">
        <f t="shared" si="16"/>
        <v>111.508</v>
      </c>
      <c r="Q40" s="139">
        <f t="shared" si="15"/>
        <v>265.91500000000002</v>
      </c>
      <c r="R40" s="118">
        <f t="shared" si="17"/>
        <v>-736.90699999999958</v>
      </c>
      <c r="S40" s="118">
        <f t="shared" si="18"/>
        <v>-14704.906999999999</v>
      </c>
      <c r="T40" s="118">
        <f>VAR!C35/1000</f>
        <v>87.994</v>
      </c>
    </row>
    <row r="41" spans="14:20" x14ac:dyDescent="0.2">
      <c r="N41" s="123">
        <f>'5-DAY'!A73</f>
        <v>37153</v>
      </c>
      <c r="O41" s="118">
        <f>'5-DAY'!C73/1000</f>
        <v>63.42</v>
      </c>
      <c r="P41" s="118">
        <f t="shared" si="16"/>
        <v>154.44499999999999</v>
      </c>
      <c r="Q41" s="139">
        <f t="shared" si="15"/>
        <v>329.33500000000004</v>
      </c>
      <c r="R41" s="118">
        <f t="shared" si="17"/>
        <v>-673.48699999999963</v>
      </c>
      <c r="S41" s="118">
        <f t="shared" si="18"/>
        <v>-14641.486999999999</v>
      </c>
      <c r="T41" s="118">
        <f>VAR!C36/1000</f>
        <v>85.087000000000003</v>
      </c>
    </row>
    <row r="42" spans="14:20" x14ac:dyDescent="0.2">
      <c r="N42" s="123">
        <f>'5-DAY'!A74</f>
        <v>37154</v>
      </c>
      <c r="O42" s="118">
        <f>'5-DAY'!C74/1000</f>
        <v>6.26</v>
      </c>
      <c r="P42" s="118">
        <f t="shared" si="16"/>
        <v>280.56599999999997</v>
      </c>
      <c r="Q42" s="139">
        <f t="shared" si="15"/>
        <v>335.59500000000003</v>
      </c>
      <c r="R42" s="118">
        <f t="shared" si="17"/>
        <v>-667.22699999999963</v>
      </c>
      <c r="S42" s="118">
        <f t="shared" si="18"/>
        <v>-14635.226999999999</v>
      </c>
      <c r="T42" s="118">
        <f>VAR!C37/1000</f>
        <v>41.777999999999999</v>
      </c>
    </row>
    <row r="43" spans="14:20" x14ac:dyDescent="0.2">
      <c r="N43" s="123">
        <f>'5-DAY'!A75</f>
        <v>37155</v>
      </c>
      <c r="O43" s="118">
        <f>'5-DAY'!C75/1000</f>
        <v>37.959000000000003</v>
      </c>
      <c r="P43" s="118">
        <f t="shared" si="16"/>
        <v>176.79500000000002</v>
      </c>
      <c r="Q43" s="139">
        <f t="shared" si="15"/>
        <v>373.55400000000003</v>
      </c>
      <c r="R43" s="118">
        <f t="shared" si="17"/>
        <v>-629.26799999999957</v>
      </c>
      <c r="S43" s="118">
        <f t="shared" si="18"/>
        <v>-14597.267999999998</v>
      </c>
      <c r="T43" s="118">
        <f>VAR!C38/1000</f>
        <v>61.978999999999999</v>
      </c>
    </row>
    <row r="44" spans="14:20" x14ac:dyDescent="0.2">
      <c r="N44" s="123">
        <f>'5-DAY'!A76</f>
        <v>37158</v>
      </c>
      <c r="O44" s="118">
        <f>'5-DAY'!C76/1000</f>
        <v>40.576000000000001</v>
      </c>
      <c r="P44" s="118">
        <f t="shared" si="16"/>
        <v>198.27799999999999</v>
      </c>
      <c r="Q44" s="139">
        <f>Q43+O44</f>
        <v>414.13000000000005</v>
      </c>
      <c r="R44" s="118">
        <f t="shared" si="17"/>
        <v>-588.69199999999955</v>
      </c>
      <c r="S44" s="118">
        <f t="shared" si="18"/>
        <v>-14556.691999999999</v>
      </c>
      <c r="T44" s="118">
        <f>VAR!C39/1000</f>
        <v>18.555</v>
      </c>
    </row>
    <row r="45" spans="14:20" x14ac:dyDescent="0.2">
      <c r="N45" s="123">
        <f>'5-DAY'!A77</f>
        <v>37159</v>
      </c>
      <c r="O45" s="118">
        <f>'5-DAY'!C77/1000</f>
        <v>-29.591000000000001</v>
      </c>
      <c r="P45" s="118">
        <f t="shared" ref="P45:P50" si="19">SUM(O41:O45)</f>
        <v>118.624</v>
      </c>
      <c r="Q45" s="139">
        <f>Q44+O45</f>
        <v>384.53900000000004</v>
      </c>
      <c r="R45" s="118">
        <f>R44+O45</f>
        <v>-618.28299999999956</v>
      </c>
      <c r="S45" s="118">
        <f t="shared" ref="S45:S50" si="20">S44+O45</f>
        <v>-14586.282999999999</v>
      </c>
      <c r="T45" s="118">
        <f>VAR!C40/1000</f>
        <v>0</v>
      </c>
    </row>
    <row r="46" spans="14:20" x14ac:dyDescent="0.2">
      <c r="N46" s="123">
        <f>'5-DAY'!A78</f>
        <v>37160</v>
      </c>
      <c r="O46" s="118">
        <f>'5-DAY'!C78/1000</f>
        <v>5.8840000000000003</v>
      </c>
      <c r="P46" s="118">
        <f t="shared" si="19"/>
        <v>61.088000000000001</v>
      </c>
      <c r="Q46" s="139">
        <f>Q45+O46</f>
        <v>390.42300000000006</v>
      </c>
      <c r="R46" s="118">
        <f>R45+O46</f>
        <v>-612.39899999999955</v>
      </c>
      <c r="S46" s="118">
        <f t="shared" si="20"/>
        <v>-14580.398999999999</v>
      </c>
      <c r="T46" s="118">
        <f>VAR!C41/1000</f>
        <v>0</v>
      </c>
    </row>
    <row r="47" spans="14:20" x14ac:dyDescent="0.2">
      <c r="N47" s="123">
        <f>'5-DAY'!A79</f>
        <v>37161</v>
      </c>
      <c r="O47" s="118">
        <f>'5-DAY'!C79/1000</f>
        <v>22.481999999999999</v>
      </c>
      <c r="P47" s="118">
        <f t="shared" si="19"/>
        <v>77.31</v>
      </c>
      <c r="Q47" s="139">
        <f>Q46+O47</f>
        <v>412.90500000000009</v>
      </c>
      <c r="R47" s="118">
        <f>R46+O47</f>
        <v>-589.91699999999958</v>
      </c>
      <c r="S47" s="118">
        <f t="shared" si="20"/>
        <v>-14557.916999999999</v>
      </c>
      <c r="T47" s="118">
        <f>VAR!C42/1000</f>
        <v>46.710999999999999</v>
      </c>
    </row>
    <row r="48" spans="14:20" x14ac:dyDescent="0.2">
      <c r="N48" s="136">
        <f>'5-DAY'!A80</f>
        <v>37162</v>
      </c>
      <c r="O48" s="137">
        <f>'5-DAY'!C80/1000</f>
        <v>415.67500000000001</v>
      </c>
      <c r="P48" s="137">
        <f t="shared" si="19"/>
        <v>455.02600000000001</v>
      </c>
      <c r="Q48" s="169">
        <f>Q47+O48</f>
        <v>828.58000000000015</v>
      </c>
      <c r="R48" s="137">
        <f>R47+O48</f>
        <v>-174.24199999999956</v>
      </c>
      <c r="S48" s="137">
        <f t="shared" si="20"/>
        <v>-14142.242</v>
      </c>
      <c r="T48" s="137">
        <f>VAR!C43/1000</f>
        <v>33.771000000000001</v>
      </c>
    </row>
    <row r="49" spans="13:20" x14ac:dyDescent="0.2">
      <c r="M49" s="121"/>
      <c r="N49" s="170">
        <f>'5-DAY'!A81</f>
        <v>37165</v>
      </c>
      <c r="O49" s="172">
        <f>'5-DAY'!C81/1000</f>
        <v>40.932000000000002</v>
      </c>
      <c r="P49" s="172">
        <f t="shared" si="19"/>
        <v>455.38200000000001</v>
      </c>
      <c r="Q49" s="118">
        <f>O49</f>
        <v>40.932000000000002</v>
      </c>
      <c r="R49" s="118">
        <f>O49</f>
        <v>40.932000000000002</v>
      </c>
      <c r="S49" s="172">
        <f t="shared" si="20"/>
        <v>-14101.31</v>
      </c>
      <c r="T49" s="172">
        <f>VAR!C44/1000</f>
        <v>17.468</v>
      </c>
    </row>
    <row r="50" spans="13:20" x14ac:dyDescent="0.2">
      <c r="M50" s="121"/>
      <c r="N50" s="170">
        <f>'5-DAY'!A82</f>
        <v>37166</v>
      </c>
      <c r="O50" s="172">
        <f>'5-DAY'!C82/1000</f>
        <v>2.3090000000000002</v>
      </c>
      <c r="P50" s="172">
        <f t="shared" si="19"/>
        <v>487.28200000000004</v>
      </c>
      <c r="Q50" s="118">
        <f t="shared" ref="Q50:Q55" si="21">Q49+O50</f>
        <v>43.241</v>
      </c>
      <c r="R50" s="118">
        <f t="shared" ref="R50:R55" si="22">R49+O50</f>
        <v>43.241</v>
      </c>
      <c r="S50" s="172">
        <f t="shared" si="20"/>
        <v>-14099.001</v>
      </c>
      <c r="T50" s="172">
        <f>VAR!C45/1000</f>
        <v>49.097000000000001</v>
      </c>
    </row>
    <row r="51" spans="13:20" x14ac:dyDescent="0.2">
      <c r="M51" s="121"/>
      <c r="N51" s="170">
        <f>'5-DAY'!A83</f>
        <v>37167</v>
      </c>
      <c r="O51" s="172">
        <f>'5-DAY'!C83/1000</f>
        <v>-15.762</v>
      </c>
      <c r="P51" s="172">
        <f t="shared" ref="P51:P56" si="23">SUM(O47:O51)</f>
        <v>465.63600000000008</v>
      </c>
      <c r="Q51" s="118">
        <f t="shared" si="21"/>
        <v>27.478999999999999</v>
      </c>
      <c r="R51" s="118">
        <f t="shared" si="22"/>
        <v>27.478999999999999</v>
      </c>
      <c r="S51" s="172">
        <f t="shared" ref="S51:S56" si="24">S50+O51</f>
        <v>-14114.763000000001</v>
      </c>
      <c r="T51" s="172">
        <f>VAR!C46/1000</f>
        <v>65.421000000000006</v>
      </c>
    </row>
    <row r="52" spans="13:20" x14ac:dyDescent="0.2">
      <c r="M52" s="121"/>
      <c r="N52" s="170">
        <f>'5-DAY'!A84</f>
        <v>37168</v>
      </c>
      <c r="O52" s="172">
        <f>'5-DAY'!C84/1000</f>
        <v>-46.284999999999997</v>
      </c>
      <c r="P52" s="172">
        <f t="shared" si="23"/>
        <v>396.86900000000003</v>
      </c>
      <c r="Q52" s="118">
        <f t="shared" si="21"/>
        <v>-18.805999999999997</v>
      </c>
      <c r="R52" s="118">
        <f t="shared" si="22"/>
        <v>-18.805999999999997</v>
      </c>
      <c r="S52" s="172">
        <f t="shared" si="24"/>
        <v>-14161.048000000001</v>
      </c>
      <c r="T52" s="172">
        <f>VAR!C47/1000</f>
        <v>94.572000000000003</v>
      </c>
    </row>
    <row r="53" spans="13:20" x14ac:dyDescent="0.2">
      <c r="M53" s="121"/>
      <c r="N53" s="170">
        <f>'5-DAY'!A85</f>
        <v>37169</v>
      </c>
      <c r="O53" s="172">
        <f>'5-DAY'!C85/1000</f>
        <v>-0.46899999999999997</v>
      </c>
      <c r="P53" s="172">
        <f t="shared" si="23"/>
        <v>-19.274999999999999</v>
      </c>
      <c r="Q53" s="118">
        <f t="shared" si="21"/>
        <v>-19.274999999999999</v>
      </c>
      <c r="R53" s="118">
        <f t="shared" si="22"/>
        <v>-19.274999999999999</v>
      </c>
      <c r="S53" s="172">
        <f t="shared" si="24"/>
        <v>-14161.517</v>
      </c>
      <c r="T53" s="172">
        <f>VAR!C48/1000</f>
        <v>101.31</v>
      </c>
    </row>
    <row r="54" spans="13:20" x14ac:dyDescent="0.2">
      <c r="M54" s="121"/>
      <c r="N54" s="170">
        <f>'5-DAY'!A86</f>
        <v>37172</v>
      </c>
      <c r="O54" s="172">
        <f>'5-DAY'!C86/1000</f>
        <v>-11.837589999999851</v>
      </c>
      <c r="P54" s="172">
        <f t="shared" si="23"/>
        <v>-72.044589999999857</v>
      </c>
      <c r="Q54" s="118">
        <f t="shared" si="21"/>
        <v>-31.112589999999848</v>
      </c>
      <c r="R54" s="118">
        <f t="shared" si="22"/>
        <v>-31.112589999999848</v>
      </c>
      <c r="S54" s="172">
        <f t="shared" si="24"/>
        <v>-14173.354589999999</v>
      </c>
      <c r="T54" s="172">
        <f>VAR!C49/1000</f>
        <v>92.393000000000001</v>
      </c>
    </row>
    <row r="55" spans="13:20" x14ac:dyDescent="0.2">
      <c r="M55" s="121"/>
      <c r="N55" s="170">
        <f>'5-DAY'!A87</f>
        <v>37173</v>
      </c>
      <c r="O55" s="172">
        <f>'5-DAY'!C87/1000</f>
        <v>-23.204789999999999</v>
      </c>
      <c r="P55" s="172">
        <f t="shared" si="23"/>
        <v>-97.558379999999858</v>
      </c>
      <c r="Q55" s="118">
        <f t="shared" si="21"/>
        <v>-54.317379999999844</v>
      </c>
      <c r="R55" s="118">
        <f t="shared" si="22"/>
        <v>-54.317379999999844</v>
      </c>
      <c r="S55" s="172">
        <f t="shared" si="24"/>
        <v>-14196.559379999999</v>
      </c>
      <c r="T55" s="172">
        <f>VAR!C50/1000</f>
        <v>93.861999999999995</v>
      </c>
    </row>
    <row r="56" spans="13:20" x14ac:dyDescent="0.2">
      <c r="M56" s="121"/>
      <c r="N56" s="170">
        <f>'5-DAY'!A88</f>
        <v>37174</v>
      </c>
      <c r="O56" s="172">
        <f>'5-DAY'!C88/1000</f>
        <v>-13.068209999999999</v>
      </c>
      <c r="P56" s="172">
        <f t="shared" si="23"/>
        <v>-94.864589999999836</v>
      </c>
      <c r="Q56" s="118">
        <f t="shared" ref="Q56:Q61" si="25">Q55+O56</f>
        <v>-67.385589999999837</v>
      </c>
      <c r="R56" s="118">
        <f t="shared" ref="R56:R61" si="26">R55+O56</f>
        <v>-67.385589999999837</v>
      </c>
      <c r="S56" s="172">
        <f t="shared" si="24"/>
        <v>-14209.627589999998</v>
      </c>
      <c r="T56" s="172">
        <f>VAR!C51/1000</f>
        <v>78.644999999999996</v>
      </c>
    </row>
    <row r="57" spans="13:20" x14ac:dyDescent="0.2">
      <c r="M57" s="121"/>
      <c r="N57" s="170">
        <f>'5-DAY'!A89</f>
        <v>37175</v>
      </c>
      <c r="O57" s="172">
        <f>'5-DAY'!C89/1000</f>
        <v>-58.613</v>
      </c>
      <c r="P57" s="172">
        <f t="shared" ref="P57:P62" si="27">SUM(O53:O57)</f>
        <v>-107.19258999999985</v>
      </c>
      <c r="Q57" s="118">
        <f t="shared" si="25"/>
        <v>-125.99858999999984</v>
      </c>
      <c r="R57" s="118">
        <f t="shared" si="26"/>
        <v>-125.99858999999984</v>
      </c>
      <c r="S57" s="172">
        <f t="shared" ref="S57:S62" si="28">S56+O57</f>
        <v>-14268.240589999998</v>
      </c>
      <c r="T57" s="172">
        <f>VAR!C52/1000</f>
        <v>67.665000000000006</v>
      </c>
    </row>
    <row r="58" spans="13:20" x14ac:dyDescent="0.2">
      <c r="M58" s="121"/>
      <c r="N58" s="170">
        <f>'5-DAY'!A90</f>
        <v>37176</v>
      </c>
      <c r="O58" s="172">
        <f>'5-DAY'!C90/1000</f>
        <v>3.7789999999999999</v>
      </c>
      <c r="P58" s="172">
        <f t="shared" si="27"/>
        <v>-102.94458999999986</v>
      </c>
      <c r="Q58" s="118">
        <f t="shared" si="25"/>
        <v>-122.21958999999984</v>
      </c>
      <c r="R58" s="118">
        <f t="shared" si="26"/>
        <v>-122.21958999999984</v>
      </c>
      <c r="S58" s="172">
        <f t="shared" si="28"/>
        <v>-14264.461589999997</v>
      </c>
      <c r="T58" s="172">
        <f>VAR!C53/1000</f>
        <v>66.841999999999999</v>
      </c>
    </row>
    <row r="59" spans="13:20" x14ac:dyDescent="0.2">
      <c r="M59" s="121"/>
      <c r="N59" s="170">
        <f>'5-DAY'!A91</f>
        <v>37179</v>
      </c>
      <c r="O59" s="172">
        <f>'5-DAY'!C91/1000</f>
        <v>48.752000000000002</v>
      </c>
      <c r="P59" s="172">
        <f t="shared" si="27"/>
        <v>-42.354999999999997</v>
      </c>
      <c r="Q59" s="118">
        <f t="shared" si="25"/>
        <v>-73.467589999999831</v>
      </c>
      <c r="R59" s="118">
        <f t="shared" si="26"/>
        <v>-73.467589999999831</v>
      </c>
      <c r="S59" s="172">
        <f t="shared" si="28"/>
        <v>-14215.709589999997</v>
      </c>
      <c r="T59" s="172">
        <f>VAR!C54/1000</f>
        <v>104.121</v>
      </c>
    </row>
    <row r="60" spans="13:20" x14ac:dyDescent="0.2">
      <c r="M60" s="121"/>
      <c r="N60" s="170">
        <f>'5-DAY'!A92</f>
        <v>37180</v>
      </c>
      <c r="O60" s="172">
        <f>'5-DAY'!C92/1000</f>
        <v>-67.349000000000004</v>
      </c>
      <c r="P60" s="172">
        <f t="shared" si="27"/>
        <v>-86.499210000000005</v>
      </c>
      <c r="Q60" s="118">
        <f t="shared" si="25"/>
        <v>-140.81658999999985</v>
      </c>
      <c r="R60" s="118">
        <f t="shared" si="26"/>
        <v>-140.81658999999985</v>
      </c>
      <c r="S60" s="172">
        <f t="shared" si="28"/>
        <v>-14283.058589999997</v>
      </c>
      <c r="T60" s="172">
        <f>VAR!C55/1000</f>
        <v>121.889</v>
      </c>
    </row>
    <row r="61" spans="13:20" x14ac:dyDescent="0.2">
      <c r="M61" s="121"/>
      <c r="N61" s="170">
        <f>'5-DAY'!A93</f>
        <v>37181</v>
      </c>
      <c r="O61" s="172">
        <f>'5-DAY'!C93/1000</f>
        <v>16.015999999999998</v>
      </c>
      <c r="P61" s="172">
        <f t="shared" si="27"/>
        <v>-57.415000000000013</v>
      </c>
      <c r="Q61" s="118">
        <f t="shared" si="25"/>
        <v>-124.80058999999986</v>
      </c>
      <c r="R61" s="118">
        <f t="shared" si="26"/>
        <v>-124.80058999999986</v>
      </c>
      <c r="S61" s="172">
        <f t="shared" si="28"/>
        <v>-14267.042589999997</v>
      </c>
      <c r="T61" s="172">
        <f>VAR!C56/1000</f>
        <v>74.596999999999994</v>
      </c>
    </row>
    <row r="62" spans="13:20" x14ac:dyDescent="0.2">
      <c r="M62" s="121"/>
      <c r="N62" s="170">
        <f>'5-DAY'!A94</f>
        <v>37182</v>
      </c>
      <c r="O62" s="172">
        <f>'5-DAY'!C94/1000</f>
        <v>76.766000000000005</v>
      </c>
      <c r="P62" s="172">
        <f t="shared" si="27"/>
        <v>77.963999999999999</v>
      </c>
      <c r="Q62" s="118">
        <f t="shared" ref="Q62:Q67" si="29">Q61+O62</f>
        <v>-48.034589999999852</v>
      </c>
      <c r="R62" s="118">
        <f t="shared" ref="R62:R67" si="30">R61+O62</f>
        <v>-48.034589999999852</v>
      </c>
      <c r="S62" s="172">
        <f t="shared" si="28"/>
        <v>-14190.276589999998</v>
      </c>
      <c r="T62" s="172">
        <f>VAR!C57/1000</f>
        <v>78.248000000000005</v>
      </c>
    </row>
    <row r="63" spans="13:20" x14ac:dyDescent="0.2">
      <c r="M63" s="121"/>
      <c r="N63" s="170">
        <f>'5-DAY'!A95</f>
        <v>37183</v>
      </c>
      <c r="O63" s="172">
        <f>'5-DAY'!C95/1000</f>
        <v>-70.716999999999999</v>
      </c>
      <c r="P63" s="172">
        <f t="shared" ref="P63:P68" si="31">SUM(O59:O63)</f>
        <v>3.4680000000000035</v>
      </c>
      <c r="Q63" s="118">
        <f t="shared" si="29"/>
        <v>-118.75158999999985</v>
      </c>
      <c r="R63" s="118">
        <f t="shared" si="30"/>
        <v>-118.75158999999985</v>
      </c>
      <c r="S63" s="172">
        <f t="shared" ref="S63:S68" si="32">S62+O63</f>
        <v>-14260.993589999998</v>
      </c>
      <c r="T63" s="172">
        <f>VAR!C58/1000</f>
        <v>71.027000000000001</v>
      </c>
    </row>
    <row r="64" spans="13:20" x14ac:dyDescent="0.2">
      <c r="M64" s="121"/>
      <c r="N64" s="170">
        <f>'5-DAY'!A96</f>
        <v>37186</v>
      </c>
      <c r="O64" s="172">
        <f>'5-DAY'!C96/1000</f>
        <v>65.076999999999998</v>
      </c>
      <c r="P64" s="172">
        <f t="shared" si="31"/>
        <v>19.792999999999999</v>
      </c>
      <c r="Q64" s="118">
        <f t="shared" si="29"/>
        <v>-53.674589999999853</v>
      </c>
      <c r="R64" s="118">
        <f t="shared" si="30"/>
        <v>-53.674589999999853</v>
      </c>
      <c r="S64" s="172">
        <f t="shared" si="32"/>
        <v>-14195.916589999999</v>
      </c>
      <c r="T64" s="172">
        <f>VAR!C59/1000</f>
        <v>67.688000000000002</v>
      </c>
    </row>
    <row r="65" spans="13:21" x14ac:dyDescent="0.2">
      <c r="M65" s="121"/>
      <c r="N65" s="170">
        <f>'5-DAY'!A97</f>
        <v>37187</v>
      </c>
      <c r="O65" s="172">
        <f>'5-DAY'!C97/1000</f>
        <v>-76.635999999999996</v>
      </c>
      <c r="P65" s="172">
        <f t="shared" si="31"/>
        <v>10.506000000000014</v>
      </c>
      <c r="Q65" s="118">
        <f t="shared" si="29"/>
        <v>-130.31058999999985</v>
      </c>
      <c r="R65" s="118">
        <f t="shared" si="30"/>
        <v>-130.31058999999985</v>
      </c>
      <c r="S65" s="172">
        <f t="shared" si="32"/>
        <v>-14272.552589999999</v>
      </c>
      <c r="T65" s="172">
        <f>VAR!C60/1000</f>
        <v>94.051000000000002</v>
      </c>
    </row>
    <row r="66" spans="13:21" x14ac:dyDescent="0.2">
      <c r="M66" s="121"/>
      <c r="N66" s="170">
        <f>'5-DAY'!A98</f>
        <v>37188</v>
      </c>
      <c r="O66" s="172">
        <f>'5-DAY'!C98/1000</f>
        <v>-44.973999999999997</v>
      </c>
      <c r="P66" s="172">
        <f t="shared" si="31"/>
        <v>-50.483999999999988</v>
      </c>
      <c r="Q66" s="118">
        <f t="shared" si="29"/>
        <v>-175.28458999999984</v>
      </c>
      <c r="R66" s="118">
        <f t="shared" si="30"/>
        <v>-175.28458999999984</v>
      </c>
      <c r="S66" s="172">
        <f t="shared" si="32"/>
        <v>-14317.526589999999</v>
      </c>
      <c r="T66" s="172">
        <f>VAR!C61/1000</f>
        <v>98.837999999999994</v>
      </c>
    </row>
    <row r="67" spans="13:21" x14ac:dyDescent="0.2">
      <c r="M67" s="121"/>
      <c r="N67" s="170">
        <f>'5-DAY'!A99</f>
        <v>37189</v>
      </c>
      <c r="O67" s="172">
        <f>'5-DAY'!C99/1000</f>
        <v>92.921000000000006</v>
      </c>
      <c r="P67" s="172">
        <f t="shared" si="31"/>
        <v>-34.328999999999994</v>
      </c>
      <c r="Q67" s="118">
        <f t="shared" si="29"/>
        <v>-82.363589999999832</v>
      </c>
      <c r="R67" s="118">
        <f t="shared" si="30"/>
        <v>-82.363589999999832</v>
      </c>
      <c r="S67" s="172">
        <f t="shared" si="32"/>
        <v>-14224.605589999999</v>
      </c>
      <c r="T67" s="172">
        <f>VAR!C62/1000</f>
        <v>45.476999999999997</v>
      </c>
    </row>
    <row r="68" spans="13:21" x14ac:dyDescent="0.2">
      <c r="M68" s="121"/>
      <c r="N68" s="170">
        <f>'5-DAY'!A100</f>
        <v>37190</v>
      </c>
      <c r="O68" s="172">
        <f>'5-DAY'!C100/1000</f>
        <v>4.0860000000000003</v>
      </c>
      <c r="P68" s="172">
        <f t="shared" si="31"/>
        <v>40.474000000000011</v>
      </c>
      <c r="Q68" s="118">
        <f>Q67+O68</f>
        <v>-78.277589999999833</v>
      </c>
      <c r="R68" s="118">
        <f t="shared" ref="R68:R73" si="33">R67+O68</f>
        <v>-78.277589999999833</v>
      </c>
      <c r="S68" s="172">
        <f t="shared" si="32"/>
        <v>-14220.51959</v>
      </c>
      <c r="T68" s="172">
        <f>VAR!C63/1000</f>
        <v>46.38</v>
      </c>
    </row>
    <row r="69" spans="13:21" x14ac:dyDescent="0.2">
      <c r="M69" s="121"/>
      <c r="N69" s="170">
        <f>'5-DAY'!A101</f>
        <v>37193</v>
      </c>
      <c r="O69" s="172">
        <f>'5-DAY'!C101/1000</f>
        <v>9.6809999999999992</v>
      </c>
      <c r="P69" s="172">
        <f t="shared" ref="P69:P74" si="34">SUM(O65:O69)</f>
        <v>-14.921999999999981</v>
      </c>
      <c r="Q69" s="118">
        <f>Q68+O69</f>
        <v>-68.596589999999836</v>
      </c>
      <c r="R69" s="118">
        <f t="shared" si="33"/>
        <v>-68.596589999999836</v>
      </c>
      <c r="S69" s="172">
        <f t="shared" ref="S69:S74" si="35">S68+O69</f>
        <v>-14210.838589999999</v>
      </c>
      <c r="T69" s="172">
        <f>VAR!C64/1000</f>
        <v>50.460999999999999</v>
      </c>
    </row>
    <row r="70" spans="13:21" x14ac:dyDescent="0.2">
      <c r="M70" s="121"/>
      <c r="N70" s="170">
        <f>'5-DAY'!A102</f>
        <v>37194</v>
      </c>
      <c r="O70" s="172">
        <f>'5-DAY'!C102/1000</f>
        <v>-23.896999999999998</v>
      </c>
      <c r="P70" s="172">
        <f t="shared" si="34"/>
        <v>37.817000000000007</v>
      </c>
      <c r="Q70" s="118">
        <f>Q69+O70</f>
        <v>-92.493589999999841</v>
      </c>
      <c r="R70" s="118">
        <f t="shared" si="33"/>
        <v>-92.493589999999841</v>
      </c>
      <c r="S70" s="172">
        <f t="shared" si="35"/>
        <v>-14234.73559</v>
      </c>
      <c r="T70" s="172">
        <f>VAR!C65/1000</f>
        <v>77.13</v>
      </c>
    </row>
    <row r="71" spans="13:21" x14ac:dyDescent="0.2">
      <c r="M71" s="121"/>
      <c r="N71" s="136">
        <f>'5-DAY'!A103</f>
        <v>37195</v>
      </c>
      <c r="O71" s="137">
        <f>'5-DAY'!C103/1000</f>
        <v>7.4930000000000003</v>
      </c>
      <c r="P71" s="137">
        <f t="shared" si="34"/>
        <v>90.283999999999992</v>
      </c>
      <c r="Q71" s="137">
        <f>Q70+O71</f>
        <v>-85.000589999999846</v>
      </c>
      <c r="R71" s="137">
        <f t="shared" si="33"/>
        <v>-85.000589999999846</v>
      </c>
      <c r="S71" s="137">
        <f t="shared" si="35"/>
        <v>-14227.24259</v>
      </c>
      <c r="T71" s="137">
        <f>VAR!C66/1000</f>
        <v>155.959</v>
      </c>
    </row>
    <row r="72" spans="13:21" x14ac:dyDescent="0.2">
      <c r="M72" s="121"/>
      <c r="N72" s="170">
        <f>'5-DAY'!A104</f>
        <v>37196</v>
      </c>
      <c r="O72" s="172">
        <f>'5-DAY'!C104/1000</f>
        <v>31.553999999999998</v>
      </c>
      <c r="P72" s="172">
        <f t="shared" si="34"/>
        <v>28.917000000000002</v>
      </c>
      <c r="Q72" s="172">
        <f>O72</f>
        <v>31.553999999999998</v>
      </c>
      <c r="R72" s="172">
        <f t="shared" si="33"/>
        <v>-53.446589999999844</v>
      </c>
      <c r="S72" s="172">
        <f t="shared" si="35"/>
        <v>-14195.68859</v>
      </c>
      <c r="T72" s="172">
        <f>VAR!C67/1000</f>
        <v>196.9</v>
      </c>
    </row>
    <row r="73" spans="13:21" x14ac:dyDescent="0.2">
      <c r="M73" s="121"/>
      <c r="N73" s="170">
        <f>'5-DAY'!A105</f>
        <v>37197</v>
      </c>
      <c r="O73" s="172">
        <f>'5-DAY'!C105/1000</f>
        <v>159.989</v>
      </c>
      <c r="P73" s="172">
        <f t="shared" si="34"/>
        <v>184.82</v>
      </c>
      <c r="Q73" s="139">
        <f t="shared" ref="Q73:Q78" si="36">Q72+O73</f>
        <v>191.54300000000001</v>
      </c>
      <c r="R73" s="172">
        <f t="shared" si="33"/>
        <v>106.54241000000016</v>
      </c>
      <c r="S73" s="172">
        <f t="shared" si="35"/>
        <v>-14035.69959</v>
      </c>
      <c r="T73" s="172">
        <f>VAR!C68/1000</f>
        <v>271.40300000000002</v>
      </c>
      <c r="U73" s="128"/>
    </row>
    <row r="74" spans="13:21" x14ac:dyDescent="0.2">
      <c r="M74" s="121"/>
      <c r="N74" s="170">
        <f>'5-DAY'!A106</f>
        <v>37200</v>
      </c>
      <c r="O74" s="172">
        <f>'5-DAY'!C106/1000</f>
        <v>466.76100000000002</v>
      </c>
      <c r="P74" s="172">
        <f t="shared" si="34"/>
        <v>641.90000000000009</v>
      </c>
      <c r="Q74" s="139">
        <f t="shared" si="36"/>
        <v>658.30400000000009</v>
      </c>
      <c r="R74" s="172">
        <f t="shared" ref="R74:R79" si="37">R73+O74</f>
        <v>573.30341000000021</v>
      </c>
      <c r="S74" s="172">
        <f t="shared" si="35"/>
        <v>-13568.93859</v>
      </c>
      <c r="T74" s="172">
        <f>VAR!C69/1000</f>
        <v>196.91499999999999</v>
      </c>
    </row>
    <row r="75" spans="13:21" x14ac:dyDescent="0.2">
      <c r="M75" s="121"/>
      <c r="N75" s="170">
        <f>'5-DAY'!A107</f>
        <v>37201</v>
      </c>
      <c r="O75" s="172">
        <f>'5-DAY'!C107/1000</f>
        <v>-98.266000000000005</v>
      </c>
      <c r="P75" s="172">
        <f t="shared" ref="P75:P80" si="38">SUM(O71:O75)</f>
        <v>567.53100000000006</v>
      </c>
      <c r="Q75" s="139">
        <f t="shared" si="36"/>
        <v>560.03800000000012</v>
      </c>
      <c r="R75" s="172">
        <f t="shared" si="37"/>
        <v>475.03741000000019</v>
      </c>
      <c r="S75" s="172">
        <f t="shared" ref="S75:S80" si="39">S74+O75</f>
        <v>-13667.204589999999</v>
      </c>
      <c r="T75" s="172">
        <f>VAR!C70/1000</f>
        <v>164.71700000000001</v>
      </c>
    </row>
    <row r="76" spans="13:21" x14ac:dyDescent="0.2">
      <c r="M76" s="121"/>
      <c r="N76" s="170">
        <f>'5-DAY'!A108</f>
        <v>37202</v>
      </c>
      <c r="O76" s="172">
        <f>'5-DAY'!C108/1000</f>
        <v>19.713000000000001</v>
      </c>
      <c r="P76" s="172">
        <f t="shared" si="38"/>
        <v>579.75100000000009</v>
      </c>
      <c r="Q76" s="139">
        <f t="shared" si="36"/>
        <v>579.75100000000009</v>
      </c>
      <c r="R76" s="172">
        <f t="shared" si="37"/>
        <v>494.75041000000022</v>
      </c>
      <c r="S76" s="172">
        <f t="shared" si="39"/>
        <v>-13647.49159</v>
      </c>
      <c r="T76" s="172">
        <f>VAR!C71/1000</f>
        <v>162.696</v>
      </c>
    </row>
    <row r="77" spans="13:21" x14ac:dyDescent="0.2">
      <c r="N77" s="170">
        <f>'5-DAY'!A109</f>
        <v>37203</v>
      </c>
      <c r="O77" s="172">
        <f>'5-DAY'!C109/1000</f>
        <v>-108.024</v>
      </c>
      <c r="P77" s="172">
        <f t="shared" si="38"/>
        <v>440.173</v>
      </c>
      <c r="Q77" s="139">
        <f t="shared" si="36"/>
        <v>471.72700000000009</v>
      </c>
      <c r="R77" s="172">
        <f t="shared" si="37"/>
        <v>386.72641000000021</v>
      </c>
      <c r="S77" s="172">
        <f t="shared" si="39"/>
        <v>-13755.515589999999</v>
      </c>
      <c r="T77" s="172">
        <f>VAR!C72/1000</f>
        <v>52.243000000000002</v>
      </c>
    </row>
    <row r="78" spans="13:21" x14ac:dyDescent="0.2">
      <c r="N78" s="170">
        <f>'5-DAY'!A110</f>
        <v>37204</v>
      </c>
      <c r="O78" s="172">
        <f>'5-DAY'!C110/1000</f>
        <v>4.8899999999999997</v>
      </c>
      <c r="P78" s="172">
        <f t="shared" si="38"/>
        <v>285.07400000000001</v>
      </c>
      <c r="Q78" s="139">
        <f t="shared" si="36"/>
        <v>476.61700000000008</v>
      </c>
      <c r="R78" s="172">
        <f t="shared" si="37"/>
        <v>391.6164100000002</v>
      </c>
      <c r="S78" s="172">
        <f t="shared" si="39"/>
        <v>-13750.62559</v>
      </c>
      <c r="T78" s="172">
        <f>VAR!C73/1000</f>
        <v>52.381</v>
      </c>
    </row>
    <row r="79" spans="13:21" x14ac:dyDescent="0.2">
      <c r="N79" s="170">
        <f>'5-DAY'!A111</f>
        <v>37207</v>
      </c>
      <c r="O79" s="172">
        <f>'5-DAY'!C111/1000</f>
        <v>-61.680999999999997</v>
      </c>
      <c r="P79" s="172">
        <f t="shared" si="38"/>
        <v>-243.36799999999999</v>
      </c>
      <c r="Q79" s="139">
        <f t="shared" ref="Q79:Q84" si="40">Q78+O79</f>
        <v>414.93600000000009</v>
      </c>
      <c r="R79" s="172">
        <f t="shared" si="37"/>
        <v>329.93541000000022</v>
      </c>
      <c r="S79" s="172">
        <f t="shared" si="39"/>
        <v>-13812.30659</v>
      </c>
      <c r="T79" s="172">
        <f>VAR!C74/1000</f>
        <v>67.731999999999999</v>
      </c>
    </row>
    <row r="80" spans="13:21" x14ac:dyDescent="0.2">
      <c r="N80" s="170">
        <f>'5-DAY'!A112</f>
        <v>37208</v>
      </c>
      <c r="O80" s="172">
        <f>'5-DAY'!C112/1000</f>
        <v>33.713000000000001</v>
      </c>
      <c r="P80" s="172">
        <f t="shared" si="38"/>
        <v>-111.38900000000001</v>
      </c>
      <c r="Q80" s="139">
        <f t="shared" si="40"/>
        <v>448.64900000000011</v>
      </c>
      <c r="R80" s="172">
        <f t="shared" ref="R80:R85" si="41">R79+O80</f>
        <v>363.64841000000024</v>
      </c>
      <c r="S80" s="172">
        <f t="shared" si="39"/>
        <v>-13778.59359</v>
      </c>
      <c r="T80" s="172">
        <f>VAR!C75/1000</f>
        <v>194.67599999999999</v>
      </c>
    </row>
    <row r="81" spans="14:20" x14ac:dyDescent="0.2">
      <c r="N81" s="170">
        <f>'5-DAY'!A113</f>
        <v>37209</v>
      </c>
      <c r="O81" s="172">
        <f>'5-DAY'!C113/1000</f>
        <v>84.805000000000007</v>
      </c>
      <c r="P81" s="172">
        <f t="shared" ref="P81:P86" si="42">SUM(O77:O81)</f>
        <v>-46.296999999999997</v>
      </c>
      <c r="Q81" s="139">
        <f t="shared" si="40"/>
        <v>533.45400000000018</v>
      </c>
      <c r="R81" s="172">
        <f t="shared" si="41"/>
        <v>448.45341000000025</v>
      </c>
      <c r="S81" s="172">
        <f t="shared" ref="S81:S86" si="43">S80+O81</f>
        <v>-13693.78859</v>
      </c>
      <c r="T81" s="172">
        <f>VAR!C76/1000</f>
        <v>112.358</v>
      </c>
    </row>
    <row r="82" spans="14:20" x14ac:dyDescent="0.2">
      <c r="N82" s="170">
        <f>'5-DAY'!A114</f>
        <v>37210</v>
      </c>
      <c r="O82" s="172">
        <f>'5-DAY'!C114/1000</f>
        <v>111.452</v>
      </c>
      <c r="P82" s="172">
        <f t="shared" si="42"/>
        <v>173.179</v>
      </c>
      <c r="Q82" s="139">
        <f t="shared" si="40"/>
        <v>644.90600000000018</v>
      </c>
      <c r="R82" s="172">
        <f t="shared" si="41"/>
        <v>559.9054100000003</v>
      </c>
      <c r="S82" s="172">
        <f t="shared" si="43"/>
        <v>-13582.336590000001</v>
      </c>
      <c r="T82" s="172">
        <f>VAR!C77/1000</f>
        <v>162.00399999999999</v>
      </c>
    </row>
    <row r="83" spans="14:20" x14ac:dyDescent="0.2">
      <c r="N83" s="170">
        <f>'5-DAY'!A115</f>
        <v>37211</v>
      </c>
      <c r="O83" s="172">
        <f>'5-DAY'!C115/1000</f>
        <v>35.358599999999996</v>
      </c>
      <c r="P83" s="172">
        <f t="shared" si="42"/>
        <v>203.64760000000001</v>
      </c>
      <c r="Q83" s="139">
        <f t="shared" si="40"/>
        <v>680.2646000000002</v>
      </c>
      <c r="R83" s="172">
        <f t="shared" si="41"/>
        <v>595.26401000000033</v>
      </c>
      <c r="S83" s="172">
        <f t="shared" si="43"/>
        <v>-13546.977990000001</v>
      </c>
      <c r="T83" s="172">
        <f>VAR!C78/1000</f>
        <v>81.832999999999998</v>
      </c>
    </row>
    <row r="84" spans="14:20" x14ac:dyDescent="0.2">
      <c r="N84" s="170">
        <f>'5-DAY'!A116</f>
        <v>37214</v>
      </c>
      <c r="O84" s="172">
        <f>'5-DAY'!C116/1000</f>
        <v>114.081</v>
      </c>
      <c r="P84" s="172">
        <f t="shared" si="42"/>
        <v>379.40960000000001</v>
      </c>
      <c r="Q84" s="139">
        <f t="shared" si="40"/>
        <v>794.34560000000022</v>
      </c>
      <c r="R84" s="172">
        <f t="shared" si="41"/>
        <v>709.34501000000034</v>
      </c>
      <c r="S84" s="172">
        <f t="shared" si="43"/>
        <v>-13432.896990000001</v>
      </c>
      <c r="T84" s="172">
        <f>VAR!C79/1000</f>
        <v>56.093000000000004</v>
      </c>
    </row>
    <row r="85" spans="14:20" x14ac:dyDescent="0.2">
      <c r="N85" s="170">
        <f>'5-DAY'!A117</f>
        <v>37215</v>
      </c>
      <c r="O85" s="172">
        <f>'5-DAY'!C117/1000</f>
        <v>-15.635</v>
      </c>
      <c r="P85" s="172">
        <f t="shared" si="42"/>
        <v>330.0616</v>
      </c>
      <c r="Q85" s="139">
        <f t="shared" ref="Q85:Q90" si="44">Q84+O85</f>
        <v>778.71060000000023</v>
      </c>
      <c r="R85" s="172">
        <f t="shared" si="41"/>
        <v>693.71001000000035</v>
      </c>
      <c r="S85" s="172">
        <f t="shared" si="43"/>
        <v>-13448.531990000001</v>
      </c>
      <c r="T85" s="172">
        <f>VAR!C80/1000</f>
        <v>65.78</v>
      </c>
    </row>
    <row r="86" spans="14:20" x14ac:dyDescent="0.2">
      <c r="N86" s="170">
        <f>'5-DAY'!A118</f>
        <v>37216</v>
      </c>
      <c r="O86" s="172">
        <f>'5-DAY'!C118/1000</f>
        <v>74.501999999999995</v>
      </c>
      <c r="P86" s="172">
        <f t="shared" si="42"/>
        <v>319.7586</v>
      </c>
      <c r="Q86" s="139">
        <f t="shared" si="44"/>
        <v>853.21260000000018</v>
      </c>
      <c r="R86" s="172">
        <f t="shared" ref="R86:R92" si="45">R85+O86</f>
        <v>768.2120100000003</v>
      </c>
      <c r="S86" s="172">
        <f t="shared" si="43"/>
        <v>-13374.029990000001</v>
      </c>
      <c r="T86" s="172">
        <f>VAR!C81/1000</f>
        <v>64.697000000000003</v>
      </c>
    </row>
    <row r="87" spans="14:20" x14ac:dyDescent="0.2">
      <c r="N87" s="170">
        <f>'5-DAY'!A119</f>
        <v>37221</v>
      </c>
      <c r="O87" s="172">
        <f>'5-DAY'!C119/1000</f>
        <v>10.887</v>
      </c>
      <c r="P87" s="172">
        <f t="shared" ref="P87:P92" si="46">SUM(O83:O87)</f>
        <v>219.1936</v>
      </c>
      <c r="Q87" s="139">
        <f t="shared" si="44"/>
        <v>864.09960000000024</v>
      </c>
      <c r="R87" s="172">
        <f t="shared" si="45"/>
        <v>779.09901000000036</v>
      </c>
      <c r="S87" s="172">
        <f t="shared" ref="S87:S92" si="47">S86+O87</f>
        <v>-13363.14299</v>
      </c>
      <c r="T87" s="172">
        <f>VAR!C82/1000</f>
        <v>0</v>
      </c>
    </row>
    <row r="88" spans="14:20" x14ac:dyDescent="0.2">
      <c r="N88" s="170">
        <f>'5-DAY'!A120</f>
        <v>37222</v>
      </c>
      <c r="O88" s="172">
        <f>'5-DAY'!C120/1000</f>
        <v>36.216999999999999</v>
      </c>
      <c r="P88" s="172">
        <f t="shared" si="46"/>
        <v>220.05199999999996</v>
      </c>
      <c r="Q88" s="139">
        <f t="shared" si="44"/>
        <v>900.31660000000022</v>
      </c>
      <c r="R88" s="172">
        <f t="shared" si="45"/>
        <v>815.31601000000035</v>
      </c>
      <c r="S88" s="172">
        <f t="shared" si="47"/>
        <v>-13326.92599</v>
      </c>
      <c r="T88" s="172">
        <f>VAR!C83/1000</f>
        <v>0</v>
      </c>
    </row>
    <row r="89" spans="14:20" x14ac:dyDescent="0.2">
      <c r="N89" s="170">
        <f>'5-DAY'!A121</f>
        <v>37223</v>
      </c>
      <c r="O89" s="172">
        <f>'5-DAY'!C121/1000</f>
        <v>-1.359</v>
      </c>
      <c r="P89" s="172">
        <f t="shared" si="46"/>
        <v>104.61199999999999</v>
      </c>
      <c r="Q89" s="139">
        <f t="shared" si="44"/>
        <v>898.95760000000018</v>
      </c>
      <c r="R89" s="172">
        <f t="shared" si="45"/>
        <v>813.95701000000031</v>
      </c>
      <c r="S89" s="172">
        <f t="shared" si="47"/>
        <v>-13328.28499</v>
      </c>
      <c r="T89" s="172">
        <f>VAR!C84/1000</f>
        <v>0</v>
      </c>
    </row>
    <row r="90" spans="14:20" x14ac:dyDescent="0.2">
      <c r="N90" s="170">
        <f>'5-DAY'!A122</f>
        <v>37224</v>
      </c>
      <c r="O90" s="172">
        <f>'5-DAY'!C122/1000</f>
        <v>-14.215</v>
      </c>
      <c r="P90" s="172">
        <f t="shared" si="46"/>
        <v>106.032</v>
      </c>
      <c r="Q90" s="139">
        <f t="shared" si="44"/>
        <v>884.74260000000015</v>
      </c>
      <c r="R90" s="172">
        <f t="shared" si="45"/>
        <v>799.74201000000028</v>
      </c>
      <c r="S90" s="172">
        <f t="shared" si="47"/>
        <v>-13342.49999</v>
      </c>
      <c r="T90" s="172">
        <f>VAR!C85/1000</f>
        <v>49.040999999999997</v>
      </c>
    </row>
    <row r="91" spans="14:20" x14ac:dyDescent="0.2">
      <c r="N91" s="136">
        <f>'5-DAY'!A123</f>
        <v>37225</v>
      </c>
      <c r="O91" s="137">
        <f>'5-DAY'!C123/1000</f>
        <v>18.898</v>
      </c>
      <c r="P91" s="137">
        <f t="shared" si="46"/>
        <v>50.427999999999997</v>
      </c>
      <c r="Q91" s="169">
        <f>Q90+O91</f>
        <v>903.64060000000018</v>
      </c>
      <c r="R91" s="137">
        <f t="shared" si="45"/>
        <v>818.6400100000003</v>
      </c>
      <c r="S91" s="137">
        <f t="shared" si="47"/>
        <v>-13323.601990000001</v>
      </c>
      <c r="T91" s="137">
        <f>VAR!C86/1000</f>
        <v>0</v>
      </c>
    </row>
    <row r="92" spans="14:20" x14ac:dyDescent="0.2">
      <c r="N92" s="170">
        <f>'5-DAY'!A124</f>
        <v>37228</v>
      </c>
      <c r="O92" s="172">
        <f>'5-DAY'!C124/1000</f>
        <v>17.263000000000002</v>
      </c>
      <c r="P92" s="172">
        <f t="shared" si="46"/>
        <v>56.804000000000002</v>
      </c>
      <c r="Q92" s="172">
        <f>O92</f>
        <v>17.263000000000002</v>
      </c>
      <c r="R92" s="172">
        <f t="shared" si="45"/>
        <v>835.90301000000034</v>
      </c>
      <c r="S92" s="172">
        <f t="shared" si="47"/>
        <v>-13306.33899</v>
      </c>
      <c r="T92" s="172">
        <f>VAR!C87/1000</f>
        <v>0</v>
      </c>
    </row>
    <row r="93" spans="14:20" x14ac:dyDescent="0.2">
      <c r="N93" s="170">
        <f>'5-DAY'!A125</f>
        <v>37229</v>
      </c>
      <c r="O93" s="172">
        <f>'5-DAY'!C125/1000</f>
        <v>53.637999999999998</v>
      </c>
      <c r="P93" s="172">
        <f t="shared" ref="P93:P98" si="48">SUM(O89:O93)</f>
        <v>74.224999999999994</v>
      </c>
      <c r="Q93" s="139">
        <f t="shared" ref="Q93:Q98" si="49">Q92+O93</f>
        <v>70.900999999999996</v>
      </c>
      <c r="R93" s="172">
        <f t="shared" ref="R93:R98" si="50">R92+O93</f>
        <v>889.54101000000037</v>
      </c>
      <c r="S93" s="172">
        <f t="shared" ref="S93:S98" si="51">S92+O93</f>
        <v>-13252.700989999999</v>
      </c>
      <c r="T93" s="172">
        <f>VAR!C88/1000</f>
        <v>34.929000000000002</v>
      </c>
    </row>
    <row r="94" spans="14:20" x14ac:dyDescent="0.2">
      <c r="N94" s="170">
        <f>'5-DAY'!A126</f>
        <v>37230</v>
      </c>
      <c r="O94" s="172">
        <f>'5-DAY'!C126/1000</f>
        <v>16.672999999999998</v>
      </c>
      <c r="P94" s="172">
        <f t="shared" si="48"/>
        <v>92.257000000000005</v>
      </c>
      <c r="Q94" s="139">
        <f t="shared" si="49"/>
        <v>87.573999999999998</v>
      </c>
      <c r="R94" s="172">
        <f t="shared" si="50"/>
        <v>906.21401000000037</v>
      </c>
      <c r="S94" s="172">
        <f t="shared" si="51"/>
        <v>-13236.027989999999</v>
      </c>
      <c r="T94" s="172">
        <f>VAR!C89/1000</f>
        <v>0</v>
      </c>
    </row>
    <row r="95" spans="14:20" x14ac:dyDescent="0.2">
      <c r="N95" s="170">
        <f>'5-DAY'!A127</f>
        <v>37231</v>
      </c>
      <c r="O95" s="172">
        <f>'5-DAY'!C127/1000</f>
        <v>9.6839999999999993</v>
      </c>
      <c r="P95" s="172">
        <f t="shared" si="48"/>
        <v>116.15600000000001</v>
      </c>
      <c r="Q95" s="139">
        <f t="shared" si="49"/>
        <v>97.257999999999996</v>
      </c>
      <c r="R95" s="172">
        <f t="shared" si="50"/>
        <v>915.89801000000034</v>
      </c>
      <c r="S95" s="172">
        <f t="shared" si="51"/>
        <v>-13226.343989999999</v>
      </c>
      <c r="T95" s="172">
        <f>VAR!C90/1000</f>
        <v>0</v>
      </c>
    </row>
    <row r="96" spans="14:20" x14ac:dyDescent="0.2">
      <c r="N96" s="170">
        <f>'5-DAY'!A128</f>
        <v>37232</v>
      </c>
      <c r="O96" s="172">
        <f>'5-DAY'!C128/1000</f>
        <v>64.971999999999994</v>
      </c>
      <c r="P96" s="172">
        <f t="shared" si="48"/>
        <v>162.22999999999999</v>
      </c>
      <c r="Q96" s="139">
        <f t="shared" si="49"/>
        <v>162.22999999999999</v>
      </c>
      <c r="R96" s="172">
        <f t="shared" si="50"/>
        <v>980.87001000000032</v>
      </c>
      <c r="S96" s="172">
        <f t="shared" si="51"/>
        <v>-13161.37199</v>
      </c>
      <c r="T96" s="172">
        <f>VAR!C91/1000</f>
        <v>0</v>
      </c>
    </row>
    <row r="97" spans="14:20" x14ac:dyDescent="0.2">
      <c r="N97" s="170">
        <f>'5-DAY'!A129</f>
        <v>37235</v>
      </c>
      <c r="O97" s="172">
        <f>'5-DAY'!C129/1000</f>
        <v>21.16</v>
      </c>
      <c r="P97" s="172">
        <f t="shared" si="48"/>
        <v>166.12699999999998</v>
      </c>
      <c r="Q97" s="139">
        <f t="shared" si="49"/>
        <v>183.39</v>
      </c>
      <c r="R97" s="172">
        <f t="shared" si="50"/>
        <v>1002.0300100000003</v>
      </c>
      <c r="S97" s="172">
        <f t="shared" si="51"/>
        <v>-13140.21199</v>
      </c>
      <c r="T97" s="172">
        <f>VAR!C92/1000</f>
        <v>0</v>
      </c>
    </row>
    <row r="98" spans="14:20" x14ac:dyDescent="0.2">
      <c r="N98" s="170">
        <f>'5-DAY'!A130</f>
        <v>37236</v>
      </c>
      <c r="O98" s="172">
        <f>'5-DAY'!C130/1000</f>
        <v>131.547</v>
      </c>
      <c r="P98" s="172">
        <f t="shared" si="48"/>
        <v>244.036</v>
      </c>
      <c r="Q98" s="139">
        <f t="shared" si="49"/>
        <v>314.93700000000001</v>
      </c>
      <c r="R98" s="172">
        <f t="shared" si="50"/>
        <v>1133.5770100000002</v>
      </c>
      <c r="S98" s="172">
        <f t="shared" si="51"/>
        <v>-13008.664989999999</v>
      </c>
      <c r="T98" s="172">
        <f>VAR!C93/1000</f>
        <v>0</v>
      </c>
    </row>
    <row r="99" spans="14:20" x14ac:dyDescent="0.2">
      <c r="N99" s="170">
        <f>'5-DAY'!A131</f>
        <v>37237</v>
      </c>
      <c r="O99" s="172">
        <f>'5-DAY'!C131/1000</f>
        <v>21.931000000000001</v>
      </c>
      <c r="P99" s="172">
        <f>SUM(O95:O99)</f>
        <v>249.29400000000001</v>
      </c>
      <c r="Q99" s="139">
        <f>Q98+O99</f>
        <v>336.86799999999999</v>
      </c>
      <c r="R99" s="172">
        <f>R98+O99</f>
        <v>1155.5080100000002</v>
      </c>
      <c r="S99" s="172">
        <f>S98+O99</f>
        <v>-12986.733989999999</v>
      </c>
      <c r="T99" s="172">
        <f>VAR!C94/1000</f>
        <v>0</v>
      </c>
    </row>
    <row r="100" spans="14:20" x14ac:dyDescent="0.2">
      <c r="N100" s="170">
        <f>'5-DAY'!A132</f>
        <v>37238</v>
      </c>
      <c r="O100" s="172">
        <f>'5-DAY'!C132/1000</f>
        <v>21.469000000000001</v>
      </c>
      <c r="P100" s="172">
        <f>SUM(O96:O100)</f>
        <v>261.07900000000001</v>
      </c>
      <c r="Q100" s="139">
        <f>Q99+O100</f>
        <v>358.33699999999999</v>
      </c>
      <c r="R100" s="172">
        <f>R99+O100</f>
        <v>1176.9770100000003</v>
      </c>
      <c r="S100" s="172">
        <f>S99+O100</f>
        <v>-12965.26499</v>
      </c>
      <c r="T100" s="172">
        <f>VAR!C95/1000</f>
        <v>0</v>
      </c>
    </row>
    <row r="101" spans="14:20" x14ac:dyDescent="0.2">
      <c r="N101" s="170">
        <f>'5-DAY'!A133</f>
        <v>37239</v>
      </c>
      <c r="O101" s="172">
        <f>'5-DAY'!C133/1000</f>
        <v>85.144999999999996</v>
      </c>
      <c r="P101" s="172">
        <f>SUM(O97:O101)</f>
        <v>281.25200000000001</v>
      </c>
      <c r="Q101" s="139">
        <f>Q100+O101</f>
        <v>443.48199999999997</v>
      </c>
      <c r="R101" s="172">
        <f>R100+O101</f>
        <v>1262.1220100000003</v>
      </c>
      <c r="S101" s="172">
        <f>S100+O101</f>
        <v>-12880.119989999999</v>
      </c>
      <c r="T101" s="172">
        <f>VAR!C96/1000</f>
        <v>0</v>
      </c>
    </row>
    <row r="102" spans="14:20" x14ac:dyDescent="0.2">
      <c r="N102" s="170">
        <f>'5-DAY'!A134</f>
        <v>37242</v>
      </c>
      <c r="O102" s="172">
        <f>'5-DAY'!C134/1000</f>
        <v>42.243000000000002</v>
      </c>
      <c r="P102" s="172">
        <f>SUM(O98:O102)</f>
        <v>302.33499999999998</v>
      </c>
      <c r="Q102" s="139">
        <f>Q101+O102</f>
        <v>485.72499999999997</v>
      </c>
      <c r="R102" s="172">
        <f>R101+O102</f>
        <v>1304.3650100000002</v>
      </c>
      <c r="S102" s="172">
        <f>S101+O102</f>
        <v>-12837.876989999999</v>
      </c>
      <c r="T102" s="172">
        <f>VAR!C97/1000</f>
        <v>0</v>
      </c>
    </row>
    <row r="103" spans="14:20" x14ac:dyDescent="0.2">
      <c r="N103" s="170">
        <f>'5-DAY'!A135</f>
        <v>37243</v>
      </c>
      <c r="O103" s="172">
        <f>'5-DAY'!C135/1000</f>
        <v>6.085</v>
      </c>
      <c r="P103" s="172">
        <f>SUM(O99:O103)</f>
        <v>176.87300000000002</v>
      </c>
      <c r="Q103" s="139">
        <f>Q102+O103</f>
        <v>491.80999999999995</v>
      </c>
      <c r="R103" s="172">
        <f>R102+O103</f>
        <v>1310.4500100000002</v>
      </c>
      <c r="S103" s="172">
        <f>S102+O103</f>
        <v>-12831.79199</v>
      </c>
      <c r="T103" s="172">
        <f>VAR!C98/1000</f>
        <v>0</v>
      </c>
    </row>
    <row r="104" spans="14:20" x14ac:dyDescent="0.2">
      <c r="N104" s="170">
        <f>'5-DAY'!A136</f>
        <v>37244</v>
      </c>
    </row>
    <row r="105" spans="14:20" x14ac:dyDescent="0.2">
      <c r="N105" s="170">
        <f>'5-DAY'!A137</f>
        <v>37245</v>
      </c>
    </row>
    <row r="106" spans="14:20" x14ac:dyDescent="0.2">
      <c r="N106" s="170">
        <f>'5-DAY'!A138</f>
        <v>37246</v>
      </c>
    </row>
    <row r="107" spans="14:20" x14ac:dyDescent="0.2">
      <c r="N107" s="170">
        <f>'5-DAY'!A139</f>
        <v>37249</v>
      </c>
    </row>
    <row r="108" spans="14:20" x14ac:dyDescent="0.2">
      <c r="N108" s="170">
        <f>'5-DAY'!A140</f>
        <v>37251</v>
      </c>
    </row>
    <row r="109" spans="14:20" x14ac:dyDescent="0.2">
      <c r="N109" s="170">
        <f>'5-DAY'!A141</f>
        <v>37252</v>
      </c>
    </row>
    <row r="110" spans="14:20" x14ac:dyDescent="0.2">
      <c r="N110" s="170">
        <f>'5-DAY'!A142</f>
        <v>37253</v>
      </c>
    </row>
    <row r="111" spans="14:20" x14ac:dyDescent="0.2">
      <c r="N111" s="136">
        <f>'5-DAY'!A143</f>
        <v>37256</v>
      </c>
      <c r="O111" s="230"/>
      <c r="P111" s="230"/>
      <c r="Q111" s="230"/>
      <c r="R111" s="230"/>
      <c r="S111" s="230"/>
      <c r="T111" s="230"/>
    </row>
    <row r="112" spans="14:20" x14ac:dyDescent="0.2">
      <c r="N112" s="170"/>
    </row>
    <row r="113" spans="14:14" x14ac:dyDescent="0.2">
      <c r="N113" s="170"/>
    </row>
    <row r="114" spans="14:14" x14ac:dyDescent="0.2">
      <c r="N114" s="170"/>
    </row>
    <row r="115" spans="14:14" x14ac:dyDescent="0.2">
      <c r="N115" s="170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5" sqref="A5"/>
    </sheetView>
  </sheetViews>
  <sheetFormatPr defaultColWidth="12" defaultRowHeight="13.5" customHeight="1" x14ac:dyDescent="0.15"/>
  <cols>
    <col min="1" max="1" width="38.6640625" style="143" customWidth="1"/>
    <col min="2" max="2" width="4" style="141" customWidth="1"/>
    <col min="3" max="26" width="13.33203125" style="141" customWidth="1"/>
    <col min="27" max="27" width="16" style="142" hidden="1" customWidth="1"/>
    <col min="28" max="16384" width="12" style="141"/>
  </cols>
  <sheetData>
    <row r="1" spans="1:27" ht="12" customHeight="1" x14ac:dyDescent="0.15">
      <c r="A1" s="140" t="s">
        <v>112</v>
      </c>
    </row>
    <row r="2" spans="1:27" ht="12" customHeight="1" x14ac:dyDescent="0.15">
      <c r="A2" s="140" t="s">
        <v>233</v>
      </c>
    </row>
    <row r="3" spans="1:27" ht="12" customHeight="1" x14ac:dyDescent="0.15">
      <c r="A3" s="140" t="s">
        <v>234</v>
      </c>
    </row>
    <row r="4" spans="1:27" ht="13.5" customHeight="1" thickBot="1" x14ac:dyDescent="0.2"/>
    <row r="5" spans="1:27" ht="12" customHeight="1" thickBot="1" x14ac:dyDescent="0.2">
      <c r="A5" s="144" t="s">
        <v>72</v>
      </c>
      <c r="C5" s="145" t="s">
        <v>235</v>
      </c>
      <c r="D5" s="145" t="s">
        <v>236</v>
      </c>
      <c r="E5" s="145" t="s">
        <v>237</v>
      </c>
      <c r="F5" s="145" t="s">
        <v>238</v>
      </c>
      <c r="G5" s="145" t="s">
        <v>239</v>
      </c>
      <c r="H5" s="145" t="s">
        <v>240</v>
      </c>
      <c r="I5" s="145" t="s">
        <v>241</v>
      </c>
      <c r="J5" s="145" t="s">
        <v>242</v>
      </c>
      <c r="K5" s="145" t="s">
        <v>243</v>
      </c>
      <c r="L5" s="145" t="s">
        <v>244</v>
      </c>
      <c r="M5" s="145" t="s">
        <v>245</v>
      </c>
      <c r="N5" s="145" t="s">
        <v>246</v>
      </c>
      <c r="O5" s="145" t="s">
        <v>247</v>
      </c>
      <c r="P5" s="145" t="s">
        <v>248</v>
      </c>
      <c r="Q5" s="145" t="s">
        <v>249</v>
      </c>
      <c r="R5" s="145" t="s">
        <v>250</v>
      </c>
      <c r="S5" s="145" t="s">
        <v>251</v>
      </c>
      <c r="T5" s="145" t="s">
        <v>252</v>
      </c>
      <c r="U5" s="145" t="s">
        <v>253</v>
      </c>
      <c r="V5" s="145" t="s">
        <v>254</v>
      </c>
      <c r="W5" s="145" t="s">
        <v>255</v>
      </c>
      <c r="X5" s="145" t="s">
        <v>256</v>
      </c>
      <c r="Y5" s="145" t="s">
        <v>257</v>
      </c>
      <c r="Z5" s="145" t="s">
        <v>258</v>
      </c>
      <c r="AA5" s="146" t="s">
        <v>72</v>
      </c>
    </row>
    <row r="6" spans="1:27" ht="11.25" customHeight="1" x14ac:dyDescent="0.15">
      <c r="A6" s="147" t="s">
        <v>113</v>
      </c>
      <c r="C6" s="148">
        <v>1188.3747000000001</v>
      </c>
      <c r="D6" s="148">
        <v>1209.2023999999999</v>
      </c>
      <c r="E6" s="148">
        <v>1235.4286</v>
      </c>
      <c r="F6" s="148">
        <v>1011.3661</v>
      </c>
      <c r="G6" s="148">
        <v>981.09780000000001</v>
      </c>
      <c r="H6" s="148">
        <v>897.89250000000004</v>
      </c>
      <c r="I6" s="148">
        <v>996.07470000000001</v>
      </c>
      <c r="J6" s="148">
        <v>1015.5712</v>
      </c>
      <c r="K6" s="148">
        <v>1038.155</v>
      </c>
      <c r="L6" s="148">
        <v>1116.4748</v>
      </c>
      <c r="M6" s="148">
        <v>1116.2874999999999</v>
      </c>
      <c r="N6" s="148">
        <v>1127.71</v>
      </c>
      <c r="O6" s="148">
        <v>667.90719999999999</v>
      </c>
      <c r="P6" s="148">
        <v>672.95730000000003</v>
      </c>
      <c r="Q6" s="148">
        <v>653.02020000000005</v>
      </c>
      <c r="R6" s="148">
        <v>607.99149999999997</v>
      </c>
      <c r="S6" s="148">
        <v>603.05880000000002</v>
      </c>
      <c r="T6" s="148">
        <v>614.83000000000004</v>
      </c>
      <c r="U6" s="148">
        <v>540.45309999999995</v>
      </c>
      <c r="V6" s="148">
        <v>535.55880000000002</v>
      </c>
      <c r="W6" s="148">
        <v>538.38</v>
      </c>
      <c r="X6" s="148">
        <v>618.41890000000001</v>
      </c>
      <c r="Y6" s="148">
        <v>622.75919999999996</v>
      </c>
      <c r="Z6" s="148">
        <v>631.0829</v>
      </c>
      <c r="AA6" s="149">
        <v>843.01400000000001</v>
      </c>
    </row>
    <row r="7" spans="1:27" ht="11.25" customHeight="1" x14ac:dyDescent="0.15">
      <c r="A7" s="147" t="s">
        <v>114</v>
      </c>
      <c r="C7" s="148">
        <v>-2881.7523999999999</v>
      </c>
      <c r="D7" s="148">
        <v>-2793.9115000000002</v>
      </c>
      <c r="E7" s="148">
        <v>-2508.1707000000001</v>
      </c>
      <c r="F7" s="148">
        <v>-2431.0625</v>
      </c>
      <c r="G7" s="148">
        <v>-2313.9712</v>
      </c>
      <c r="H7" s="148">
        <v>-2351.5450000000001</v>
      </c>
      <c r="I7" s="148">
        <v>-2487.9087</v>
      </c>
      <c r="J7" s="148">
        <v>-2490.7963</v>
      </c>
      <c r="K7" s="148">
        <v>-2446.1016</v>
      </c>
      <c r="L7" s="148">
        <v>-2451.0832999999998</v>
      </c>
      <c r="M7" s="148">
        <v>-2620.7775000000001</v>
      </c>
      <c r="N7" s="148">
        <v>-2887.31</v>
      </c>
      <c r="O7" s="148">
        <v>-2958.4207000000001</v>
      </c>
      <c r="P7" s="148">
        <v>-2868.9452999999999</v>
      </c>
      <c r="Q7" s="148">
        <v>-2598.8557999999998</v>
      </c>
      <c r="R7" s="148">
        <v>-2520.6106</v>
      </c>
      <c r="S7" s="148">
        <v>-2383.4207000000001</v>
      </c>
      <c r="T7" s="148">
        <v>-2439.0075000000002</v>
      </c>
      <c r="U7" s="148">
        <v>-2575.8029000000001</v>
      </c>
      <c r="V7" s="148">
        <v>-2589.2139000000002</v>
      </c>
      <c r="W7" s="148">
        <v>-2435.0825</v>
      </c>
      <c r="X7" s="148">
        <v>-2478.2685000000001</v>
      </c>
      <c r="Y7" s="148">
        <v>-2651.0729000000001</v>
      </c>
      <c r="Z7" s="148">
        <v>-2911.8245000000002</v>
      </c>
      <c r="AA7" s="149">
        <v>-2584.8764999999999</v>
      </c>
    </row>
    <row r="8" spans="1:27" ht="11.25" customHeight="1" x14ac:dyDescent="0.15">
      <c r="A8" s="147" t="s">
        <v>115</v>
      </c>
      <c r="C8" s="148">
        <v>1772.3998999999999</v>
      </c>
      <c r="D8" s="148">
        <v>1599.5226</v>
      </c>
      <c r="E8" s="148">
        <v>1362.8841</v>
      </c>
      <c r="F8" s="148">
        <v>1350.5862999999999</v>
      </c>
      <c r="G8" s="148">
        <v>1297.4812999999999</v>
      </c>
      <c r="H8" s="148">
        <v>1228.3503000000001</v>
      </c>
      <c r="I8" s="148">
        <v>1687.2026000000001</v>
      </c>
      <c r="J8" s="148">
        <v>1664.4627</v>
      </c>
      <c r="K8" s="148">
        <v>1589.6858999999999</v>
      </c>
      <c r="L8" s="148">
        <v>1507.7222999999999</v>
      </c>
      <c r="M8" s="148">
        <v>1538.7454</v>
      </c>
      <c r="N8" s="148">
        <v>1723.8242</v>
      </c>
      <c r="O8" s="148">
        <v>1747.3529000000001</v>
      </c>
      <c r="P8" s="148">
        <v>1722.8690999999999</v>
      </c>
      <c r="Q8" s="148">
        <v>1514.8233</v>
      </c>
      <c r="R8" s="148">
        <v>1363.9253000000001</v>
      </c>
      <c r="S8" s="148">
        <v>1197.3566000000001</v>
      </c>
      <c r="T8" s="148">
        <v>1259.9427000000001</v>
      </c>
      <c r="U8" s="148">
        <v>1663.1251</v>
      </c>
      <c r="V8" s="148">
        <v>1620.5426</v>
      </c>
      <c r="W8" s="148">
        <v>1555.8721</v>
      </c>
      <c r="X8" s="148">
        <v>1462.4034999999999</v>
      </c>
      <c r="Y8" s="148">
        <v>1592.1899000000001</v>
      </c>
      <c r="Z8" s="148">
        <v>1687.7246</v>
      </c>
      <c r="AA8" s="149">
        <v>1528.9987000000001</v>
      </c>
    </row>
    <row r="9" spans="1:27" ht="11.25" customHeight="1" x14ac:dyDescent="0.15">
      <c r="A9" s="147" t="s">
        <v>116</v>
      </c>
      <c r="C9" s="150">
        <v>79.022200000000112</v>
      </c>
      <c r="D9" s="150">
        <v>14.813499999999749</v>
      </c>
      <c r="E9" s="150">
        <v>90.141999999999825</v>
      </c>
      <c r="F9" s="150">
        <v>-69.110100000000102</v>
      </c>
      <c r="G9" s="150">
        <v>-35.392100000000028</v>
      </c>
      <c r="H9" s="150">
        <v>-225.30220000000008</v>
      </c>
      <c r="I9" s="150">
        <v>195.36860000000024</v>
      </c>
      <c r="J9" s="150">
        <v>189.23759999999993</v>
      </c>
      <c r="K9" s="150">
        <v>181.73929999999996</v>
      </c>
      <c r="L9" s="150">
        <v>173.11380000000008</v>
      </c>
      <c r="M9" s="150">
        <v>34.255399999999781</v>
      </c>
      <c r="N9" s="150">
        <v>-35.77579999999989</v>
      </c>
      <c r="O9" s="150">
        <v>-543.16059999999993</v>
      </c>
      <c r="P9" s="150">
        <v>-473.11889999999994</v>
      </c>
      <c r="Q9" s="150">
        <v>-431.01229999999987</v>
      </c>
      <c r="R9" s="150">
        <v>-548.69379999999978</v>
      </c>
      <c r="S9" s="150">
        <v>-583.00530000000003</v>
      </c>
      <c r="T9" s="150">
        <v>-564.23480000000018</v>
      </c>
      <c r="U9" s="150">
        <v>-372.22470000000021</v>
      </c>
      <c r="V9" s="150">
        <v>-433.11250000000001</v>
      </c>
      <c r="W9" s="150">
        <v>-340.83039999999983</v>
      </c>
      <c r="X9" s="150">
        <v>-397.44610000000011</v>
      </c>
      <c r="Y9" s="150">
        <v>-436.12380000000007</v>
      </c>
      <c r="Z9" s="150">
        <v>-593.01700000000028</v>
      </c>
      <c r="AA9" s="149">
        <v>-212.86379999999963</v>
      </c>
    </row>
    <row r="11" spans="1:27" ht="11.25" customHeight="1" x14ac:dyDescent="0.15">
      <c r="A11" s="147" t="s">
        <v>117</v>
      </c>
      <c r="C11" s="148">
        <v>933.73119999999994</v>
      </c>
      <c r="D11" s="148">
        <v>851.4751</v>
      </c>
      <c r="E11" s="148">
        <v>873.38729999999998</v>
      </c>
      <c r="F11" s="148">
        <v>683.3546</v>
      </c>
      <c r="G11" s="148">
        <v>682.57389999999998</v>
      </c>
      <c r="H11" s="148">
        <v>698.22379999999998</v>
      </c>
      <c r="I11" s="148">
        <v>535.60199999999998</v>
      </c>
      <c r="J11" s="148">
        <v>528.02679999999998</v>
      </c>
      <c r="K11" s="148">
        <v>533.81150000000002</v>
      </c>
      <c r="L11" s="148">
        <v>629.1078</v>
      </c>
      <c r="M11" s="148">
        <v>640.72059999999999</v>
      </c>
      <c r="N11" s="148">
        <v>651.44449999999995</v>
      </c>
      <c r="O11" s="148">
        <v>442.0335</v>
      </c>
      <c r="P11" s="148">
        <v>440.37150000000003</v>
      </c>
      <c r="Q11" s="148">
        <v>465.42070000000001</v>
      </c>
      <c r="R11" s="148">
        <v>372.94499999999999</v>
      </c>
      <c r="S11" s="148">
        <v>376.23480000000001</v>
      </c>
      <c r="T11" s="148">
        <v>354.82810000000001</v>
      </c>
      <c r="U11" s="148">
        <v>352.4085</v>
      </c>
      <c r="V11" s="148">
        <v>352.2561</v>
      </c>
      <c r="W11" s="148">
        <v>351.94380000000001</v>
      </c>
      <c r="X11" s="148">
        <v>348.464</v>
      </c>
      <c r="Y11" s="148">
        <v>376.13690000000003</v>
      </c>
      <c r="Z11" s="148">
        <v>372.85980000000001</v>
      </c>
      <c r="AA11" s="149">
        <v>534.5838</v>
      </c>
    </row>
    <row r="12" spans="1:27" ht="11.25" customHeight="1" x14ac:dyDescent="0.15">
      <c r="A12" s="147" t="s">
        <v>118</v>
      </c>
      <c r="C12" s="148">
        <v>-2448.0091000000002</v>
      </c>
      <c r="D12" s="148">
        <v>-2337.4479000000001</v>
      </c>
      <c r="E12" s="148">
        <v>-2204.6401999999998</v>
      </c>
      <c r="F12" s="148">
        <v>-2094.3618000000001</v>
      </c>
      <c r="G12" s="148">
        <v>-1981.5671</v>
      </c>
      <c r="H12" s="148">
        <v>-1912.4906000000001</v>
      </c>
      <c r="I12" s="148">
        <v>-1867.7409</v>
      </c>
      <c r="J12" s="148">
        <v>-1882.3205</v>
      </c>
      <c r="K12" s="148">
        <v>-1917.5625</v>
      </c>
      <c r="L12" s="148">
        <v>-2039.5032000000001</v>
      </c>
      <c r="M12" s="148">
        <v>-2271.1968999999999</v>
      </c>
      <c r="N12" s="148">
        <v>-2429.1424000000002</v>
      </c>
      <c r="O12" s="148">
        <v>-2507.3933000000002</v>
      </c>
      <c r="P12" s="148">
        <v>-2442.5</v>
      </c>
      <c r="Q12" s="148">
        <v>-2284.7469999999998</v>
      </c>
      <c r="R12" s="148">
        <v>-2182.7105000000001</v>
      </c>
      <c r="S12" s="148">
        <v>-2072.5915</v>
      </c>
      <c r="T12" s="148">
        <v>-1978.7593999999999</v>
      </c>
      <c r="U12" s="148">
        <v>-1939.9726000000001</v>
      </c>
      <c r="V12" s="148">
        <v>-1970.9299000000001</v>
      </c>
      <c r="W12" s="148">
        <v>-1923.0780999999999</v>
      </c>
      <c r="X12" s="148">
        <v>-2076.1217999999999</v>
      </c>
      <c r="Y12" s="148">
        <v>-2313.3631</v>
      </c>
      <c r="Z12" s="148">
        <v>-2462.0151999999998</v>
      </c>
      <c r="AA12" s="149">
        <v>-2147.0100000000002</v>
      </c>
    </row>
    <row r="13" spans="1:27" ht="11.25" customHeight="1" x14ac:dyDescent="0.15">
      <c r="A13" s="147" t="s">
        <v>119</v>
      </c>
      <c r="C13" s="148">
        <v>1289.1269</v>
      </c>
      <c r="D13" s="148">
        <v>1215.4290000000001</v>
      </c>
      <c r="E13" s="148">
        <v>1122.9657</v>
      </c>
      <c r="F13" s="148">
        <v>1116.4266</v>
      </c>
      <c r="G13" s="148">
        <v>1094.1746000000001</v>
      </c>
      <c r="H13" s="148">
        <v>852.476</v>
      </c>
      <c r="I13" s="148">
        <v>1282.4332999999999</v>
      </c>
      <c r="J13" s="148">
        <v>1289.6452999999999</v>
      </c>
      <c r="K13" s="148">
        <v>1221.8480999999999</v>
      </c>
      <c r="L13" s="148">
        <v>1121.4114999999999</v>
      </c>
      <c r="M13" s="148">
        <v>1164.7077999999999</v>
      </c>
      <c r="N13" s="148">
        <v>1344.4371000000001</v>
      </c>
      <c r="O13" s="148">
        <v>1303.5266999999999</v>
      </c>
      <c r="P13" s="148">
        <v>1265.8481999999999</v>
      </c>
      <c r="Q13" s="148">
        <v>1270.8951999999999</v>
      </c>
      <c r="R13" s="148">
        <v>1102.7072000000001</v>
      </c>
      <c r="S13" s="148">
        <v>1027.5145</v>
      </c>
      <c r="T13" s="148">
        <v>906.60400000000004</v>
      </c>
      <c r="U13" s="148">
        <v>1274.5812000000001</v>
      </c>
      <c r="V13" s="148">
        <v>1239.9139</v>
      </c>
      <c r="W13" s="148">
        <v>1243.9583</v>
      </c>
      <c r="X13" s="148">
        <v>1186.5465999999999</v>
      </c>
      <c r="Y13" s="148">
        <v>1236.1523</v>
      </c>
      <c r="Z13" s="148">
        <v>1345.5299</v>
      </c>
      <c r="AA13" s="149">
        <v>1189.1822999999999</v>
      </c>
    </row>
    <row r="14" spans="1:27" ht="11.25" customHeight="1" x14ac:dyDescent="0.15">
      <c r="A14" s="147" t="s">
        <v>120</v>
      </c>
      <c r="C14" s="150">
        <v>-225.15100000000029</v>
      </c>
      <c r="D14" s="150">
        <v>-270.54379999999992</v>
      </c>
      <c r="E14" s="150">
        <v>-208.28719999999998</v>
      </c>
      <c r="F14" s="150">
        <v>-294.5806</v>
      </c>
      <c r="G14" s="150">
        <v>-204.81859999999983</v>
      </c>
      <c r="H14" s="150">
        <v>-361.7908000000001</v>
      </c>
      <c r="I14" s="150">
        <v>-49.705600000000004</v>
      </c>
      <c r="J14" s="150">
        <v>-64.648400000000265</v>
      </c>
      <c r="K14" s="150">
        <v>-161.90290000000005</v>
      </c>
      <c r="L14" s="150">
        <v>-288.98390000000018</v>
      </c>
      <c r="M14" s="150">
        <v>-465.7684999999999</v>
      </c>
      <c r="N14" s="150">
        <v>-433.26080000000002</v>
      </c>
      <c r="O14" s="150">
        <v>-761.83310000000029</v>
      </c>
      <c r="P14" s="150">
        <v>-736.28030000000012</v>
      </c>
      <c r="Q14" s="150">
        <v>-548.43109999999979</v>
      </c>
      <c r="R14" s="150">
        <v>-707.05830000000014</v>
      </c>
      <c r="S14" s="150">
        <v>-668.84220000000005</v>
      </c>
      <c r="T14" s="150">
        <v>-717.32729999999992</v>
      </c>
      <c r="U14" s="150">
        <v>-312.98289999999997</v>
      </c>
      <c r="V14" s="150">
        <v>-378.75990000000002</v>
      </c>
      <c r="W14" s="150">
        <v>-327.17599999999993</v>
      </c>
      <c r="X14" s="150">
        <v>-541.11120000000005</v>
      </c>
      <c r="Y14" s="150">
        <v>-701.07390000000009</v>
      </c>
      <c r="Z14" s="150">
        <v>-743.62549999999965</v>
      </c>
      <c r="AA14" s="149">
        <v>-423.24390000000039</v>
      </c>
    </row>
    <row r="15" spans="1:27" ht="13.5" customHeight="1" thickBot="1" x14ac:dyDescent="0.2"/>
    <row r="16" spans="1:27" ht="11.25" customHeight="1" thickBot="1" x14ac:dyDescent="0.2">
      <c r="A16" s="210" t="s">
        <v>121</v>
      </c>
      <c r="B16" s="211"/>
      <c r="C16" s="209">
        <v>-55.075699999999998</v>
      </c>
      <c r="D16" s="209">
        <v>-107.4825</v>
      </c>
      <c r="E16" s="209">
        <v>-41.4236</v>
      </c>
      <c r="F16" s="209">
        <v>-164.30879999999999</v>
      </c>
      <c r="G16" s="209">
        <v>-110.0855</v>
      </c>
      <c r="H16" s="209">
        <v>-285.96379999999999</v>
      </c>
      <c r="I16" s="209">
        <v>87.325199999999995</v>
      </c>
      <c r="J16" s="209">
        <v>82.769300000000001</v>
      </c>
      <c r="K16" s="209">
        <v>21.373000000000001</v>
      </c>
      <c r="L16" s="209">
        <v>-20.6691</v>
      </c>
      <c r="M16" s="209">
        <v>-187.97739999999999</v>
      </c>
      <c r="N16" s="209">
        <v>-219.5592</v>
      </c>
      <c r="O16" s="209">
        <v>-639.56460000000004</v>
      </c>
      <c r="P16" s="209">
        <v>-585.90239999999994</v>
      </c>
      <c r="Q16" s="209">
        <v>-482.77749999999997</v>
      </c>
      <c r="R16" s="209">
        <v>-615.55880000000002</v>
      </c>
      <c r="S16" s="209">
        <v>-620.84730000000002</v>
      </c>
      <c r="T16" s="209">
        <v>-632.27589999999998</v>
      </c>
      <c r="U16" s="209">
        <v>-346.10730000000001</v>
      </c>
      <c r="V16" s="209">
        <v>-409.1506</v>
      </c>
      <c r="W16" s="209">
        <v>-334.76179999999999</v>
      </c>
      <c r="X16" s="209">
        <v>-457.69279999999998</v>
      </c>
      <c r="Y16" s="209">
        <v>-559.7672</v>
      </c>
      <c r="Z16" s="209">
        <v>-659.4144</v>
      </c>
      <c r="AA16" s="151">
        <v>-305.27730000000003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44" t="s">
        <v>259</v>
      </c>
    </row>
    <row r="20" spans="1:27" ht="11.25" customHeight="1" x14ac:dyDescent="0.15">
      <c r="A20" s="147" t="s">
        <v>113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48">
        <v>0</v>
      </c>
      <c r="Q20" s="148">
        <v>0</v>
      </c>
      <c r="R20" s="148">
        <v>0</v>
      </c>
      <c r="S20" s="148">
        <v>0</v>
      </c>
      <c r="T20" s="148">
        <v>0</v>
      </c>
      <c r="U20" s="148">
        <v>0</v>
      </c>
      <c r="V20" s="148">
        <v>0</v>
      </c>
      <c r="W20" s="148">
        <v>0</v>
      </c>
      <c r="X20" s="148">
        <v>0</v>
      </c>
      <c r="Y20" s="148">
        <v>0</v>
      </c>
      <c r="Z20" s="148">
        <v>0</v>
      </c>
      <c r="AA20" s="149">
        <v>0</v>
      </c>
    </row>
    <row r="21" spans="1:27" ht="11.25" customHeight="1" x14ac:dyDescent="0.15">
      <c r="A21" s="147" t="s">
        <v>115</v>
      </c>
      <c r="C21" s="148">
        <v>0</v>
      </c>
      <c r="D21" s="148">
        <v>0</v>
      </c>
      <c r="E21" s="148">
        <v>0</v>
      </c>
      <c r="F21" s="148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48">
        <v>0</v>
      </c>
      <c r="Q21" s="148">
        <v>0</v>
      </c>
      <c r="R21" s="148">
        <v>0</v>
      </c>
      <c r="S21" s="148">
        <v>0</v>
      </c>
      <c r="T21" s="148">
        <v>0</v>
      </c>
      <c r="U21" s="148">
        <v>0</v>
      </c>
      <c r="V21" s="148">
        <v>0</v>
      </c>
      <c r="W21" s="148">
        <v>0</v>
      </c>
      <c r="X21" s="148">
        <v>0</v>
      </c>
      <c r="Y21" s="148">
        <v>0</v>
      </c>
      <c r="Z21" s="148">
        <v>0</v>
      </c>
      <c r="AA21" s="149">
        <v>0</v>
      </c>
    </row>
    <row r="22" spans="1:27" ht="11.25" customHeight="1" x14ac:dyDescent="0.15">
      <c r="A22" s="147" t="s">
        <v>117</v>
      </c>
      <c r="C22" s="148">
        <v>0</v>
      </c>
      <c r="D22" s="148">
        <v>0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8">
        <v>0</v>
      </c>
      <c r="Q22" s="148">
        <v>0</v>
      </c>
      <c r="R22" s="148">
        <v>0</v>
      </c>
      <c r="S22" s="148">
        <v>0</v>
      </c>
      <c r="T22" s="148">
        <v>0</v>
      </c>
      <c r="U22" s="148">
        <v>0</v>
      </c>
      <c r="V22" s="148">
        <v>0</v>
      </c>
      <c r="W22" s="148">
        <v>0</v>
      </c>
      <c r="X22" s="148">
        <v>0</v>
      </c>
      <c r="Y22" s="148">
        <v>0</v>
      </c>
      <c r="Z22" s="148">
        <v>0</v>
      </c>
      <c r="AA22" s="149">
        <v>0</v>
      </c>
    </row>
    <row r="23" spans="1:27" ht="11.25" customHeight="1" x14ac:dyDescent="0.15">
      <c r="A23" s="147" t="s">
        <v>119</v>
      </c>
      <c r="C23" s="148">
        <v>0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</v>
      </c>
      <c r="V23" s="148">
        <v>0</v>
      </c>
      <c r="W23" s="148">
        <v>0</v>
      </c>
      <c r="X23" s="148">
        <v>0</v>
      </c>
      <c r="Y23" s="148">
        <v>0</v>
      </c>
      <c r="Z23" s="148">
        <v>0</v>
      </c>
      <c r="AA23" s="149">
        <v>0</v>
      </c>
    </row>
    <row r="24" spans="1:27" ht="13.5" customHeight="1" thickBot="1" x14ac:dyDescent="0.2"/>
    <row r="25" spans="1:27" ht="11.25" customHeight="1" thickBot="1" x14ac:dyDescent="0.2">
      <c r="A25" s="210" t="s">
        <v>121</v>
      </c>
      <c r="B25" s="211"/>
      <c r="C25" s="209">
        <v>0</v>
      </c>
      <c r="D25" s="209">
        <v>0</v>
      </c>
      <c r="E25" s="209">
        <v>0</v>
      </c>
      <c r="F25" s="209">
        <v>0</v>
      </c>
      <c r="G25" s="209">
        <v>0</v>
      </c>
      <c r="H25" s="209">
        <v>0</v>
      </c>
      <c r="I25" s="209">
        <v>0</v>
      </c>
      <c r="J25" s="209">
        <v>0</v>
      </c>
      <c r="K25" s="209">
        <v>0</v>
      </c>
      <c r="L25" s="209">
        <v>0</v>
      </c>
      <c r="M25" s="209">
        <v>0</v>
      </c>
      <c r="N25" s="209">
        <v>0</v>
      </c>
      <c r="O25" s="209">
        <v>0</v>
      </c>
      <c r="P25" s="209">
        <v>0</v>
      </c>
      <c r="Q25" s="209">
        <v>0</v>
      </c>
      <c r="R25" s="209">
        <v>0</v>
      </c>
      <c r="S25" s="209">
        <v>0</v>
      </c>
      <c r="T25" s="209">
        <v>0</v>
      </c>
      <c r="U25" s="209">
        <v>0</v>
      </c>
      <c r="V25" s="209">
        <v>0</v>
      </c>
      <c r="W25" s="209">
        <v>0</v>
      </c>
      <c r="X25" s="209">
        <v>0</v>
      </c>
      <c r="Y25" s="209">
        <v>0</v>
      </c>
      <c r="Z25" s="209">
        <v>0</v>
      </c>
      <c r="AA25" s="151">
        <v>0</v>
      </c>
    </row>
    <row r="27" spans="1:27" ht="11.25" customHeight="1" thickBot="1" x14ac:dyDescent="0.2">
      <c r="A27" s="147" t="s">
        <v>260</v>
      </c>
      <c r="C27" s="148">
        <v>200</v>
      </c>
      <c r="D27" s="148">
        <v>200</v>
      </c>
      <c r="E27" s="148">
        <v>200</v>
      </c>
      <c r="F27" s="148">
        <v>100</v>
      </c>
      <c r="G27" s="148">
        <v>100</v>
      </c>
      <c r="H27" s="148">
        <v>100</v>
      </c>
      <c r="I27" s="148">
        <v>100</v>
      </c>
      <c r="J27" s="148">
        <v>100</v>
      </c>
      <c r="K27" s="148">
        <v>100</v>
      </c>
      <c r="L27" s="148">
        <v>100</v>
      </c>
      <c r="M27" s="148">
        <v>100</v>
      </c>
      <c r="N27" s="148">
        <v>100</v>
      </c>
      <c r="O27" s="148">
        <v>100</v>
      </c>
      <c r="P27" s="148">
        <v>100</v>
      </c>
      <c r="Q27" s="148">
        <v>100</v>
      </c>
      <c r="R27" s="148">
        <v>100</v>
      </c>
      <c r="S27" s="148">
        <v>100</v>
      </c>
      <c r="T27" s="148">
        <v>100</v>
      </c>
      <c r="U27" s="148">
        <v>100</v>
      </c>
      <c r="V27" s="148">
        <v>100</v>
      </c>
      <c r="W27" s="148">
        <v>100</v>
      </c>
      <c r="X27" s="148">
        <v>100</v>
      </c>
      <c r="Y27" s="148">
        <v>100</v>
      </c>
      <c r="Z27" s="148">
        <v>100</v>
      </c>
      <c r="AA27" s="149">
        <v>2700</v>
      </c>
    </row>
    <row r="28" spans="1:27" ht="11.25" customHeight="1" thickBot="1" x14ac:dyDescent="0.2">
      <c r="A28" s="152" t="s">
        <v>261</v>
      </c>
      <c r="B28" s="153"/>
      <c r="C28" s="153">
        <v>0</v>
      </c>
      <c r="D28" s="153">
        <v>0</v>
      </c>
      <c r="E28" s="153">
        <v>0</v>
      </c>
      <c r="F28" s="153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 s="153">
        <v>0</v>
      </c>
      <c r="M28" s="153">
        <v>0</v>
      </c>
      <c r="N28" s="153">
        <v>0</v>
      </c>
      <c r="O28" s="153">
        <v>0</v>
      </c>
      <c r="P28" s="153">
        <v>0</v>
      </c>
      <c r="Q28" s="153">
        <v>0</v>
      </c>
      <c r="R28" s="153">
        <v>0</v>
      </c>
      <c r="S28" s="153">
        <v>0</v>
      </c>
      <c r="T28" s="153">
        <v>0</v>
      </c>
      <c r="U28" s="153">
        <v>0</v>
      </c>
      <c r="V28" s="153">
        <v>0</v>
      </c>
      <c r="W28" s="153">
        <v>0</v>
      </c>
      <c r="X28" s="153">
        <v>0</v>
      </c>
      <c r="Y28" s="153">
        <v>0</v>
      </c>
      <c r="Z28" s="153">
        <v>0</v>
      </c>
      <c r="AA28" s="151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44" t="s">
        <v>262</v>
      </c>
    </row>
    <row r="33" spans="1:27" ht="11.25" customHeight="1" x14ac:dyDescent="0.15">
      <c r="A33" s="147" t="s">
        <v>113</v>
      </c>
      <c r="C33" s="148">
        <v>1188.3747000000001</v>
      </c>
      <c r="D33" s="148">
        <v>1209.2023999999999</v>
      </c>
      <c r="E33" s="148">
        <v>1235.4286</v>
      </c>
      <c r="F33" s="148">
        <v>1011.3661</v>
      </c>
      <c r="G33" s="148">
        <v>981.09780000000001</v>
      </c>
      <c r="H33" s="148">
        <v>897.89250000000004</v>
      </c>
      <c r="I33" s="148">
        <v>996.07470000000001</v>
      </c>
      <c r="J33" s="148">
        <v>1015.5712</v>
      </c>
      <c r="K33" s="148">
        <v>1038.155</v>
      </c>
      <c r="L33" s="148">
        <v>1116.4748</v>
      </c>
      <c r="M33" s="148">
        <v>1116.2874999999999</v>
      </c>
      <c r="N33" s="148">
        <v>1127.71</v>
      </c>
      <c r="O33" s="148">
        <v>667.90719999999999</v>
      </c>
      <c r="P33" s="148">
        <v>672.95730000000003</v>
      </c>
      <c r="Q33" s="148">
        <v>653.02020000000005</v>
      </c>
      <c r="R33" s="148">
        <v>607.99149999999997</v>
      </c>
      <c r="S33" s="148">
        <v>603.05880000000002</v>
      </c>
      <c r="T33" s="148">
        <v>614.83000000000004</v>
      </c>
      <c r="U33" s="148">
        <v>540.45309999999995</v>
      </c>
      <c r="V33" s="148">
        <v>535.55880000000002</v>
      </c>
      <c r="W33" s="148">
        <v>538.38</v>
      </c>
      <c r="X33" s="148">
        <v>618.41890000000001</v>
      </c>
      <c r="Y33" s="148">
        <v>622.75919999999996</v>
      </c>
      <c r="Z33" s="148">
        <v>631.0829</v>
      </c>
      <c r="AA33" s="149">
        <v>843.01400000000001</v>
      </c>
    </row>
    <row r="34" spans="1:27" ht="11.25" customHeight="1" x14ac:dyDescent="0.15">
      <c r="A34" s="147" t="s">
        <v>114</v>
      </c>
      <c r="C34" s="148">
        <v>-2881.7523999999999</v>
      </c>
      <c r="D34" s="148">
        <v>-2793.9115000000002</v>
      </c>
      <c r="E34" s="148">
        <v>-2508.1707000000001</v>
      </c>
      <c r="F34" s="148">
        <v>-2431.0625</v>
      </c>
      <c r="G34" s="148">
        <v>-2313.9712</v>
      </c>
      <c r="H34" s="148">
        <v>-2351.5450000000001</v>
      </c>
      <c r="I34" s="148">
        <v>-2487.9087</v>
      </c>
      <c r="J34" s="148">
        <v>-2490.7963</v>
      </c>
      <c r="K34" s="148">
        <v>-2446.1016</v>
      </c>
      <c r="L34" s="148">
        <v>-2451.0832999999998</v>
      </c>
      <c r="M34" s="148">
        <v>-2620.7775000000001</v>
      </c>
      <c r="N34" s="148">
        <v>-2887.31</v>
      </c>
      <c r="O34" s="148">
        <v>-2958.4207000000001</v>
      </c>
      <c r="P34" s="148">
        <v>-2868.9452999999999</v>
      </c>
      <c r="Q34" s="148">
        <v>-2598.8557999999998</v>
      </c>
      <c r="R34" s="148">
        <v>-2520.6106</v>
      </c>
      <c r="S34" s="148">
        <v>-2383.4207000000001</v>
      </c>
      <c r="T34" s="148">
        <v>-2439.0075000000002</v>
      </c>
      <c r="U34" s="148">
        <v>-2575.8029000000001</v>
      </c>
      <c r="V34" s="148">
        <v>-2589.2139000000002</v>
      </c>
      <c r="W34" s="148">
        <v>-2435.0825</v>
      </c>
      <c r="X34" s="148">
        <v>-2478.2685000000001</v>
      </c>
      <c r="Y34" s="148">
        <v>-2651.0729000000001</v>
      </c>
      <c r="Z34" s="148">
        <v>-2911.8245000000002</v>
      </c>
      <c r="AA34" s="149">
        <v>-2584.8764999999999</v>
      </c>
    </row>
    <row r="35" spans="1:27" ht="11.25" customHeight="1" x14ac:dyDescent="0.15">
      <c r="A35" s="147" t="s">
        <v>115</v>
      </c>
      <c r="C35" s="148">
        <v>1772.3998999999999</v>
      </c>
      <c r="D35" s="148">
        <v>1599.5226</v>
      </c>
      <c r="E35" s="148">
        <v>1362.8841</v>
      </c>
      <c r="F35" s="148">
        <v>1350.5862999999999</v>
      </c>
      <c r="G35" s="148">
        <v>1297.4812999999999</v>
      </c>
      <c r="H35" s="148">
        <v>1228.3503000000001</v>
      </c>
      <c r="I35" s="148">
        <v>1687.2026000000001</v>
      </c>
      <c r="J35" s="148">
        <v>1664.4627</v>
      </c>
      <c r="K35" s="148">
        <v>1589.6858999999999</v>
      </c>
      <c r="L35" s="148">
        <v>1507.7222999999999</v>
      </c>
      <c r="M35" s="148">
        <v>1538.7454</v>
      </c>
      <c r="N35" s="148">
        <v>1723.8242</v>
      </c>
      <c r="O35" s="148">
        <v>1747.3529000000001</v>
      </c>
      <c r="P35" s="148">
        <v>1722.8690999999999</v>
      </c>
      <c r="Q35" s="148">
        <v>1514.8233</v>
      </c>
      <c r="R35" s="148">
        <v>1363.9253000000001</v>
      </c>
      <c r="S35" s="148">
        <v>1197.3566000000001</v>
      </c>
      <c r="T35" s="148">
        <v>1259.9427000000001</v>
      </c>
      <c r="U35" s="148">
        <v>1663.1251</v>
      </c>
      <c r="V35" s="148">
        <v>1620.5426</v>
      </c>
      <c r="W35" s="148">
        <v>1555.8721</v>
      </c>
      <c r="X35" s="148">
        <v>1462.4034999999999</v>
      </c>
      <c r="Y35" s="148">
        <v>1592.1899000000001</v>
      </c>
      <c r="Z35" s="148">
        <v>1687.7246</v>
      </c>
      <c r="AA35" s="149">
        <v>1528.9987000000001</v>
      </c>
    </row>
    <row r="36" spans="1:27" ht="11.25" customHeight="1" x14ac:dyDescent="0.15">
      <c r="A36" s="147" t="s">
        <v>116</v>
      </c>
      <c r="C36" s="150">
        <v>79.022200000000112</v>
      </c>
      <c r="D36" s="150">
        <v>14.813499999999749</v>
      </c>
      <c r="E36" s="150">
        <v>90.141999999999825</v>
      </c>
      <c r="F36" s="150">
        <v>-69.110100000000102</v>
      </c>
      <c r="G36" s="150">
        <v>-35.392100000000028</v>
      </c>
      <c r="H36" s="150">
        <v>-225.30220000000008</v>
      </c>
      <c r="I36" s="150">
        <v>195.36860000000024</v>
      </c>
      <c r="J36" s="150">
        <v>189.23759999999993</v>
      </c>
      <c r="K36" s="150">
        <v>181.73929999999996</v>
      </c>
      <c r="L36" s="150">
        <v>173.11380000000008</v>
      </c>
      <c r="M36" s="150">
        <v>34.255399999999781</v>
      </c>
      <c r="N36" s="150">
        <v>-35.77579999999989</v>
      </c>
      <c r="O36" s="150">
        <v>-543.16059999999993</v>
      </c>
      <c r="P36" s="150">
        <v>-473.11889999999994</v>
      </c>
      <c r="Q36" s="150">
        <v>-431.01229999999987</v>
      </c>
      <c r="R36" s="150">
        <v>-548.69379999999978</v>
      </c>
      <c r="S36" s="150">
        <v>-583.00530000000003</v>
      </c>
      <c r="T36" s="150">
        <v>-564.23480000000018</v>
      </c>
      <c r="U36" s="150">
        <v>-372.22470000000021</v>
      </c>
      <c r="V36" s="150">
        <v>-433.11250000000001</v>
      </c>
      <c r="W36" s="150">
        <v>-340.83039999999983</v>
      </c>
      <c r="X36" s="150">
        <v>-397.44610000000011</v>
      </c>
      <c r="Y36" s="150">
        <v>-436.12380000000007</v>
      </c>
      <c r="Z36" s="150">
        <v>-593.01700000000028</v>
      </c>
      <c r="AA36" s="149">
        <v>-212.86379999999963</v>
      </c>
    </row>
    <row r="38" spans="1:27" ht="11.25" customHeight="1" x14ac:dyDescent="0.15">
      <c r="A38" s="147" t="s">
        <v>117</v>
      </c>
      <c r="C38" s="148">
        <v>933.73119999999994</v>
      </c>
      <c r="D38" s="148">
        <v>851.4751</v>
      </c>
      <c r="E38" s="148">
        <v>873.38729999999998</v>
      </c>
      <c r="F38" s="148">
        <v>683.3546</v>
      </c>
      <c r="G38" s="148">
        <v>682.57389999999998</v>
      </c>
      <c r="H38" s="148">
        <v>698.22379999999998</v>
      </c>
      <c r="I38" s="148">
        <v>535.60199999999998</v>
      </c>
      <c r="J38" s="148">
        <v>528.02679999999998</v>
      </c>
      <c r="K38" s="148">
        <v>533.81150000000002</v>
      </c>
      <c r="L38" s="148">
        <v>629.1078</v>
      </c>
      <c r="M38" s="148">
        <v>640.72059999999999</v>
      </c>
      <c r="N38" s="148">
        <v>651.44449999999995</v>
      </c>
      <c r="O38" s="148">
        <v>442.0335</v>
      </c>
      <c r="P38" s="148">
        <v>440.37150000000003</v>
      </c>
      <c r="Q38" s="148">
        <v>465.42070000000001</v>
      </c>
      <c r="R38" s="148">
        <v>372.94499999999999</v>
      </c>
      <c r="S38" s="148">
        <v>376.23480000000001</v>
      </c>
      <c r="T38" s="148">
        <v>354.82810000000001</v>
      </c>
      <c r="U38" s="148">
        <v>352.4085</v>
      </c>
      <c r="V38" s="148">
        <v>352.2561</v>
      </c>
      <c r="W38" s="148">
        <v>351.94380000000001</v>
      </c>
      <c r="X38" s="148">
        <v>348.464</v>
      </c>
      <c r="Y38" s="148">
        <v>376.13690000000003</v>
      </c>
      <c r="Z38" s="148">
        <v>372.85980000000001</v>
      </c>
      <c r="AA38" s="149">
        <v>534.5838</v>
      </c>
    </row>
    <row r="39" spans="1:27" ht="11.25" customHeight="1" x14ac:dyDescent="0.15">
      <c r="A39" s="147" t="s">
        <v>118</v>
      </c>
      <c r="C39" s="148">
        <v>-2448.0091000000002</v>
      </c>
      <c r="D39" s="148">
        <v>-2337.4479000000001</v>
      </c>
      <c r="E39" s="148">
        <v>-2204.6401999999998</v>
      </c>
      <c r="F39" s="148">
        <v>-2094.3618000000001</v>
      </c>
      <c r="G39" s="148">
        <v>-1981.5671</v>
      </c>
      <c r="H39" s="148">
        <v>-1912.4906000000001</v>
      </c>
      <c r="I39" s="148">
        <v>-1867.7409</v>
      </c>
      <c r="J39" s="148">
        <v>-1882.3205</v>
      </c>
      <c r="K39" s="148">
        <v>-1917.5625</v>
      </c>
      <c r="L39" s="148">
        <v>-2039.5032000000001</v>
      </c>
      <c r="M39" s="148">
        <v>-2271.1968999999999</v>
      </c>
      <c r="N39" s="148">
        <v>-2429.1424000000002</v>
      </c>
      <c r="O39" s="148">
        <v>-2507.3933000000002</v>
      </c>
      <c r="P39" s="148">
        <v>-2442.5</v>
      </c>
      <c r="Q39" s="148">
        <v>-2284.7469999999998</v>
      </c>
      <c r="R39" s="148">
        <v>-2182.7105000000001</v>
      </c>
      <c r="S39" s="148">
        <v>-2072.5915</v>
      </c>
      <c r="T39" s="148">
        <v>-1978.7593999999999</v>
      </c>
      <c r="U39" s="148">
        <v>-1939.9726000000001</v>
      </c>
      <c r="V39" s="148">
        <v>-1970.9299000000001</v>
      </c>
      <c r="W39" s="148">
        <v>-1923.0780999999999</v>
      </c>
      <c r="X39" s="148">
        <v>-2076.1217999999999</v>
      </c>
      <c r="Y39" s="148">
        <v>-2313.3631</v>
      </c>
      <c r="Z39" s="148">
        <v>-2462.0151999999998</v>
      </c>
      <c r="AA39" s="149">
        <v>-2147.0100000000002</v>
      </c>
    </row>
    <row r="40" spans="1:27" ht="11.25" customHeight="1" x14ac:dyDescent="0.15">
      <c r="A40" s="147" t="s">
        <v>119</v>
      </c>
      <c r="C40" s="148">
        <v>1289.1269</v>
      </c>
      <c r="D40" s="148">
        <v>1215.4290000000001</v>
      </c>
      <c r="E40" s="148">
        <v>1122.9657</v>
      </c>
      <c r="F40" s="148">
        <v>1116.4266</v>
      </c>
      <c r="G40" s="148">
        <v>1094.1746000000001</v>
      </c>
      <c r="H40" s="148">
        <v>852.476</v>
      </c>
      <c r="I40" s="148">
        <v>1282.4332999999999</v>
      </c>
      <c r="J40" s="148">
        <v>1289.6452999999999</v>
      </c>
      <c r="K40" s="148">
        <v>1221.8480999999999</v>
      </c>
      <c r="L40" s="148">
        <v>1121.4114999999999</v>
      </c>
      <c r="M40" s="148">
        <v>1164.7077999999999</v>
      </c>
      <c r="N40" s="148">
        <v>1344.4371000000001</v>
      </c>
      <c r="O40" s="148">
        <v>1303.5266999999999</v>
      </c>
      <c r="P40" s="148">
        <v>1265.8481999999999</v>
      </c>
      <c r="Q40" s="148">
        <v>1270.8951999999999</v>
      </c>
      <c r="R40" s="148">
        <v>1102.7072000000001</v>
      </c>
      <c r="S40" s="148">
        <v>1027.5145</v>
      </c>
      <c r="T40" s="148">
        <v>906.60400000000004</v>
      </c>
      <c r="U40" s="148">
        <v>1274.5812000000001</v>
      </c>
      <c r="V40" s="148">
        <v>1239.9139</v>
      </c>
      <c r="W40" s="148">
        <v>1243.9583</v>
      </c>
      <c r="X40" s="148">
        <v>1186.5465999999999</v>
      </c>
      <c r="Y40" s="148">
        <v>1236.1523</v>
      </c>
      <c r="Z40" s="148">
        <v>1345.5299</v>
      </c>
      <c r="AA40" s="149">
        <v>1189.1822999999999</v>
      </c>
    </row>
    <row r="41" spans="1:27" ht="11.25" customHeight="1" x14ac:dyDescent="0.15">
      <c r="A41" s="147" t="s">
        <v>120</v>
      </c>
      <c r="C41" s="150">
        <v>-225.15100000000029</v>
      </c>
      <c r="D41" s="150">
        <v>-270.54379999999992</v>
      </c>
      <c r="E41" s="150">
        <v>-208.28719999999998</v>
      </c>
      <c r="F41" s="150">
        <v>-294.5806</v>
      </c>
      <c r="G41" s="150">
        <v>-204.81859999999983</v>
      </c>
      <c r="H41" s="150">
        <v>-361.7908000000001</v>
      </c>
      <c r="I41" s="150">
        <v>-49.705600000000004</v>
      </c>
      <c r="J41" s="150">
        <v>-64.648400000000265</v>
      </c>
      <c r="K41" s="150">
        <v>-161.90290000000005</v>
      </c>
      <c r="L41" s="150">
        <v>-288.98390000000018</v>
      </c>
      <c r="M41" s="150">
        <v>-465.7684999999999</v>
      </c>
      <c r="N41" s="150">
        <v>-433.26080000000002</v>
      </c>
      <c r="O41" s="150">
        <v>-761.83310000000029</v>
      </c>
      <c r="P41" s="150">
        <v>-736.28030000000012</v>
      </c>
      <c r="Q41" s="150">
        <v>-548.43109999999979</v>
      </c>
      <c r="R41" s="150">
        <v>-707.05830000000014</v>
      </c>
      <c r="S41" s="150">
        <v>-668.84220000000005</v>
      </c>
      <c r="T41" s="150">
        <v>-717.32729999999992</v>
      </c>
      <c r="U41" s="150">
        <v>-312.98289999999997</v>
      </c>
      <c r="V41" s="150">
        <v>-378.75990000000002</v>
      </c>
      <c r="W41" s="150">
        <v>-327.17599999999993</v>
      </c>
      <c r="X41" s="150">
        <v>-541.11120000000005</v>
      </c>
      <c r="Y41" s="150">
        <v>-701.07390000000009</v>
      </c>
      <c r="Z41" s="150">
        <v>-743.62549999999965</v>
      </c>
      <c r="AA41" s="149">
        <v>-423.24390000000039</v>
      </c>
    </row>
    <row r="42" spans="1:27" ht="13.5" customHeight="1" thickBot="1" x14ac:dyDescent="0.2"/>
    <row r="43" spans="1:27" ht="11.25" customHeight="1" thickBot="1" x14ac:dyDescent="0.2">
      <c r="A43" s="210" t="s">
        <v>121</v>
      </c>
      <c r="B43" s="211"/>
      <c r="C43" s="209">
        <v>-55.075699999999998</v>
      </c>
      <c r="D43" s="209">
        <v>-107.4825</v>
      </c>
      <c r="E43" s="209">
        <v>-41.4236</v>
      </c>
      <c r="F43" s="209">
        <v>-164.30879999999999</v>
      </c>
      <c r="G43" s="209">
        <v>-110.0855</v>
      </c>
      <c r="H43" s="209">
        <v>-285.96379999999999</v>
      </c>
      <c r="I43" s="209">
        <v>87.325199999999995</v>
      </c>
      <c r="J43" s="209">
        <v>82.769300000000001</v>
      </c>
      <c r="K43" s="209">
        <v>21.373000000000001</v>
      </c>
      <c r="L43" s="209">
        <v>-20.6691</v>
      </c>
      <c r="M43" s="209">
        <v>-187.97739999999999</v>
      </c>
      <c r="N43" s="209">
        <v>-219.5592</v>
      </c>
      <c r="O43" s="209">
        <v>-639.56460000000004</v>
      </c>
      <c r="P43" s="209">
        <v>-585.90239999999994</v>
      </c>
      <c r="Q43" s="209">
        <v>-482.77749999999997</v>
      </c>
      <c r="R43" s="209">
        <v>-615.55880000000002</v>
      </c>
      <c r="S43" s="209">
        <v>-620.84730000000002</v>
      </c>
      <c r="T43" s="209">
        <v>-632.27589999999998</v>
      </c>
      <c r="U43" s="209">
        <v>-346.10730000000001</v>
      </c>
      <c r="V43" s="209">
        <v>-409.1506</v>
      </c>
      <c r="W43" s="209">
        <v>-334.76179999999999</v>
      </c>
      <c r="X43" s="209">
        <v>-457.69279999999998</v>
      </c>
      <c r="Y43" s="209">
        <v>-559.7672</v>
      </c>
      <c r="Z43" s="209">
        <v>-659.4144</v>
      </c>
      <c r="AA43" s="151">
        <v>-305.27730000000003</v>
      </c>
    </row>
    <row r="45" spans="1:27" ht="11.25" customHeight="1" thickBot="1" x14ac:dyDescent="0.2">
      <c r="A45" s="147" t="s">
        <v>263</v>
      </c>
      <c r="C45" s="148">
        <v>300</v>
      </c>
      <c r="D45" s="148">
        <v>300</v>
      </c>
      <c r="E45" s="148">
        <v>300</v>
      </c>
      <c r="F45" s="148">
        <v>500</v>
      </c>
      <c r="G45" s="148">
        <v>500</v>
      </c>
      <c r="H45" s="148">
        <v>500</v>
      </c>
      <c r="I45" s="148">
        <v>300</v>
      </c>
      <c r="J45" s="148">
        <v>300</v>
      </c>
      <c r="K45" s="148">
        <v>300</v>
      </c>
      <c r="L45" s="148">
        <v>300</v>
      </c>
      <c r="M45" s="148">
        <v>300</v>
      </c>
      <c r="N45" s="148">
        <v>300</v>
      </c>
      <c r="O45" s="148">
        <v>400</v>
      </c>
      <c r="P45" s="148">
        <v>400</v>
      </c>
      <c r="Q45" s="148">
        <v>400</v>
      </c>
      <c r="R45" s="148">
        <v>600</v>
      </c>
      <c r="S45" s="148">
        <v>600</v>
      </c>
      <c r="T45" s="148">
        <v>600</v>
      </c>
      <c r="U45" s="148">
        <v>400</v>
      </c>
      <c r="V45" s="148">
        <v>400</v>
      </c>
      <c r="W45" s="148">
        <v>400</v>
      </c>
      <c r="X45" s="148">
        <v>400</v>
      </c>
      <c r="Y45" s="148">
        <v>400</v>
      </c>
      <c r="Z45" s="148">
        <v>400</v>
      </c>
      <c r="AA45" s="149">
        <v>9600</v>
      </c>
    </row>
    <row r="46" spans="1:27" ht="11.25" customHeight="1" thickBot="1" x14ac:dyDescent="0.2">
      <c r="A46" s="152" t="s">
        <v>261</v>
      </c>
      <c r="B46" s="153"/>
      <c r="C46" s="153">
        <v>0</v>
      </c>
      <c r="D46" s="153">
        <v>0</v>
      </c>
      <c r="E46" s="153">
        <v>0</v>
      </c>
      <c r="F46" s="153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</v>
      </c>
      <c r="N46" s="153">
        <v>0</v>
      </c>
      <c r="O46" s="153">
        <v>-239.56460000000004</v>
      </c>
      <c r="P46" s="153">
        <v>-185.90239999999994</v>
      </c>
      <c r="Q46" s="153">
        <v>-82.777500000000003</v>
      </c>
      <c r="R46" s="153">
        <v>-15.558800000000019</v>
      </c>
      <c r="S46" s="153">
        <v>-20.847300000000018</v>
      </c>
      <c r="T46" s="153">
        <v>-32.275899999999979</v>
      </c>
      <c r="U46" s="153">
        <v>0</v>
      </c>
      <c r="V46" s="153">
        <v>-9.1505999999999972</v>
      </c>
      <c r="W46" s="153">
        <v>0</v>
      </c>
      <c r="X46" s="153">
        <v>-57.692799999999977</v>
      </c>
      <c r="Y46" s="153">
        <v>-159.7672</v>
      </c>
      <c r="Z46" s="153">
        <v>-259.4144</v>
      </c>
      <c r="AA46" s="151">
        <v>0</v>
      </c>
    </row>
    <row r="47" spans="1:27" ht="13.5" customHeight="1" thickBot="1" x14ac:dyDescent="0.2"/>
    <row r="48" spans="1:27" ht="13.5" customHeight="1" thickBot="1" x14ac:dyDescent="0.2">
      <c r="A48" s="144" t="s">
        <v>131</v>
      </c>
    </row>
    <row r="49" spans="1:27" ht="13.5" customHeight="1" x14ac:dyDescent="0.15">
      <c r="A49" s="147" t="s">
        <v>102</v>
      </c>
    </row>
    <row r="50" spans="1:27" ht="13.5" customHeight="1" x14ac:dyDescent="0.15">
      <c r="A50" s="147" t="s">
        <v>103</v>
      </c>
      <c r="C50" s="154">
        <f>[2]Summary!F59</f>
        <v>0.54808800527534074</v>
      </c>
      <c r="D50" s="154">
        <f>[2]Summary!G59</f>
        <v>0.26533845015928692</v>
      </c>
      <c r="E50" s="154">
        <f>[2]Summary!H59</f>
        <v>1.8144692885593949E-2</v>
      </c>
      <c r="F50" s="154">
        <f>[2]Summary!I59</f>
        <v>1.6076864466615381E-2</v>
      </c>
      <c r="G50" s="154">
        <f>[2]Summary!J59</f>
        <v>5.1006715117776102E-2</v>
      </c>
      <c r="H50" s="154">
        <f>[2]Summary!K59</f>
        <v>0.25535812220697196</v>
      </c>
      <c r="I50" s="154">
        <f>[2]Summary!L59</f>
        <v>0.77883939736820584</v>
      </c>
      <c r="J50" s="154">
        <f>[2]Summary!M59</f>
        <v>0.92055339327956853</v>
      </c>
      <c r="K50" s="154">
        <f>[2]Summary!N59</f>
        <v>0.81259195398693529</v>
      </c>
      <c r="L50" s="154">
        <f>[2]Summary!O59</f>
        <v>0.5776631926484056</v>
      </c>
      <c r="M50" s="154">
        <f>[2]Summary!P59</f>
        <v>0.43843412435685586</v>
      </c>
      <c r="N50" s="154">
        <f>[2]Summary!Q59</f>
        <v>0.47449694284897442</v>
      </c>
      <c r="O50" s="154">
        <f>[2]Summary!R59</f>
        <v>0.52315045730655729</v>
      </c>
      <c r="P50" s="154">
        <f>[2]Summary!S59</f>
        <v>0.47235460833813264</v>
      </c>
      <c r="Q50" s="154">
        <f>[2]Summary!T59</f>
        <v>0.36900943974224965</v>
      </c>
      <c r="R50" s="154">
        <f>[2]Summary!U59</f>
        <v>0.33296543588714267</v>
      </c>
      <c r="S50" s="154">
        <f>[2]Summary!V59</f>
        <v>0.2489099092740765</v>
      </c>
      <c r="T50" s="154">
        <f>[2]Summary!W59</f>
        <v>0.3122710500241187</v>
      </c>
      <c r="U50" s="154">
        <f>[2]Summary!X59</f>
        <v>0.75727678433272316</v>
      </c>
      <c r="V50" s="154">
        <f>[2]Summary!Y59</f>
        <v>0.84312966115901411</v>
      </c>
      <c r="W50" s="154">
        <f>[2]Summary!Z59</f>
        <v>0.7582601212271679</v>
      </c>
      <c r="X50" s="154">
        <f>[2]Summary!AA59</f>
        <v>0.51110540239330504</v>
      </c>
      <c r="Y50" s="154">
        <f>[2]Summary!AB59</f>
        <v>0.46759758196037093</v>
      </c>
      <c r="Z50" s="154">
        <f>[2]Summary!AC59</f>
        <v>0.53049465956703012</v>
      </c>
      <c r="AA50" s="154">
        <f>[2]Summary!AD59</f>
        <v>0</v>
      </c>
    </row>
    <row r="51" spans="1:27" ht="13.5" customHeight="1" x14ac:dyDescent="0.15">
      <c r="A51" s="147" t="s">
        <v>104</v>
      </c>
      <c r="C51" s="154">
        <f>[2]Summary!F60</f>
        <v>1.2430430526371494E-2</v>
      </c>
      <c r="D51" s="154">
        <f>[2]Summary!G60</f>
        <v>1.9498097072511489E-2</v>
      </c>
      <c r="E51" s="154">
        <f>[2]Summary!H60</f>
        <v>1.5646990659898827E-3</v>
      </c>
      <c r="F51" s="154">
        <f>[2]Summary!I60</f>
        <v>1.3468745546836303E-3</v>
      </c>
      <c r="G51" s="154">
        <f>[2]Summary!J60</f>
        <v>8.7667682506697986E-4</v>
      </c>
      <c r="H51" s="154">
        <f>[2]Summary!K60</f>
        <v>2.0899499641375718E-2</v>
      </c>
      <c r="I51" s="154">
        <f>[2]Summary!L60</f>
        <v>0.34782715255280072</v>
      </c>
      <c r="J51" s="154">
        <f>[2]Summary!M60</f>
        <v>0.51185287353193121</v>
      </c>
      <c r="K51" s="154">
        <f>[2]Summary!N60</f>
        <v>0.36989887084346151</v>
      </c>
      <c r="L51" s="154">
        <f>[2]Summary!O60</f>
        <v>0.18314225762778902</v>
      </c>
      <c r="M51" s="154">
        <f>[2]Summary!P60</f>
        <v>9.496613746501581E-2</v>
      </c>
      <c r="N51" s="154">
        <f>[2]Summary!Q60</f>
        <v>0.11521758896516787</v>
      </c>
      <c r="O51" s="154">
        <f>[2]Summary!R60</f>
        <v>0.11107433585694726</v>
      </c>
      <c r="P51" s="154">
        <f>[2]Summary!S60</f>
        <v>6.896431246821122E-2</v>
      </c>
      <c r="Q51" s="154">
        <f>[2]Summary!T60</f>
        <v>0.31808191184477652</v>
      </c>
      <c r="R51" s="154">
        <f>[2]Summary!U60</f>
        <v>0.16127763083537414</v>
      </c>
      <c r="S51" s="154">
        <f>[2]Summary!V60</f>
        <v>0.1522508633471078</v>
      </c>
      <c r="T51" s="154">
        <f>[2]Summary!W60</f>
        <v>8.8359570570357149E-2</v>
      </c>
      <c r="U51" s="154">
        <f>[2]Summary!X60</f>
        <v>0.33137559587917786</v>
      </c>
      <c r="V51" s="154">
        <f>[2]Summary!Y60</f>
        <v>0.41842935232626932</v>
      </c>
      <c r="W51" s="154">
        <f>[2]Summary!Z60</f>
        <v>0.3812665023109344</v>
      </c>
      <c r="X51" s="154">
        <f>[2]Summary!AA60</f>
        <v>0.31037057672897933</v>
      </c>
      <c r="Y51" s="154">
        <f>[2]Summary!AB60</f>
        <v>0.16132283029499991</v>
      </c>
      <c r="Z51" s="154">
        <f>[2]Summary!AC60</f>
        <v>0.19611245481183415</v>
      </c>
      <c r="AA51" s="154">
        <f>[2]Summary!AD60</f>
        <v>0</v>
      </c>
    </row>
    <row r="52" spans="1:27" ht="13.5" customHeight="1" x14ac:dyDescent="0.15">
      <c r="A52" s="147" t="s">
        <v>105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 spans="1:27" ht="13.5" customHeight="1" x14ac:dyDescent="0.15">
      <c r="A53" s="147" t="s">
        <v>103</v>
      </c>
      <c r="C53" s="154">
        <f>[2]Summary!F62</f>
        <v>0.98915197130612409</v>
      </c>
      <c r="D53" s="154">
        <f>[2]Summary!G62</f>
        <v>0.72859606043360714</v>
      </c>
      <c r="E53" s="154">
        <f>[2]Summary!H62</f>
        <v>0.46821810023772736</v>
      </c>
      <c r="F53" s="154">
        <f>[2]Summary!I62</f>
        <v>0.42677210334796944</v>
      </c>
      <c r="G53" s="154">
        <f>[2]Summary!J62</f>
        <v>0.30090794959609934</v>
      </c>
      <c r="H53" s="154">
        <f>[2]Summary!K62</f>
        <v>0.4734187045152301</v>
      </c>
      <c r="I53" s="154">
        <f>[2]Summary!L62</f>
        <v>0.92148047265649213</v>
      </c>
      <c r="J53" s="154">
        <f>[2]Summary!M62</f>
        <v>0.97737479879454181</v>
      </c>
      <c r="K53" s="154">
        <f>[2]Summary!N62</f>
        <v>0.9224192066732404</v>
      </c>
      <c r="L53" s="154">
        <f>[2]Summary!O62</f>
        <v>0.7606966515958733</v>
      </c>
      <c r="M53" s="154">
        <f>[2]Summary!P62</f>
        <v>0.75618195277781552</v>
      </c>
      <c r="N53" s="154">
        <f>[2]Summary!Q62</f>
        <v>0.79850489993607765</v>
      </c>
      <c r="O53" s="154">
        <f>[2]Summary!R62</f>
        <v>0.82540510258350652</v>
      </c>
      <c r="P53" s="154">
        <f>[2]Summary!S62</f>
        <v>0.76913698180953682</v>
      </c>
      <c r="Q53" s="154">
        <f>[2]Summary!T62</f>
        <v>0.67121685998559122</v>
      </c>
      <c r="R53" s="154">
        <f>[2]Summary!U62</f>
        <v>0.54388327574437345</v>
      </c>
      <c r="S53" s="154">
        <f>[2]Summary!V62</f>
        <v>0.42848137631241068</v>
      </c>
      <c r="T53" s="154">
        <f>[2]Summary!W62</f>
        <v>0.50167073199803591</v>
      </c>
      <c r="U53" s="154">
        <f>[2]Summary!X62</f>
        <v>0.87522658445672574</v>
      </c>
      <c r="V53" s="154">
        <f>[2]Summary!Y62</f>
        <v>0.93789881139431297</v>
      </c>
      <c r="W53" s="154">
        <f>[2]Summary!Z62</f>
        <v>0.88532577011395164</v>
      </c>
      <c r="X53" s="154">
        <f>[2]Summary!AA62</f>
        <v>0.68533375227954219</v>
      </c>
      <c r="Y53" s="154">
        <f>[2]Summary!AB62</f>
        <v>0.72365189702422028</v>
      </c>
      <c r="Z53" s="154">
        <f>[2]Summary!AC62</f>
        <v>0.77207884465083643</v>
      </c>
      <c r="AA53" s="154">
        <f>[2]Summary!AD62</f>
        <v>0</v>
      </c>
    </row>
    <row r="54" spans="1:27" ht="13.5" customHeight="1" x14ac:dyDescent="0.15">
      <c r="A54" s="147" t="s">
        <v>104</v>
      </c>
      <c r="C54" s="154">
        <f>[2]Summary!F63</f>
        <v>0.49124502403672377</v>
      </c>
      <c r="D54" s="154">
        <f>[2]Summary!G63</f>
        <v>0.22655450557649373</v>
      </c>
      <c r="E54" s="154">
        <f>[2]Summary!H63</f>
        <v>0.14708030474032541</v>
      </c>
      <c r="F54" s="154">
        <f>[2]Summary!I63</f>
        <v>5.3110380392991645E-2</v>
      </c>
      <c r="G54" s="154">
        <f>[2]Summary!J63</f>
        <v>3.1578869228496953E-2</v>
      </c>
      <c r="H54" s="154">
        <f>[2]Summary!K63</f>
        <v>6.3328880074195237E-2</v>
      </c>
      <c r="I54" s="154">
        <f>[2]Summary!L63</f>
        <v>0.59630055888925282</v>
      </c>
      <c r="J54" s="154">
        <f>[2]Summary!M63</f>
        <v>0.75407718971447391</v>
      </c>
      <c r="K54" s="154">
        <f>[2]Summary!N63</f>
        <v>0.58601014491781822</v>
      </c>
      <c r="L54" s="154">
        <f>[2]Summary!O63</f>
        <v>0.41618782953883787</v>
      </c>
      <c r="M54" s="154">
        <f>[2]Summary!P63</f>
        <v>0.38311147716901739</v>
      </c>
      <c r="N54" s="154">
        <f>[2]Summary!Q63</f>
        <v>0.41514054470741535</v>
      </c>
      <c r="O54" s="154">
        <f>[2]Summary!R63</f>
        <v>0.38622657088490864</v>
      </c>
      <c r="P54" s="154">
        <f>[2]Summary!S63</f>
        <v>0.27928983144032904</v>
      </c>
      <c r="Q54" s="154">
        <f>[2]Summary!T63</f>
        <v>0.47634006915142951</v>
      </c>
      <c r="R54" s="154">
        <f>[2]Summary!U63</f>
        <v>0.3035328105689063</v>
      </c>
      <c r="S54" s="154">
        <f>[2]Summary!V63</f>
        <v>0.27898671549827792</v>
      </c>
      <c r="T54" s="154">
        <f>[2]Summary!W63</f>
        <v>0.17999316132010212</v>
      </c>
      <c r="U54" s="154">
        <f>[2]Summary!X63</f>
        <v>0.61145308406868015</v>
      </c>
      <c r="V54" s="154">
        <f>[2]Summary!Y63</f>
        <v>0.71525037834862981</v>
      </c>
      <c r="W54" s="154">
        <f>[2]Summary!Z63</f>
        <v>0.63875180944993037</v>
      </c>
      <c r="X54" s="154">
        <f>[2]Summary!AA63</f>
        <v>0.46135306079516558</v>
      </c>
      <c r="Y54" s="154">
        <f>[2]Summary!AB63</f>
        <v>0.40538201832376619</v>
      </c>
      <c r="Z54" s="154">
        <f>[2]Summary!AC63</f>
        <v>0.4731539529861129</v>
      </c>
      <c r="AA54" s="154">
        <f>[2]Summary!AD63</f>
        <v>0</v>
      </c>
    </row>
    <row r="55" spans="1:27" ht="13.5" customHeight="1" x14ac:dyDescent="0.15">
      <c r="A55" s="147"/>
    </row>
    <row r="56" spans="1:27" ht="13.5" customHeight="1" x14ac:dyDescent="0.15">
      <c r="A56" s="147"/>
    </row>
    <row r="57" spans="1:27" ht="13.5" customHeight="1" x14ac:dyDescent="0.15">
      <c r="A57" s="147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1" sqref="C1"/>
    </sheetView>
  </sheetViews>
  <sheetFormatPr defaultColWidth="12" defaultRowHeight="13.5" customHeight="1" x14ac:dyDescent="0.2"/>
  <cols>
    <col min="1" max="1" width="53.6640625" style="163" customWidth="1"/>
    <col min="2" max="2" width="4" style="156" customWidth="1"/>
    <col min="3" max="6" width="13.33203125" style="156" customWidth="1"/>
    <col min="7" max="7" width="6.33203125" style="156" hidden="1" customWidth="1"/>
    <col min="8" max="8" width="5.6640625" style="156" hidden="1" customWidth="1"/>
    <col min="9" max="9" width="4.6640625" style="156" hidden="1" customWidth="1"/>
    <col min="10" max="10" width="4.1640625" style="156" hidden="1" customWidth="1"/>
    <col min="11" max="11" width="3.83203125" style="156" hidden="1" customWidth="1"/>
    <col min="12" max="12" width="5.6640625" style="156" hidden="1" customWidth="1"/>
    <col min="13" max="13" width="4.6640625" style="156" hidden="1" customWidth="1"/>
    <col min="14" max="14" width="4.1640625" style="156" hidden="1" customWidth="1"/>
    <col min="15" max="15" width="3" style="156" hidden="1" customWidth="1"/>
    <col min="16" max="16" width="5.6640625" style="156" hidden="1" customWidth="1"/>
    <col min="17" max="17" width="4.6640625" style="156" hidden="1" customWidth="1"/>
    <col min="18" max="18" width="4.1640625" style="156" hidden="1" customWidth="1"/>
    <col min="19" max="26" width="13.33203125" style="156" customWidth="1"/>
    <col min="27" max="27" width="16" style="157" hidden="1" customWidth="1"/>
    <col min="28" max="16384" width="12" style="156"/>
  </cols>
  <sheetData>
    <row r="1" spans="1:5" ht="12" customHeight="1" x14ac:dyDescent="0.2">
      <c r="A1" s="155" t="s">
        <v>112</v>
      </c>
    </row>
    <row r="2" spans="1:5" ht="12" customHeight="1" x14ac:dyDescent="0.2">
      <c r="A2" s="155" t="s">
        <v>130</v>
      </c>
    </row>
    <row r="3" spans="1:5" ht="12" customHeight="1" x14ac:dyDescent="0.2">
      <c r="A3" s="155" t="str">
        <f>MWA!A2</f>
        <v>Valuation Date:  12/18/2001</v>
      </c>
    </row>
    <row r="4" spans="1:5" ht="12" customHeight="1" x14ac:dyDescent="0.2">
      <c r="A4" s="155" t="str">
        <f>MWA!A3</f>
        <v>As of:                12/18/2001</v>
      </c>
    </row>
    <row r="6" spans="1:5" ht="13.5" customHeight="1" thickBot="1" x14ac:dyDescent="0.25">
      <c r="A6" s="158"/>
    </row>
    <row r="7" spans="1:5" ht="13.5" customHeight="1" thickBot="1" x14ac:dyDescent="0.25">
      <c r="A7" s="159" t="s">
        <v>122</v>
      </c>
      <c r="C7" s="160" t="str">
        <f>MWA!C5</f>
        <v>Jan-02</v>
      </c>
      <c r="D7" s="160" t="str">
        <f>MWA!D5</f>
        <v>Feb-02</v>
      </c>
      <c r="E7" s="160" t="str">
        <f>MWA!E5</f>
        <v>Mar-02</v>
      </c>
    </row>
    <row r="8" spans="1:5" ht="13.5" customHeight="1" x14ac:dyDescent="0.2">
      <c r="A8" s="158" t="s">
        <v>113</v>
      </c>
      <c r="C8" s="161">
        <f>MWA!C33</f>
        <v>1188.3747000000001</v>
      </c>
      <c r="D8" s="161">
        <f>MWA!D33</f>
        <v>1209.2023999999999</v>
      </c>
      <c r="E8" s="161">
        <f>MWA!E33</f>
        <v>1235.4286</v>
      </c>
    </row>
    <row r="9" spans="1:5" ht="13.5" customHeight="1" x14ac:dyDescent="0.2">
      <c r="A9" s="158" t="s">
        <v>114</v>
      </c>
      <c r="C9" s="161">
        <f>MWA!C34</f>
        <v>-2881.7523999999999</v>
      </c>
      <c r="D9" s="161">
        <f>MWA!D34</f>
        <v>-2793.9115000000002</v>
      </c>
      <c r="E9" s="161">
        <f>MWA!E34</f>
        <v>-2508.1707000000001</v>
      </c>
    </row>
    <row r="10" spans="1:5" ht="13.5" customHeight="1" x14ac:dyDescent="0.2">
      <c r="A10" s="158" t="s">
        <v>115</v>
      </c>
      <c r="C10" s="162">
        <f>MWA!C35</f>
        <v>1772.3998999999999</v>
      </c>
      <c r="D10" s="162">
        <f>MWA!D35</f>
        <v>1599.5226</v>
      </c>
      <c r="E10" s="162">
        <f>MWA!E35</f>
        <v>1362.8841</v>
      </c>
    </row>
    <row r="11" spans="1:5" ht="13.5" customHeight="1" x14ac:dyDescent="0.2">
      <c r="A11" s="158" t="s">
        <v>116</v>
      </c>
      <c r="C11" s="161">
        <f>MWA!C36</f>
        <v>79.022200000000112</v>
      </c>
      <c r="D11" s="161">
        <f>MWA!D36</f>
        <v>14.813499999999749</v>
      </c>
      <c r="E11" s="161">
        <f>MWA!E36</f>
        <v>90.141999999999825</v>
      </c>
    </row>
    <row r="12" spans="1:5" ht="13.5" customHeight="1" x14ac:dyDescent="0.2">
      <c r="C12" s="161"/>
      <c r="D12" s="161"/>
      <c r="E12" s="161"/>
    </row>
    <row r="13" spans="1:5" ht="13.5" customHeight="1" x14ac:dyDescent="0.2">
      <c r="A13" s="158" t="s">
        <v>117</v>
      </c>
      <c r="C13" s="161">
        <f>MWA!C38</f>
        <v>933.73119999999994</v>
      </c>
      <c r="D13" s="161">
        <f>MWA!D38</f>
        <v>851.4751</v>
      </c>
      <c r="E13" s="161">
        <f>MWA!E38</f>
        <v>873.38729999999998</v>
      </c>
    </row>
    <row r="14" spans="1:5" ht="13.5" customHeight="1" x14ac:dyDescent="0.2">
      <c r="A14" s="158" t="s">
        <v>118</v>
      </c>
      <c r="C14" s="161">
        <f>MWA!C39</f>
        <v>-2448.0091000000002</v>
      </c>
      <c r="D14" s="161">
        <f>MWA!D39</f>
        <v>-2337.4479000000001</v>
      </c>
      <c r="E14" s="161">
        <f>MWA!E39</f>
        <v>-2204.6401999999998</v>
      </c>
    </row>
    <row r="15" spans="1:5" ht="13.5" customHeight="1" x14ac:dyDescent="0.2">
      <c r="A15" s="158" t="s">
        <v>119</v>
      </c>
      <c r="C15" s="162">
        <f>MWA!C40</f>
        <v>1289.1269</v>
      </c>
      <c r="D15" s="162">
        <f>MWA!D40</f>
        <v>1215.4290000000001</v>
      </c>
      <c r="E15" s="162">
        <f>MWA!E40</f>
        <v>1122.9657</v>
      </c>
    </row>
    <row r="16" spans="1:5" ht="13.5" customHeight="1" x14ac:dyDescent="0.2">
      <c r="A16" s="158" t="s">
        <v>120</v>
      </c>
      <c r="C16" s="161">
        <f>MWA!C41</f>
        <v>-225.15100000000029</v>
      </c>
      <c r="D16" s="161">
        <f>MWA!D41</f>
        <v>-270.54379999999992</v>
      </c>
      <c r="E16" s="161">
        <f>MWA!E41</f>
        <v>-208.28719999999998</v>
      </c>
    </row>
    <row r="17" spans="1:18" ht="13.5" customHeight="1" thickBot="1" x14ac:dyDescent="0.25"/>
    <row r="18" spans="1:18" ht="13.5" customHeight="1" thickBot="1" x14ac:dyDescent="0.25">
      <c r="A18" s="155" t="s">
        <v>121</v>
      </c>
      <c r="C18" s="212">
        <f>MWA!C43</f>
        <v>-55.075699999999998</v>
      </c>
      <c r="D18" s="212">
        <f>MWA!D43</f>
        <v>-107.4825</v>
      </c>
      <c r="E18" s="212">
        <f>MWA!E43</f>
        <v>-41.4236</v>
      </c>
    </row>
    <row r="20" spans="1:18" ht="13.5" customHeight="1" x14ac:dyDescent="0.2">
      <c r="A20" s="158" t="s">
        <v>102</v>
      </c>
    </row>
    <row r="21" spans="1:18" ht="13.5" customHeight="1" x14ac:dyDescent="0.2">
      <c r="A21" s="158" t="s">
        <v>103</v>
      </c>
      <c r="C21" s="164">
        <f>MWA!C50</f>
        <v>0.54808800527534074</v>
      </c>
      <c r="D21" s="164">
        <f>MWA!D50</f>
        <v>0.26533845015928692</v>
      </c>
      <c r="E21" s="164">
        <f>MWA!E50</f>
        <v>1.8144692885593949E-2</v>
      </c>
    </row>
    <row r="22" spans="1:18" ht="13.5" customHeight="1" x14ac:dyDescent="0.2">
      <c r="A22" s="158" t="s">
        <v>104</v>
      </c>
      <c r="C22" s="164">
        <f>MWA!C51</f>
        <v>1.2430430526371494E-2</v>
      </c>
      <c r="D22" s="164">
        <f>MWA!D51</f>
        <v>1.9498097072511489E-2</v>
      </c>
      <c r="E22" s="164">
        <f>MWA!E51</f>
        <v>1.5646990659898827E-3</v>
      </c>
    </row>
    <row r="23" spans="1:18" ht="13.5" customHeight="1" x14ac:dyDescent="0.2">
      <c r="A23" s="158" t="s">
        <v>105</v>
      </c>
      <c r="C23" s="164"/>
      <c r="D23" s="164"/>
      <c r="E23" s="164"/>
      <c r="F23" s="168"/>
      <c r="G23" s="168"/>
    </row>
    <row r="24" spans="1:18" ht="13.5" customHeight="1" x14ac:dyDescent="0.2">
      <c r="A24" s="158" t="s">
        <v>103</v>
      </c>
      <c r="C24" s="164">
        <f>MWA!C53</f>
        <v>0.98915197130612409</v>
      </c>
      <c r="D24" s="164">
        <f>MWA!D53</f>
        <v>0.72859606043360714</v>
      </c>
      <c r="E24" s="164">
        <f>MWA!E53</f>
        <v>0.46821810023772736</v>
      </c>
    </row>
    <row r="25" spans="1:18" ht="13.5" customHeight="1" x14ac:dyDescent="0.2">
      <c r="A25" s="158" t="s">
        <v>104</v>
      </c>
      <c r="C25" s="164">
        <f>MWA!C54</f>
        <v>0.49124502403672377</v>
      </c>
      <c r="D25" s="164">
        <f>MWA!D54</f>
        <v>0.22655450557649373</v>
      </c>
      <c r="E25" s="164">
        <f>MWA!E54</f>
        <v>0.14708030474032541</v>
      </c>
    </row>
    <row r="26" spans="1:18" ht="13.5" customHeight="1" thickBot="1" x14ac:dyDescent="0.25">
      <c r="H26" s="287" t="s">
        <v>132</v>
      </c>
      <c r="I26" s="287"/>
      <c r="J26" s="287"/>
      <c r="L26" s="287" t="s">
        <v>152</v>
      </c>
      <c r="M26" s="287"/>
      <c r="N26" s="287"/>
      <c r="P26" s="287" t="s">
        <v>162</v>
      </c>
      <c r="Q26" s="287"/>
      <c r="R26" s="287"/>
    </row>
    <row r="27" spans="1:18" ht="13.5" customHeight="1" thickBot="1" x14ac:dyDescent="0.25">
      <c r="A27" s="159" t="s">
        <v>142</v>
      </c>
      <c r="C27" s="160" t="str">
        <f t="shared" ref="C27:D29" si="0">C7</f>
        <v>Jan-02</v>
      </c>
      <c r="D27" s="160" t="str">
        <f t="shared" si="0"/>
        <v>Feb-02</v>
      </c>
      <c r="E27" s="160" t="str">
        <f>E7</f>
        <v>Mar-02</v>
      </c>
    </row>
    <row r="28" spans="1:18" ht="13.5" customHeight="1" x14ac:dyDescent="0.2">
      <c r="A28" s="158" t="s">
        <v>113</v>
      </c>
      <c r="C28" s="161">
        <f t="shared" si="0"/>
        <v>1188.3747000000001</v>
      </c>
      <c r="D28" s="161">
        <f t="shared" si="0"/>
        <v>1209.2023999999999</v>
      </c>
      <c r="E28" s="161">
        <f>E8</f>
        <v>1235.4286</v>
      </c>
      <c r="G28" s="168" t="s">
        <v>102</v>
      </c>
      <c r="H28" s="156" t="s">
        <v>125</v>
      </c>
      <c r="I28" s="156" t="s">
        <v>126</v>
      </c>
      <c r="J28" s="156" t="s">
        <v>127</v>
      </c>
      <c r="L28" s="156" t="s">
        <v>125</v>
      </c>
      <c r="M28" s="156" t="s">
        <v>126</v>
      </c>
      <c r="N28" s="156" t="s">
        <v>127</v>
      </c>
      <c r="P28" s="156" t="s">
        <v>125</v>
      </c>
      <c r="Q28" s="156" t="s">
        <v>126</v>
      </c>
      <c r="R28" s="156" t="s">
        <v>127</v>
      </c>
    </row>
    <row r="29" spans="1:18" ht="13.5" customHeight="1" x14ac:dyDescent="0.2">
      <c r="A29" s="158" t="s">
        <v>114</v>
      </c>
      <c r="C29" s="161">
        <f t="shared" si="0"/>
        <v>-2881.7523999999999</v>
      </c>
      <c r="D29" s="161">
        <f t="shared" si="0"/>
        <v>-2793.9115000000002</v>
      </c>
      <c r="E29" s="161">
        <f>E9</f>
        <v>-2508.1707000000001</v>
      </c>
      <c r="G29" s="156" t="s">
        <v>123</v>
      </c>
      <c r="H29" s="165">
        <f>'[1]Output for Upload'!$G$9</f>
        <v>249.92813040555538</v>
      </c>
      <c r="I29" s="165">
        <f>[1]BEAVER!$E$10</f>
        <v>456</v>
      </c>
      <c r="J29" s="166">
        <f>I29-H29</f>
        <v>206.07186959444462</v>
      </c>
      <c r="L29" s="165">
        <f>'[1]Output for Upload'!$H$9</f>
        <v>119.40230257167912</v>
      </c>
      <c r="M29" s="165">
        <f>[1]BEAVER!$F$10</f>
        <v>450</v>
      </c>
      <c r="N29" s="166">
        <f>M29-L29</f>
        <v>330.59769742832088</v>
      </c>
      <c r="P29" s="165">
        <f>'[1]Output for Upload'!$I$9</f>
        <v>4.9716458506527417</v>
      </c>
      <c r="Q29" s="165">
        <f>[1]BEAVER!$G$10</f>
        <v>274</v>
      </c>
      <c r="R29" s="166">
        <f>Q29-P29</f>
        <v>269.02835414934725</v>
      </c>
    </row>
    <row r="30" spans="1:18" ht="13.5" customHeight="1" x14ac:dyDescent="0.2">
      <c r="A30" s="158" t="s">
        <v>115</v>
      </c>
      <c r="C30" s="162">
        <f>C10+J29+J33</f>
        <v>1980.9993602801178</v>
      </c>
      <c r="D30" s="162">
        <f>D10+N29+N33</f>
        <v>1992.0003956494586</v>
      </c>
      <c r="E30" s="167">
        <f>E10+R29+R33</f>
        <v>1716.9975581113108</v>
      </c>
      <c r="G30" s="156" t="s">
        <v>124</v>
      </c>
      <c r="H30" s="165">
        <f>'[1]Output for Upload'!$G$10</f>
        <v>5.6682763200254014</v>
      </c>
      <c r="I30" s="165">
        <f>I29</f>
        <v>456</v>
      </c>
      <c r="J30" s="166">
        <f>I30-H30</f>
        <v>450.33172367997457</v>
      </c>
      <c r="L30" s="165">
        <f>'[1]Output for Upload'!$H$10</f>
        <v>8.7741436826301697</v>
      </c>
      <c r="M30" s="165">
        <f>M29</f>
        <v>450</v>
      </c>
      <c r="N30" s="166">
        <f>M30-L30</f>
        <v>441.22585631736985</v>
      </c>
      <c r="P30" s="165">
        <f>'[1]Output for Upload'!$I$10</f>
        <v>0.42872754408122787</v>
      </c>
      <c r="Q30" s="165">
        <f>Q29</f>
        <v>274</v>
      </c>
      <c r="R30" s="166">
        <f>Q30-P30</f>
        <v>273.57127245591874</v>
      </c>
    </row>
    <row r="31" spans="1:18" ht="13.5" customHeight="1" x14ac:dyDescent="0.2">
      <c r="A31" s="158" t="s">
        <v>116</v>
      </c>
      <c r="C31" s="161">
        <f>SUM(C28:C30)</f>
        <v>287.62166028011802</v>
      </c>
      <c r="D31" s="161">
        <f>SUM(D28:D30)</f>
        <v>407.29129564945833</v>
      </c>
      <c r="E31" s="161">
        <f>SUM(E28:E30)</f>
        <v>444.25545811131065</v>
      </c>
    </row>
    <row r="32" spans="1:18" ht="13.5" customHeight="1" x14ac:dyDescent="0.2">
      <c r="C32" s="161"/>
      <c r="D32" s="161"/>
      <c r="G32" s="168" t="s">
        <v>105</v>
      </c>
      <c r="H32" s="156" t="s">
        <v>125</v>
      </c>
      <c r="I32" s="156" t="s">
        <v>126</v>
      </c>
      <c r="J32" s="156" t="s">
        <v>127</v>
      </c>
      <c r="L32" s="156" t="s">
        <v>125</v>
      </c>
      <c r="M32" s="156" t="s">
        <v>126</v>
      </c>
      <c r="N32" s="156" t="s">
        <v>127</v>
      </c>
      <c r="P32" s="156" t="s">
        <v>125</v>
      </c>
      <c r="Q32" s="156" t="s">
        <v>126</v>
      </c>
      <c r="R32" s="156" t="s">
        <v>127</v>
      </c>
    </row>
    <row r="33" spans="1:18" ht="13.5" customHeight="1" x14ac:dyDescent="0.2">
      <c r="A33" s="158" t="s">
        <v>117</v>
      </c>
      <c r="C33" s="161">
        <f t="shared" ref="C33:E34" si="1">C13</f>
        <v>933.73119999999994</v>
      </c>
      <c r="D33" s="161">
        <f t="shared" si="1"/>
        <v>851.4751</v>
      </c>
      <c r="E33" s="161">
        <f t="shared" si="1"/>
        <v>873.38729999999998</v>
      </c>
      <c r="G33" s="156" t="s">
        <v>123</v>
      </c>
      <c r="H33" s="165">
        <f>'[1]Output for Upload'!$G$12</f>
        <v>230.47240931432691</v>
      </c>
      <c r="I33" s="165">
        <f>[1]COYOTE!$E$10</f>
        <v>233</v>
      </c>
      <c r="J33" s="166">
        <f>I33-H33</f>
        <v>2.5275906856730899</v>
      </c>
      <c r="L33" s="165">
        <f>'[1]Output for Upload'!$H$12</f>
        <v>166.11990177886244</v>
      </c>
      <c r="M33" s="165">
        <f>[1]COYOTE!$F$10</f>
        <v>228</v>
      </c>
      <c r="N33" s="166">
        <f>M33-L33</f>
        <v>61.880098221137558</v>
      </c>
      <c r="P33" s="165">
        <f>'[1]Output for Upload'!$I$12</f>
        <v>74.914896038036375</v>
      </c>
      <c r="Q33" s="165">
        <f>[1]COYOTE!$G$10</f>
        <v>160</v>
      </c>
      <c r="R33" s="166">
        <f>Q33-P33</f>
        <v>85.085103961963625</v>
      </c>
    </row>
    <row r="34" spans="1:18" ht="13.5" customHeight="1" x14ac:dyDescent="0.2">
      <c r="A34" s="158" t="s">
        <v>118</v>
      </c>
      <c r="C34" s="161">
        <f t="shared" si="1"/>
        <v>-2448.0091000000002</v>
      </c>
      <c r="D34" s="161">
        <f t="shared" si="1"/>
        <v>-2337.4479000000001</v>
      </c>
      <c r="E34" s="161">
        <f t="shared" si="1"/>
        <v>-2204.6401999999998</v>
      </c>
      <c r="G34" s="156" t="s">
        <v>124</v>
      </c>
      <c r="H34" s="165">
        <f>'[1]Output for Upload'!$G$13</f>
        <v>114.46009060055664</v>
      </c>
      <c r="I34" s="165">
        <f>I33</f>
        <v>233</v>
      </c>
      <c r="J34" s="166">
        <f>I34-H34</f>
        <v>118.53990939944336</v>
      </c>
      <c r="L34" s="165">
        <f>'[1]Output for Upload'!$H$13</f>
        <v>51.654427271440568</v>
      </c>
      <c r="M34" s="165">
        <f>M33</f>
        <v>228</v>
      </c>
      <c r="N34" s="166">
        <f>M34-L34</f>
        <v>176.34557272855943</v>
      </c>
      <c r="P34" s="165">
        <f>'[1]Output for Upload'!$I$13</f>
        <v>23.532848758452065</v>
      </c>
      <c r="Q34" s="165">
        <f>Q33</f>
        <v>160</v>
      </c>
      <c r="R34" s="166">
        <f>Q34-P34</f>
        <v>136.46715124154792</v>
      </c>
    </row>
    <row r="35" spans="1:18" ht="13.5" customHeight="1" x14ac:dyDescent="0.2">
      <c r="A35" s="158" t="s">
        <v>119</v>
      </c>
      <c r="C35" s="162">
        <f>C15+J30+J34</f>
        <v>1857.9985330794179</v>
      </c>
      <c r="D35" s="162">
        <f>D15+N30+N34</f>
        <v>1833.0004290459292</v>
      </c>
      <c r="E35" s="167">
        <f>E15+R30+R34</f>
        <v>1533.0041236974666</v>
      </c>
    </row>
    <row r="36" spans="1:18" ht="13.5" customHeight="1" x14ac:dyDescent="0.2">
      <c r="A36" s="158" t="s">
        <v>120</v>
      </c>
      <c r="C36" s="161">
        <f>SUM(C33:C35)</f>
        <v>343.72063307941767</v>
      </c>
      <c r="D36" s="161">
        <f>SUM(D33:D35)</f>
        <v>347.02762904592919</v>
      </c>
      <c r="E36" s="161">
        <f>SUM(E33:E35)</f>
        <v>201.75122369746668</v>
      </c>
    </row>
    <row r="37" spans="1:18" ht="13.5" customHeight="1" thickBot="1" x14ac:dyDescent="0.25"/>
    <row r="38" spans="1:18" ht="13.5" customHeight="1" thickBot="1" x14ac:dyDescent="0.25">
      <c r="A38" s="155" t="s">
        <v>121</v>
      </c>
      <c r="C38" s="212">
        <f>((C31*C41)+(C36*C42))/C43</f>
        <v>311.19075891928685</v>
      </c>
      <c r="D38" s="212">
        <f>((D31*D41)+(D36*D42))/D43</f>
        <v>380.50744382566756</v>
      </c>
      <c r="E38" s="212">
        <f>((E31*E41)+(E36*E42))/E43</f>
        <v>332.12984435007098</v>
      </c>
    </row>
    <row r="40" spans="1:18" ht="14.25" customHeight="1" x14ac:dyDescent="0.2">
      <c r="A40" s="163" t="s">
        <v>73</v>
      </c>
    </row>
    <row r="41" spans="1:18" ht="13.5" hidden="1" customHeight="1" x14ac:dyDescent="0.2">
      <c r="A41" s="163" t="s">
        <v>129</v>
      </c>
      <c r="C41" s="156">
        <v>432</v>
      </c>
      <c r="D41" s="156">
        <v>400</v>
      </c>
      <c r="E41" s="156">
        <v>400</v>
      </c>
    </row>
    <row r="42" spans="1:18" ht="13.5" hidden="1" customHeight="1" x14ac:dyDescent="0.2">
      <c r="A42" s="163" t="s">
        <v>124</v>
      </c>
      <c r="C42" s="156">
        <v>313</v>
      </c>
      <c r="D42" s="156">
        <v>320</v>
      </c>
      <c r="E42" s="156">
        <v>344</v>
      </c>
    </row>
    <row r="43" spans="1:18" ht="13.5" hidden="1" customHeight="1" x14ac:dyDescent="0.2">
      <c r="A43" s="163" t="s">
        <v>128</v>
      </c>
      <c r="C43" s="156">
        <v>745</v>
      </c>
      <c r="D43" s="156">
        <v>720</v>
      </c>
      <c r="E43" s="156">
        <v>744</v>
      </c>
    </row>
    <row r="44" spans="1:18" ht="13.5" customHeight="1" x14ac:dyDescent="0.2">
      <c r="A44" s="163" t="s">
        <v>153</v>
      </c>
      <c r="C44" s="156">
        <f>'PLR SUM'!C39</f>
        <v>0</v>
      </c>
      <c r="D44" s="156">
        <f>'PLR SUM'!D39</f>
        <v>0</v>
      </c>
      <c r="E44" s="156">
        <f>'PLR SUM'!E39</f>
        <v>0</v>
      </c>
    </row>
    <row r="45" spans="1:18" ht="13.5" customHeight="1" x14ac:dyDescent="0.2">
      <c r="A45" s="163" t="s">
        <v>154</v>
      </c>
      <c r="C45" s="156">
        <f>'PLR SUM'!C40</f>
        <v>-10.5769</v>
      </c>
      <c r="D45" s="156">
        <f>'PLR SUM'!D40</f>
        <v>-25</v>
      </c>
      <c r="E45" s="156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11" sqref="A11"/>
    </sheetView>
  </sheetViews>
  <sheetFormatPr defaultColWidth="12" defaultRowHeight="13.5" customHeight="1" x14ac:dyDescent="0.2"/>
  <cols>
    <col min="1" max="1" width="38.83203125" style="176" customWidth="1"/>
    <col min="2" max="2" width="4" style="176" customWidth="1"/>
    <col min="3" max="26" width="13.33203125" style="176" customWidth="1"/>
    <col min="27" max="27" width="16" style="176" customWidth="1"/>
  </cols>
  <sheetData>
    <row r="1" spans="1:27" ht="12" customHeight="1" x14ac:dyDescent="0.2">
      <c r="A1" s="175" t="s">
        <v>264</v>
      </c>
    </row>
    <row r="2" spans="1:27" ht="12" customHeight="1" x14ac:dyDescent="0.2">
      <c r="A2" s="175" t="s">
        <v>233</v>
      </c>
    </row>
    <row r="3" spans="1:27" ht="12" customHeight="1" x14ac:dyDescent="0.2">
      <c r="A3" s="175" t="s">
        <v>265</v>
      </c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7" ht="12" customHeight="1" x14ac:dyDescent="0.2">
      <c r="A4" s="175" t="s">
        <v>266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27" ht="13.5" customHeight="1" thickBot="1" x14ac:dyDescent="0.25"/>
    <row r="6" spans="1:27" ht="12" customHeight="1" thickBot="1" x14ac:dyDescent="0.25">
      <c r="A6" s="177" t="s">
        <v>72</v>
      </c>
      <c r="C6" s="182" t="s">
        <v>235</v>
      </c>
      <c r="D6" s="182" t="s">
        <v>236</v>
      </c>
      <c r="E6" s="182" t="s">
        <v>237</v>
      </c>
      <c r="F6" s="182" t="s">
        <v>238</v>
      </c>
      <c r="G6" s="182" t="s">
        <v>239</v>
      </c>
      <c r="H6" s="182" t="s">
        <v>240</v>
      </c>
      <c r="I6" s="182" t="s">
        <v>241</v>
      </c>
      <c r="J6" s="182" t="s">
        <v>242</v>
      </c>
      <c r="K6" s="182" t="s">
        <v>243</v>
      </c>
      <c r="L6" s="182" t="s">
        <v>244</v>
      </c>
      <c r="M6" s="182" t="s">
        <v>245</v>
      </c>
      <c r="N6" s="182" t="s">
        <v>246</v>
      </c>
      <c r="O6" s="182" t="s">
        <v>247</v>
      </c>
      <c r="P6" s="182" t="s">
        <v>248</v>
      </c>
      <c r="Q6" s="182" t="s">
        <v>249</v>
      </c>
      <c r="R6" s="182" t="s">
        <v>250</v>
      </c>
      <c r="S6" s="182" t="s">
        <v>251</v>
      </c>
      <c r="T6" s="182" t="s">
        <v>252</v>
      </c>
      <c r="U6" s="182" t="s">
        <v>253</v>
      </c>
      <c r="V6" s="182" t="s">
        <v>254</v>
      </c>
      <c r="W6" s="182" t="s">
        <v>255</v>
      </c>
      <c r="X6" s="182" t="s">
        <v>256</v>
      </c>
      <c r="Y6" s="182" t="s">
        <v>257</v>
      </c>
      <c r="Z6" s="182" t="s">
        <v>258</v>
      </c>
      <c r="AA6" s="182" t="s">
        <v>72</v>
      </c>
    </row>
    <row r="7" spans="1:27" ht="11.25" customHeight="1" x14ac:dyDescent="0.2">
      <c r="A7" s="178" t="s">
        <v>113</v>
      </c>
      <c r="C7" s="179">
        <v>494363.88</v>
      </c>
      <c r="D7" s="179">
        <v>464333.72</v>
      </c>
      <c r="E7" s="179">
        <v>513938.28</v>
      </c>
      <c r="F7" s="179">
        <v>420728.28</v>
      </c>
      <c r="G7" s="179">
        <v>408136.68</v>
      </c>
      <c r="H7" s="179">
        <v>359157</v>
      </c>
      <c r="I7" s="179">
        <v>414367.08</v>
      </c>
      <c r="J7" s="179">
        <v>438726.76</v>
      </c>
      <c r="K7" s="179">
        <v>398651.52</v>
      </c>
      <c r="L7" s="179">
        <v>482317.12</v>
      </c>
      <c r="M7" s="179">
        <v>446515</v>
      </c>
      <c r="N7" s="179">
        <v>451084</v>
      </c>
      <c r="O7" s="179">
        <v>277849.40000000002</v>
      </c>
      <c r="P7" s="179">
        <v>258415.6</v>
      </c>
      <c r="Q7" s="179">
        <v>271656.40000000002</v>
      </c>
      <c r="R7" s="179">
        <v>252924.48</v>
      </c>
      <c r="S7" s="179">
        <v>250872.48</v>
      </c>
      <c r="T7" s="179">
        <v>245932</v>
      </c>
      <c r="U7" s="179">
        <v>224828.48</v>
      </c>
      <c r="V7" s="179">
        <v>222792.48</v>
      </c>
      <c r="W7" s="179">
        <v>215352</v>
      </c>
      <c r="X7" s="179">
        <v>267156.96000000002</v>
      </c>
      <c r="Y7" s="179">
        <v>239139.52</v>
      </c>
      <c r="Z7" s="179">
        <v>262530.48</v>
      </c>
      <c r="AA7" s="179">
        <v>8281769.6000000015</v>
      </c>
    </row>
    <row r="8" spans="1:27" ht="11.25" customHeight="1" x14ac:dyDescent="0.2">
      <c r="A8" s="178" t="s">
        <v>114</v>
      </c>
      <c r="C8" s="179">
        <v>-1198809</v>
      </c>
      <c r="D8" s="179">
        <v>-1072862</v>
      </c>
      <c r="E8" s="179">
        <v>-1043399</v>
      </c>
      <c r="F8" s="179">
        <v>-1011322</v>
      </c>
      <c r="G8" s="179">
        <v>-962612</v>
      </c>
      <c r="H8" s="179">
        <v>-940618</v>
      </c>
      <c r="I8" s="179">
        <v>-1034970</v>
      </c>
      <c r="J8" s="179">
        <v>-1076024</v>
      </c>
      <c r="K8" s="179">
        <v>-939303</v>
      </c>
      <c r="L8" s="179">
        <v>-1058868</v>
      </c>
      <c r="M8" s="179">
        <v>-1048311</v>
      </c>
      <c r="N8" s="179">
        <v>-1154924</v>
      </c>
      <c r="O8" s="179">
        <v>-1230703</v>
      </c>
      <c r="P8" s="179">
        <v>-1101675</v>
      </c>
      <c r="Q8" s="179">
        <v>-1081124</v>
      </c>
      <c r="R8" s="179">
        <v>-1048574</v>
      </c>
      <c r="S8" s="179">
        <v>-991503</v>
      </c>
      <c r="T8" s="179">
        <v>-975603</v>
      </c>
      <c r="U8" s="179">
        <v>-1071534</v>
      </c>
      <c r="V8" s="179">
        <v>-1077113</v>
      </c>
      <c r="W8" s="179">
        <v>-974033</v>
      </c>
      <c r="X8" s="179">
        <v>-1070612</v>
      </c>
      <c r="Y8" s="179">
        <v>-1018012</v>
      </c>
      <c r="Z8" s="179">
        <v>-1211319</v>
      </c>
      <c r="AA8" s="179">
        <v>-25393827</v>
      </c>
    </row>
    <row r="9" spans="1:27" ht="11.25" customHeight="1" x14ac:dyDescent="0.2">
      <c r="A9" s="178" t="s">
        <v>115</v>
      </c>
      <c r="C9" s="179">
        <v>737318.35900000005</v>
      </c>
      <c r="D9" s="179">
        <v>614216.674</v>
      </c>
      <c r="E9" s="179">
        <v>566959.76699999999</v>
      </c>
      <c r="F9" s="179">
        <v>561843.88600000006</v>
      </c>
      <c r="G9" s="179">
        <v>539752.21799999999</v>
      </c>
      <c r="H9" s="179">
        <v>491340.13099999999</v>
      </c>
      <c r="I9" s="179">
        <v>701876.27599999995</v>
      </c>
      <c r="J9" s="179">
        <v>719047.87699999998</v>
      </c>
      <c r="K9" s="179">
        <v>610439.37899999996</v>
      </c>
      <c r="L9" s="179">
        <v>651336.04299999995</v>
      </c>
      <c r="M9" s="179">
        <v>615498.17700000003</v>
      </c>
      <c r="N9" s="179">
        <v>689529.69700000004</v>
      </c>
      <c r="O9" s="179">
        <v>726898.80599999998</v>
      </c>
      <c r="P9" s="179">
        <v>661581.71900000004</v>
      </c>
      <c r="Q9" s="179">
        <v>630166.48300000001</v>
      </c>
      <c r="R9" s="179">
        <v>567392.91599999997</v>
      </c>
      <c r="S9" s="179">
        <v>498100.348</v>
      </c>
      <c r="T9" s="179">
        <v>503977.08799999999</v>
      </c>
      <c r="U9" s="179">
        <v>691860.03200000001</v>
      </c>
      <c r="V9" s="179">
        <v>674145.70299999998</v>
      </c>
      <c r="W9" s="179">
        <v>622348.85199999996</v>
      </c>
      <c r="X9" s="179">
        <v>631758.30299999996</v>
      </c>
      <c r="Y9" s="179">
        <v>611400.91500000004</v>
      </c>
      <c r="Z9" s="179">
        <v>702093.41500000004</v>
      </c>
      <c r="AA9" s="179">
        <v>15020883.063999996</v>
      </c>
    </row>
    <row r="10" spans="1:27" ht="11.25" customHeight="1" x14ac:dyDescent="0.2">
      <c r="A10" s="178" t="s">
        <v>116</v>
      </c>
      <c r="C10" s="180">
        <v>32873.23900000006</v>
      </c>
      <c r="D10" s="180">
        <v>5688.3939999999711</v>
      </c>
      <c r="E10" s="180">
        <v>37499.04700000002</v>
      </c>
      <c r="F10" s="180">
        <v>-28749.833999999915</v>
      </c>
      <c r="G10" s="180">
        <v>-14723.102000000072</v>
      </c>
      <c r="H10" s="180">
        <v>-90120.869000000006</v>
      </c>
      <c r="I10" s="180">
        <v>81273.356000000029</v>
      </c>
      <c r="J10" s="180">
        <v>81750.636999999988</v>
      </c>
      <c r="K10" s="180">
        <v>69787.898999999976</v>
      </c>
      <c r="L10" s="180">
        <v>74785.162999999942</v>
      </c>
      <c r="M10" s="180">
        <v>13702.177000000025</v>
      </c>
      <c r="N10" s="180">
        <v>-14310.302999999956</v>
      </c>
      <c r="O10" s="180">
        <v>-225954.79399999999</v>
      </c>
      <c r="P10" s="180">
        <v>-181677.68099999998</v>
      </c>
      <c r="Q10" s="180">
        <v>-179301.11699999997</v>
      </c>
      <c r="R10" s="180">
        <v>-228256.60400000005</v>
      </c>
      <c r="S10" s="180">
        <v>-242530.17200000002</v>
      </c>
      <c r="T10" s="180">
        <v>-225693.91200000001</v>
      </c>
      <c r="U10" s="180">
        <v>-154845.48800000001</v>
      </c>
      <c r="V10" s="180">
        <v>-180174.81700000004</v>
      </c>
      <c r="W10" s="180">
        <v>-136332.14800000004</v>
      </c>
      <c r="X10" s="180">
        <v>-171696.73700000008</v>
      </c>
      <c r="Y10" s="180">
        <v>-167471.56499999994</v>
      </c>
      <c r="Z10" s="180">
        <v>-246695.10499999998</v>
      </c>
      <c r="AA10" s="180">
        <v>-2091174.3360000029</v>
      </c>
    </row>
    <row r="11" spans="1:27" ht="13.5" customHeight="1" x14ac:dyDescent="0.2"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1.25" customHeight="1" x14ac:dyDescent="0.2">
      <c r="A12" s="178" t="s">
        <v>117</v>
      </c>
      <c r="C12" s="179">
        <v>306263.84000000003</v>
      </c>
      <c r="D12" s="179">
        <v>245224.84</v>
      </c>
      <c r="E12" s="179">
        <v>286471.03999999998</v>
      </c>
      <c r="F12" s="179">
        <v>207739.79</v>
      </c>
      <c r="G12" s="179">
        <v>223884.24</v>
      </c>
      <c r="H12" s="179">
        <v>223431.6</v>
      </c>
      <c r="I12" s="179">
        <v>175677.44</v>
      </c>
      <c r="J12" s="179">
        <v>164744.35999999999</v>
      </c>
      <c r="K12" s="179">
        <v>179360.68</v>
      </c>
      <c r="L12" s="179">
        <v>196281.63</v>
      </c>
      <c r="M12" s="179">
        <v>205030.6</v>
      </c>
      <c r="N12" s="179">
        <v>224096.92</v>
      </c>
      <c r="O12" s="179">
        <v>144987</v>
      </c>
      <c r="P12" s="179">
        <v>126827</v>
      </c>
      <c r="Q12" s="179">
        <v>152658</v>
      </c>
      <c r="R12" s="179">
        <v>113375.273</v>
      </c>
      <c r="S12" s="179">
        <v>123405</v>
      </c>
      <c r="T12" s="179">
        <v>113545</v>
      </c>
      <c r="U12" s="179">
        <v>115590</v>
      </c>
      <c r="V12" s="179">
        <v>115540</v>
      </c>
      <c r="W12" s="179">
        <v>112622</v>
      </c>
      <c r="X12" s="179">
        <v>108720.7628</v>
      </c>
      <c r="Y12" s="179">
        <v>126382</v>
      </c>
      <c r="Z12" s="179">
        <v>122298</v>
      </c>
      <c r="AA12" s="179">
        <v>4114157.0158000002</v>
      </c>
    </row>
    <row r="13" spans="1:27" ht="11.25" customHeight="1" x14ac:dyDescent="0.2">
      <c r="A13" s="178" t="s">
        <v>118</v>
      </c>
      <c r="C13" s="179">
        <v>-802947</v>
      </c>
      <c r="D13" s="179">
        <v>-673185</v>
      </c>
      <c r="E13" s="179">
        <v>-723122</v>
      </c>
      <c r="F13" s="179">
        <v>-636686</v>
      </c>
      <c r="G13" s="179">
        <v>-649954</v>
      </c>
      <c r="H13" s="179">
        <v>-611997</v>
      </c>
      <c r="I13" s="179">
        <v>-612619</v>
      </c>
      <c r="J13" s="179">
        <v>-587284</v>
      </c>
      <c r="K13" s="179">
        <v>-644301</v>
      </c>
      <c r="L13" s="179">
        <v>-636325</v>
      </c>
      <c r="M13" s="179">
        <v>-726783</v>
      </c>
      <c r="N13" s="179">
        <v>-835625</v>
      </c>
      <c r="O13" s="179">
        <v>-822425</v>
      </c>
      <c r="P13" s="179">
        <v>-703440</v>
      </c>
      <c r="Q13" s="179">
        <v>-749397</v>
      </c>
      <c r="R13" s="179">
        <v>-663544</v>
      </c>
      <c r="S13" s="179">
        <v>-679810</v>
      </c>
      <c r="T13" s="179">
        <v>-633203</v>
      </c>
      <c r="U13" s="179">
        <v>-636311</v>
      </c>
      <c r="V13" s="179">
        <v>-646465</v>
      </c>
      <c r="W13" s="179">
        <v>-615385</v>
      </c>
      <c r="X13" s="179">
        <v>-647750</v>
      </c>
      <c r="Y13" s="179">
        <v>-777290</v>
      </c>
      <c r="Z13" s="179">
        <v>-807541</v>
      </c>
      <c r="AA13" s="179">
        <v>-16523389</v>
      </c>
    </row>
    <row r="14" spans="1:27" ht="11.25" customHeight="1" x14ac:dyDescent="0.2">
      <c r="A14" s="178" t="s">
        <v>119</v>
      </c>
      <c r="C14" s="179">
        <v>422833.63299999997</v>
      </c>
      <c r="D14" s="179">
        <v>350043.55099999998</v>
      </c>
      <c r="E14" s="179">
        <v>368332.75</v>
      </c>
      <c r="F14" s="179">
        <v>339393.68900000001</v>
      </c>
      <c r="G14" s="179">
        <v>358889.27500000002</v>
      </c>
      <c r="H14" s="179">
        <v>272792.31900000002</v>
      </c>
      <c r="I14" s="179">
        <v>420638.13199999998</v>
      </c>
      <c r="J14" s="179">
        <v>402369.326</v>
      </c>
      <c r="K14" s="179">
        <v>410540.96600000001</v>
      </c>
      <c r="L14" s="179">
        <v>349880.402</v>
      </c>
      <c r="M14" s="179">
        <v>372706.50400000002</v>
      </c>
      <c r="N14" s="179">
        <v>462486.36</v>
      </c>
      <c r="O14" s="179">
        <v>427556.75799999997</v>
      </c>
      <c r="P14" s="179">
        <v>364564.29</v>
      </c>
      <c r="Q14" s="179">
        <v>416853.63099999999</v>
      </c>
      <c r="R14" s="179">
        <v>335223.00400000002</v>
      </c>
      <c r="S14" s="179">
        <v>337024.75400000002</v>
      </c>
      <c r="T14" s="179">
        <v>290113.28499999997</v>
      </c>
      <c r="U14" s="179">
        <v>418062.62199999997</v>
      </c>
      <c r="V14" s="179">
        <v>406691.76199999999</v>
      </c>
      <c r="W14" s="179">
        <v>398066.64399999997</v>
      </c>
      <c r="X14" s="179">
        <v>370202.55099999998</v>
      </c>
      <c r="Y14" s="179">
        <v>415347.16</v>
      </c>
      <c r="Z14" s="179">
        <v>441333.80499999999</v>
      </c>
      <c r="AA14" s="179">
        <v>9151947.1730000004</v>
      </c>
    </row>
    <row r="15" spans="1:27" ht="11.25" customHeight="1" x14ac:dyDescent="0.2">
      <c r="A15" s="178" t="s">
        <v>120</v>
      </c>
      <c r="C15" s="180">
        <v>-73849.527000000002</v>
      </c>
      <c r="D15" s="180">
        <v>-77916.609000000055</v>
      </c>
      <c r="E15" s="180">
        <v>-68318.210000000006</v>
      </c>
      <c r="F15" s="180">
        <v>-89552.52099999995</v>
      </c>
      <c r="G15" s="180">
        <v>-67180.484999999986</v>
      </c>
      <c r="H15" s="180">
        <v>-115773.08100000001</v>
      </c>
      <c r="I15" s="180">
        <v>-16303.428000000014</v>
      </c>
      <c r="J15" s="180">
        <v>-20170.314000000013</v>
      </c>
      <c r="K15" s="180">
        <v>-54399.353999999992</v>
      </c>
      <c r="L15" s="180">
        <v>-90162.967999999993</v>
      </c>
      <c r="M15" s="180">
        <v>-149045.89600000001</v>
      </c>
      <c r="N15" s="180">
        <v>-149041.72</v>
      </c>
      <c r="O15" s="180">
        <v>-249881.24200000003</v>
      </c>
      <c r="P15" s="180">
        <v>-212048.71</v>
      </c>
      <c r="Q15" s="180">
        <v>-179885.36900000001</v>
      </c>
      <c r="R15" s="180">
        <v>-214945.72299999994</v>
      </c>
      <c r="S15" s="180">
        <v>-219380.24599999998</v>
      </c>
      <c r="T15" s="180">
        <v>-229544.71500000003</v>
      </c>
      <c r="U15" s="180">
        <v>-102658.37800000003</v>
      </c>
      <c r="V15" s="180">
        <v>-124233.23800000001</v>
      </c>
      <c r="W15" s="180">
        <v>-104696.35600000003</v>
      </c>
      <c r="X15" s="180">
        <v>-168826.6862</v>
      </c>
      <c r="Y15" s="180">
        <v>-235560.84</v>
      </c>
      <c r="Z15" s="180">
        <v>-243909.19500000001</v>
      </c>
      <c r="AA15" s="180">
        <v>-3257284.8112000003</v>
      </c>
    </row>
    <row r="16" spans="1:27" ht="13.5" customHeight="1" thickBot="1" x14ac:dyDescent="0.25"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</row>
    <row r="17" spans="1:27" ht="11.25" customHeight="1" thickBot="1" x14ac:dyDescent="0.25">
      <c r="A17" s="175" t="s">
        <v>267</v>
      </c>
      <c r="C17" s="213">
        <v>-40976.287999999942</v>
      </c>
      <c r="D17" s="213">
        <v>-72228.215000000084</v>
      </c>
      <c r="E17" s="213">
        <v>-30819.163</v>
      </c>
      <c r="F17" s="213">
        <v>-118302.35499999986</v>
      </c>
      <c r="G17" s="213">
        <v>-81903.587000000058</v>
      </c>
      <c r="H17" s="213">
        <v>-205893.95</v>
      </c>
      <c r="I17" s="213">
        <v>64969.928000000014</v>
      </c>
      <c r="J17" s="213">
        <v>61580.322999999975</v>
      </c>
      <c r="K17" s="213">
        <v>15388.544999999984</v>
      </c>
      <c r="L17" s="213">
        <v>-15377.805000000051</v>
      </c>
      <c r="M17" s="213">
        <v>-135343.71899999998</v>
      </c>
      <c r="N17" s="213">
        <v>-163352.02299999993</v>
      </c>
      <c r="O17" s="213">
        <v>-475836.03600000002</v>
      </c>
      <c r="P17" s="213">
        <v>-393726.391</v>
      </c>
      <c r="Q17" s="213">
        <v>-359186.48599999998</v>
      </c>
      <c r="R17" s="213">
        <v>-443202.32699999999</v>
      </c>
      <c r="S17" s="213">
        <v>-461910.41800000001</v>
      </c>
      <c r="T17" s="213">
        <v>-455238.62700000004</v>
      </c>
      <c r="U17" s="213">
        <v>-257503.86600000004</v>
      </c>
      <c r="V17" s="213">
        <v>-304408.05500000005</v>
      </c>
      <c r="W17" s="213">
        <v>-241028.50400000007</v>
      </c>
      <c r="X17" s="213">
        <v>-340523.42320000008</v>
      </c>
      <c r="Y17" s="213">
        <v>-403032.40499999997</v>
      </c>
      <c r="Z17" s="213">
        <v>-490604.3</v>
      </c>
      <c r="AA17" s="213">
        <v>-5348459.1472000033</v>
      </c>
    </row>
    <row r="18" spans="1:27" ht="13.5" customHeight="1" x14ac:dyDescent="0.2"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</row>
    <row r="19" spans="1:27" ht="13.5" customHeight="1" thickBot="1" x14ac:dyDescent="0.25"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</row>
    <row r="20" spans="1:27" ht="12" customHeight="1" thickBot="1" x14ac:dyDescent="0.25">
      <c r="A20" s="177" t="s">
        <v>259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spans="1:27" ht="11.25" customHeight="1" x14ac:dyDescent="0.2">
      <c r="A21" s="178" t="s">
        <v>113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9">
        <v>0</v>
      </c>
      <c r="W21" s="179">
        <v>0</v>
      </c>
      <c r="X21" s="179">
        <v>0</v>
      </c>
      <c r="Y21" s="179">
        <v>0</v>
      </c>
      <c r="Z21" s="179">
        <v>0</v>
      </c>
      <c r="AA21" s="179">
        <v>0</v>
      </c>
    </row>
    <row r="22" spans="1:27" ht="11.25" customHeight="1" x14ac:dyDescent="0.2">
      <c r="A22" s="178" t="s">
        <v>115</v>
      </c>
      <c r="C22" s="179">
        <v>0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179">
        <v>0</v>
      </c>
      <c r="X22" s="179">
        <v>0</v>
      </c>
      <c r="Y22" s="179">
        <v>0</v>
      </c>
      <c r="Z22" s="179">
        <v>0</v>
      </c>
      <c r="AA22" s="179">
        <v>0</v>
      </c>
    </row>
    <row r="23" spans="1:27" ht="11.25" customHeight="1" x14ac:dyDescent="0.2">
      <c r="A23" s="178" t="s">
        <v>117</v>
      </c>
      <c r="C23" s="179">
        <v>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I23" s="179">
        <v>0</v>
      </c>
      <c r="J23" s="179">
        <v>0</v>
      </c>
      <c r="K23" s="179">
        <v>0</v>
      </c>
      <c r="L23" s="179">
        <v>0</v>
      </c>
      <c r="M23" s="179">
        <v>0</v>
      </c>
      <c r="N23" s="179">
        <v>0</v>
      </c>
      <c r="O23" s="179">
        <v>0</v>
      </c>
      <c r="P23" s="179">
        <v>0</v>
      </c>
      <c r="Q23" s="179">
        <v>0</v>
      </c>
      <c r="R23" s="179">
        <v>0</v>
      </c>
      <c r="S23" s="179">
        <v>0</v>
      </c>
      <c r="T23" s="179">
        <v>0</v>
      </c>
      <c r="U23" s="179">
        <v>0</v>
      </c>
      <c r="V23" s="179">
        <v>0</v>
      </c>
      <c r="W23" s="179">
        <v>0</v>
      </c>
      <c r="X23" s="179">
        <v>0</v>
      </c>
      <c r="Y23" s="179">
        <v>0</v>
      </c>
      <c r="Z23" s="179">
        <v>0</v>
      </c>
      <c r="AA23" s="179">
        <v>0</v>
      </c>
    </row>
    <row r="24" spans="1:27" ht="11.25" customHeight="1" x14ac:dyDescent="0.2">
      <c r="A24" s="178" t="s">
        <v>119</v>
      </c>
      <c r="C24" s="179">
        <v>0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179">
        <v>0</v>
      </c>
      <c r="M24" s="179">
        <v>0</v>
      </c>
      <c r="N24" s="179">
        <v>0</v>
      </c>
      <c r="O24" s="179">
        <v>0</v>
      </c>
      <c r="P24" s="179">
        <v>0</v>
      </c>
      <c r="Q24" s="179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179">
        <v>0</v>
      </c>
      <c r="X24" s="179">
        <v>0</v>
      </c>
      <c r="Y24" s="179">
        <v>0</v>
      </c>
      <c r="Z24" s="179">
        <v>0</v>
      </c>
      <c r="AA24" s="179">
        <v>0</v>
      </c>
    </row>
    <row r="25" spans="1:27" ht="13.5" customHeight="1" thickBot="1" x14ac:dyDescent="0.25"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spans="1:27" ht="11.25" customHeight="1" thickBot="1" x14ac:dyDescent="0.25">
      <c r="A26" s="175" t="s">
        <v>267</v>
      </c>
      <c r="C26" s="213">
        <v>0</v>
      </c>
      <c r="D26" s="213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0</v>
      </c>
      <c r="AA26" s="213">
        <v>0</v>
      </c>
    </row>
    <row r="27" spans="1:27" ht="13.5" customHeight="1" x14ac:dyDescent="0.2"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spans="1:27" ht="13.5" customHeight="1" x14ac:dyDescent="0.2"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</row>
    <row r="29" spans="1:27" ht="13.5" customHeight="1" thickBot="1" x14ac:dyDescent="0.25"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</row>
    <row r="30" spans="1:27" ht="12" customHeight="1" thickBot="1" x14ac:dyDescent="0.25">
      <c r="A30" s="177" t="s">
        <v>262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</row>
    <row r="31" spans="1:27" ht="11.25" customHeight="1" x14ac:dyDescent="0.2">
      <c r="A31" s="178" t="s">
        <v>113</v>
      </c>
      <c r="C31" s="179">
        <v>494363.88</v>
      </c>
      <c r="D31" s="179">
        <v>464333.72</v>
      </c>
      <c r="E31" s="179">
        <v>513938.28</v>
      </c>
      <c r="F31" s="179">
        <v>420728.28</v>
      </c>
      <c r="G31" s="179">
        <v>408136.68</v>
      </c>
      <c r="H31" s="179">
        <v>359157</v>
      </c>
      <c r="I31" s="179">
        <v>414367.08</v>
      </c>
      <c r="J31" s="179">
        <v>438726.76</v>
      </c>
      <c r="K31" s="179">
        <v>398651.52</v>
      </c>
      <c r="L31" s="179">
        <v>482317.12</v>
      </c>
      <c r="M31" s="179">
        <v>446515</v>
      </c>
      <c r="N31" s="179">
        <v>451084</v>
      </c>
      <c r="O31" s="179">
        <v>277849.40000000002</v>
      </c>
      <c r="P31" s="179">
        <v>258415.6</v>
      </c>
      <c r="Q31" s="179">
        <v>271656.40000000002</v>
      </c>
      <c r="R31" s="179">
        <v>252924.48</v>
      </c>
      <c r="S31" s="179">
        <v>250872.48</v>
      </c>
      <c r="T31" s="179">
        <v>245932</v>
      </c>
      <c r="U31" s="179">
        <v>224828.48</v>
      </c>
      <c r="V31" s="179">
        <v>222792.48</v>
      </c>
      <c r="W31" s="179">
        <v>215352</v>
      </c>
      <c r="X31" s="179">
        <v>267156.96000000002</v>
      </c>
      <c r="Y31" s="179">
        <v>239139.52</v>
      </c>
      <c r="Z31" s="179">
        <v>262530.48</v>
      </c>
      <c r="AA31" s="179">
        <v>8281769.6000000015</v>
      </c>
    </row>
    <row r="32" spans="1:27" ht="11.25" customHeight="1" x14ac:dyDescent="0.2">
      <c r="A32" s="178" t="s">
        <v>114</v>
      </c>
      <c r="C32" s="179">
        <v>-1198809</v>
      </c>
      <c r="D32" s="179">
        <v>-1072862</v>
      </c>
      <c r="E32" s="179">
        <v>-1043399</v>
      </c>
      <c r="F32" s="179">
        <v>-1011322</v>
      </c>
      <c r="G32" s="179">
        <v>-962612</v>
      </c>
      <c r="H32" s="179">
        <v>-940618</v>
      </c>
      <c r="I32" s="179">
        <v>-1034970</v>
      </c>
      <c r="J32" s="179">
        <v>-1076024</v>
      </c>
      <c r="K32" s="179">
        <v>-939303</v>
      </c>
      <c r="L32" s="179">
        <v>-1058868</v>
      </c>
      <c r="M32" s="179">
        <v>-1048311</v>
      </c>
      <c r="N32" s="179">
        <v>-1154924</v>
      </c>
      <c r="O32" s="179">
        <v>-1230703</v>
      </c>
      <c r="P32" s="179">
        <v>-1101675</v>
      </c>
      <c r="Q32" s="179">
        <v>-1081124</v>
      </c>
      <c r="R32" s="179">
        <v>-1048574</v>
      </c>
      <c r="S32" s="179">
        <v>-991503</v>
      </c>
      <c r="T32" s="179">
        <v>-975603</v>
      </c>
      <c r="U32" s="179">
        <v>-1071534</v>
      </c>
      <c r="V32" s="179">
        <v>-1077113</v>
      </c>
      <c r="W32" s="179">
        <v>-974033</v>
      </c>
      <c r="X32" s="179">
        <v>-1070612</v>
      </c>
      <c r="Y32" s="179">
        <v>-1018012</v>
      </c>
      <c r="Z32" s="179">
        <v>-1211319</v>
      </c>
      <c r="AA32" s="179">
        <v>-25393827</v>
      </c>
    </row>
    <row r="33" spans="1:27" ht="11.25" customHeight="1" x14ac:dyDescent="0.2">
      <c r="A33" s="178" t="s">
        <v>115</v>
      </c>
      <c r="C33" s="179">
        <v>737318.35900000005</v>
      </c>
      <c r="D33" s="179">
        <v>614216.674</v>
      </c>
      <c r="E33" s="179">
        <v>566959.76699999999</v>
      </c>
      <c r="F33" s="179">
        <v>561843.88600000006</v>
      </c>
      <c r="G33" s="179">
        <v>539752.21799999999</v>
      </c>
      <c r="H33" s="179">
        <v>491340.13099999999</v>
      </c>
      <c r="I33" s="179">
        <v>701876.27599999995</v>
      </c>
      <c r="J33" s="179">
        <v>719047.87699999998</v>
      </c>
      <c r="K33" s="179">
        <v>610439.37899999996</v>
      </c>
      <c r="L33" s="179">
        <v>651336.04299999995</v>
      </c>
      <c r="M33" s="179">
        <v>615498.17700000003</v>
      </c>
      <c r="N33" s="179">
        <v>689529.69700000004</v>
      </c>
      <c r="O33" s="179">
        <v>726898.80599999998</v>
      </c>
      <c r="P33" s="179">
        <v>661581.71900000004</v>
      </c>
      <c r="Q33" s="179">
        <v>630166.48300000001</v>
      </c>
      <c r="R33" s="179">
        <v>567392.91599999997</v>
      </c>
      <c r="S33" s="179">
        <v>498100.348</v>
      </c>
      <c r="T33" s="179">
        <v>503977.08799999999</v>
      </c>
      <c r="U33" s="179">
        <v>691860.03200000001</v>
      </c>
      <c r="V33" s="179">
        <v>674145.70299999998</v>
      </c>
      <c r="W33" s="179">
        <v>622348.85199999996</v>
      </c>
      <c r="X33" s="179">
        <v>631758.30299999996</v>
      </c>
      <c r="Y33" s="179">
        <v>611400.91500000004</v>
      </c>
      <c r="Z33" s="179">
        <v>702093.41500000004</v>
      </c>
      <c r="AA33" s="179">
        <v>15020883.063999996</v>
      </c>
    </row>
    <row r="34" spans="1:27" ht="11.25" customHeight="1" x14ac:dyDescent="0.2">
      <c r="A34" s="178" t="s">
        <v>116</v>
      </c>
      <c r="C34" s="180">
        <v>32873.23900000006</v>
      </c>
      <c r="D34" s="180">
        <v>5688.3939999999711</v>
      </c>
      <c r="E34" s="180">
        <v>37499.04700000002</v>
      </c>
      <c r="F34" s="180">
        <v>-28749.833999999915</v>
      </c>
      <c r="G34" s="180">
        <v>-14723.102000000072</v>
      </c>
      <c r="H34" s="180">
        <v>-90120.869000000006</v>
      </c>
      <c r="I34" s="180">
        <v>81273.356000000029</v>
      </c>
      <c r="J34" s="180">
        <v>81750.636999999988</v>
      </c>
      <c r="K34" s="180">
        <v>69787.898999999976</v>
      </c>
      <c r="L34" s="180">
        <v>74785.162999999942</v>
      </c>
      <c r="M34" s="180">
        <v>13702.177000000025</v>
      </c>
      <c r="N34" s="180">
        <v>-14310.302999999956</v>
      </c>
      <c r="O34" s="180">
        <v>-225954.79399999999</v>
      </c>
      <c r="P34" s="180">
        <v>-181677.68099999998</v>
      </c>
      <c r="Q34" s="180">
        <v>-179301.11699999997</v>
      </c>
      <c r="R34" s="180">
        <v>-228256.60400000005</v>
      </c>
      <c r="S34" s="180">
        <v>-242530.17200000002</v>
      </c>
      <c r="T34" s="180">
        <v>-225693.91200000001</v>
      </c>
      <c r="U34" s="180">
        <v>-154845.48800000001</v>
      </c>
      <c r="V34" s="180">
        <v>-180174.81700000004</v>
      </c>
      <c r="W34" s="180">
        <v>-136332.14800000004</v>
      </c>
      <c r="X34" s="180">
        <v>-171696.73700000008</v>
      </c>
      <c r="Y34" s="180">
        <v>-167471.56499999994</v>
      </c>
      <c r="Z34" s="180">
        <v>-246695.10499999998</v>
      </c>
      <c r="AA34" s="180">
        <v>-2091174.3360000029</v>
      </c>
    </row>
    <row r="35" spans="1:27" ht="13.5" customHeight="1" x14ac:dyDescent="0.2"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</row>
    <row r="36" spans="1:27" ht="11.25" customHeight="1" x14ac:dyDescent="0.2">
      <c r="A36" s="178" t="s">
        <v>117</v>
      </c>
      <c r="C36" s="179">
        <v>306263.84000000003</v>
      </c>
      <c r="D36" s="179">
        <v>245224.84</v>
      </c>
      <c r="E36" s="179">
        <v>286471.03999999998</v>
      </c>
      <c r="F36" s="179">
        <v>207739.79</v>
      </c>
      <c r="G36" s="179">
        <v>223884.24</v>
      </c>
      <c r="H36" s="179">
        <v>223431.6</v>
      </c>
      <c r="I36" s="179">
        <v>175677.44</v>
      </c>
      <c r="J36" s="179">
        <v>164744.35999999999</v>
      </c>
      <c r="K36" s="179">
        <v>179360.68</v>
      </c>
      <c r="L36" s="179">
        <v>196281.63</v>
      </c>
      <c r="M36" s="179">
        <v>205030.6</v>
      </c>
      <c r="N36" s="179">
        <v>224096.92</v>
      </c>
      <c r="O36" s="179">
        <v>144987</v>
      </c>
      <c r="P36" s="179">
        <v>126827</v>
      </c>
      <c r="Q36" s="179">
        <v>152658</v>
      </c>
      <c r="R36" s="179">
        <v>113375.273</v>
      </c>
      <c r="S36" s="179">
        <v>123405</v>
      </c>
      <c r="T36" s="179">
        <v>113545</v>
      </c>
      <c r="U36" s="179">
        <v>115590</v>
      </c>
      <c r="V36" s="179">
        <v>115540</v>
      </c>
      <c r="W36" s="179">
        <v>112622</v>
      </c>
      <c r="X36" s="179">
        <v>108720.7628</v>
      </c>
      <c r="Y36" s="179">
        <v>126382</v>
      </c>
      <c r="Z36" s="179">
        <v>122298</v>
      </c>
      <c r="AA36" s="179">
        <v>4114157.0158000002</v>
      </c>
    </row>
    <row r="37" spans="1:27" ht="11.25" customHeight="1" x14ac:dyDescent="0.2">
      <c r="A37" s="178" t="s">
        <v>118</v>
      </c>
      <c r="C37" s="179">
        <v>-802947</v>
      </c>
      <c r="D37" s="179">
        <v>-673185</v>
      </c>
      <c r="E37" s="179">
        <v>-723122</v>
      </c>
      <c r="F37" s="179">
        <v>-636686</v>
      </c>
      <c r="G37" s="179">
        <v>-649954</v>
      </c>
      <c r="H37" s="179">
        <v>-611997</v>
      </c>
      <c r="I37" s="179">
        <v>-612619</v>
      </c>
      <c r="J37" s="179">
        <v>-587284</v>
      </c>
      <c r="K37" s="179">
        <v>-644301</v>
      </c>
      <c r="L37" s="179">
        <v>-636325</v>
      </c>
      <c r="M37" s="179">
        <v>-726783</v>
      </c>
      <c r="N37" s="179">
        <v>-835625</v>
      </c>
      <c r="O37" s="179">
        <v>-822425</v>
      </c>
      <c r="P37" s="179">
        <v>-703440</v>
      </c>
      <c r="Q37" s="179">
        <v>-749397</v>
      </c>
      <c r="R37" s="179">
        <v>-663544</v>
      </c>
      <c r="S37" s="179">
        <v>-679810</v>
      </c>
      <c r="T37" s="179">
        <v>-633203</v>
      </c>
      <c r="U37" s="179">
        <v>-636311</v>
      </c>
      <c r="V37" s="179">
        <v>-646465</v>
      </c>
      <c r="W37" s="179">
        <v>-615385</v>
      </c>
      <c r="X37" s="179">
        <v>-647750</v>
      </c>
      <c r="Y37" s="179">
        <v>-777290</v>
      </c>
      <c r="Z37" s="179">
        <v>-807541</v>
      </c>
      <c r="AA37" s="179">
        <v>-16523389</v>
      </c>
    </row>
    <row r="38" spans="1:27" ht="11.25" customHeight="1" x14ac:dyDescent="0.2">
      <c r="A38" s="178" t="s">
        <v>119</v>
      </c>
      <c r="C38" s="179">
        <v>422833.63299999997</v>
      </c>
      <c r="D38" s="179">
        <v>350043.55099999998</v>
      </c>
      <c r="E38" s="179">
        <v>368332.75</v>
      </c>
      <c r="F38" s="179">
        <v>339393.68900000001</v>
      </c>
      <c r="G38" s="179">
        <v>358889.27500000002</v>
      </c>
      <c r="H38" s="179">
        <v>272792.31900000002</v>
      </c>
      <c r="I38" s="179">
        <v>420638.13199999998</v>
      </c>
      <c r="J38" s="179">
        <v>402369.326</v>
      </c>
      <c r="K38" s="179">
        <v>410540.96600000001</v>
      </c>
      <c r="L38" s="179">
        <v>349880.402</v>
      </c>
      <c r="M38" s="179">
        <v>372706.50400000002</v>
      </c>
      <c r="N38" s="179">
        <v>462486.36</v>
      </c>
      <c r="O38" s="179">
        <v>427556.75799999997</v>
      </c>
      <c r="P38" s="179">
        <v>364564.29</v>
      </c>
      <c r="Q38" s="179">
        <v>416853.63099999999</v>
      </c>
      <c r="R38" s="179">
        <v>335223.00400000002</v>
      </c>
      <c r="S38" s="179">
        <v>337024.75400000002</v>
      </c>
      <c r="T38" s="179">
        <v>290113.28499999997</v>
      </c>
      <c r="U38" s="179">
        <v>418062.62199999997</v>
      </c>
      <c r="V38" s="179">
        <v>406691.76199999999</v>
      </c>
      <c r="W38" s="179">
        <v>398066.64399999997</v>
      </c>
      <c r="X38" s="179">
        <v>370202.55099999998</v>
      </c>
      <c r="Y38" s="179">
        <v>415347.16</v>
      </c>
      <c r="Z38" s="179">
        <v>441333.80499999999</v>
      </c>
      <c r="AA38" s="179">
        <v>9151947.1730000004</v>
      </c>
    </row>
    <row r="39" spans="1:27" ht="11.25" customHeight="1" x14ac:dyDescent="0.2">
      <c r="A39" s="178" t="s">
        <v>120</v>
      </c>
      <c r="C39" s="180">
        <v>-73849.527000000002</v>
      </c>
      <c r="D39" s="180">
        <v>-77916.609000000055</v>
      </c>
      <c r="E39" s="180">
        <v>-68318.210000000006</v>
      </c>
      <c r="F39" s="180">
        <v>-89552.52099999995</v>
      </c>
      <c r="G39" s="180">
        <v>-67180.484999999986</v>
      </c>
      <c r="H39" s="180">
        <v>-115773.08100000001</v>
      </c>
      <c r="I39" s="180">
        <v>-16303.428000000014</v>
      </c>
      <c r="J39" s="180">
        <v>-20170.314000000013</v>
      </c>
      <c r="K39" s="180">
        <v>-54399.353999999992</v>
      </c>
      <c r="L39" s="180">
        <v>-90162.967999999993</v>
      </c>
      <c r="M39" s="180">
        <v>-149045.89600000001</v>
      </c>
      <c r="N39" s="180">
        <v>-149041.72</v>
      </c>
      <c r="O39" s="180">
        <v>-249881.24200000003</v>
      </c>
      <c r="P39" s="180">
        <v>-212048.71</v>
      </c>
      <c r="Q39" s="180">
        <v>-179885.36900000001</v>
      </c>
      <c r="R39" s="180">
        <v>-214945.72299999994</v>
      </c>
      <c r="S39" s="180">
        <v>-219380.24599999998</v>
      </c>
      <c r="T39" s="180">
        <v>-229544.71500000003</v>
      </c>
      <c r="U39" s="180">
        <v>-102658.37800000003</v>
      </c>
      <c r="V39" s="180">
        <v>-124233.23800000001</v>
      </c>
      <c r="W39" s="180">
        <v>-104696.35600000003</v>
      </c>
      <c r="X39" s="180">
        <v>-168826.6862</v>
      </c>
      <c r="Y39" s="180">
        <v>-235560.84</v>
      </c>
      <c r="Z39" s="180">
        <v>-243909.19500000001</v>
      </c>
      <c r="AA39" s="180">
        <v>-3257284.8112000003</v>
      </c>
    </row>
    <row r="40" spans="1:27" ht="13.5" customHeight="1" thickBot="1" x14ac:dyDescent="0.25"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</row>
    <row r="41" spans="1:27" ht="11.25" customHeight="1" thickBot="1" x14ac:dyDescent="0.25">
      <c r="A41" s="175" t="s">
        <v>267</v>
      </c>
      <c r="C41" s="213">
        <v>-40976.287999999942</v>
      </c>
      <c r="D41" s="213">
        <v>-72228.215000000084</v>
      </c>
      <c r="E41" s="213">
        <v>-30819.163</v>
      </c>
      <c r="F41" s="213">
        <v>-118302.35499999986</v>
      </c>
      <c r="G41" s="213">
        <v>-81903.587000000058</v>
      </c>
      <c r="H41" s="213">
        <v>-205893.95</v>
      </c>
      <c r="I41" s="213">
        <v>64969.928000000014</v>
      </c>
      <c r="J41" s="213">
        <v>61580.322999999975</v>
      </c>
      <c r="K41" s="213">
        <v>15388.544999999984</v>
      </c>
      <c r="L41" s="213">
        <v>-15377.805000000051</v>
      </c>
      <c r="M41" s="213">
        <v>-135343.71899999998</v>
      </c>
      <c r="N41" s="213">
        <v>-163352.02299999993</v>
      </c>
      <c r="O41" s="213">
        <v>-475836.03600000002</v>
      </c>
      <c r="P41" s="213">
        <v>-393726.391</v>
      </c>
      <c r="Q41" s="213">
        <v>-359186.48599999998</v>
      </c>
      <c r="R41" s="213">
        <v>-443202.32699999999</v>
      </c>
      <c r="S41" s="213">
        <v>-461910.41800000001</v>
      </c>
      <c r="T41" s="213">
        <v>-455238.62700000004</v>
      </c>
      <c r="U41" s="213">
        <v>-257503.86600000004</v>
      </c>
      <c r="V41" s="213">
        <v>-304408.05500000005</v>
      </c>
      <c r="W41" s="213">
        <v>-241028.50400000007</v>
      </c>
      <c r="X41" s="213">
        <v>-340523.42320000008</v>
      </c>
      <c r="Y41" s="213">
        <v>-403032.40499999997</v>
      </c>
      <c r="Z41" s="213">
        <v>-490604.3</v>
      </c>
      <c r="AA41" s="213">
        <v>-5348459.1472000033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184" customWidth="1"/>
    <col min="2" max="2" width="4" style="184" customWidth="1"/>
    <col min="3" max="26" width="13.33203125" style="184" customWidth="1"/>
    <col min="27" max="27" width="16" style="184" customWidth="1"/>
  </cols>
  <sheetData>
    <row r="1" spans="1:27" ht="12" customHeight="1" x14ac:dyDescent="0.2">
      <c r="A1" s="183" t="s">
        <v>268</v>
      </c>
    </row>
    <row r="2" spans="1:27" ht="12" customHeight="1" x14ac:dyDescent="0.2">
      <c r="A2" s="183" t="s">
        <v>233</v>
      </c>
    </row>
    <row r="3" spans="1:27" ht="12" customHeight="1" x14ac:dyDescent="0.2">
      <c r="A3" s="183" t="s">
        <v>265</v>
      </c>
    </row>
    <row r="4" spans="1:27" ht="12" customHeight="1" x14ac:dyDescent="0.2">
      <c r="A4" s="183" t="s">
        <v>266</v>
      </c>
    </row>
    <row r="6" spans="1:27" ht="12" customHeight="1" x14ac:dyDescent="0.2">
      <c r="A6" s="185" t="s">
        <v>269</v>
      </c>
      <c r="C6" s="106" t="s">
        <v>235</v>
      </c>
      <c r="D6" s="106" t="s">
        <v>236</v>
      </c>
      <c r="E6" s="106" t="s">
        <v>237</v>
      </c>
      <c r="F6" s="106" t="s">
        <v>238</v>
      </c>
      <c r="G6" s="106" t="s">
        <v>239</v>
      </c>
      <c r="H6" s="106" t="s">
        <v>240</v>
      </c>
      <c r="I6" s="106" t="s">
        <v>241</v>
      </c>
      <c r="J6" s="106" t="s">
        <v>242</v>
      </c>
      <c r="K6" s="106" t="s">
        <v>243</v>
      </c>
      <c r="L6" s="106" t="s">
        <v>244</v>
      </c>
      <c r="M6" s="106" t="s">
        <v>245</v>
      </c>
      <c r="N6" s="106" t="s">
        <v>246</v>
      </c>
      <c r="O6" s="106" t="s">
        <v>247</v>
      </c>
      <c r="P6" s="106" t="s">
        <v>248</v>
      </c>
      <c r="Q6" s="106" t="s">
        <v>249</v>
      </c>
      <c r="R6" s="106" t="s">
        <v>250</v>
      </c>
      <c r="S6" s="106" t="s">
        <v>251</v>
      </c>
      <c r="T6" s="106" t="s">
        <v>252</v>
      </c>
      <c r="U6" s="106" t="s">
        <v>253</v>
      </c>
      <c r="V6" s="106" t="s">
        <v>254</v>
      </c>
      <c r="W6" s="106" t="s">
        <v>255</v>
      </c>
      <c r="X6" s="106" t="s">
        <v>256</v>
      </c>
      <c r="Y6" s="106" t="s">
        <v>257</v>
      </c>
      <c r="Z6" s="106" t="s">
        <v>258</v>
      </c>
      <c r="AA6" s="106" t="s">
        <v>72</v>
      </c>
    </row>
    <row r="7" spans="1:27" ht="11.25" customHeight="1" x14ac:dyDescent="0.2">
      <c r="A7" s="186" t="s">
        <v>113</v>
      </c>
      <c r="C7" s="186">
        <v>1188.3747000000001</v>
      </c>
      <c r="D7" s="186">
        <v>1209.2023999999999</v>
      </c>
      <c r="E7" s="186">
        <v>1235.4286</v>
      </c>
      <c r="F7" s="186">
        <v>1011.3661</v>
      </c>
      <c r="G7" s="186">
        <v>981.09780000000001</v>
      </c>
      <c r="H7" s="186">
        <v>897.89250000000004</v>
      </c>
      <c r="I7" s="186">
        <v>996.07470000000001</v>
      </c>
      <c r="J7" s="186">
        <v>1015.5712</v>
      </c>
      <c r="K7" s="186">
        <v>1038.155</v>
      </c>
      <c r="L7" s="186">
        <v>1116.4748</v>
      </c>
      <c r="M7" s="186">
        <v>1116.2874999999999</v>
      </c>
      <c r="N7" s="186">
        <v>1127.71</v>
      </c>
      <c r="O7" s="186">
        <v>667.90719999999999</v>
      </c>
      <c r="P7" s="186">
        <v>672.95730000000003</v>
      </c>
      <c r="Q7" s="186">
        <v>653.02020000000005</v>
      </c>
      <c r="R7" s="186">
        <v>607.99149999999997</v>
      </c>
      <c r="S7" s="186">
        <v>603.05880000000002</v>
      </c>
      <c r="T7" s="186">
        <v>614.83000000000004</v>
      </c>
      <c r="U7" s="186">
        <v>540.45309999999995</v>
      </c>
      <c r="V7" s="186">
        <v>535.55880000000002</v>
      </c>
      <c r="W7" s="186">
        <v>538.38</v>
      </c>
      <c r="X7" s="186">
        <v>618.41890000000001</v>
      </c>
      <c r="Y7" s="186">
        <v>622.75919999999996</v>
      </c>
      <c r="Z7" s="186">
        <v>631.0829</v>
      </c>
      <c r="AA7" s="186">
        <v>843.01400000000001</v>
      </c>
    </row>
    <row r="8" spans="1:27" ht="11.25" customHeight="1" x14ac:dyDescent="0.2">
      <c r="A8" s="186" t="s">
        <v>270</v>
      </c>
      <c r="C8" s="186">
        <v>-2881.7523999999999</v>
      </c>
      <c r="D8" s="186">
        <v>-2793.9115000000002</v>
      </c>
      <c r="E8" s="186">
        <v>-2508.1707000000001</v>
      </c>
      <c r="F8" s="186">
        <v>-2431.0625</v>
      </c>
      <c r="G8" s="186">
        <v>-2313.9712</v>
      </c>
      <c r="H8" s="186">
        <v>-2351.5450000000001</v>
      </c>
      <c r="I8" s="186">
        <v>-2487.9087</v>
      </c>
      <c r="J8" s="186">
        <v>-2490.7963</v>
      </c>
      <c r="K8" s="186">
        <v>-2446.1016</v>
      </c>
      <c r="L8" s="186">
        <v>-2451.0832999999998</v>
      </c>
      <c r="M8" s="186">
        <v>-2620.7775000000001</v>
      </c>
      <c r="N8" s="186">
        <v>-2887.31</v>
      </c>
      <c r="O8" s="186">
        <v>-2958.4207000000001</v>
      </c>
      <c r="P8" s="186">
        <v>-2868.9452999999999</v>
      </c>
      <c r="Q8" s="186">
        <v>-2598.8557999999998</v>
      </c>
      <c r="R8" s="186">
        <v>-2520.6106</v>
      </c>
      <c r="S8" s="186">
        <v>-2383.4207000000001</v>
      </c>
      <c r="T8" s="186">
        <v>-2439.0075000000002</v>
      </c>
      <c r="U8" s="186">
        <v>-2575.8029000000001</v>
      </c>
      <c r="V8" s="186">
        <v>-2589.2139000000002</v>
      </c>
      <c r="W8" s="186">
        <v>-2435.0825</v>
      </c>
      <c r="X8" s="186">
        <v>-2478.2685000000001</v>
      </c>
      <c r="Y8" s="186">
        <v>-2651.0729000000001</v>
      </c>
      <c r="Z8" s="186">
        <v>-2911.8245000000002</v>
      </c>
      <c r="AA8" s="186">
        <v>-2584.8764999999999</v>
      </c>
    </row>
    <row r="9" spans="1:27" ht="11.25" customHeight="1" x14ac:dyDescent="0.2">
      <c r="A9" s="186" t="s">
        <v>271</v>
      </c>
      <c r="C9" s="186">
        <v>1772.3998999999999</v>
      </c>
      <c r="D9" s="186">
        <v>1599.5226</v>
      </c>
      <c r="E9" s="186">
        <v>1362.8841</v>
      </c>
      <c r="F9" s="186">
        <v>1350.5862999999999</v>
      </c>
      <c r="G9" s="186">
        <v>1297.4812999999999</v>
      </c>
      <c r="H9" s="186">
        <v>1228.3503000000001</v>
      </c>
      <c r="I9" s="186">
        <v>1687.2026000000001</v>
      </c>
      <c r="J9" s="186">
        <v>1664.4627</v>
      </c>
      <c r="K9" s="186">
        <v>1589.6858999999999</v>
      </c>
      <c r="L9" s="186">
        <v>1507.7222999999999</v>
      </c>
      <c r="M9" s="186">
        <v>1538.7454</v>
      </c>
      <c r="N9" s="186">
        <v>1723.8242</v>
      </c>
      <c r="O9" s="186">
        <v>1747.3529000000001</v>
      </c>
      <c r="P9" s="186">
        <v>1722.8690999999999</v>
      </c>
      <c r="Q9" s="186">
        <v>1514.8233</v>
      </c>
      <c r="R9" s="186">
        <v>1363.9253000000001</v>
      </c>
      <c r="S9" s="186">
        <v>1197.3566000000001</v>
      </c>
      <c r="T9" s="186">
        <v>1259.9427000000001</v>
      </c>
      <c r="U9" s="186">
        <v>1663.1251</v>
      </c>
      <c r="V9" s="186">
        <v>1620.5426</v>
      </c>
      <c r="W9" s="186">
        <v>1555.8721</v>
      </c>
      <c r="X9" s="186">
        <v>1462.4034999999999</v>
      </c>
      <c r="Y9" s="186">
        <v>1592.1899000000001</v>
      </c>
      <c r="Z9" s="186">
        <v>1687.7246</v>
      </c>
      <c r="AA9" s="186">
        <v>1528.9987000000001</v>
      </c>
    </row>
    <row r="10" spans="1:27" ht="11.25" customHeight="1" x14ac:dyDescent="0.2">
      <c r="A10" s="183" t="s">
        <v>116</v>
      </c>
      <c r="C10" s="187">
        <v>79.022200000000112</v>
      </c>
      <c r="D10" s="187">
        <v>14.813499999999749</v>
      </c>
      <c r="E10" s="187">
        <v>90.141999999999825</v>
      </c>
      <c r="F10" s="187">
        <v>-69.110100000000102</v>
      </c>
      <c r="G10" s="187">
        <v>-35.392100000000028</v>
      </c>
      <c r="H10" s="187">
        <v>-225.30220000000008</v>
      </c>
      <c r="I10" s="187">
        <v>195.36860000000024</v>
      </c>
      <c r="J10" s="187">
        <v>189.23759999999993</v>
      </c>
      <c r="K10" s="187">
        <v>181.73929999999996</v>
      </c>
      <c r="L10" s="187">
        <v>173.11380000000008</v>
      </c>
      <c r="M10" s="187">
        <v>34.255399999999781</v>
      </c>
      <c r="N10" s="187">
        <v>-35.77579999999989</v>
      </c>
      <c r="O10" s="187">
        <v>-543.16059999999993</v>
      </c>
      <c r="P10" s="187">
        <v>-473.11889999999994</v>
      </c>
      <c r="Q10" s="187">
        <v>-431.01229999999987</v>
      </c>
      <c r="R10" s="187">
        <v>-548.69379999999978</v>
      </c>
      <c r="S10" s="187">
        <v>-583.00530000000003</v>
      </c>
      <c r="T10" s="187">
        <v>-564.23480000000018</v>
      </c>
      <c r="U10" s="187">
        <v>-372.22470000000021</v>
      </c>
      <c r="V10" s="187">
        <v>-433.11250000000001</v>
      </c>
      <c r="W10" s="187">
        <v>-340.83039999999983</v>
      </c>
      <c r="X10" s="187">
        <v>-397.44610000000011</v>
      </c>
      <c r="Y10" s="187">
        <v>-436.12380000000007</v>
      </c>
      <c r="Z10" s="187">
        <v>-593.01700000000028</v>
      </c>
      <c r="AA10" s="187">
        <v>-212.86379999999963</v>
      </c>
    </row>
    <row r="12" spans="1:27" ht="11.25" customHeight="1" x14ac:dyDescent="0.2">
      <c r="A12" s="186" t="s">
        <v>117</v>
      </c>
      <c r="C12" s="186">
        <v>933.73119999999994</v>
      </c>
      <c r="D12" s="186">
        <v>851.4751</v>
      </c>
      <c r="E12" s="186">
        <v>873.38729999999998</v>
      </c>
      <c r="F12" s="186">
        <v>683.3546</v>
      </c>
      <c r="G12" s="186">
        <v>682.57389999999998</v>
      </c>
      <c r="H12" s="186">
        <v>698.22379999999998</v>
      </c>
      <c r="I12" s="186">
        <v>535.60199999999998</v>
      </c>
      <c r="J12" s="186">
        <v>528.02679999999998</v>
      </c>
      <c r="K12" s="186">
        <v>533.81150000000002</v>
      </c>
      <c r="L12" s="186">
        <v>629.1078</v>
      </c>
      <c r="M12" s="186">
        <v>640.72059999999999</v>
      </c>
      <c r="N12" s="186">
        <v>651.44449999999995</v>
      </c>
      <c r="O12" s="186">
        <v>442.0335</v>
      </c>
      <c r="P12" s="186">
        <v>440.37150000000003</v>
      </c>
      <c r="Q12" s="186">
        <v>465.42070000000001</v>
      </c>
      <c r="R12" s="186">
        <v>372.94499999999999</v>
      </c>
      <c r="S12" s="186">
        <v>376.23480000000001</v>
      </c>
      <c r="T12" s="186">
        <v>354.82810000000001</v>
      </c>
      <c r="U12" s="186">
        <v>352.4085</v>
      </c>
      <c r="V12" s="186">
        <v>352.2561</v>
      </c>
      <c r="W12" s="186">
        <v>351.94380000000001</v>
      </c>
      <c r="X12" s="186">
        <v>348.464</v>
      </c>
      <c r="Y12" s="186">
        <v>376.13690000000003</v>
      </c>
      <c r="Z12" s="186">
        <v>372.85980000000001</v>
      </c>
      <c r="AA12" s="186">
        <v>534.5838</v>
      </c>
    </row>
    <row r="13" spans="1:27" ht="11.25" customHeight="1" x14ac:dyDescent="0.2">
      <c r="A13" s="186" t="s">
        <v>270</v>
      </c>
      <c r="C13" s="186">
        <v>-2448.0091000000002</v>
      </c>
      <c r="D13" s="186">
        <v>-2337.4479000000001</v>
      </c>
      <c r="E13" s="186">
        <v>-2204.6401999999998</v>
      </c>
      <c r="F13" s="186">
        <v>-2094.3618000000001</v>
      </c>
      <c r="G13" s="186">
        <v>-1981.5671</v>
      </c>
      <c r="H13" s="186">
        <v>-1912.4906000000001</v>
      </c>
      <c r="I13" s="186">
        <v>-1867.7409</v>
      </c>
      <c r="J13" s="186">
        <v>-1882.3205</v>
      </c>
      <c r="K13" s="186">
        <v>-1917.5625</v>
      </c>
      <c r="L13" s="186">
        <v>-2039.5032000000001</v>
      </c>
      <c r="M13" s="186">
        <v>-2271.1968999999999</v>
      </c>
      <c r="N13" s="186">
        <v>-2429.1424000000002</v>
      </c>
      <c r="O13" s="186">
        <v>-2507.3933000000002</v>
      </c>
      <c r="P13" s="186">
        <v>-2442.5</v>
      </c>
      <c r="Q13" s="186">
        <v>-2284.7469999999998</v>
      </c>
      <c r="R13" s="186">
        <v>-2182.7105000000001</v>
      </c>
      <c r="S13" s="186">
        <v>-2072.5915</v>
      </c>
      <c r="T13" s="186">
        <v>-1978.7593999999999</v>
      </c>
      <c r="U13" s="186">
        <v>-1939.9726000000001</v>
      </c>
      <c r="V13" s="186">
        <v>-1970.9299000000001</v>
      </c>
      <c r="W13" s="186">
        <v>-1923.0780999999999</v>
      </c>
      <c r="X13" s="186">
        <v>-2076.1217999999999</v>
      </c>
      <c r="Y13" s="186">
        <v>-2313.3631</v>
      </c>
      <c r="Z13" s="186">
        <v>-2462.0151999999998</v>
      </c>
      <c r="AA13" s="186">
        <v>-2147.0100000000002</v>
      </c>
    </row>
    <row r="14" spans="1:27" ht="11.25" customHeight="1" x14ac:dyDescent="0.2">
      <c r="A14" s="186" t="s">
        <v>271</v>
      </c>
      <c r="C14" s="186">
        <v>1289.1269</v>
      </c>
      <c r="D14" s="186">
        <v>1215.4290000000001</v>
      </c>
      <c r="E14" s="186">
        <v>1122.9657</v>
      </c>
      <c r="F14" s="186">
        <v>1116.4266</v>
      </c>
      <c r="G14" s="186">
        <v>1094.1746000000001</v>
      </c>
      <c r="H14" s="186">
        <v>852.476</v>
      </c>
      <c r="I14" s="186">
        <v>1282.4332999999999</v>
      </c>
      <c r="J14" s="186">
        <v>1289.6452999999999</v>
      </c>
      <c r="K14" s="186">
        <v>1221.8480999999999</v>
      </c>
      <c r="L14" s="186">
        <v>1121.4114999999999</v>
      </c>
      <c r="M14" s="186">
        <v>1164.7077999999999</v>
      </c>
      <c r="N14" s="186">
        <v>1344.4371000000001</v>
      </c>
      <c r="O14" s="186">
        <v>1303.5266999999999</v>
      </c>
      <c r="P14" s="186">
        <v>1265.8481999999999</v>
      </c>
      <c r="Q14" s="186">
        <v>1270.8951999999999</v>
      </c>
      <c r="R14" s="186">
        <v>1102.7072000000001</v>
      </c>
      <c r="S14" s="186">
        <v>1027.5145</v>
      </c>
      <c r="T14" s="186">
        <v>906.60400000000004</v>
      </c>
      <c r="U14" s="186">
        <v>1274.5812000000001</v>
      </c>
      <c r="V14" s="186">
        <v>1239.9139</v>
      </c>
      <c r="W14" s="186">
        <v>1243.9583</v>
      </c>
      <c r="X14" s="186">
        <v>1186.5465999999999</v>
      </c>
      <c r="Y14" s="186">
        <v>1236.1523</v>
      </c>
      <c r="Z14" s="186">
        <v>1345.5299</v>
      </c>
      <c r="AA14" s="186">
        <v>1189.1822999999999</v>
      </c>
    </row>
    <row r="15" spans="1:27" ht="11.25" customHeight="1" x14ac:dyDescent="0.2">
      <c r="A15" s="183" t="s">
        <v>120</v>
      </c>
      <c r="C15" s="187">
        <v>-225.15100000000029</v>
      </c>
      <c r="D15" s="187">
        <v>-270.54379999999992</v>
      </c>
      <c r="E15" s="187">
        <v>-208.28719999999998</v>
      </c>
      <c r="F15" s="187">
        <v>-294.5806</v>
      </c>
      <c r="G15" s="187">
        <v>-204.81859999999983</v>
      </c>
      <c r="H15" s="187">
        <v>-361.7908000000001</v>
      </c>
      <c r="I15" s="187">
        <v>-49.705600000000004</v>
      </c>
      <c r="J15" s="187">
        <v>-64.648400000000265</v>
      </c>
      <c r="K15" s="187">
        <v>-161.90290000000005</v>
      </c>
      <c r="L15" s="187">
        <v>-288.98390000000018</v>
      </c>
      <c r="M15" s="187">
        <v>-465.7684999999999</v>
      </c>
      <c r="N15" s="187">
        <v>-433.26080000000002</v>
      </c>
      <c r="O15" s="187">
        <v>-761.83310000000029</v>
      </c>
      <c r="P15" s="187">
        <v>-736.28030000000012</v>
      </c>
      <c r="Q15" s="187">
        <v>-548.43109999999979</v>
      </c>
      <c r="R15" s="187">
        <v>-707.05830000000014</v>
      </c>
      <c r="S15" s="187">
        <v>-668.84220000000005</v>
      </c>
      <c r="T15" s="187">
        <v>-717.32729999999992</v>
      </c>
      <c r="U15" s="187">
        <v>-312.98289999999997</v>
      </c>
      <c r="V15" s="187">
        <v>-378.75990000000002</v>
      </c>
      <c r="W15" s="187">
        <v>-327.17599999999993</v>
      </c>
      <c r="X15" s="187">
        <v>-541.11120000000005</v>
      </c>
      <c r="Y15" s="187">
        <v>-701.07390000000009</v>
      </c>
      <c r="Z15" s="187">
        <v>-743.62549999999965</v>
      </c>
      <c r="AA15" s="187">
        <v>-423.24390000000039</v>
      </c>
    </row>
    <row r="16" spans="1:27" ht="11.25" customHeight="1" x14ac:dyDescent="0.2">
      <c r="A16" s="188" t="s">
        <v>272</v>
      </c>
      <c r="B16" s="189"/>
      <c r="C16" s="189">
        <v>-55.075699999999998</v>
      </c>
      <c r="D16" s="189">
        <v>-107.4825</v>
      </c>
      <c r="E16" s="189">
        <v>-41.4236</v>
      </c>
      <c r="F16" s="189">
        <v>-164.30879999999999</v>
      </c>
      <c r="G16" s="189">
        <v>-110.0855</v>
      </c>
      <c r="H16" s="189">
        <v>-285.96379999999999</v>
      </c>
      <c r="I16" s="189">
        <v>87.325199999999995</v>
      </c>
      <c r="J16" s="189">
        <v>82.769300000000001</v>
      </c>
      <c r="K16" s="189">
        <v>21.373000000000001</v>
      </c>
      <c r="L16" s="189">
        <v>-20.6691</v>
      </c>
      <c r="M16" s="189">
        <v>-187.97739999999999</v>
      </c>
      <c r="N16" s="189">
        <v>-219.5592</v>
      </c>
      <c r="O16" s="189">
        <v>-639.56460000000004</v>
      </c>
      <c r="P16" s="189">
        <v>-585.90239999999994</v>
      </c>
      <c r="Q16" s="189">
        <v>-482.77749999999997</v>
      </c>
      <c r="R16" s="189">
        <v>-615.55880000000002</v>
      </c>
      <c r="S16" s="189">
        <v>-620.84730000000002</v>
      </c>
      <c r="T16" s="189">
        <v>-632.27589999999998</v>
      </c>
      <c r="U16" s="189">
        <v>-346.10730000000001</v>
      </c>
      <c r="V16" s="189">
        <v>-409.1506</v>
      </c>
      <c r="W16" s="189">
        <v>-334.76179999999999</v>
      </c>
      <c r="X16" s="189">
        <v>-457.69279999999998</v>
      </c>
      <c r="Y16" s="189">
        <v>-559.7672</v>
      </c>
      <c r="Z16" s="189">
        <v>-659.4144</v>
      </c>
      <c r="AA16" s="190">
        <v>-305.27730000000003</v>
      </c>
    </row>
    <row r="18" spans="1:27" ht="12" customHeight="1" x14ac:dyDescent="0.2">
      <c r="A18" s="185" t="s">
        <v>273</v>
      </c>
    </row>
    <row r="19" spans="1:27" ht="11.25" customHeight="1" x14ac:dyDescent="0.2">
      <c r="A19" s="186" t="s">
        <v>113</v>
      </c>
      <c r="C19" s="186">
        <v>1188.3747000000001</v>
      </c>
      <c r="D19" s="186">
        <v>1209.2023999999999</v>
      </c>
      <c r="E19" s="186">
        <v>1235.4286</v>
      </c>
      <c r="F19" s="186">
        <v>1011.3661</v>
      </c>
      <c r="G19" s="186">
        <v>981.09780000000001</v>
      </c>
      <c r="H19" s="186">
        <v>897.89250000000004</v>
      </c>
      <c r="I19" s="186">
        <v>996.07470000000001</v>
      </c>
      <c r="J19" s="186">
        <v>1040.5712000000001</v>
      </c>
      <c r="K19" s="186">
        <v>1038.155</v>
      </c>
      <c r="L19" s="186">
        <v>1116.4748</v>
      </c>
      <c r="M19" s="186">
        <v>1116.2874999999999</v>
      </c>
      <c r="N19" s="186">
        <v>1127.71</v>
      </c>
      <c r="O19" s="186">
        <v>667.90719999999999</v>
      </c>
      <c r="P19" s="186">
        <v>672.95730000000003</v>
      </c>
      <c r="Q19" s="186">
        <v>653.02020000000005</v>
      </c>
      <c r="R19" s="186">
        <v>607.99149999999997</v>
      </c>
      <c r="S19" s="186">
        <v>603.05880000000002</v>
      </c>
      <c r="T19" s="186">
        <v>614.83000000000004</v>
      </c>
      <c r="U19" s="186">
        <v>540.45309999999995</v>
      </c>
      <c r="V19" s="186">
        <v>535.55880000000002</v>
      </c>
      <c r="W19" s="186">
        <v>538.38</v>
      </c>
      <c r="X19" s="186">
        <v>618.41890000000001</v>
      </c>
      <c r="Y19" s="186">
        <v>622.75919999999996</v>
      </c>
      <c r="Z19" s="186">
        <v>631.0829</v>
      </c>
      <c r="AA19" s="186">
        <v>844.11339999999996</v>
      </c>
    </row>
    <row r="20" spans="1:27" ht="11.25" customHeight="1" x14ac:dyDescent="0.2">
      <c r="A20" s="186" t="s">
        <v>270</v>
      </c>
      <c r="C20" s="186">
        <v>-2881.7523999999999</v>
      </c>
      <c r="D20" s="186">
        <v>-2793.9115000000002</v>
      </c>
      <c r="E20" s="186">
        <v>-2508.1707000000001</v>
      </c>
      <c r="F20" s="186">
        <v>-2431.0625</v>
      </c>
      <c r="G20" s="186">
        <v>-2313.9712</v>
      </c>
      <c r="H20" s="186">
        <v>-2351.5450000000001</v>
      </c>
      <c r="I20" s="186">
        <v>-2487.9087</v>
      </c>
      <c r="J20" s="186">
        <v>-2490.7963</v>
      </c>
      <c r="K20" s="186">
        <v>-2446.1016</v>
      </c>
      <c r="L20" s="186">
        <v>-2451.0832999999998</v>
      </c>
      <c r="M20" s="186">
        <v>-2620.7775000000001</v>
      </c>
      <c r="N20" s="186">
        <v>-2887.31</v>
      </c>
      <c r="O20" s="186">
        <v>-2958.4207000000001</v>
      </c>
      <c r="P20" s="186">
        <v>-2868.9452999999999</v>
      </c>
      <c r="Q20" s="186">
        <v>-2598.8557999999998</v>
      </c>
      <c r="R20" s="186">
        <v>-2520.6106</v>
      </c>
      <c r="S20" s="186">
        <v>-2383.4207000000001</v>
      </c>
      <c r="T20" s="186">
        <v>-2439.0075000000002</v>
      </c>
      <c r="U20" s="186">
        <v>-2575.8029000000001</v>
      </c>
      <c r="V20" s="186">
        <v>-2589.2139000000002</v>
      </c>
      <c r="W20" s="186">
        <v>-2435.0825</v>
      </c>
      <c r="X20" s="186">
        <v>-2478.2685000000001</v>
      </c>
      <c r="Y20" s="186">
        <v>-2651.0729000000001</v>
      </c>
      <c r="Z20" s="186">
        <v>-2911.8245000000002</v>
      </c>
      <c r="AA20" s="186">
        <v>-2584.8764999999999</v>
      </c>
    </row>
    <row r="21" spans="1:27" ht="11.25" customHeight="1" x14ac:dyDescent="0.2">
      <c r="A21" s="186" t="s">
        <v>271</v>
      </c>
      <c r="C21" s="186">
        <v>1749.2227</v>
      </c>
      <c r="D21" s="186">
        <v>1504.5911000000001</v>
      </c>
      <c r="E21" s="186">
        <v>1280.4609</v>
      </c>
      <c r="F21" s="186">
        <v>1356.4376</v>
      </c>
      <c r="G21" s="186">
        <v>1302.5962</v>
      </c>
      <c r="H21" s="186">
        <v>1189.0513000000001</v>
      </c>
      <c r="I21" s="186">
        <v>1660.2343000000001</v>
      </c>
      <c r="J21" s="186">
        <v>1648.7331999999999</v>
      </c>
      <c r="K21" s="186">
        <v>1587.5253</v>
      </c>
      <c r="L21" s="186">
        <v>1522.9371000000001</v>
      </c>
      <c r="M21" s="186">
        <v>1583.0319999999999</v>
      </c>
      <c r="N21" s="186">
        <v>1737.4643000000001</v>
      </c>
      <c r="O21" s="186">
        <v>1748.8195000000001</v>
      </c>
      <c r="P21" s="186">
        <v>1724.4477999999999</v>
      </c>
      <c r="Q21" s="186">
        <v>1515.3325</v>
      </c>
      <c r="R21" s="186">
        <v>1361.1546000000001</v>
      </c>
      <c r="S21" s="186">
        <v>1196.3087</v>
      </c>
      <c r="T21" s="186">
        <v>1257.3273999999999</v>
      </c>
      <c r="U21" s="186">
        <v>1660.3507</v>
      </c>
      <c r="V21" s="186">
        <v>1618.4169999999999</v>
      </c>
      <c r="W21" s="186">
        <v>1553.3298</v>
      </c>
      <c r="X21" s="186">
        <v>1460.3711000000001</v>
      </c>
      <c r="Y21" s="186">
        <v>1586.558</v>
      </c>
      <c r="Z21" s="186">
        <v>1682.5307</v>
      </c>
      <c r="AA21" s="186">
        <v>1519.8268</v>
      </c>
    </row>
    <row r="22" spans="1:27" ht="11.25" customHeight="1" x14ac:dyDescent="0.2">
      <c r="A22" s="183" t="s">
        <v>116</v>
      </c>
      <c r="C22" s="187">
        <v>55.845000000000255</v>
      </c>
      <c r="D22" s="187">
        <v>-80.118000000000166</v>
      </c>
      <c r="E22" s="187">
        <v>7.7187999999998738</v>
      </c>
      <c r="F22" s="187">
        <v>-63.258800000000065</v>
      </c>
      <c r="G22" s="187">
        <v>-30.277199999999993</v>
      </c>
      <c r="H22" s="187">
        <v>-264.60120000000006</v>
      </c>
      <c r="I22" s="187">
        <v>168.40030000000024</v>
      </c>
      <c r="J22" s="187">
        <v>198.50810000000001</v>
      </c>
      <c r="K22" s="187">
        <v>179.57870000000003</v>
      </c>
      <c r="L22" s="187">
        <v>188.32860000000028</v>
      </c>
      <c r="M22" s="187">
        <v>78.541999999999689</v>
      </c>
      <c r="N22" s="187">
        <v>-22.135699999999815</v>
      </c>
      <c r="O22" s="187">
        <v>-541.69399999999996</v>
      </c>
      <c r="P22" s="187">
        <v>-471.54019999999991</v>
      </c>
      <c r="Q22" s="187">
        <v>-430.5030999999999</v>
      </c>
      <c r="R22" s="187">
        <v>-551.46449999999982</v>
      </c>
      <c r="S22" s="187">
        <v>-584.05320000000006</v>
      </c>
      <c r="T22" s="187">
        <v>-566.85010000000034</v>
      </c>
      <c r="U22" s="187">
        <v>-374.99910000000023</v>
      </c>
      <c r="V22" s="187">
        <v>-435.23810000000003</v>
      </c>
      <c r="W22" s="187">
        <v>-343.3726999999999</v>
      </c>
      <c r="X22" s="187">
        <v>-399.47849999999994</v>
      </c>
      <c r="Y22" s="187">
        <v>-441.75570000000016</v>
      </c>
      <c r="Z22" s="187">
        <v>-598.21090000000027</v>
      </c>
      <c r="AA22" s="187">
        <v>-220.93629999999985</v>
      </c>
    </row>
    <row r="23" spans="1:27" ht="11.25" customHeight="1" x14ac:dyDescent="0.2">
      <c r="A23" s="186" t="s">
        <v>117</v>
      </c>
      <c r="C23" s="186">
        <v>933.73119999999994</v>
      </c>
      <c r="D23" s="186">
        <v>851.4751</v>
      </c>
      <c r="E23" s="186">
        <v>873.38729999999998</v>
      </c>
      <c r="F23" s="186">
        <v>683.3546</v>
      </c>
      <c r="G23" s="186">
        <v>682.57389999999998</v>
      </c>
      <c r="H23" s="186">
        <v>698.22379999999998</v>
      </c>
      <c r="I23" s="186">
        <v>535.60199999999998</v>
      </c>
      <c r="J23" s="186">
        <v>528.02679999999998</v>
      </c>
      <c r="K23" s="186">
        <v>533.81150000000002</v>
      </c>
      <c r="L23" s="186">
        <v>629.1078</v>
      </c>
      <c r="M23" s="186">
        <v>640.72059999999999</v>
      </c>
      <c r="N23" s="186">
        <v>651.44449999999995</v>
      </c>
      <c r="O23" s="186">
        <v>442.0335</v>
      </c>
      <c r="P23" s="186">
        <v>440.37150000000003</v>
      </c>
      <c r="Q23" s="186">
        <v>465.42070000000001</v>
      </c>
      <c r="R23" s="186">
        <v>372.94499999999999</v>
      </c>
      <c r="S23" s="186">
        <v>376.23480000000001</v>
      </c>
      <c r="T23" s="186">
        <v>354.82810000000001</v>
      </c>
      <c r="U23" s="186">
        <v>352.4085</v>
      </c>
      <c r="V23" s="186">
        <v>352.2561</v>
      </c>
      <c r="W23" s="186">
        <v>351.94380000000001</v>
      </c>
      <c r="X23" s="186">
        <v>348.464</v>
      </c>
      <c r="Y23" s="186">
        <v>376.13690000000003</v>
      </c>
      <c r="Z23" s="186">
        <v>372.85980000000001</v>
      </c>
      <c r="AA23" s="186">
        <v>534.5838</v>
      </c>
    </row>
    <row r="24" spans="1:27" ht="11.25" customHeight="1" x14ac:dyDescent="0.2">
      <c r="A24" s="186" t="s">
        <v>270</v>
      </c>
      <c r="C24" s="186">
        <v>-2448.0091000000002</v>
      </c>
      <c r="D24" s="186">
        <v>-2337.4479000000001</v>
      </c>
      <c r="E24" s="186">
        <v>-2204.6401999999998</v>
      </c>
      <c r="F24" s="186">
        <v>-2094.3618000000001</v>
      </c>
      <c r="G24" s="186">
        <v>-1981.5671</v>
      </c>
      <c r="H24" s="186">
        <v>-1912.4906000000001</v>
      </c>
      <c r="I24" s="186">
        <v>-1867.7409</v>
      </c>
      <c r="J24" s="186">
        <v>-1882.3205</v>
      </c>
      <c r="K24" s="186">
        <v>-1917.5625</v>
      </c>
      <c r="L24" s="186">
        <v>-2039.5032000000001</v>
      </c>
      <c r="M24" s="186">
        <v>-2271.1968999999999</v>
      </c>
      <c r="N24" s="186">
        <v>-2429.1424000000002</v>
      </c>
      <c r="O24" s="186">
        <v>-2507.3933000000002</v>
      </c>
      <c r="P24" s="186">
        <v>-2442.5</v>
      </c>
      <c r="Q24" s="186">
        <v>-2284.7469999999998</v>
      </c>
      <c r="R24" s="186">
        <v>-2182.7105000000001</v>
      </c>
      <c r="S24" s="186">
        <v>-2072.5915</v>
      </c>
      <c r="T24" s="186">
        <v>-1978.7593999999999</v>
      </c>
      <c r="U24" s="186">
        <v>-1939.9726000000001</v>
      </c>
      <c r="V24" s="186">
        <v>-1970.9299000000001</v>
      </c>
      <c r="W24" s="186">
        <v>-1923.0780999999999</v>
      </c>
      <c r="X24" s="186">
        <v>-2076.1217999999999</v>
      </c>
      <c r="Y24" s="186">
        <v>-2313.3631</v>
      </c>
      <c r="Z24" s="186">
        <v>-2462.0151999999998</v>
      </c>
      <c r="AA24" s="186">
        <v>-2147.0100000000002</v>
      </c>
    </row>
    <row r="25" spans="1:27" ht="11.25" customHeight="1" x14ac:dyDescent="0.2">
      <c r="A25" s="186" t="s">
        <v>271</v>
      </c>
      <c r="C25" s="186">
        <v>1233.4085</v>
      </c>
      <c r="D25" s="186">
        <v>1145.8005000000001</v>
      </c>
      <c r="E25" s="186">
        <v>1044.7678000000001</v>
      </c>
      <c r="F25" s="186">
        <v>1115.2553</v>
      </c>
      <c r="G25" s="186">
        <v>1095.4148</v>
      </c>
      <c r="H25" s="186">
        <v>810.81449999999995</v>
      </c>
      <c r="I25" s="186">
        <v>1249.9862000000001</v>
      </c>
      <c r="J25" s="186">
        <v>1266.4277</v>
      </c>
      <c r="K25" s="186">
        <v>1211.6446000000001</v>
      </c>
      <c r="L25" s="186">
        <v>1127.1027999999999</v>
      </c>
      <c r="M25" s="186">
        <v>1193.3566000000001</v>
      </c>
      <c r="N25" s="186">
        <v>1347.8571999999999</v>
      </c>
      <c r="O25" s="186">
        <v>1302.4858999999999</v>
      </c>
      <c r="P25" s="186">
        <v>1264.8677</v>
      </c>
      <c r="Q25" s="186">
        <v>1270.6606999999999</v>
      </c>
      <c r="R25" s="186">
        <v>1102.4331999999999</v>
      </c>
      <c r="S25" s="186">
        <v>1027.3923</v>
      </c>
      <c r="T25" s="186">
        <v>906.36599999999999</v>
      </c>
      <c r="U25" s="186">
        <v>1271.0094999999999</v>
      </c>
      <c r="V25" s="186">
        <v>1235.4629</v>
      </c>
      <c r="W25" s="186">
        <v>1240.4730999999999</v>
      </c>
      <c r="X25" s="186">
        <v>1186.0218</v>
      </c>
      <c r="Y25" s="186">
        <v>1233.575</v>
      </c>
      <c r="Z25" s="186">
        <v>1342.5273</v>
      </c>
      <c r="AA25" s="186">
        <v>1177.0832</v>
      </c>
    </row>
    <row r="26" spans="1:27" ht="11.25" customHeight="1" x14ac:dyDescent="0.2">
      <c r="A26" s="183" t="s">
        <v>120</v>
      </c>
      <c r="C26" s="187">
        <v>-280.86940000000027</v>
      </c>
      <c r="D26" s="187">
        <v>-340.17229999999995</v>
      </c>
      <c r="E26" s="187">
        <v>-286.48509999999987</v>
      </c>
      <c r="F26" s="187">
        <v>-295.75189999999998</v>
      </c>
      <c r="G26" s="187">
        <v>-203.57839999999987</v>
      </c>
      <c r="H26" s="187">
        <v>-403.45230000000015</v>
      </c>
      <c r="I26" s="187">
        <v>-82.152699999999868</v>
      </c>
      <c r="J26" s="187">
        <v>-87.866000000000213</v>
      </c>
      <c r="K26" s="187">
        <v>-172.10639999999989</v>
      </c>
      <c r="L26" s="187">
        <v>-283.29260000000022</v>
      </c>
      <c r="M26" s="187">
        <v>-437.11969999999974</v>
      </c>
      <c r="N26" s="187">
        <v>-429.8407000000002</v>
      </c>
      <c r="O26" s="187">
        <v>-762.87390000000028</v>
      </c>
      <c r="P26" s="187">
        <v>-737.26080000000002</v>
      </c>
      <c r="Q26" s="187">
        <v>-548.66559999999981</v>
      </c>
      <c r="R26" s="187">
        <v>-707.33230000000026</v>
      </c>
      <c r="S26" s="187">
        <v>-668.96440000000007</v>
      </c>
      <c r="T26" s="187">
        <v>-717.56529999999998</v>
      </c>
      <c r="U26" s="187">
        <v>-316.55460000000016</v>
      </c>
      <c r="V26" s="187">
        <v>-383.21090000000004</v>
      </c>
      <c r="W26" s="187">
        <v>-330.66120000000001</v>
      </c>
      <c r="X26" s="187">
        <v>-541.63599999999997</v>
      </c>
      <c r="Y26" s="187">
        <v>-703.65120000000002</v>
      </c>
      <c r="Z26" s="187">
        <v>-746.62809999999968</v>
      </c>
      <c r="AA26" s="187">
        <v>-435.3430000000003</v>
      </c>
    </row>
    <row r="28" spans="1:27" ht="12" customHeight="1" x14ac:dyDescent="0.2">
      <c r="A28" s="185" t="s">
        <v>274</v>
      </c>
    </row>
    <row r="29" spans="1:27" ht="11.25" customHeight="1" x14ac:dyDescent="0.2">
      <c r="A29" s="186" t="s">
        <v>113</v>
      </c>
      <c r="C29" s="186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-25.000000000000114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186">
        <v>0</v>
      </c>
      <c r="X29" s="186">
        <v>0</v>
      </c>
      <c r="Y29" s="186">
        <v>0</v>
      </c>
      <c r="Z29" s="186">
        <v>0</v>
      </c>
      <c r="AA29" s="186">
        <v>-1.099399999999946</v>
      </c>
    </row>
    <row r="30" spans="1:27" ht="11.25" customHeight="1" x14ac:dyDescent="0.2">
      <c r="A30" s="186" t="s">
        <v>270</v>
      </c>
      <c r="C30" s="186">
        <v>0</v>
      </c>
      <c r="D30" s="186">
        <v>0</v>
      </c>
      <c r="E30" s="186">
        <v>0</v>
      </c>
      <c r="F30" s="18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  <c r="Y30" s="186">
        <v>0</v>
      </c>
      <c r="Z30" s="186">
        <v>0</v>
      </c>
      <c r="AA30" s="186">
        <v>0</v>
      </c>
    </row>
    <row r="31" spans="1:27" ht="11.25" customHeight="1" x14ac:dyDescent="0.2">
      <c r="A31" s="186" t="s">
        <v>271</v>
      </c>
      <c r="C31" s="186">
        <v>23.177199999999857</v>
      </c>
      <c r="D31" s="186">
        <v>94.931499999999915</v>
      </c>
      <c r="E31" s="186">
        <v>82.423199999999952</v>
      </c>
      <c r="F31" s="186">
        <v>-5.8513000000000375</v>
      </c>
      <c r="G31" s="186">
        <v>-5.1149000000000342</v>
      </c>
      <c r="H31" s="186">
        <v>39.298999999999978</v>
      </c>
      <c r="I31" s="186">
        <v>26.968299999999999</v>
      </c>
      <c r="J31" s="186">
        <v>15.729500000000144</v>
      </c>
      <c r="K31" s="186">
        <v>2.1605999999999312</v>
      </c>
      <c r="L31" s="186">
        <v>-15.214800000000196</v>
      </c>
      <c r="M31" s="186">
        <v>-44.286599999999908</v>
      </c>
      <c r="N31" s="186">
        <v>-13.640100000000075</v>
      </c>
      <c r="O31" s="186">
        <v>-1.4665999999999713</v>
      </c>
      <c r="P31" s="186">
        <v>-1.5787000000000262</v>
      </c>
      <c r="Q31" s="186">
        <v>-0.50919999999996435</v>
      </c>
      <c r="R31" s="186">
        <v>2.7707000000000335</v>
      </c>
      <c r="S31" s="186">
        <v>1.0479000000000269</v>
      </c>
      <c r="T31" s="186">
        <v>2.6153000000001612</v>
      </c>
      <c r="U31" s="186">
        <v>2.7744000000000142</v>
      </c>
      <c r="V31" s="186">
        <v>2.1256000000000768</v>
      </c>
      <c r="W31" s="186">
        <v>2.5423000000000684</v>
      </c>
      <c r="X31" s="186">
        <v>2.032399999999825</v>
      </c>
      <c r="Y31" s="186">
        <v>5.6319000000000869</v>
      </c>
      <c r="Z31" s="186">
        <v>5.1938999999999851</v>
      </c>
      <c r="AA31" s="186">
        <v>9.1719000000000506</v>
      </c>
    </row>
    <row r="32" spans="1:27" ht="11.25" customHeight="1" x14ac:dyDescent="0.2">
      <c r="A32" s="183" t="s">
        <v>275</v>
      </c>
      <c r="C32" s="187">
        <v>23.177199999999857</v>
      </c>
      <c r="D32" s="187">
        <v>94.931499999999915</v>
      </c>
      <c r="E32" s="187">
        <v>82.423199999999952</v>
      </c>
      <c r="F32" s="187">
        <v>-5.8513000000000375</v>
      </c>
      <c r="G32" s="187">
        <v>-5.1149000000000342</v>
      </c>
      <c r="H32" s="187">
        <v>39.298999999999978</v>
      </c>
      <c r="I32" s="187">
        <v>26.968299999999999</v>
      </c>
      <c r="J32" s="187">
        <v>-9.27049999999997</v>
      </c>
      <c r="K32" s="187">
        <v>2.1605999999999312</v>
      </c>
      <c r="L32" s="187">
        <v>-15.214800000000196</v>
      </c>
      <c r="M32" s="187">
        <v>-44.286599999999908</v>
      </c>
      <c r="N32" s="187">
        <v>-13.640100000000075</v>
      </c>
      <c r="O32" s="187">
        <v>-1.4665999999999713</v>
      </c>
      <c r="P32" s="187">
        <v>-1.5787000000000262</v>
      </c>
      <c r="Q32" s="187">
        <v>-0.50919999999996435</v>
      </c>
      <c r="R32" s="187">
        <v>2.7707000000000335</v>
      </c>
      <c r="S32" s="187">
        <v>1.0479000000000269</v>
      </c>
      <c r="T32" s="187">
        <v>2.6153000000001612</v>
      </c>
      <c r="U32" s="187">
        <v>2.7744000000000142</v>
      </c>
      <c r="V32" s="187">
        <v>2.1256000000000768</v>
      </c>
      <c r="W32" s="187">
        <v>2.5423000000000684</v>
      </c>
      <c r="X32" s="187">
        <v>2.032399999999825</v>
      </c>
      <c r="Y32" s="187">
        <v>5.6319000000000869</v>
      </c>
      <c r="Z32" s="187">
        <v>5.1938999999999851</v>
      </c>
      <c r="AA32" s="187">
        <v>8.0725000000001046</v>
      </c>
    </row>
    <row r="33" spans="1:27" ht="11.25" customHeight="1" x14ac:dyDescent="0.2">
      <c r="A33" s="186" t="s">
        <v>117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  <c r="Y33" s="186">
        <v>0</v>
      </c>
      <c r="Z33" s="186">
        <v>0</v>
      </c>
      <c r="AA33" s="186">
        <v>0</v>
      </c>
    </row>
    <row r="34" spans="1:27" ht="11.25" customHeight="1" x14ac:dyDescent="0.2">
      <c r="A34" s="186" t="s">
        <v>270</v>
      </c>
      <c r="C34" s="186">
        <v>0</v>
      </c>
      <c r="D34" s="186">
        <v>0</v>
      </c>
      <c r="E34" s="186">
        <v>0</v>
      </c>
      <c r="F34" s="186">
        <v>0</v>
      </c>
      <c r="G34" s="186">
        <v>0</v>
      </c>
      <c r="H34" s="186">
        <v>0</v>
      </c>
      <c r="I34" s="186">
        <v>0</v>
      </c>
      <c r="J34" s="186">
        <v>0</v>
      </c>
      <c r="K34" s="186">
        <v>0</v>
      </c>
      <c r="L34" s="186">
        <v>0</v>
      </c>
      <c r="M34" s="186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W34" s="186">
        <v>0</v>
      </c>
      <c r="X34" s="186">
        <v>0</v>
      </c>
      <c r="Y34" s="186">
        <v>0</v>
      </c>
      <c r="Z34" s="186">
        <v>0</v>
      </c>
      <c r="AA34" s="186">
        <v>0</v>
      </c>
    </row>
    <row r="35" spans="1:27" ht="11.25" customHeight="1" x14ac:dyDescent="0.2">
      <c r="A35" s="186" t="s">
        <v>271</v>
      </c>
      <c r="C35" s="186">
        <v>55.718399999999974</v>
      </c>
      <c r="D35" s="186">
        <v>69.628500000000031</v>
      </c>
      <c r="E35" s="186">
        <v>78.19789999999989</v>
      </c>
      <c r="F35" s="186">
        <v>1.1712999999999738</v>
      </c>
      <c r="G35" s="186">
        <v>-1.2401999999999589</v>
      </c>
      <c r="H35" s="186">
        <v>41.661500000000046</v>
      </c>
      <c r="I35" s="186">
        <v>32.447099999999864</v>
      </c>
      <c r="J35" s="186">
        <v>23.217599999999948</v>
      </c>
      <c r="K35" s="186">
        <v>10.203499999999849</v>
      </c>
      <c r="L35" s="186">
        <v>-5.6912999999999556</v>
      </c>
      <c r="M35" s="186">
        <v>-28.648800000000165</v>
      </c>
      <c r="N35" s="186">
        <v>-3.4200999999998203</v>
      </c>
      <c r="O35" s="186">
        <v>1.0407999999999902</v>
      </c>
      <c r="P35" s="186">
        <v>0.98049999999989268</v>
      </c>
      <c r="Q35" s="186">
        <v>0.23450000000002547</v>
      </c>
      <c r="R35" s="186">
        <v>0.2740000000001146</v>
      </c>
      <c r="S35" s="186">
        <v>0.12220000000002074</v>
      </c>
      <c r="T35" s="186">
        <v>0.23800000000005639</v>
      </c>
      <c r="U35" s="186">
        <v>3.5717000000001917</v>
      </c>
      <c r="V35" s="186">
        <v>4.4510000000000218</v>
      </c>
      <c r="W35" s="186">
        <v>3.4852000000000771</v>
      </c>
      <c r="X35" s="186">
        <v>0.52479999999991378</v>
      </c>
      <c r="Y35" s="186">
        <v>2.5772999999999229</v>
      </c>
      <c r="Z35" s="186">
        <v>3.0026000000000295</v>
      </c>
      <c r="AA35" s="186">
        <v>12.099099999999908</v>
      </c>
    </row>
    <row r="36" spans="1:27" ht="11.25" customHeight="1" x14ac:dyDescent="0.2">
      <c r="A36" s="183" t="s">
        <v>276</v>
      </c>
      <c r="C36" s="187">
        <v>55.718399999999974</v>
      </c>
      <c r="D36" s="187">
        <v>69.628500000000031</v>
      </c>
      <c r="E36" s="187">
        <v>78.19789999999989</v>
      </c>
      <c r="F36" s="187">
        <v>1.1712999999999738</v>
      </c>
      <c r="G36" s="187">
        <v>-1.2401999999999589</v>
      </c>
      <c r="H36" s="187">
        <v>41.661500000000046</v>
      </c>
      <c r="I36" s="187">
        <v>32.447099999999864</v>
      </c>
      <c r="J36" s="187">
        <v>23.217599999999948</v>
      </c>
      <c r="K36" s="187">
        <v>10.203499999999849</v>
      </c>
      <c r="L36" s="187">
        <v>-5.6912999999999556</v>
      </c>
      <c r="M36" s="187">
        <v>-28.648800000000165</v>
      </c>
      <c r="N36" s="187">
        <v>-3.4200999999998203</v>
      </c>
      <c r="O36" s="187">
        <v>1.0407999999999902</v>
      </c>
      <c r="P36" s="187">
        <v>0.98049999999989268</v>
      </c>
      <c r="Q36" s="187">
        <v>0.23450000000002547</v>
      </c>
      <c r="R36" s="187">
        <v>0.2740000000001146</v>
      </c>
      <c r="S36" s="187">
        <v>0.12220000000002074</v>
      </c>
      <c r="T36" s="187">
        <v>0.23800000000005639</v>
      </c>
      <c r="U36" s="187">
        <v>3.5717000000001917</v>
      </c>
      <c r="V36" s="187">
        <v>4.4510000000000218</v>
      </c>
      <c r="W36" s="187">
        <v>3.4852000000000771</v>
      </c>
      <c r="X36" s="187">
        <v>0.52479999999991378</v>
      </c>
      <c r="Y36" s="187">
        <v>2.5772999999999229</v>
      </c>
      <c r="Z36" s="187">
        <v>3.0026000000000295</v>
      </c>
      <c r="AA36" s="187">
        <v>12.099099999999908</v>
      </c>
    </row>
    <row r="38" spans="1:27" ht="12" customHeight="1" x14ac:dyDescent="0.2">
      <c r="A38" s="185" t="s">
        <v>73</v>
      </c>
    </row>
    <row r="39" spans="1:27" ht="11.25" customHeight="1" x14ac:dyDescent="0.2">
      <c r="A39" s="186" t="s">
        <v>277</v>
      </c>
      <c r="C39" s="186">
        <v>0</v>
      </c>
      <c r="D39" s="186">
        <v>0</v>
      </c>
      <c r="E39" s="186">
        <v>0</v>
      </c>
      <c r="F39" s="186">
        <v>75</v>
      </c>
      <c r="G39" s="186">
        <v>75</v>
      </c>
      <c r="H39" s="186">
        <v>75</v>
      </c>
      <c r="I39" s="186">
        <v>0</v>
      </c>
      <c r="J39" s="186">
        <v>0</v>
      </c>
      <c r="K39" s="186">
        <v>0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  <c r="Y39" s="186">
        <v>0</v>
      </c>
      <c r="Z39" s="186">
        <v>0</v>
      </c>
      <c r="AA39" s="186"/>
    </row>
    <row r="40" spans="1:27" ht="11.25" customHeight="1" x14ac:dyDescent="0.2">
      <c r="A40" s="186" t="s">
        <v>278</v>
      </c>
      <c r="C40" s="186">
        <v>-10.5769</v>
      </c>
      <c r="D40" s="186">
        <v>-25</v>
      </c>
      <c r="E40" s="186">
        <v>-25</v>
      </c>
      <c r="F40" s="186">
        <v>0</v>
      </c>
      <c r="G40" s="186">
        <v>0</v>
      </c>
      <c r="H40" s="186">
        <v>0</v>
      </c>
      <c r="I40" s="186">
        <v>0</v>
      </c>
      <c r="J40" s="186">
        <v>0</v>
      </c>
      <c r="K40" s="186">
        <v>0</v>
      </c>
      <c r="L40" s="186">
        <v>0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/>
    </row>
    <row r="42" spans="1:27" ht="12" customHeight="1" x14ac:dyDescent="0.2">
      <c r="A42" s="185" t="s">
        <v>279</v>
      </c>
    </row>
    <row r="43" spans="1:27" ht="11.25" customHeight="1" x14ac:dyDescent="0.2">
      <c r="A43" s="186" t="s">
        <v>280</v>
      </c>
      <c r="C43" s="186">
        <v>-37413652</v>
      </c>
      <c r="D43" s="186">
        <v>-31024713</v>
      </c>
      <c r="E43" s="186">
        <v>-36000444</v>
      </c>
      <c r="F43" s="186">
        <v>-27732020</v>
      </c>
      <c r="G43" s="186">
        <v>-29615084</v>
      </c>
      <c r="H43" s="186">
        <v>-26755415</v>
      </c>
      <c r="I43" s="186">
        <v>-24727569</v>
      </c>
      <c r="J43" s="186">
        <v>-20666585</v>
      </c>
      <c r="K43" s="186">
        <v>-22473344</v>
      </c>
      <c r="L43" s="186">
        <v>-22173477</v>
      </c>
      <c r="M43" s="186">
        <v>-20168112</v>
      </c>
      <c r="N43" s="186">
        <v>-18724312</v>
      </c>
      <c r="O43" s="186">
        <v>-2443260</v>
      </c>
      <c r="P43" s="186">
        <v>-3144655</v>
      </c>
      <c r="Q43" s="186">
        <v>-4870094</v>
      </c>
      <c r="R43" s="186">
        <v>-5861298</v>
      </c>
      <c r="S43" s="186">
        <v>-7120704</v>
      </c>
      <c r="T43" s="186">
        <v>-6435289</v>
      </c>
      <c r="U43" s="186">
        <v>-774358</v>
      </c>
      <c r="V43" s="186">
        <v>813347</v>
      </c>
      <c r="W43" s="186">
        <v>-513011</v>
      </c>
      <c r="X43" s="186">
        <v>-4034378</v>
      </c>
      <c r="Y43" s="186">
        <v>-2718240</v>
      </c>
      <c r="Z43" s="186">
        <v>-1367607</v>
      </c>
      <c r="AA43" s="186">
        <v>-355944274</v>
      </c>
    </row>
    <row r="44" spans="1:27" ht="11.25" customHeight="1" x14ac:dyDescent="0.2">
      <c r="A44" s="186" t="s">
        <v>270</v>
      </c>
      <c r="C44" s="186">
        <v>-50204470</v>
      </c>
      <c r="D44" s="186">
        <v>-38195332</v>
      </c>
      <c r="E44" s="186">
        <v>-33753447</v>
      </c>
      <c r="F44" s="186">
        <v>-27562251</v>
      </c>
      <c r="G44" s="186">
        <v>-24145566</v>
      </c>
      <c r="H44" s="186">
        <v>-25630760</v>
      </c>
      <c r="I44" s="186">
        <v>-47006585</v>
      </c>
      <c r="J44" s="186">
        <v>-59080341</v>
      </c>
      <c r="K44" s="186">
        <v>-47403449</v>
      </c>
      <c r="L44" s="186">
        <v>-41637888</v>
      </c>
      <c r="M44" s="186">
        <v>-46004864</v>
      </c>
      <c r="N44" s="186">
        <v>-55272439</v>
      </c>
      <c r="O44" s="186">
        <v>-59433470</v>
      </c>
      <c r="P44" s="186">
        <v>-47425938</v>
      </c>
      <c r="Q44" s="186">
        <v>-41927845</v>
      </c>
      <c r="R44" s="186">
        <v>-32260514</v>
      </c>
      <c r="S44" s="186">
        <v>-26754659</v>
      </c>
      <c r="T44" s="186">
        <v>-27267773</v>
      </c>
      <c r="U44" s="186">
        <v>-54494035</v>
      </c>
      <c r="V44" s="186">
        <v>-62561453</v>
      </c>
      <c r="W44" s="186">
        <v>-51180199</v>
      </c>
      <c r="X44" s="186">
        <v>-39980443</v>
      </c>
      <c r="Y44" s="186">
        <v>-45214968</v>
      </c>
      <c r="Z44" s="186">
        <v>-57377292</v>
      </c>
      <c r="AA44" s="186">
        <v>-1041775981</v>
      </c>
    </row>
    <row r="45" spans="1:27" ht="11.25" customHeight="1" x14ac:dyDescent="0.2">
      <c r="A45" s="186" t="s">
        <v>271</v>
      </c>
      <c r="C45" s="186">
        <v>12141469</v>
      </c>
      <c r="D45" s="186">
        <v>8606618</v>
      </c>
      <c r="E45" s="186">
        <v>10778912</v>
      </c>
      <c r="F45" s="186">
        <v>9259607</v>
      </c>
      <c r="G45" s="186">
        <v>7049951</v>
      </c>
      <c r="H45" s="186">
        <v>7803040</v>
      </c>
      <c r="I45" s="186">
        <v>16912801</v>
      </c>
      <c r="J45" s="186">
        <v>23145581</v>
      </c>
      <c r="K45" s="186">
        <v>16162604</v>
      </c>
      <c r="L45" s="186">
        <v>11642226</v>
      </c>
      <c r="M45" s="186">
        <v>12467473</v>
      </c>
      <c r="N45" s="186">
        <v>17600349</v>
      </c>
      <c r="O45" s="186">
        <v>14937274</v>
      </c>
      <c r="P45" s="186">
        <v>12550593</v>
      </c>
      <c r="Q45" s="186">
        <v>9322975</v>
      </c>
      <c r="R45" s="186">
        <v>7374076</v>
      </c>
      <c r="S45" s="186">
        <v>6240041</v>
      </c>
      <c r="T45" s="186">
        <v>7243737</v>
      </c>
      <c r="U45" s="186">
        <v>20224142</v>
      </c>
      <c r="V45" s="186">
        <v>23106483</v>
      </c>
      <c r="W45" s="186">
        <v>18352510</v>
      </c>
      <c r="X45" s="186">
        <v>10282198</v>
      </c>
      <c r="Y45" s="186">
        <v>13565206</v>
      </c>
      <c r="Z45" s="186">
        <v>18600367</v>
      </c>
      <c r="AA45" s="186">
        <v>315370233</v>
      </c>
    </row>
    <row r="46" spans="1:27" ht="11.25" customHeight="1" x14ac:dyDescent="0.2">
      <c r="A46" s="188" t="s">
        <v>281</v>
      </c>
      <c r="B46" s="189"/>
      <c r="C46" s="189">
        <v>-75476653</v>
      </c>
      <c r="D46" s="189">
        <v>-60613427</v>
      </c>
      <c r="E46" s="189">
        <v>-58974979</v>
      </c>
      <c r="F46" s="189">
        <v>-46034664</v>
      </c>
      <c r="G46" s="189">
        <v>-46710699</v>
      </c>
      <c r="H46" s="189">
        <v>-44583135</v>
      </c>
      <c r="I46" s="189">
        <v>-54821353</v>
      </c>
      <c r="J46" s="189">
        <v>-56601345</v>
      </c>
      <c r="K46" s="189">
        <v>-53714189</v>
      </c>
      <c r="L46" s="189">
        <v>-52169139</v>
      </c>
      <c r="M46" s="189">
        <v>-53705503</v>
      </c>
      <c r="N46" s="189">
        <v>-56396402</v>
      </c>
      <c r="O46" s="189">
        <v>-46939456</v>
      </c>
      <c r="P46" s="189">
        <v>-38020000</v>
      </c>
      <c r="Q46" s="189">
        <v>-37474964</v>
      </c>
      <c r="R46" s="189">
        <v>-30747736</v>
      </c>
      <c r="S46" s="189">
        <v>-27635322</v>
      </c>
      <c r="T46" s="189">
        <v>-26459325</v>
      </c>
      <c r="U46" s="189">
        <v>-35044251</v>
      </c>
      <c r="V46" s="189">
        <v>-38641623</v>
      </c>
      <c r="W46" s="189">
        <v>-33340700</v>
      </c>
      <c r="X46" s="189">
        <v>-33732623</v>
      </c>
      <c r="Y46" s="189">
        <v>-34368002</v>
      </c>
      <c r="Z46" s="189">
        <v>-40144532</v>
      </c>
      <c r="AA46" s="190">
        <v>-1082350022</v>
      </c>
    </row>
    <row r="47" spans="1:27" ht="11.25" customHeight="1" thickBot="1" x14ac:dyDescent="0.25">
      <c r="A47" s="186" t="s">
        <v>0</v>
      </c>
      <c r="C47" s="186">
        <v>-76438326</v>
      </c>
      <c r="D47" s="186">
        <v>-61760724</v>
      </c>
      <c r="E47" s="186">
        <v>-60208224</v>
      </c>
      <c r="F47" s="186">
        <v>-46111224</v>
      </c>
      <c r="G47" s="186">
        <v>-46769616</v>
      </c>
      <c r="H47" s="186">
        <v>-45188280</v>
      </c>
      <c r="I47" s="186">
        <v>-55258840</v>
      </c>
      <c r="J47" s="186">
        <v>-56903059</v>
      </c>
      <c r="K47" s="186">
        <v>-53707747</v>
      </c>
      <c r="L47" s="186">
        <v>-51930610</v>
      </c>
      <c r="M47" s="186">
        <v>-53212098</v>
      </c>
      <c r="N47" s="186">
        <v>-56475580</v>
      </c>
      <c r="O47" s="186">
        <v>-46939051</v>
      </c>
      <c r="P47" s="186">
        <v>-38020153</v>
      </c>
      <c r="Q47" s="186">
        <v>-37476344</v>
      </c>
      <c r="R47" s="186">
        <v>-30736664</v>
      </c>
      <c r="S47" s="186">
        <v>-27626941</v>
      </c>
      <c r="T47" s="186">
        <v>-26447196</v>
      </c>
      <c r="U47" s="186">
        <v>-35049493</v>
      </c>
      <c r="V47" s="186">
        <v>-38651943</v>
      </c>
      <c r="W47" s="186">
        <v>-33345933</v>
      </c>
      <c r="X47" s="186">
        <v>-33725215</v>
      </c>
      <c r="Y47" s="186">
        <v>-34343109</v>
      </c>
      <c r="Z47" s="186">
        <v>-40123338</v>
      </c>
      <c r="AA47" s="186">
        <v>-1086449708</v>
      </c>
    </row>
    <row r="48" spans="1:27" ht="11.25" customHeight="1" thickBot="1" x14ac:dyDescent="0.25">
      <c r="A48" s="214" t="s">
        <v>1</v>
      </c>
      <c r="B48" s="20"/>
      <c r="C48" s="20">
        <v>961673</v>
      </c>
      <c r="D48" s="20">
        <v>1147297</v>
      </c>
      <c r="E48" s="20">
        <v>1233245</v>
      </c>
      <c r="F48" s="20">
        <v>76560</v>
      </c>
      <c r="G48" s="20">
        <v>58917</v>
      </c>
      <c r="H48" s="20">
        <v>605145</v>
      </c>
      <c r="I48" s="20">
        <v>437487</v>
      </c>
      <c r="J48" s="20">
        <v>301714</v>
      </c>
      <c r="K48" s="20">
        <v>-6442</v>
      </c>
      <c r="L48" s="20">
        <v>-238529</v>
      </c>
      <c r="M48" s="20">
        <v>-493405</v>
      </c>
      <c r="N48" s="20">
        <v>79178</v>
      </c>
      <c r="O48" s="20">
        <v>-405</v>
      </c>
      <c r="P48" s="20">
        <v>153</v>
      </c>
      <c r="Q48" s="20">
        <v>1380</v>
      </c>
      <c r="R48" s="20">
        <v>-11072</v>
      </c>
      <c r="S48" s="20">
        <v>-8381</v>
      </c>
      <c r="T48" s="20">
        <v>-12129</v>
      </c>
      <c r="U48" s="20">
        <v>5242</v>
      </c>
      <c r="V48" s="20">
        <v>10320</v>
      </c>
      <c r="W48" s="20">
        <v>5233</v>
      </c>
      <c r="X48" s="20">
        <v>-7408</v>
      </c>
      <c r="Y48" s="20">
        <v>-24893</v>
      </c>
      <c r="Z48" s="20">
        <v>-21194</v>
      </c>
      <c r="AA48" s="21">
        <v>4099686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A3" sqref="A3"/>
    </sheetView>
  </sheetViews>
  <sheetFormatPr defaultColWidth="12" defaultRowHeight="13.5" customHeight="1" x14ac:dyDescent="0.2"/>
  <cols>
    <col min="1" max="1" width="35" style="45" customWidth="1"/>
    <col min="2" max="2" width="4" style="107" customWidth="1"/>
    <col min="3" max="26" width="13.33203125" style="107" customWidth="1"/>
    <col min="27" max="27" width="16" style="107" customWidth="1"/>
    <col min="28" max="16384" width="12" style="115"/>
  </cols>
  <sheetData>
    <row r="1" spans="1:27" ht="12" customHeight="1" x14ac:dyDescent="0.2">
      <c r="A1" s="41" t="s">
        <v>282</v>
      </c>
    </row>
    <row r="2" spans="1:27" ht="12" customHeight="1" x14ac:dyDescent="0.2">
      <c r="A2" s="41" t="s">
        <v>233</v>
      </c>
    </row>
    <row r="3" spans="1:27" ht="12" customHeight="1" x14ac:dyDescent="0.2">
      <c r="A3" s="41" t="s">
        <v>265</v>
      </c>
    </row>
    <row r="4" spans="1:27" ht="12" customHeight="1" x14ac:dyDescent="0.2">
      <c r="A4" s="41" t="s">
        <v>266</v>
      </c>
    </row>
    <row r="5" spans="1:27" ht="11.25" customHeight="1" x14ac:dyDescent="0.2"/>
    <row r="6" spans="1:27" ht="12" customHeight="1" x14ac:dyDescent="0.2">
      <c r="A6" s="44" t="s">
        <v>269</v>
      </c>
      <c r="C6" s="106" t="s">
        <v>235</v>
      </c>
      <c r="D6" s="106" t="s">
        <v>236</v>
      </c>
      <c r="E6" s="106" t="s">
        <v>237</v>
      </c>
      <c r="F6" s="106" t="s">
        <v>238</v>
      </c>
      <c r="G6" s="106" t="s">
        <v>239</v>
      </c>
      <c r="H6" s="106" t="s">
        <v>240</v>
      </c>
      <c r="I6" s="106" t="s">
        <v>241</v>
      </c>
      <c r="J6" s="106" t="s">
        <v>242</v>
      </c>
      <c r="K6" s="106" t="s">
        <v>243</v>
      </c>
      <c r="L6" s="106" t="s">
        <v>244</v>
      </c>
      <c r="M6" s="106" t="s">
        <v>245</v>
      </c>
      <c r="N6" s="106" t="s">
        <v>246</v>
      </c>
      <c r="O6" s="106" t="s">
        <v>247</v>
      </c>
      <c r="P6" s="106" t="s">
        <v>248</v>
      </c>
      <c r="Q6" s="106" t="s">
        <v>249</v>
      </c>
      <c r="R6" s="106" t="s">
        <v>250</v>
      </c>
      <c r="S6" s="106" t="s">
        <v>251</v>
      </c>
      <c r="T6" s="106" t="s">
        <v>252</v>
      </c>
      <c r="U6" s="106" t="s">
        <v>253</v>
      </c>
      <c r="V6" s="106" t="s">
        <v>254</v>
      </c>
      <c r="W6" s="106" t="s">
        <v>255</v>
      </c>
      <c r="X6" s="106" t="s">
        <v>256</v>
      </c>
      <c r="Y6" s="106" t="s">
        <v>257</v>
      </c>
      <c r="Z6" s="106" t="s">
        <v>258</v>
      </c>
      <c r="AA6" s="106" t="s">
        <v>72</v>
      </c>
    </row>
    <row r="7" spans="1:27" ht="11.25" customHeight="1" x14ac:dyDescent="0.2">
      <c r="A7" s="42" t="s">
        <v>113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2" t="s">
        <v>270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2" t="s">
        <v>271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41" t="s">
        <v>116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</row>
    <row r="11" spans="1:27" ht="11.25" customHeight="1" x14ac:dyDescent="0.2"/>
    <row r="12" spans="1:27" ht="11.25" customHeight="1" x14ac:dyDescent="0.2">
      <c r="A12" s="42" t="s">
        <v>117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2" t="s">
        <v>270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2" t="s">
        <v>271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41" t="s">
        <v>120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</row>
    <row r="16" spans="1:27" ht="11.25" customHeight="1" thickBot="1" x14ac:dyDescent="0.25">
      <c r="A16" s="43" t="s">
        <v>272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4" t="s">
        <v>273</v>
      </c>
    </row>
    <row r="19" spans="1:27" ht="11.25" customHeight="1" x14ac:dyDescent="0.2">
      <c r="A19" s="42" t="s">
        <v>113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</row>
    <row r="20" spans="1:27" ht="11.25" customHeight="1" x14ac:dyDescent="0.2">
      <c r="A20" s="42" t="s">
        <v>270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2" t="s">
        <v>271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41" t="s">
        <v>116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</row>
    <row r="23" spans="1:27" ht="11.25" customHeight="1" x14ac:dyDescent="0.2">
      <c r="A23" s="42" t="s">
        <v>117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2" t="s">
        <v>270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2" t="s">
        <v>271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41" t="s">
        <v>120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</row>
    <row r="27" spans="1:27" ht="11.25" customHeight="1" x14ac:dyDescent="0.2"/>
    <row r="28" spans="1:27" ht="12" customHeight="1" x14ac:dyDescent="0.2">
      <c r="A28" s="44" t="s">
        <v>274</v>
      </c>
    </row>
    <row r="29" spans="1:27" ht="11.25" customHeight="1" x14ac:dyDescent="0.2">
      <c r="A29" s="42" t="s">
        <v>113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</row>
    <row r="30" spans="1:27" ht="11.25" customHeight="1" x14ac:dyDescent="0.2">
      <c r="A30" s="42" t="s">
        <v>270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2" t="s">
        <v>271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41" t="s">
        <v>275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</row>
    <row r="33" spans="1:27" ht="11.25" customHeight="1" x14ac:dyDescent="0.2">
      <c r="A33" s="42" t="s">
        <v>117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2" t="s">
        <v>270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2" t="s">
        <v>271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41" t="s">
        <v>276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</row>
    <row r="37" spans="1:27" ht="11.25" customHeight="1" x14ac:dyDescent="0.2"/>
    <row r="38" spans="1:27" ht="12" customHeight="1" x14ac:dyDescent="0.2">
      <c r="A38" s="44" t="s">
        <v>73</v>
      </c>
    </row>
    <row r="39" spans="1:27" ht="11.25" customHeight="1" x14ac:dyDescent="0.2">
      <c r="A39" s="42" t="s">
        <v>277</v>
      </c>
      <c r="C39" s="108">
        <v>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2" t="s">
        <v>278</v>
      </c>
      <c r="C40" s="108">
        <v>0</v>
      </c>
      <c r="D40" s="108">
        <v>0</v>
      </c>
      <c r="E40" s="108">
        <v>0</v>
      </c>
      <c r="F40" s="108">
        <v>0</v>
      </c>
      <c r="G40" s="108">
        <v>0</v>
      </c>
      <c r="H40" s="108">
        <v>-50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4" t="s">
        <v>279</v>
      </c>
    </row>
    <row r="43" spans="1:27" ht="11.25" customHeight="1" x14ac:dyDescent="0.2">
      <c r="A43" s="42" t="s">
        <v>280</v>
      </c>
      <c r="C43" s="108">
        <v>265680</v>
      </c>
      <c r="D43" s="108">
        <v>471205</v>
      </c>
      <c r="E43" s="108">
        <v>547161</v>
      </c>
      <c r="F43" s="108">
        <v>200349</v>
      </c>
      <c r="G43" s="108">
        <v>156294</v>
      </c>
      <c r="H43" s="108">
        <v>71735</v>
      </c>
      <c r="I43" s="108">
        <v>339302</v>
      </c>
      <c r="J43" s="108">
        <v>351542</v>
      </c>
      <c r="K43" s="108">
        <v>311738</v>
      </c>
      <c r="L43" s="108">
        <v>194757</v>
      </c>
      <c r="M43" s="108">
        <v>179886</v>
      </c>
      <c r="N43" s="108">
        <v>177307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3266956</v>
      </c>
    </row>
    <row r="44" spans="1:27" ht="11.25" customHeight="1" x14ac:dyDescent="0.2">
      <c r="A44" s="42" t="s">
        <v>270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2" t="s">
        <v>271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3" t="s">
        <v>281</v>
      </c>
      <c r="B46" s="109"/>
      <c r="C46" s="109">
        <v>265680</v>
      </c>
      <c r="D46" s="109">
        <v>471205</v>
      </c>
      <c r="E46" s="109">
        <v>547161</v>
      </c>
      <c r="F46" s="109">
        <v>200349</v>
      </c>
      <c r="G46" s="109">
        <v>156294</v>
      </c>
      <c r="H46" s="109">
        <v>71735</v>
      </c>
      <c r="I46" s="109">
        <v>339302</v>
      </c>
      <c r="J46" s="109">
        <v>351542</v>
      </c>
      <c r="K46" s="109">
        <v>311738</v>
      </c>
      <c r="L46" s="109">
        <v>194757</v>
      </c>
      <c r="M46" s="109">
        <v>179886</v>
      </c>
      <c r="N46" s="109">
        <v>177307</v>
      </c>
      <c r="O46" s="109">
        <v>0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3266956</v>
      </c>
    </row>
    <row r="47" spans="1:27" ht="11.25" customHeight="1" x14ac:dyDescent="0.2">
      <c r="A47" s="42" t="s">
        <v>0</v>
      </c>
      <c r="C47" s="108">
        <v>265655</v>
      </c>
      <c r="D47" s="108">
        <v>467528</v>
      </c>
      <c r="E47" s="108">
        <v>545562</v>
      </c>
      <c r="F47" s="108">
        <v>190029</v>
      </c>
      <c r="G47" s="108">
        <v>151133</v>
      </c>
      <c r="H47" s="108">
        <v>86551</v>
      </c>
      <c r="I47" s="108">
        <v>339277</v>
      </c>
      <c r="J47" s="108">
        <v>351516</v>
      </c>
      <c r="K47" s="108">
        <v>311715</v>
      </c>
      <c r="L47" s="108">
        <v>194743</v>
      </c>
      <c r="M47" s="108">
        <v>179873</v>
      </c>
      <c r="N47" s="108">
        <v>177288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3260870</v>
      </c>
    </row>
    <row r="48" spans="1:27" ht="11.25" customHeight="1" x14ac:dyDescent="0.2">
      <c r="A48" s="42" t="s">
        <v>1</v>
      </c>
      <c r="C48" s="111">
        <v>25</v>
      </c>
      <c r="D48" s="111">
        <v>3677</v>
      </c>
      <c r="E48" s="111">
        <v>1599</v>
      </c>
      <c r="F48" s="111">
        <v>10320</v>
      </c>
      <c r="G48" s="111">
        <v>5161</v>
      </c>
      <c r="H48" s="111">
        <v>-14816</v>
      </c>
      <c r="I48" s="111">
        <v>25</v>
      </c>
      <c r="J48" s="111">
        <v>26</v>
      </c>
      <c r="K48" s="111">
        <v>23</v>
      </c>
      <c r="L48" s="111">
        <v>14</v>
      </c>
      <c r="M48" s="111">
        <v>13</v>
      </c>
      <c r="N48" s="111">
        <v>19</v>
      </c>
      <c r="O48" s="111">
        <v>0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6086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34"/>
  </cols>
  <sheetData>
    <row r="1" spans="1:27" ht="12" customHeight="1" x14ac:dyDescent="0.2">
      <c r="A1" s="2" t="s">
        <v>301</v>
      </c>
    </row>
    <row r="2" spans="1:27" ht="12" customHeight="1" x14ac:dyDescent="0.2">
      <c r="A2" s="2" t="s">
        <v>233</v>
      </c>
    </row>
    <row r="3" spans="1:27" ht="12" customHeight="1" x14ac:dyDescent="0.2">
      <c r="A3" s="2" t="s">
        <v>265</v>
      </c>
    </row>
    <row r="4" spans="1:27" ht="12" customHeight="1" x14ac:dyDescent="0.2">
      <c r="A4" s="2" t="s">
        <v>266</v>
      </c>
    </row>
    <row r="6" spans="1:27" ht="12" customHeight="1" x14ac:dyDescent="0.2">
      <c r="A6" s="135" t="s">
        <v>2</v>
      </c>
      <c r="C6" s="32" t="s">
        <v>235</v>
      </c>
      <c r="D6" s="32" t="s">
        <v>236</v>
      </c>
      <c r="E6" s="32" t="s">
        <v>237</v>
      </c>
      <c r="F6" s="32" t="s">
        <v>238</v>
      </c>
      <c r="G6" s="32" t="s">
        <v>239</v>
      </c>
      <c r="H6" s="32" t="s">
        <v>240</v>
      </c>
      <c r="I6" s="32" t="s">
        <v>241</v>
      </c>
      <c r="J6" s="32" t="s">
        <v>242</v>
      </c>
      <c r="K6" s="32" t="s">
        <v>243</v>
      </c>
      <c r="L6" s="32" t="s">
        <v>244</v>
      </c>
      <c r="M6" s="32" t="s">
        <v>245</v>
      </c>
      <c r="N6" s="32" t="s">
        <v>246</v>
      </c>
      <c r="O6" s="32" t="s">
        <v>247</v>
      </c>
      <c r="P6" s="32" t="s">
        <v>248</v>
      </c>
      <c r="Q6" s="32" t="s">
        <v>249</v>
      </c>
      <c r="R6" s="32" t="s">
        <v>250</v>
      </c>
      <c r="S6" s="32" t="s">
        <v>251</v>
      </c>
      <c r="T6" s="32" t="s">
        <v>252</v>
      </c>
      <c r="U6" s="32" t="s">
        <v>253</v>
      </c>
      <c r="V6" s="32" t="s">
        <v>254</v>
      </c>
      <c r="W6" s="32" t="s">
        <v>255</v>
      </c>
      <c r="X6" s="32" t="s">
        <v>256</v>
      </c>
      <c r="Y6" s="32" t="s">
        <v>257</v>
      </c>
      <c r="Z6" s="32" t="s">
        <v>258</v>
      </c>
      <c r="AA6" s="32" t="s">
        <v>72</v>
      </c>
    </row>
    <row r="7" spans="1:27" ht="11.25" customHeight="1" x14ac:dyDescent="0.2">
      <c r="A7" s="33" t="s">
        <v>284</v>
      </c>
      <c r="C7" s="26">
        <v>50</v>
      </c>
      <c r="D7" s="26">
        <v>50</v>
      </c>
      <c r="E7" s="26">
        <v>50</v>
      </c>
      <c r="F7" s="26">
        <v>50</v>
      </c>
      <c r="G7" s="26">
        <v>50</v>
      </c>
      <c r="H7" s="26">
        <v>50</v>
      </c>
      <c r="I7" s="26">
        <v>50</v>
      </c>
      <c r="J7" s="26">
        <v>50</v>
      </c>
      <c r="K7" s="26">
        <v>50</v>
      </c>
      <c r="L7" s="26">
        <v>50</v>
      </c>
      <c r="M7" s="26">
        <v>50</v>
      </c>
      <c r="N7" s="26">
        <v>50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25</v>
      </c>
    </row>
    <row r="8" spans="1:27" ht="11.25" customHeight="1" x14ac:dyDescent="0.2">
      <c r="A8" s="33" t="s">
        <v>285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x14ac:dyDescent="0.2">
      <c r="A9" s="38" t="s">
        <v>272</v>
      </c>
      <c r="B9" s="39"/>
      <c r="C9" s="12">
        <v>27.957000000000001</v>
      </c>
      <c r="D9" s="12">
        <v>28.571400000000001</v>
      </c>
      <c r="E9" s="12">
        <v>27.957000000000001</v>
      </c>
      <c r="F9" s="12">
        <v>28.8889</v>
      </c>
      <c r="G9" s="12">
        <v>27.957000000000001</v>
      </c>
      <c r="H9" s="12">
        <v>27.777799999999999</v>
      </c>
      <c r="I9" s="12">
        <v>27.957000000000001</v>
      </c>
      <c r="J9" s="12">
        <v>29.032299999999999</v>
      </c>
      <c r="K9" s="12">
        <v>26.666699999999999</v>
      </c>
      <c r="L9" s="12">
        <v>29.032299999999999</v>
      </c>
      <c r="M9" s="12">
        <v>27.777799999999999</v>
      </c>
      <c r="N9" s="12">
        <v>26.881699999999999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14.0183</v>
      </c>
    </row>
    <row r="11" spans="1:27" ht="11.25" customHeight="1" x14ac:dyDescent="0.2">
      <c r="A11" s="33" t="s">
        <v>286</v>
      </c>
      <c r="C11" s="26">
        <v>27.957000000000001</v>
      </c>
      <c r="D11" s="26">
        <v>28.571400000000001</v>
      </c>
      <c r="E11" s="26">
        <v>27.957000000000001</v>
      </c>
      <c r="F11" s="26">
        <v>28.8889</v>
      </c>
      <c r="G11" s="26">
        <v>27.957000000000001</v>
      </c>
      <c r="H11" s="26">
        <v>27.777799999999999</v>
      </c>
      <c r="I11" s="26">
        <v>27.957000000000001</v>
      </c>
      <c r="J11" s="26">
        <v>29.032299999999999</v>
      </c>
      <c r="K11" s="26">
        <v>26.666699999999999</v>
      </c>
      <c r="L11" s="26">
        <v>29.032299999999999</v>
      </c>
      <c r="M11" s="26">
        <v>27.777799999999999</v>
      </c>
      <c r="N11" s="26">
        <v>26.881699999999999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14.0183</v>
      </c>
    </row>
    <row r="12" spans="1:27" ht="11.25" customHeight="1" x14ac:dyDescent="0.2">
      <c r="A12" s="33" t="s">
        <v>287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33" t="s">
        <v>288</v>
      </c>
      <c r="C14" s="26">
        <v>-944733</v>
      </c>
      <c r="D14" s="26">
        <v>-925010</v>
      </c>
      <c r="E14" s="26">
        <v>-1061674</v>
      </c>
      <c r="F14" s="26">
        <v>-1100365</v>
      </c>
      <c r="G14" s="26">
        <v>-1125859</v>
      </c>
      <c r="H14" s="26">
        <v>-1005976</v>
      </c>
      <c r="I14" s="26">
        <v>-766533</v>
      </c>
      <c r="J14" s="26">
        <v>-645449</v>
      </c>
      <c r="K14" s="26">
        <v>-708990</v>
      </c>
      <c r="L14" s="26">
        <v>-959617</v>
      </c>
      <c r="M14" s="26">
        <v>-852165</v>
      </c>
      <c r="N14" s="26">
        <v>-801445</v>
      </c>
      <c r="O14" s="26">
        <v>23322</v>
      </c>
      <c r="P14" s="26">
        <v>21417</v>
      </c>
      <c r="Q14" s="26">
        <v>23098</v>
      </c>
      <c r="R14" s="26">
        <v>22984</v>
      </c>
      <c r="S14" s="26">
        <v>22868</v>
      </c>
      <c r="T14" s="26">
        <v>21872</v>
      </c>
      <c r="U14" s="26">
        <v>22626</v>
      </c>
      <c r="V14" s="26">
        <v>22498</v>
      </c>
      <c r="W14" s="26">
        <v>21507</v>
      </c>
      <c r="X14" s="26">
        <v>23092</v>
      </c>
      <c r="Y14" s="26">
        <v>20400</v>
      </c>
      <c r="Z14" s="26">
        <v>21964</v>
      </c>
      <c r="AA14" s="26">
        <v>-10630168</v>
      </c>
    </row>
    <row r="15" spans="1:27" ht="11.25" customHeight="1" x14ac:dyDescent="0.2">
      <c r="A15" s="33" t="s">
        <v>289</v>
      </c>
      <c r="C15" s="26">
        <v>19163</v>
      </c>
      <c r="D15" s="26">
        <v>16778</v>
      </c>
      <c r="E15" s="26">
        <v>19062</v>
      </c>
      <c r="F15" s="26">
        <v>17559</v>
      </c>
      <c r="G15" s="26">
        <v>19003</v>
      </c>
      <c r="H15" s="26">
        <v>18497</v>
      </c>
      <c r="I15" s="26">
        <v>18917</v>
      </c>
      <c r="J15" s="26">
        <v>17953</v>
      </c>
      <c r="K15" s="26">
        <v>19289</v>
      </c>
      <c r="L15" s="26">
        <v>17926</v>
      </c>
      <c r="M15" s="26">
        <v>18282</v>
      </c>
      <c r="N15" s="26">
        <v>19371</v>
      </c>
      <c r="O15" s="26">
        <v>18388</v>
      </c>
      <c r="P15" s="26">
        <v>16063</v>
      </c>
      <c r="Q15" s="26">
        <v>18212</v>
      </c>
      <c r="R15" s="26">
        <v>16740</v>
      </c>
      <c r="S15" s="26">
        <v>18031</v>
      </c>
      <c r="T15" s="26">
        <v>17498</v>
      </c>
      <c r="U15" s="26">
        <v>17839</v>
      </c>
      <c r="V15" s="26">
        <v>17739</v>
      </c>
      <c r="W15" s="26">
        <v>17206</v>
      </c>
      <c r="X15" s="26">
        <v>16731</v>
      </c>
      <c r="Y15" s="26">
        <v>17850</v>
      </c>
      <c r="Z15" s="26">
        <v>17318</v>
      </c>
      <c r="AA15" s="26">
        <v>431415</v>
      </c>
    </row>
    <row r="16" spans="1:27" ht="11.25" customHeight="1" x14ac:dyDescent="0.2">
      <c r="A16" s="38" t="s">
        <v>281</v>
      </c>
      <c r="B16" s="39"/>
      <c r="C16" s="12">
        <v>-925570</v>
      </c>
      <c r="D16" s="12">
        <v>-908232</v>
      </c>
      <c r="E16" s="12">
        <v>-1042612</v>
      </c>
      <c r="F16" s="12">
        <v>-1082806</v>
      </c>
      <c r="G16" s="12">
        <v>-1106856</v>
      </c>
      <c r="H16" s="12">
        <v>-987479</v>
      </c>
      <c r="I16" s="12">
        <v>-747616</v>
      </c>
      <c r="J16" s="12">
        <v>-627496</v>
      </c>
      <c r="K16" s="12">
        <v>-689701</v>
      </c>
      <c r="L16" s="12">
        <v>-941691</v>
      </c>
      <c r="M16" s="12">
        <v>-833883</v>
      </c>
      <c r="N16" s="12">
        <v>-782074</v>
      </c>
      <c r="O16" s="12">
        <v>41710</v>
      </c>
      <c r="P16" s="12">
        <v>37480</v>
      </c>
      <c r="Q16" s="12">
        <v>41310</v>
      </c>
      <c r="R16" s="12">
        <v>39724</v>
      </c>
      <c r="S16" s="12">
        <v>40899</v>
      </c>
      <c r="T16" s="12">
        <v>39370</v>
      </c>
      <c r="U16" s="12">
        <v>40465</v>
      </c>
      <c r="V16" s="12">
        <v>40237</v>
      </c>
      <c r="W16" s="12">
        <v>38713</v>
      </c>
      <c r="X16" s="12">
        <v>39823</v>
      </c>
      <c r="Y16" s="12">
        <v>38250</v>
      </c>
      <c r="Z16" s="12">
        <v>39282</v>
      </c>
      <c r="AA16" s="13">
        <v>-10198753</v>
      </c>
    </row>
    <row r="18" spans="1:27" ht="12" customHeight="1" x14ac:dyDescent="0.2">
      <c r="A18" s="15" t="s">
        <v>290</v>
      </c>
    </row>
    <row r="19" spans="1:27" ht="11.25" customHeight="1" x14ac:dyDescent="0.2">
      <c r="A19" s="33" t="s">
        <v>291</v>
      </c>
      <c r="C19" s="16">
        <v>27.9</v>
      </c>
      <c r="D19" s="16">
        <v>25</v>
      </c>
      <c r="E19" s="16">
        <v>22</v>
      </c>
      <c r="F19" s="16">
        <v>20.5</v>
      </c>
      <c r="G19" s="16">
        <v>19.25</v>
      </c>
      <c r="H19" s="16">
        <v>23</v>
      </c>
      <c r="I19" s="16">
        <v>36</v>
      </c>
      <c r="J19" s="16">
        <v>43</v>
      </c>
      <c r="K19" s="16">
        <v>35.75</v>
      </c>
      <c r="L19" s="16">
        <v>28</v>
      </c>
      <c r="M19" s="16">
        <v>29.75</v>
      </c>
      <c r="N19" s="16">
        <v>31.75</v>
      </c>
      <c r="O19" s="16">
        <v>34.25</v>
      </c>
      <c r="P19" s="16">
        <v>32.25</v>
      </c>
      <c r="Q19" s="16">
        <v>28.75</v>
      </c>
      <c r="R19" s="16">
        <v>24.1</v>
      </c>
      <c r="S19" s="16">
        <v>22</v>
      </c>
      <c r="T19" s="16">
        <v>25.75</v>
      </c>
      <c r="U19" s="16">
        <v>42.5</v>
      </c>
      <c r="V19" s="16">
        <v>47.5</v>
      </c>
      <c r="W19" s="16">
        <v>41.25</v>
      </c>
      <c r="X19" s="16">
        <v>28.5</v>
      </c>
      <c r="Y19" s="16">
        <v>31.5</v>
      </c>
      <c r="Z19" s="16">
        <v>35.25</v>
      </c>
      <c r="AA19" s="16"/>
    </row>
    <row r="20" spans="1:27" ht="11.25" customHeight="1" x14ac:dyDescent="0.2">
      <c r="A20" s="33" t="s">
        <v>292</v>
      </c>
      <c r="C20" s="16">
        <v>28.9</v>
      </c>
      <c r="D20" s="16">
        <v>25.1</v>
      </c>
      <c r="E20" s="16">
        <v>22.7</v>
      </c>
      <c r="F20" s="16">
        <v>21.25</v>
      </c>
      <c r="G20" s="16">
        <v>19.75</v>
      </c>
      <c r="H20" s="16">
        <v>23.5</v>
      </c>
      <c r="I20" s="16">
        <v>36.5</v>
      </c>
      <c r="J20" s="16">
        <v>43.5</v>
      </c>
      <c r="K20" s="16">
        <v>36.25</v>
      </c>
      <c r="L20" s="16">
        <v>28.5</v>
      </c>
      <c r="M20" s="16">
        <v>30.25</v>
      </c>
      <c r="N20" s="16">
        <v>32.25</v>
      </c>
      <c r="O20" s="16">
        <v>34.25</v>
      </c>
      <c r="P20" s="16">
        <v>32.25</v>
      </c>
      <c r="Q20" s="16">
        <v>28.75</v>
      </c>
      <c r="R20" s="16">
        <v>24.1</v>
      </c>
      <c r="S20" s="16">
        <v>22</v>
      </c>
      <c r="T20" s="16">
        <v>25.75</v>
      </c>
      <c r="U20" s="16">
        <v>42.5</v>
      </c>
      <c r="V20" s="16">
        <v>47.5</v>
      </c>
      <c r="W20" s="16">
        <v>41.25</v>
      </c>
      <c r="X20" s="16">
        <v>28.5</v>
      </c>
      <c r="Y20" s="16">
        <v>31.5</v>
      </c>
      <c r="Z20" s="16">
        <v>35.25</v>
      </c>
      <c r="AA20" s="16"/>
    </row>
    <row r="21" spans="1:27" ht="11.25" customHeight="1" x14ac:dyDescent="0.2">
      <c r="A21" s="33" t="s">
        <v>293</v>
      </c>
      <c r="C21" s="17">
        <v>-1</v>
      </c>
      <c r="D21" s="17">
        <v>-0.10000000000000142</v>
      </c>
      <c r="E21" s="17">
        <v>-0.69999999999999929</v>
      </c>
      <c r="F21" s="17">
        <v>-0.75</v>
      </c>
      <c r="G21" s="17">
        <v>-0.5</v>
      </c>
      <c r="H21" s="17">
        <v>-0.5</v>
      </c>
      <c r="I21" s="17">
        <v>-0.5</v>
      </c>
      <c r="J21" s="17">
        <v>-0.5</v>
      </c>
      <c r="K21" s="17">
        <v>-0.5</v>
      </c>
      <c r="L21" s="17">
        <v>-0.5</v>
      </c>
      <c r="M21" s="17">
        <v>-0.5</v>
      </c>
      <c r="N21" s="17">
        <v>-0.5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6"/>
    </row>
    <row r="23" spans="1:27" ht="11.25" customHeight="1" x14ac:dyDescent="0.2">
      <c r="A23" s="33" t="s">
        <v>294</v>
      </c>
      <c r="C23" s="16">
        <v>22.25</v>
      </c>
      <c r="D23" s="16">
        <v>19.25</v>
      </c>
      <c r="E23" s="16">
        <v>17.25</v>
      </c>
      <c r="F23" s="16">
        <v>13.5</v>
      </c>
      <c r="G23" s="16">
        <v>12</v>
      </c>
      <c r="H23" s="16">
        <v>12</v>
      </c>
      <c r="I23" s="16">
        <v>24</v>
      </c>
      <c r="J23" s="16">
        <v>28</v>
      </c>
      <c r="K23" s="16">
        <v>24</v>
      </c>
      <c r="L23" s="16">
        <v>21.5</v>
      </c>
      <c r="M23" s="16">
        <v>22.5</v>
      </c>
      <c r="N23" s="16">
        <v>24.25</v>
      </c>
      <c r="O23" s="16">
        <v>24.25</v>
      </c>
      <c r="P23" s="16">
        <v>21.25</v>
      </c>
      <c r="Q23" s="16">
        <v>19.25</v>
      </c>
      <c r="R23" s="16">
        <v>15.75</v>
      </c>
      <c r="S23" s="16">
        <v>13.75</v>
      </c>
      <c r="T23" s="16">
        <v>13.25</v>
      </c>
      <c r="U23" s="16">
        <v>27.25</v>
      </c>
      <c r="V23" s="16">
        <v>30.25</v>
      </c>
      <c r="W23" s="16">
        <v>28.25</v>
      </c>
      <c r="X23" s="16">
        <v>21.25</v>
      </c>
      <c r="Y23" s="16">
        <v>23.25</v>
      </c>
      <c r="Z23" s="16">
        <v>26.25</v>
      </c>
      <c r="AA23" s="16"/>
    </row>
    <row r="24" spans="1:27" ht="11.25" customHeight="1" x14ac:dyDescent="0.2">
      <c r="A24" s="33" t="s">
        <v>295</v>
      </c>
      <c r="C24" s="16">
        <v>22.5</v>
      </c>
      <c r="D24" s="16">
        <v>19.5</v>
      </c>
      <c r="E24" s="16">
        <v>17.5</v>
      </c>
      <c r="F24" s="16">
        <v>13.75</v>
      </c>
      <c r="G24" s="16">
        <v>12.5</v>
      </c>
      <c r="H24" s="16">
        <v>12</v>
      </c>
      <c r="I24" s="16">
        <v>24</v>
      </c>
      <c r="J24" s="16">
        <v>28</v>
      </c>
      <c r="K24" s="16">
        <v>24</v>
      </c>
      <c r="L24" s="16">
        <v>21.75</v>
      </c>
      <c r="M24" s="16">
        <v>22.75</v>
      </c>
      <c r="N24" s="16">
        <v>24.5</v>
      </c>
      <c r="O24" s="16">
        <v>24.25</v>
      </c>
      <c r="P24" s="16">
        <v>21.25</v>
      </c>
      <c r="Q24" s="16">
        <v>19.25</v>
      </c>
      <c r="R24" s="16">
        <v>15.75</v>
      </c>
      <c r="S24" s="16">
        <v>13.75</v>
      </c>
      <c r="T24" s="16">
        <v>13.25</v>
      </c>
      <c r="U24" s="16">
        <v>27.25</v>
      </c>
      <c r="V24" s="16">
        <v>30.25</v>
      </c>
      <c r="W24" s="16">
        <v>28.25</v>
      </c>
      <c r="X24" s="16">
        <v>21.25</v>
      </c>
      <c r="Y24" s="16">
        <v>23.25</v>
      </c>
      <c r="Z24" s="16">
        <v>26.25</v>
      </c>
      <c r="AA24" s="16"/>
    </row>
    <row r="25" spans="1:27" ht="11.25" customHeight="1" x14ac:dyDescent="0.2">
      <c r="A25" s="33" t="s">
        <v>296</v>
      </c>
      <c r="C25" s="17">
        <v>-0.25</v>
      </c>
      <c r="D25" s="17">
        <v>-0.25</v>
      </c>
      <c r="E25" s="17">
        <v>-0.25</v>
      </c>
      <c r="F25" s="17">
        <v>-0.25</v>
      </c>
      <c r="G25" s="17">
        <v>-0.5</v>
      </c>
      <c r="H25" s="17">
        <v>0</v>
      </c>
      <c r="I25" s="17">
        <v>0</v>
      </c>
      <c r="J25" s="17">
        <v>0</v>
      </c>
      <c r="K25" s="17">
        <v>0</v>
      </c>
      <c r="L25" s="17">
        <v>-0.25</v>
      </c>
      <c r="M25" s="17">
        <v>-0.25</v>
      </c>
      <c r="N25" s="17">
        <v>-0.25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6"/>
    </row>
    <row r="27" spans="1:27" ht="12" customHeight="1" x14ac:dyDescent="0.2">
      <c r="A27" s="15" t="s">
        <v>3</v>
      </c>
    </row>
    <row r="28" spans="1:27" ht="11.25" customHeight="1" x14ac:dyDescent="0.2">
      <c r="A28" s="33" t="s">
        <v>4</v>
      </c>
      <c r="C28" s="16">
        <v>70.083299999999994</v>
      </c>
      <c r="D28" s="16">
        <v>70.083299999999994</v>
      </c>
      <c r="E28" s="16">
        <v>70.083299999999994</v>
      </c>
      <c r="F28" s="16">
        <v>63.5</v>
      </c>
      <c r="G28" s="16">
        <v>63.5</v>
      </c>
      <c r="H28" s="16">
        <v>63.5</v>
      </c>
      <c r="I28" s="16">
        <v>70.083299999999994</v>
      </c>
      <c r="J28" s="16">
        <v>70.083299999999994</v>
      </c>
      <c r="K28" s="16">
        <v>70.083299999999994</v>
      </c>
      <c r="L28" s="16">
        <v>70.083299999999994</v>
      </c>
      <c r="M28" s="16">
        <v>70.083299999999994</v>
      </c>
      <c r="N28" s="16">
        <v>70.083299999999994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/>
    </row>
    <row r="29" spans="1:27" ht="11.25" customHeight="1" x14ac:dyDescent="0.2">
      <c r="A29" s="33" t="s">
        <v>5</v>
      </c>
      <c r="C29" s="16">
        <v>67.862499999999997</v>
      </c>
      <c r="D29" s="16">
        <v>67.862499999999997</v>
      </c>
      <c r="E29" s="16">
        <v>67.862499999999997</v>
      </c>
      <c r="F29" s="16">
        <v>58.88</v>
      </c>
      <c r="G29" s="16">
        <v>58.88</v>
      </c>
      <c r="H29" s="16">
        <v>58.88</v>
      </c>
      <c r="I29" s="16">
        <v>67.862499999999997</v>
      </c>
      <c r="J29" s="16">
        <v>67.862499999999997</v>
      </c>
      <c r="K29" s="16">
        <v>67.862499999999997</v>
      </c>
      <c r="L29" s="16">
        <v>67.862499999999997</v>
      </c>
      <c r="M29" s="16">
        <v>67.862499999999997</v>
      </c>
      <c r="N29" s="16">
        <v>67.862499999999997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/>
    </row>
    <row r="31" spans="1:27" ht="11.25" customHeight="1" x14ac:dyDescent="0.2">
      <c r="A31" s="33" t="s">
        <v>6</v>
      </c>
      <c r="C31" s="16">
        <v>27.5</v>
      </c>
      <c r="D31" s="16">
        <v>27.5</v>
      </c>
      <c r="E31" s="16">
        <v>27.5</v>
      </c>
      <c r="F31" s="16">
        <v>27.5</v>
      </c>
      <c r="G31" s="16">
        <v>27.5</v>
      </c>
      <c r="H31" s="16">
        <v>27.5</v>
      </c>
      <c r="I31" s="16">
        <v>27.5</v>
      </c>
      <c r="J31" s="16">
        <v>27.5</v>
      </c>
      <c r="K31" s="16">
        <v>27.5</v>
      </c>
      <c r="L31" s="16">
        <v>27.5</v>
      </c>
      <c r="M31" s="16">
        <v>27.5</v>
      </c>
      <c r="N31" s="16">
        <v>27.5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/>
    </row>
    <row r="32" spans="1:27" ht="11.25" customHeight="1" x14ac:dyDescent="0.2">
      <c r="A32" s="33" t="s">
        <v>7</v>
      </c>
      <c r="C32" s="16">
        <v>27.5</v>
      </c>
      <c r="D32" s="16">
        <v>27.5</v>
      </c>
      <c r="E32" s="16">
        <v>27.5</v>
      </c>
      <c r="F32" s="16">
        <v>27.5</v>
      </c>
      <c r="G32" s="16">
        <v>27.5</v>
      </c>
      <c r="H32" s="16">
        <v>27.5</v>
      </c>
      <c r="I32" s="16">
        <v>27.5</v>
      </c>
      <c r="J32" s="16">
        <v>27.5</v>
      </c>
      <c r="K32" s="16">
        <v>27.5</v>
      </c>
      <c r="L32" s="16">
        <v>27.5</v>
      </c>
      <c r="M32" s="16">
        <v>27.5</v>
      </c>
      <c r="N32" s="16">
        <v>27.5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/>
    </row>
    <row r="34" spans="1:27" ht="12" customHeight="1" x14ac:dyDescent="0.2">
      <c r="A34" s="135" t="s">
        <v>297</v>
      </c>
      <c r="C34" s="32" t="s">
        <v>235</v>
      </c>
      <c r="D34" s="32" t="s">
        <v>236</v>
      </c>
      <c r="E34" s="32" t="s">
        <v>237</v>
      </c>
      <c r="F34" s="32" t="s">
        <v>238</v>
      </c>
      <c r="G34" s="32" t="s">
        <v>239</v>
      </c>
      <c r="H34" s="32" t="s">
        <v>240</v>
      </c>
      <c r="I34" s="32" t="s">
        <v>241</v>
      </c>
      <c r="J34" s="32" t="s">
        <v>242</v>
      </c>
      <c r="K34" s="32" t="s">
        <v>243</v>
      </c>
      <c r="L34" s="32" t="s">
        <v>244</v>
      </c>
      <c r="M34" s="32" t="s">
        <v>245</v>
      </c>
      <c r="N34" s="32" t="s">
        <v>246</v>
      </c>
      <c r="O34" s="32" t="s">
        <v>247</v>
      </c>
      <c r="P34" s="32" t="s">
        <v>248</v>
      </c>
      <c r="Q34" s="32" t="s">
        <v>249</v>
      </c>
      <c r="R34" s="32" t="s">
        <v>250</v>
      </c>
      <c r="S34" s="32" t="s">
        <v>251</v>
      </c>
      <c r="T34" s="32" t="s">
        <v>252</v>
      </c>
      <c r="U34" s="32" t="s">
        <v>253</v>
      </c>
      <c r="V34" s="32" t="s">
        <v>254</v>
      </c>
      <c r="W34" s="32" t="s">
        <v>255</v>
      </c>
      <c r="X34" s="32" t="s">
        <v>256</v>
      </c>
      <c r="Y34" s="32" t="s">
        <v>257</v>
      </c>
      <c r="Z34" s="32" t="s">
        <v>258</v>
      </c>
      <c r="AA34" s="32" t="s">
        <v>72</v>
      </c>
    </row>
    <row r="35" spans="1:27" ht="11.25" customHeight="1" x14ac:dyDescent="0.2">
      <c r="A35" s="33" t="s">
        <v>284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x14ac:dyDescent="0.2">
      <c r="A36" s="33" t="s">
        <v>285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x14ac:dyDescent="0.2">
      <c r="A37" s="38" t="s">
        <v>272</v>
      </c>
      <c r="B37" s="39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33" t="s">
        <v>286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33" t="s">
        <v>287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33" t="s">
        <v>288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x14ac:dyDescent="0.2">
      <c r="A43" s="33" t="s">
        <v>289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x14ac:dyDescent="0.2">
      <c r="A44" s="38" t="s">
        <v>281</v>
      </c>
      <c r="B44" s="39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5" t="s">
        <v>290</v>
      </c>
    </row>
    <row r="47" spans="1:27" ht="11.25" customHeight="1" x14ac:dyDescent="0.2">
      <c r="A47" s="33" t="s">
        <v>291</v>
      </c>
      <c r="C47" s="16">
        <v>27.9</v>
      </c>
      <c r="D47" s="16">
        <v>25</v>
      </c>
      <c r="E47" s="16">
        <v>22</v>
      </c>
      <c r="F47" s="16">
        <v>20.5</v>
      </c>
      <c r="G47" s="16">
        <v>19.25</v>
      </c>
      <c r="H47" s="16">
        <v>23</v>
      </c>
      <c r="I47" s="16">
        <v>36</v>
      </c>
      <c r="J47" s="16">
        <v>43</v>
      </c>
      <c r="K47" s="16">
        <v>35.75</v>
      </c>
      <c r="L47" s="16">
        <v>28</v>
      </c>
      <c r="M47" s="16">
        <v>29.75</v>
      </c>
      <c r="N47" s="16">
        <v>31.75</v>
      </c>
      <c r="O47" s="16">
        <v>34.25</v>
      </c>
      <c r="P47" s="16">
        <v>32.25</v>
      </c>
      <c r="Q47" s="16">
        <v>28.75</v>
      </c>
      <c r="R47" s="16">
        <v>24.1</v>
      </c>
      <c r="S47" s="16">
        <v>22</v>
      </c>
      <c r="T47" s="16">
        <v>25.75</v>
      </c>
      <c r="U47" s="16">
        <v>42.5</v>
      </c>
      <c r="V47" s="16">
        <v>47.5</v>
      </c>
      <c r="W47" s="16">
        <v>41.25</v>
      </c>
      <c r="X47" s="16">
        <v>28.5</v>
      </c>
      <c r="Y47" s="16">
        <v>31.5</v>
      </c>
      <c r="Z47" s="16">
        <v>35.25</v>
      </c>
      <c r="AA47" s="16"/>
    </row>
    <row r="48" spans="1:27" ht="11.25" customHeight="1" x14ac:dyDescent="0.2">
      <c r="A48" s="33" t="s">
        <v>292</v>
      </c>
      <c r="C48" s="16">
        <v>28.9</v>
      </c>
      <c r="D48" s="16">
        <v>25.1</v>
      </c>
      <c r="E48" s="16">
        <v>22.7</v>
      </c>
      <c r="F48" s="16">
        <v>21.25</v>
      </c>
      <c r="G48" s="16">
        <v>19.75</v>
      </c>
      <c r="H48" s="16">
        <v>23.5</v>
      </c>
      <c r="I48" s="16">
        <v>36.5</v>
      </c>
      <c r="J48" s="16">
        <v>43.5</v>
      </c>
      <c r="K48" s="16">
        <v>36.25</v>
      </c>
      <c r="L48" s="16">
        <v>28.5</v>
      </c>
      <c r="M48" s="16">
        <v>30.25</v>
      </c>
      <c r="N48" s="16">
        <v>32.25</v>
      </c>
      <c r="O48" s="16">
        <v>34.25</v>
      </c>
      <c r="P48" s="16">
        <v>32.25</v>
      </c>
      <c r="Q48" s="16">
        <v>28.75</v>
      </c>
      <c r="R48" s="16">
        <v>24.1</v>
      </c>
      <c r="S48" s="16">
        <v>22</v>
      </c>
      <c r="T48" s="16">
        <v>25.75</v>
      </c>
      <c r="U48" s="16">
        <v>42.5</v>
      </c>
      <c r="V48" s="16">
        <v>47.5</v>
      </c>
      <c r="W48" s="16">
        <v>41.25</v>
      </c>
      <c r="X48" s="16">
        <v>28.5</v>
      </c>
      <c r="Y48" s="16">
        <v>31.5</v>
      </c>
      <c r="Z48" s="16">
        <v>35.25</v>
      </c>
      <c r="AA48" s="16"/>
    </row>
    <row r="49" spans="1:27" ht="11.25" customHeight="1" x14ac:dyDescent="0.2">
      <c r="A49" s="33" t="s">
        <v>293</v>
      </c>
      <c r="C49" s="17">
        <v>-1</v>
      </c>
      <c r="D49" s="17">
        <v>-0.10000000000000142</v>
      </c>
      <c r="E49" s="17">
        <v>-0.69999999999999929</v>
      </c>
      <c r="F49" s="17">
        <v>-0.75</v>
      </c>
      <c r="G49" s="17">
        <v>-0.5</v>
      </c>
      <c r="H49" s="17">
        <v>-0.5</v>
      </c>
      <c r="I49" s="17">
        <v>-0.5</v>
      </c>
      <c r="J49" s="17">
        <v>-0.5</v>
      </c>
      <c r="K49" s="17">
        <v>-0.5</v>
      </c>
      <c r="L49" s="17">
        <v>-0.5</v>
      </c>
      <c r="M49" s="17">
        <v>-0.5</v>
      </c>
      <c r="N49" s="17">
        <v>-0.5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6"/>
    </row>
    <row r="51" spans="1:27" ht="11.25" customHeight="1" x14ac:dyDescent="0.2">
      <c r="A51" s="33" t="s">
        <v>294</v>
      </c>
      <c r="C51" s="16">
        <v>22.25</v>
      </c>
      <c r="D51" s="16">
        <v>19.25</v>
      </c>
      <c r="E51" s="16">
        <v>17.25</v>
      </c>
      <c r="F51" s="16">
        <v>13.5</v>
      </c>
      <c r="G51" s="16">
        <v>12</v>
      </c>
      <c r="H51" s="16">
        <v>12</v>
      </c>
      <c r="I51" s="16">
        <v>24</v>
      </c>
      <c r="J51" s="16">
        <v>28</v>
      </c>
      <c r="K51" s="16">
        <v>24</v>
      </c>
      <c r="L51" s="16">
        <v>21.5</v>
      </c>
      <c r="M51" s="16">
        <v>22.5</v>
      </c>
      <c r="N51" s="16">
        <v>24.25</v>
      </c>
      <c r="O51" s="16">
        <v>24.25</v>
      </c>
      <c r="P51" s="16">
        <v>21.25</v>
      </c>
      <c r="Q51" s="16">
        <v>19.25</v>
      </c>
      <c r="R51" s="16">
        <v>15.75</v>
      </c>
      <c r="S51" s="16">
        <v>13.75</v>
      </c>
      <c r="T51" s="16">
        <v>13.25</v>
      </c>
      <c r="U51" s="16">
        <v>27.25</v>
      </c>
      <c r="V51" s="16">
        <v>30.25</v>
      </c>
      <c r="W51" s="16">
        <v>28.25</v>
      </c>
      <c r="X51" s="16">
        <v>21.25</v>
      </c>
      <c r="Y51" s="16">
        <v>23.25</v>
      </c>
      <c r="Z51" s="16">
        <v>26.25</v>
      </c>
      <c r="AA51" s="16"/>
    </row>
    <row r="52" spans="1:27" ht="11.25" customHeight="1" x14ac:dyDescent="0.2">
      <c r="A52" s="33" t="s">
        <v>295</v>
      </c>
      <c r="C52" s="16">
        <v>22.5</v>
      </c>
      <c r="D52" s="16">
        <v>19.5</v>
      </c>
      <c r="E52" s="16">
        <v>17.5</v>
      </c>
      <c r="F52" s="16">
        <v>13.75</v>
      </c>
      <c r="G52" s="16">
        <v>12.5</v>
      </c>
      <c r="H52" s="16">
        <v>12</v>
      </c>
      <c r="I52" s="16">
        <v>24</v>
      </c>
      <c r="J52" s="16">
        <v>28</v>
      </c>
      <c r="K52" s="16">
        <v>24</v>
      </c>
      <c r="L52" s="16">
        <v>21.75</v>
      </c>
      <c r="M52" s="16">
        <v>22.75</v>
      </c>
      <c r="N52" s="16">
        <v>24.5</v>
      </c>
      <c r="O52" s="16">
        <v>24.25</v>
      </c>
      <c r="P52" s="16">
        <v>21.25</v>
      </c>
      <c r="Q52" s="16">
        <v>19.25</v>
      </c>
      <c r="R52" s="16">
        <v>15.75</v>
      </c>
      <c r="S52" s="16">
        <v>13.75</v>
      </c>
      <c r="T52" s="16">
        <v>13.25</v>
      </c>
      <c r="U52" s="16">
        <v>27.25</v>
      </c>
      <c r="V52" s="16">
        <v>30.25</v>
      </c>
      <c r="W52" s="16">
        <v>28.25</v>
      </c>
      <c r="X52" s="16">
        <v>21.25</v>
      </c>
      <c r="Y52" s="16">
        <v>23.25</v>
      </c>
      <c r="Z52" s="16">
        <v>26.25</v>
      </c>
      <c r="AA52" s="16"/>
    </row>
    <row r="53" spans="1:27" ht="11.25" customHeight="1" x14ac:dyDescent="0.2">
      <c r="A53" s="33" t="s">
        <v>296</v>
      </c>
      <c r="C53" s="17">
        <v>-0.25</v>
      </c>
      <c r="D53" s="17">
        <v>-0.25</v>
      </c>
      <c r="E53" s="17">
        <v>-0.25</v>
      </c>
      <c r="F53" s="17">
        <v>-0.25</v>
      </c>
      <c r="G53" s="17">
        <v>-0.5</v>
      </c>
      <c r="H53" s="17">
        <v>0</v>
      </c>
      <c r="I53" s="17">
        <v>0</v>
      </c>
      <c r="J53" s="17">
        <v>0</v>
      </c>
      <c r="K53" s="17">
        <v>0</v>
      </c>
      <c r="L53" s="17">
        <v>-0.25</v>
      </c>
      <c r="M53" s="17">
        <v>-0.25</v>
      </c>
      <c r="N53" s="17">
        <v>-0.25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6"/>
    </row>
    <row r="55" spans="1:27" ht="12" customHeight="1" x14ac:dyDescent="0.2">
      <c r="A55" s="15" t="s">
        <v>3</v>
      </c>
    </row>
    <row r="56" spans="1:27" ht="11.25" customHeight="1" x14ac:dyDescent="0.2">
      <c r="A56" s="33" t="s">
        <v>4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/>
    </row>
    <row r="57" spans="1:27" ht="11.25" customHeight="1" x14ac:dyDescent="0.2">
      <c r="A57" s="33" t="s">
        <v>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/>
    </row>
    <row r="59" spans="1:27" ht="11.25" customHeight="1" x14ac:dyDescent="0.2">
      <c r="A59" s="33" t="s">
        <v>6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/>
    </row>
    <row r="60" spans="1:27" ht="11.25" customHeight="1" x14ac:dyDescent="0.2">
      <c r="A60" s="33" t="s">
        <v>7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/>
    </row>
    <row r="62" spans="1:27" ht="12" customHeight="1" x14ac:dyDescent="0.2">
      <c r="A62" s="135" t="s">
        <v>8</v>
      </c>
      <c r="C62" s="32" t="s">
        <v>235</v>
      </c>
      <c r="D62" s="32" t="s">
        <v>236</v>
      </c>
      <c r="E62" s="32" t="s">
        <v>237</v>
      </c>
      <c r="F62" s="32" t="s">
        <v>238</v>
      </c>
      <c r="G62" s="32" t="s">
        <v>239</v>
      </c>
      <c r="H62" s="32" t="s">
        <v>240</v>
      </c>
      <c r="I62" s="32" t="s">
        <v>241</v>
      </c>
      <c r="J62" s="32" t="s">
        <v>242</v>
      </c>
      <c r="K62" s="32" t="s">
        <v>243</v>
      </c>
      <c r="L62" s="32" t="s">
        <v>244</v>
      </c>
      <c r="M62" s="32" t="s">
        <v>245</v>
      </c>
      <c r="N62" s="32" t="s">
        <v>246</v>
      </c>
      <c r="O62" s="32" t="s">
        <v>247</v>
      </c>
      <c r="P62" s="32" t="s">
        <v>248</v>
      </c>
      <c r="Q62" s="32" t="s">
        <v>249</v>
      </c>
      <c r="R62" s="32" t="s">
        <v>250</v>
      </c>
      <c r="S62" s="32" t="s">
        <v>251</v>
      </c>
      <c r="T62" s="32" t="s">
        <v>252</v>
      </c>
      <c r="U62" s="32" t="s">
        <v>253</v>
      </c>
      <c r="V62" s="32" t="s">
        <v>254</v>
      </c>
      <c r="W62" s="32" t="s">
        <v>255</v>
      </c>
      <c r="X62" s="32" t="s">
        <v>256</v>
      </c>
      <c r="Y62" s="32" t="s">
        <v>257</v>
      </c>
      <c r="Z62" s="32" t="s">
        <v>258</v>
      </c>
      <c r="AA62" s="32" t="s">
        <v>72</v>
      </c>
    </row>
    <row r="63" spans="1:27" ht="11.25" customHeight="1" x14ac:dyDescent="0.2">
      <c r="A63" s="33" t="s">
        <v>284</v>
      </c>
      <c r="C63" s="26">
        <v>843.87980000000005</v>
      </c>
      <c r="D63" s="26">
        <v>861.8297</v>
      </c>
      <c r="E63" s="26">
        <v>908.0154</v>
      </c>
      <c r="F63" s="26">
        <v>686.2269</v>
      </c>
      <c r="G63" s="26">
        <v>656.12689999999998</v>
      </c>
      <c r="H63" s="26">
        <v>593.85</v>
      </c>
      <c r="I63" s="26">
        <v>687.27689999999996</v>
      </c>
      <c r="J63" s="26">
        <v>709.13890000000004</v>
      </c>
      <c r="K63" s="26">
        <v>728.97500000000002</v>
      </c>
      <c r="L63" s="26">
        <v>742.38739999999996</v>
      </c>
      <c r="M63" s="26">
        <v>718.38750000000005</v>
      </c>
      <c r="N63" s="26">
        <v>725.08749999999998</v>
      </c>
      <c r="O63" s="26">
        <v>323.77980000000002</v>
      </c>
      <c r="P63" s="26">
        <v>322.3297</v>
      </c>
      <c r="Q63" s="26">
        <v>321.5154</v>
      </c>
      <c r="R63" s="26">
        <v>311.6069</v>
      </c>
      <c r="S63" s="26">
        <v>308.00119999999998</v>
      </c>
      <c r="T63" s="26">
        <v>340.28</v>
      </c>
      <c r="U63" s="26">
        <v>290.8569</v>
      </c>
      <c r="V63" s="26">
        <v>287.25119999999998</v>
      </c>
      <c r="W63" s="26">
        <v>290.27999999999997</v>
      </c>
      <c r="X63" s="26">
        <v>324.02999999999997</v>
      </c>
      <c r="Y63" s="26">
        <v>300.52999999999997</v>
      </c>
      <c r="Z63" s="26">
        <v>306.65980000000002</v>
      </c>
      <c r="AA63" s="26">
        <v>524.39120000000003</v>
      </c>
    </row>
    <row r="64" spans="1:27" ht="11.25" customHeight="1" x14ac:dyDescent="0.2">
      <c r="A64" s="33" t="s">
        <v>285</v>
      </c>
      <c r="C64" s="26">
        <v>720.97799999999995</v>
      </c>
      <c r="D64" s="26">
        <v>636.17010000000005</v>
      </c>
      <c r="E64" s="26">
        <v>656.21950000000004</v>
      </c>
      <c r="F64" s="26">
        <v>469.00659999999999</v>
      </c>
      <c r="G64" s="26">
        <v>469.8329</v>
      </c>
      <c r="H64" s="26">
        <v>487.91879999999998</v>
      </c>
      <c r="I64" s="26">
        <v>325.56220000000002</v>
      </c>
      <c r="J64" s="26">
        <v>318.95580000000001</v>
      </c>
      <c r="K64" s="26">
        <v>325.79820000000001</v>
      </c>
      <c r="L64" s="26">
        <v>391.25490000000002</v>
      </c>
      <c r="M64" s="26">
        <v>400.50940000000003</v>
      </c>
      <c r="N64" s="26">
        <v>407.43900000000002</v>
      </c>
      <c r="O64" s="26">
        <v>200.96039999999999</v>
      </c>
      <c r="P64" s="26">
        <v>196.7465</v>
      </c>
      <c r="Q64" s="26">
        <v>219.71950000000001</v>
      </c>
      <c r="R64" s="26">
        <v>112.68259999999999</v>
      </c>
      <c r="S64" s="26">
        <v>117.2043</v>
      </c>
      <c r="T64" s="26">
        <v>97.953100000000006</v>
      </c>
      <c r="U64" s="26">
        <v>96.262200000000007</v>
      </c>
      <c r="V64" s="26">
        <v>96.682900000000004</v>
      </c>
      <c r="W64" s="26">
        <v>97.287499999999994</v>
      </c>
      <c r="X64" s="26">
        <v>90.213099999999997</v>
      </c>
      <c r="Y64" s="26">
        <v>105.2321</v>
      </c>
      <c r="Z64" s="26">
        <v>100.878</v>
      </c>
      <c r="AA64" s="26">
        <v>296.7276</v>
      </c>
    </row>
    <row r="65" spans="1:27" ht="11.25" customHeight="1" x14ac:dyDescent="0.2">
      <c r="A65" s="38" t="s">
        <v>272</v>
      </c>
      <c r="B65" s="39"/>
      <c r="C65" s="12">
        <v>789.69730000000004</v>
      </c>
      <c r="D65" s="12">
        <v>765.11850000000004</v>
      </c>
      <c r="E65" s="12">
        <v>797.0086</v>
      </c>
      <c r="F65" s="12">
        <v>594.51170000000002</v>
      </c>
      <c r="G65" s="12">
        <v>573.9973</v>
      </c>
      <c r="H65" s="12">
        <v>546.76940000000002</v>
      </c>
      <c r="I65" s="12">
        <v>527.81129999999996</v>
      </c>
      <c r="J65" s="12">
        <v>545.51369999999997</v>
      </c>
      <c r="K65" s="12">
        <v>540.82579999999996</v>
      </c>
      <c r="L65" s="12">
        <v>595.13829999999996</v>
      </c>
      <c r="M65" s="12">
        <v>577.10829999999999</v>
      </c>
      <c r="N65" s="12">
        <v>578.21770000000004</v>
      </c>
      <c r="O65" s="12">
        <v>269.6336</v>
      </c>
      <c r="P65" s="12">
        <v>268.50830000000002</v>
      </c>
      <c r="Q65" s="12">
        <v>276.63760000000002</v>
      </c>
      <c r="R65" s="12">
        <v>227.61660000000001</v>
      </c>
      <c r="S65" s="12">
        <v>223.88640000000001</v>
      </c>
      <c r="T65" s="12">
        <v>232.57919999999999</v>
      </c>
      <c r="U65" s="12">
        <v>205.06780000000001</v>
      </c>
      <c r="V65" s="12">
        <v>203.2372</v>
      </c>
      <c r="W65" s="12">
        <v>204.50559999999999</v>
      </c>
      <c r="X65" s="12">
        <v>225.9778</v>
      </c>
      <c r="Y65" s="12">
        <v>209.39099999999999</v>
      </c>
      <c r="Z65" s="12">
        <v>215.93879999999999</v>
      </c>
      <c r="AA65" s="13">
        <v>424.38549999999998</v>
      </c>
    </row>
    <row r="67" spans="1:27" ht="11.25" customHeight="1" x14ac:dyDescent="0.2">
      <c r="A67" s="33" t="s">
        <v>286</v>
      </c>
      <c r="C67" s="26">
        <v>789.69730000000004</v>
      </c>
      <c r="D67" s="26">
        <v>765.11850000000004</v>
      </c>
      <c r="E67" s="26">
        <v>797.0086</v>
      </c>
      <c r="F67" s="26">
        <v>594.51170000000002</v>
      </c>
      <c r="G67" s="26">
        <v>573.9973</v>
      </c>
      <c r="H67" s="26">
        <v>546.76940000000002</v>
      </c>
      <c r="I67" s="26">
        <v>527.81129999999996</v>
      </c>
      <c r="J67" s="26">
        <v>560.02980000000002</v>
      </c>
      <c r="K67" s="26">
        <v>540.82579999999996</v>
      </c>
      <c r="L67" s="26">
        <v>595.13829999999996</v>
      </c>
      <c r="M67" s="26">
        <v>577.10829999999999</v>
      </c>
      <c r="N67" s="26">
        <v>578.21770000000004</v>
      </c>
      <c r="O67" s="26">
        <v>269.6336</v>
      </c>
      <c r="P67" s="26">
        <v>268.50830000000002</v>
      </c>
      <c r="Q67" s="26">
        <v>276.63760000000002</v>
      </c>
      <c r="R67" s="26">
        <v>227.61660000000001</v>
      </c>
      <c r="S67" s="26">
        <v>223.88640000000001</v>
      </c>
      <c r="T67" s="26">
        <v>232.57919999999999</v>
      </c>
      <c r="U67" s="26">
        <v>205.06780000000001</v>
      </c>
      <c r="V67" s="26">
        <v>203.2372</v>
      </c>
      <c r="W67" s="26">
        <v>204.50559999999999</v>
      </c>
      <c r="X67" s="26">
        <v>225.9778</v>
      </c>
      <c r="Y67" s="26">
        <v>209.39099999999999</v>
      </c>
      <c r="Z67" s="26">
        <v>215.93879999999999</v>
      </c>
      <c r="AA67" s="26">
        <v>425.00200000000001</v>
      </c>
    </row>
    <row r="68" spans="1:27" ht="11.25" customHeight="1" x14ac:dyDescent="0.2">
      <c r="A68" s="33" t="s">
        <v>287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-14.516100000000051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-0.61650000000003047</v>
      </c>
    </row>
    <row r="70" spans="1:27" ht="11.25" customHeight="1" x14ac:dyDescent="0.2">
      <c r="A70" s="33" t="s">
        <v>288</v>
      </c>
      <c r="C70" s="26">
        <v>-21962290</v>
      </c>
      <c r="D70" s="26">
        <v>-16372928</v>
      </c>
      <c r="E70" s="26">
        <v>-18448035</v>
      </c>
      <c r="F70" s="26">
        <v>-14822942</v>
      </c>
      <c r="G70" s="26">
        <v>-15274917</v>
      </c>
      <c r="H70" s="26">
        <v>-12762171</v>
      </c>
      <c r="I70" s="26">
        <v>-15942730</v>
      </c>
      <c r="J70" s="26">
        <v>-13868444</v>
      </c>
      <c r="K70" s="26">
        <v>-13904409</v>
      </c>
      <c r="L70" s="26">
        <v>-12420597</v>
      </c>
      <c r="M70" s="26">
        <v>-11137834</v>
      </c>
      <c r="N70" s="26">
        <v>-10108961</v>
      </c>
      <c r="O70" s="26">
        <v>-1337839</v>
      </c>
      <c r="P70" s="26">
        <v>-1558708</v>
      </c>
      <c r="Q70" s="26">
        <v>-2228929</v>
      </c>
      <c r="R70" s="26">
        <v>-2780201</v>
      </c>
      <c r="S70" s="26">
        <v>-3240527</v>
      </c>
      <c r="T70" s="26">
        <v>-2575088</v>
      </c>
      <c r="U70" s="26">
        <v>-195939</v>
      </c>
      <c r="V70" s="26">
        <v>484059</v>
      </c>
      <c r="W70" s="26">
        <v>-126149</v>
      </c>
      <c r="X70" s="26">
        <v>-1980064</v>
      </c>
      <c r="Y70" s="26">
        <v>-1616716</v>
      </c>
      <c r="Z70" s="26">
        <v>-1163400</v>
      </c>
      <c r="AA70" s="26">
        <v>-195345759</v>
      </c>
    </row>
    <row r="71" spans="1:27" ht="11.25" customHeight="1" x14ac:dyDescent="0.2">
      <c r="A71" s="33" t="s">
        <v>289</v>
      </c>
      <c r="C71" s="26">
        <v>-13840176</v>
      </c>
      <c r="D71" s="26">
        <v>-12658440</v>
      </c>
      <c r="E71" s="26">
        <v>-14667846</v>
      </c>
      <c r="F71" s="26">
        <v>-9613882</v>
      </c>
      <c r="G71" s="26">
        <v>-10609794</v>
      </c>
      <c r="H71" s="26">
        <v>-10506485</v>
      </c>
      <c r="I71" s="26">
        <v>-7506645</v>
      </c>
      <c r="J71" s="26">
        <v>-6780041</v>
      </c>
      <c r="K71" s="26">
        <v>-7647324</v>
      </c>
      <c r="L71" s="26">
        <v>-7741559</v>
      </c>
      <c r="M71" s="26">
        <v>-7694395</v>
      </c>
      <c r="N71" s="26">
        <v>-7856355</v>
      </c>
      <c r="O71" s="26">
        <v>-1334969</v>
      </c>
      <c r="P71" s="26">
        <v>-1356249</v>
      </c>
      <c r="Q71" s="26">
        <v>-1522570</v>
      </c>
      <c r="R71" s="26">
        <v>-1160034</v>
      </c>
      <c r="S71" s="26">
        <v>-1306233</v>
      </c>
      <c r="T71" s="26">
        <v>-1348270</v>
      </c>
      <c r="U71" s="26">
        <v>-981122</v>
      </c>
      <c r="V71" s="26">
        <v>-896393</v>
      </c>
      <c r="W71" s="26">
        <v>-927013</v>
      </c>
      <c r="X71" s="26">
        <v>-1136090</v>
      </c>
      <c r="Y71" s="26">
        <v>-1045506</v>
      </c>
      <c r="Z71" s="26">
        <v>-935092</v>
      </c>
      <c r="AA71" s="26">
        <v>-131072483</v>
      </c>
    </row>
    <row r="72" spans="1:27" ht="11.25" customHeight="1" x14ac:dyDescent="0.2">
      <c r="A72" s="38" t="s">
        <v>281</v>
      </c>
      <c r="B72" s="39"/>
      <c r="C72" s="12">
        <v>-35802466</v>
      </c>
      <c r="D72" s="12">
        <v>-29031368</v>
      </c>
      <c r="E72" s="12">
        <v>-33115881</v>
      </c>
      <c r="F72" s="12">
        <v>-24436824</v>
      </c>
      <c r="G72" s="12">
        <v>-25884711</v>
      </c>
      <c r="H72" s="12">
        <v>-23268656</v>
      </c>
      <c r="I72" s="12">
        <v>-23449375</v>
      </c>
      <c r="J72" s="12">
        <v>-20648485</v>
      </c>
      <c r="K72" s="12">
        <v>-21551733</v>
      </c>
      <c r="L72" s="12">
        <v>-20162156</v>
      </c>
      <c r="M72" s="12">
        <v>-18832229</v>
      </c>
      <c r="N72" s="12">
        <v>-17965316</v>
      </c>
      <c r="O72" s="12">
        <v>-2672808</v>
      </c>
      <c r="P72" s="12">
        <v>-2914957</v>
      </c>
      <c r="Q72" s="12">
        <v>-3751499</v>
      </c>
      <c r="R72" s="12">
        <v>-3940235</v>
      </c>
      <c r="S72" s="12">
        <v>-4546760</v>
      </c>
      <c r="T72" s="12">
        <v>-3923358</v>
      </c>
      <c r="U72" s="12">
        <v>-1177061</v>
      </c>
      <c r="V72" s="12">
        <v>-412334</v>
      </c>
      <c r="W72" s="12">
        <v>-1053162</v>
      </c>
      <c r="X72" s="12">
        <v>-3116154</v>
      </c>
      <c r="Y72" s="12">
        <v>-2662222</v>
      </c>
      <c r="Z72" s="12">
        <v>-2098492</v>
      </c>
      <c r="AA72" s="13">
        <v>-326418242</v>
      </c>
    </row>
    <row r="74" spans="1:27" ht="12" customHeight="1" x14ac:dyDescent="0.2">
      <c r="A74" s="15" t="s">
        <v>290</v>
      </c>
    </row>
    <row r="75" spans="1:27" ht="11.25" customHeight="1" x14ac:dyDescent="0.2">
      <c r="A75" s="33" t="s">
        <v>291</v>
      </c>
      <c r="C75" s="16">
        <v>26.25</v>
      </c>
      <c r="D75" s="16">
        <v>23</v>
      </c>
      <c r="E75" s="16">
        <v>20</v>
      </c>
      <c r="F75" s="16">
        <v>18.5</v>
      </c>
      <c r="G75" s="16">
        <v>16.75</v>
      </c>
      <c r="H75" s="16">
        <v>19.25</v>
      </c>
      <c r="I75" s="16">
        <v>31</v>
      </c>
      <c r="J75" s="16">
        <v>39.5</v>
      </c>
      <c r="K75" s="16">
        <v>34</v>
      </c>
      <c r="L75" s="16">
        <v>26.5</v>
      </c>
      <c r="M75" s="16">
        <v>28.5</v>
      </c>
      <c r="N75" s="16">
        <v>31.25</v>
      </c>
      <c r="O75" s="16">
        <v>33.25</v>
      </c>
      <c r="P75" s="16">
        <v>30.75</v>
      </c>
      <c r="Q75" s="16">
        <v>26.75</v>
      </c>
      <c r="R75" s="16">
        <v>22</v>
      </c>
      <c r="S75" s="16">
        <v>18.75</v>
      </c>
      <c r="T75" s="16">
        <v>20.75</v>
      </c>
      <c r="U75" s="16">
        <v>37.5</v>
      </c>
      <c r="V75" s="16">
        <v>43.5</v>
      </c>
      <c r="W75" s="16">
        <v>38.25</v>
      </c>
      <c r="X75" s="16">
        <v>27.25</v>
      </c>
      <c r="Y75" s="16">
        <v>30.25</v>
      </c>
      <c r="Z75" s="16">
        <v>34</v>
      </c>
      <c r="AA75" s="16"/>
    </row>
    <row r="76" spans="1:27" ht="11.25" customHeight="1" x14ac:dyDescent="0.2">
      <c r="A76" s="33" t="s">
        <v>292</v>
      </c>
      <c r="C76" s="16">
        <v>27.25</v>
      </c>
      <c r="D76" s="16">
        <v>23.25</v>
      </c>
      <c r="E76" s="16">
        <v>20.85</v>
      </c>
      <c r="F76" s="16">
        <v>19.25</v>
      </c>
      <c r="G76" s="16">
        <v>17.25</v>
      </c>
      <c r="H76" s="16">
        <v>19.75</v>
      </c>
      <c r="I76" s="16">
        <v>31.5</v>
      </c>
      <c r="J76" s="16">
        <v>40</v>
      </c>
      <c r="K76" s="16">
        <v>34.5</v>
      </c>
      <c r="L76" s="16">
        <v>27</v>
      </c>
      <c r="M76" s="16">
        <v>29</v>
      </c>
      <c r="N76" s="16">
        <v>31.75</v>
      </c>
      <c r="O76" s="16">
        <v>33.25</v>
      </c>
      <c r="P76" s="16">
        <v>30.75</v>
      </c>
      <c r="Q76" s="16">
        <v>26.75</v>
      </c>
      <c r="R76" s="16">
        <v>22</v>
      </c>
      <c r="S76" s="16">
        <v>18.75</v>
      </c>
      <c r="T76" s="16">
        <v>20.75</v>
      </c>
      <c r="U76" s="16">
        <v>37.5</v>
      </c>
      <c r="V76" s="16">
        <v>43.5</v>
      </c>
      <c r="W76" s="16">
        <v>38.25</v>
      </c>
      <c r="X76" s="16">
        <v>27.25</v>
      </c>
      <c r="Y76" s="16">
        <v>30.25</v>
      </c>
      <c r="Z76" s="16">
        <v>34</v>
      </c>
      <c r="AA76" s="16"/>
    </row>
    <row r="77" spans="1:27" ht="11.25" customHeight="1" x14ac:dyDescent="0.2">
      <c r="A77" s="33" t="s">
        <v>293</v>
      </c>
      <c r="C77" s="17">
        <v>-1</v>
      </c>
      <c r="D77" s="17">
        <v>-0.25</v>
      </c>
      <c r="E77" s="17">
        <v>-0.85000000000000142</v>
      </c>
      <c r="F77" s="17">
        <v>-0.75</v>
      </c>
      <c r="G77" s="17">
        <v>-0.5</v>
      </c>
      <c r="H77" s="17">
        <v>-0.5</v>
      </c>
      <c r="I77" s="17">
        <v>-0.5</v>
      </c>
      <c r="J77" s="17">
        <v>-0.5</v>
      </c>
      <c r="K77" s="17">
        <v>-0.5</v>
      </c>
      <c r="L77" s="17">
        <v>-0.5</v>
      </c>
      <c r="M77" s="17">
        <v>-0.5</v>
      </c>
      <c r="N77" s="17">
        <v>-0.5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6"/>
    </row>
    <row r="79" spans="1:27" ht="11.25" customHeight="1" x14ac:dyDescent="0.2">
      <c r="A79" s="33" t="s">
        <v>294</v>
      </c>
      <c r="C79" s="16">
        <v>22.25</v>
      </c>
      <c r="D79" s="16">
        <v>19.25</v>
      </c>
      <c r="E79" s="16">
        <v>17.25</v>
      </c>
      <c r="F79" s="16">
        <v>13.5</v>
      </c>
      <c r="G79" s="16">
        <v>12</v>
      </c>
      <c r="H79" s="16">
        <v>12</v>
      </c>
      <c r="I79" s="16">
        <v>24</v>
      </c>
      <c r="J79" s="16">
        <v>28</v>
      </c>
      <c r="K79" s="16">
        <v>24</v>
      </c>
      <c r="L79" s="16">
        <v>21.5</v>
      </c>
      <c r="M79" s="16">
        <v>22.5</v>
      </c>
      <c r="N79" s="16">
        <v>24.25</v>
      </c>
      <c r="O79" s="16">
        <v>24.25</v>
      </c>
      <c r="P79" s="16">
        <v>21.25</v>
      </c>
      <c r="Q79" s="16">
        <v>19.25</v>
      </c>
      <c r="R79" s="16">
        <v>15.75</v>
      </c>
      <c r="S79" s="16">
        <v>13.75</v>
      </c>
      <c r="T79" s="16">
        <v>13.25</v>
      </c>
      <c r="U79" s="16">
        <v>27.25</v>
      </c>
      <c r="V79" s="16">
        <v>30.25</v>
      </c>
      <c r="W79" s="16">
        <v>28.25</v>
      </c>
      <c r="X79" s="16">
        <v>21.25</v>
      </c>
      <c r="Y79" s="16">
        <v>23.25</v>
      </c>
      <c r="Z79" s="16">
        <v>26.25</v>
      </c>
      <c r="AA79" s="16"/>
    </row>
    <row r="80" spans="1:27" ht="11.25" customHeight="1" x14ac:dyDescent="0.2">
      <c r="A80" s="33" t="s">
        <v>295</v>
      </c>
      <c r="C80" s="16">
        <v>22.5</v>
      </c>
      <c r="D80" s="16">
        <v>19.5</v>
      </c>
      <c r="E80" s="16">
        <v>17.5</v>
      </c>
      <c r="F80" s="16">
        <v>13.75</v>
      </c>
      <c r="G80" s="16">
        <v>12.5</v>
      </c>
      <c r="H80" s="16">
        <v>12</v>
      </c>
      <c r="I80" s="16">
        <v>24</v>
      </c>
      <c r="J80" s="16">
        <v>28</v>
      </c>
      <c r="K80" s="16">
        <v>24</v>
      </c>
      <c r="L80" s="16">
        <v>21.75</v>
      </c>
      <c r="M80" s="16">
        <v>22.75</v>
      </c>
      <c r="N80" s="16">
        <v>24.5</v>
      </c>
      <c r="O80" s="16">
        <v>24.25</v>
      </c>
      <c r="P80" s="16">
        <v>21.25</v>
      </c>
      <c r="Q80" s="16">
        <v>19.25</v>
      </c>
      <c r="R80" s="16">
        <v>15.75</v>
      </c>
      <c r="S80" s="16">
        <v>13.75</v>
      </c>
      <c r="T80" s="16">
        <v>13.25</v>
      </c>
      <c r="U80" s="16">
        <v>27.25</v>
      </c>
      <c r="V80" s="16">
        <v>30.25</v>
      </c>
      <c r="W80" s="16">
        <v>28.25</v>
      </c>
      <c r="X80" s="16">
        <v>21.25</v>
      </c>
      <c r="Y80" s="16">
        <v>23.25</v>
      </c>
      <c r="Z80" s="16">
        <v>26.25</v>
      </c>
      <c r="AA80" s="16"/>
    </row>
    <row r="81" spans="1:27" ht="11.25" customHeight="1" x14ac:dyDescent="0.2">
      <c r="A81" s="33" t="s">
        <v>296</v>
      </c>
      <c r="C81" s="17">
        <v>-0.25</v>
      </c>
      <c r="D81" s="17">
        <v>-0.25</v>
      </c>
      <c r="E81" s="17">
        <v>-0.25</v>
      </c>
      <c r="F81" s="17">
        <v>-0.25</v>
      </c>
      <c r="G81" s="17">
        <v>-0.5</v>
      </c>
      <c r="H81" s="17">
        <v>0</v>
      </c>
      <c r="I81" s="17">
        <v>0</v>
      </c>
      <c r="J81" s="17">
        <v>0</v>
      </c>
      <c r="K81" s="17">
        <v>0</v>
      </c>
      <c r="L81" s="17">
        <v>-0.25</v>
      </c>
      <c r="M81" s="17">
        <v>-0.25</v>
      </c>
      <c r="N81" s="17">
        <v>-0.25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6"/>
    </row>
    <row r="83" spans="1:27" ht="12" customHeight="1" x14ac:dyDescent="0.2">
      <c r="A83" s="15" t="s">
        <v>3</v>
      </c>
    </row>
    <row r="84" spans="1:27" ht="11.25" customHeight="1" x14ac:dyDescent="0.2">
      <c r="A84" s="33" t="s">
        <v>4</v>
      </c>
      <c r="C84" s="16">
        <v>85.386700000000005</v>
      </c>
      <c r="D84" s="16">
        <v>83.241900000000001</v>
      </c>
      <c r="E84" s="16">
        <v>82.929199999999994</v>
      </c>
      <c r="F84" s="16">
        <v>76.55</v>
      </c>
      <c r="G84" s="16">
        <v>78.309700000000007</v>
      </c>
      <c r="H84" s="16">
        <v>78.309700000000007</v>
      </c>
      <c r="I84" s="16">
        <v>100.2444</v>
      </c>
      <c r="J84" s="16">
        <v>100.2444</v>
      </c>
      <c r="K84" s="16">
        <v>100.2444</v>
      </c>
      <c r="L84" s="16">
        <v>77.037899999999993</v>
      </c>
      <c r="M84" s="16">
        <v>77.037899999999993</v>
      </c>
      <c r="N84" s="16">
        <v>77.037899999999993</v>
      </c>
      <c r="O84" s="16">
        <v>57.49</v>
      </c>
      <c r="P84" s="16">
        <v>57.49</v>
      </c>
      <c r="Q84" s="16">
        <v>57.49</v>
      </c>
      <c r="R84" s="16">
        <v>57.49</v>
      </c>
      <c r="S84" s="16">
        <v>57.49</v>
      </c>
      <c r="T84" s="16">
        <v>57.49</v>
      </c>
      <c r="U84" s="16">
        <v>57.49</v>
      </c>
      <c r="V84" s="16">
        <v>57.49</v>
      </c>
      <c r="W84" s="16">
        <v>57.49</v>
      </c>
      <c r="X84" s="16">
        <v>57.49</v>
      </c>
      <c r="Y84" s="16">
        <v>57.49</v>
      </c>
      <c r="Z84" s="16">
        <v>57.49</v>
      </c>
      <c r="AA84" s="16"/>
    </row>
    <row r="85" spans="1:27" ht="11.25" customHeight="1" x14ac:dyDescent="0.2">
      <c r="A85" s="33" t="s">
        <v>5</v>
      </c>
      <c r="C85" s="16">
        <v>53.253100000000003</v>
      </c>
      <c r="D85" s="16">
        <v>83.235699999999994</v>
      </c>
      <c r="E85" s="16">
        <v>120.41249999999999</v>
      </c>
      <c r="F85" s="16">
        <v>101.22</v>
      </c>
      <c r="G85" s="16">
        <v>101.22</v>
      </c>
      <c r="H85" s="16">
        <v>76.261099999999999</v>
      </c>
      <c r="I85" s="16">
        <v>73.412499999999994</v>
      </c>
      <c r="J85" s="16">
        <v>89.383300000000006</v>
      </c>
      <c r="K85" s="16">
        <v>114.825</v>
      </c>
      <c r="L85" s="16">
        <v>90.3</v>
      </c>
      <c r="M85" s="16">
        <v>90.3</v>
      </c>
      <c r="N85" s="16">
        <v>90.3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40.375</v>
      </c>
      <c r="V85" s="16">
        <v>40.375</v>
      </c>
      <c r="W85" s="16">
        <v>40.375</v>
      </c>
      <c r="X85" s="16">
        <v>0</v>
      </c>
      <c r="Y85" s="16">
        <v>0</v>
      </c>
      <c r="Z85" s="16">
        <v>0</v>
      </c>
      <c r="AA85" s="16"/>
    </row>
    <row r="87" spans="1:27" ht="11.25" customHeight="1" x14ac:dyDescent="0.2">
      <c r="A87" s="33" t="s">
        <v>6</v>
      </c>
      <c r="C87" s="16">
        <v>72.071899999999999</v>
      </c>
      <c r="D87" s="16">
        <v>77.020700000000005</v>
      </c>
      <c r="E87" s="16">
        <v>77.020700000000005</v>
      </c>
      <c r="F87" s="16">
        <v>69.009100000000004</v>
      </c>
      <c r="G87" s="16">
        <v>69.009100000000004</v>
      </c>
      <c r="H87" s="16">
        <v>67.008700000000005</v>
      </c>
      <c r="I87" s="16">
        <v>72.123500000000007</v>
      </c>
      <c r="J87" s="16">
        <v>72.123500000000007</v>
      </c>
      <c r="K87" s="16">
        <v>72.123500000000007</v>
      </c>
      <c r="L87" s="16">
        <v>66.48</v>
      </c>
      <c r="M87" s="16">
        <v>66.48</v>
      </c>
      <c r="N87" s="16">
        <v>66.48</v>
      </c>
      <c r="O87" s="16">
        <v>29.304200000000002</v>
      </c>
      <c r="P87" s="16">
        <v>29.304200000000002</v>
      </c>
      <c r="Q87" s="16">
        <v>29.304200000000002</v>
      </c>
      <c r="R87" s="16">
        <v>27.393799999999999</v>
      </c>
      <c r="S87" s="16">
        <v>27.393799999999999</v>
      </c>
      <c r="T87" s="16">
        <v>27.393799999999999</v>
      </c>
      <c r="U87" s="16">
        <v>27.393799999999999</v>
      </c>
      <c r="V87" s="16">
        <v>27.393799999999999</v>
      </c>
      <c r="W87" s="16">
        <v>27.393799999999999</v>
      </c>
      <c r="X87" s="16">
        <v>27.393799999999999</v>
      </c>
      <c r="Y87" s="16">
        <v>27.393799999999999</v>
      </c>
      <c r="Z87" s="16">
        <v>27.393799999999999</v>
      </c>
      <c r="AA87" s="16"/>
    </row>
    <row r="88" spans="1:27" ht="11.25" customHeight="1" x14ac:dyDescent="0.2">
      <c r="A88" s="33" t="s">
        <v>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/>
    </row>
    <row r="90" spans="1:27" ht="12" customHeight="1" x14ac:dyDescent="0.2">
      <c r="A90" s="135" t="s">
        <v>298</v>
      </c>
      <c r="C90" s="32" t="s">
        <v>235</v>
      </c>
      <c r="D90" s="32" t="s">
        <v>236</v>
      </c>
      <c r="E90" s="32" t="s">
        <v>237</v>
      </c>
      <c r="F90" s="32" t="s">
        <v>238</v>
      </c>
      <c r="G90" s="32" t="s">
        <v>239</v>
      </c>
      <c r="H90" s="32" t="s">
        <v>240</v>
      </c>
      <c r="I90" s="32" t="s">
        <v>241</v>
      </c>
      <c r="J90" s="32" t="s">
        <v>242</v>
      </c>
      <c r="K90" s="32" t="s">
        <v>243</v>
      </c>
      <c r="L90" s="32" t="s">
        <v>244</v>
      </c>
      <c r="M90" s="32" t="s">
        <v>245</v>
      </c>
      <c r="N90" s="32" t="s">
        <v>246</v>
      </c>
      <c r="O90" s="32" t="s">
        <v>247</v>
      </c>
      <c r="P90" s="32" t="s">
        <v>248</v>
      </c>
      <c r="Q90" s="32" t="s">
        <v>249</v>
      </c>
      <c r="R90" s="32" t="s">
        <v>250</v>
      </c>
      <c r="S90" s="32" t="s">
        <v>251</v>
      </c>
      <c r="T90" s="32" t="s">
        <v>252</v>
      </c>
      <c r="U90" s="32" t="s">
        <v>253</v>
      </c>
      <c r="V90" s="32" t="s">
        <v>254</v>
      </c>
      <c r="W90" s="32" t="s">
        <v>255</v>
      </c>
      <c r="X90" s="32" t="s">
        <v>256</v>
      </c>
      <c r="Y90" s="32" t="s">
        <v>257</v>
      </c>
      <c r="Z90" s="32" t="s">
        <v>258</v>
      </c>
      <c r="AA90" s="32" t="s">
        <v>72</v>
      </c>
    </row>
    <row r="91" spans="1:27" ht="11.25" customHeight="1" x14ac:dyDescent="0.2">
      <c r="A91" s="33" t="s">
        <v>284</v>
      </c>
      <c r="C91" s="26">
        <v>-0.96150000000000002</v>
      </c>
      <c r="D91" s="26">
        <v>-1.25</v>
      </c>
      <c r="E91" s="26">
        <v>-20</v>
      </c>
      <c r="F91" s="26">
        <v>-20</v>
      </c>
      <c r="G91" s="26">
        <v>-20</v>
      </c>
      <c r="H91" s="26">
        <v>-38.75</v>
      </c>
      <c r="I91" s="26">
        <v>-63.75</v>
      </c>
      <c r="J91" s="26">
        <v>-63.75</v>
      </c>
      <c r="K91" s="26">
        <v>-63.75</v>
      </c>
      <c r="L91" s="26">
        <v>-20</v>
      </c>
      <c r="M91" s="26">
        <v>-2</v>
      </c>
      <c r="N91" s="26">
        <v>-1.1000000000000001</v>
      </c>
      <c r="O91" s="26">
        <v>-0.96150000000000002</v>
      </c>
      <c r="P91" s="26">
        <v>-2.1875</v>
      </c>
      <c r="Q91" s="26">
        <v>-20</v>
      </c>
      <c r="R91" s="26">
        <v>-20</v>
      </c>
      <c r="S91" s="26">
        <v>-20</v>
      </c>
      <c r="T91" s="26">
        <v>-38.75</v>
      </c>
      <c r="U91" s="26">
        <v>-63.75</v>
      </c>
      <c r="V91" s="26">
        <v>-63.75</v>
      </c>
      <c r="W91" s="26">
        <v>-64.2</v>
      </c>
      <c r="X91" s="26">
        <v>-20</v>
      </c>
      <c r="Y91" s="26">
        <v>-2.1875</v>
      </c>
      <c r="Z91" s="26">
        <v>-0.96150000000000002</v>
      </c>
      <c r="AA91" s="26">
        <v>-26.471900000000002</v>
      </c>
    </row>
    <row r="92" spans="1:27" ht="11.25" customHeight="1" x14ac:dyDescent="0.2">
      <c r="A92" s="33" t="s">
        <v>285</v>
      </c>
      <c r="C92" s="26">
        <v>-18.9024</v>
      </c>
      <c r="D92" s="26">
        <v>-20</v>
      </c>
      <c r="E92" s="26">
        <v>-20</v>
      </c>
      <c r="F92" s="26">
        <v>-19.934200000000001</v>
      </c>
      <c r="G92" s="26">
        <v>-20</v>
      </c>
      <c r="H92" s="26">
        <v>-20</v>
      </c>
      <c r="I92" s="26">
        <v>-20.9146</v>
      </c>
      <c r="J92" s="26">
        <v>-20</v>
      </c>
      <c r="K92" s="26">
        <v>-22.142900000000001</v>
      </c>
      <c r="L92" s="26">
        <v>-20.0641</v>
      </c>
      <c r="M92" s="26">
        <v>-18.875</v>
      </c>
      <c r="N92" s="26">
        <v>-18.953499999999998</v>
      </c>
      <c r="O92" s="26">
        <v>-18.9024</v>
      </c>
      <c r="P92" s="26">
        <v>-20</v>
      </c>
      <c r="Q92" s="26">
        <v>-20</v>
      </c>
      <c r="R92" s="26">
        <v>-19.934200000000001</v>
      </c>
      <c r="S92" s="26">
        <v>-20</v>
      </c>
      <c r="T92" s="26">
        <v>-20</v>
      </c>
      <c r="U92" s="26">
        <v>-20.9146</v>
      </c>
      <c r="V92" s="26">
        <v>-20</v>
      </c>
      <c r="W92" s="26">
        <v>-21.6875</v>
      </c>
      <c r="X92" s="26">
        <v>-20.0641</v>
      </c>
      <c r="Y92" s="26">
        <v>-18.928599999999999</v>
      </c>
      <c r="Z92" s="26">
        <v>-18.9024</v>
      </c>
      <c r="AA92" s="26">
        <v>-19.960999999999999</v>
      </c>
    </row>
    <row r="93" spans="1:27" ht="11.25" customHeight="1" x14ac:dyDescent="0.2">
      <c r="A93" s="38" t="s">
        <v>272</v>
      </c>
      <c r="B93" s="39"/>
      <c r="C93" s="12">
        <v>-8.8710000000000004</v>
      </c>
      <c r="D93" s="12">
        <v>-9.2857000000000003</v>
      </c>
      <c r="E93" s="12">
        <v>-20</v>
      </c>
      <c r="F93" s="12">
        <v>-19.972200000000001</v>
      </c>
      <c r="G93" s="12">
        <v>-20</v>
      </c>
      <c r="H93" s="12">
        <v>-30.416699999999999</v>
      </c>
      <c r="I93" s="12">
        <v>-44.865600000000001</v>
      </c>
      <c r="J93" s="12">
        <v>-45.403199999999998</v>
      </c>
      <c r="K93" s="12">
        <v>-44.333300000000001</v>
      </c>
      <c r="L93" s="12">
        <v>-20.026900000000001</v>
      </c>
      <c r="M93" s="12">
        <v>-9.5</v>
      </c>
      <c r="N93" s="12">
        <v>-9.3547999999999991</v>
      </c>
      <c r="O93" s="12">
        <v>-8.8710000000000004</v>
      </c>
      <c r="P93" s="12">
        <v>-9.8214000000000006</v>
      </c>
      <c r="Q93" s="12">
        <v>-20</v>
      </c>
      <c r="R93" s="12">
        <v>-19.972200000000001</v>
      </c>
      <c r="S93" s="12">
        <v>-20</v>
      </c>
      <c r="T93" s="12">
        <v>-30.416699999999999</v>
      </c>
      <c r="U93" s="12">
        <v>-44.865600000000001</v>
      </c>
      <c r="V93" s="12">
        <v>-44.462400000000002</v>
      </c>
      <c r="W93" s="12">
        <v>-45.305599999999998</v>
      </c>
      <c r="X93" s="12">
        <v>-20.026900000000001</v>
      </c>
      <c r="Y93" s="12">
        <v>-10</v>
      </c>
      <c r="Z93" s="12">
        <v>-8.8710000000000004</v>
      </c>
      <c r="AA93" s="13">
        <v>-23.611899999999999</v>
      </c>
    </row>
    <row r="95" spans="1:27" ht="11.25" customHeight="1" x14ac:dyDescent="0.2">
      <c r="A95" s="33" t="s">
        <v>286</v>
      </c>
      <c r="C95" s="26">
        <v>-8.8710000000000004</v>
      </c>
      <c r="D95" s="26">
        <v>-9.2857000000000003</v>
      </c>
      <c r="E95" s="26">
        <v>-20</v>
      </c>
      <c r="F95" s="26">
        <v>-19.972200000000001</v>
      </c>
      <c r="G95" s="26">
        <v>-20</v>
      </c>
      <c r="H95" s="26">
        <v>-30.416699999999999</v>
      </c>
      <c r="I95" s="26">
        <v>-44.865600000000001</v>
      </c>
      <c r="J95" s="26">
        <v>-45.403199999999998</v>
      </c>
      <c r="K95" s="26">
        <v>-44.333300000000001</v>
      </c>
      <c r="L95" s="26">
        <v>-20.026900000000001</v>
      </c>
      <c r="M95" s="26">
        <v>-9.5</v>
      </c>
      <c r="N95" s="26">
        <v>-9.3547999999999991</v>
      </c>
      <c r="O95" s="26">
        <v>-8.8710000000000004</v>
      </c>
      <c r="P95" s="26">
        <v>-9.8214000000000006</v>
      </c>
      <c r="Q95" s="26">
        <v>-20</v>
      </c>
      <c r="R95" s="26">
        <v>-19.972200000000001</v>
      </c>
      <c r="S95" s="26">
        <v>-20</v>
      </c>
      <c r="T95" s="26">
        <v>-30.416699999999999</v>
      </c>
      <c r="U95" s="26">
        <v>-44.865600000000001</v>
      </c>
      <c r="V95" s="26">
        <v>-44.462400000000002</v>
      </c>
      <c r="W95" s="26">
        <v>-45.305599999999998</v>
      </c>
      <c r="X95" s="26">
        <v>-20.026900000000001</v>
      </c>
      <c r="Y95" s="26">
        <v>-10</v>
      </c>
      <c r="Z95" s="26">
        <v>-8.8710000000000004</v>
      </c>
      <c r="AA95" s="26">
        <v>-23.611899999999999</v>
      </c>
    </row>
    <row r="96" spans="1:27" ht="11.25" customHeight="1" x14ac:dyDescent="0.2">
      <c r="A96" s="33" t="s">
        <v>287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33" t="s">
        <v>288</v>
      </c>
      <c r="C98" s="26">
        <v>246434</v>
      </c>
      <c r="D98" s="26">
        <v>225134</v>
      </c>
      <c r="E98" s="26">
        <v>74387</v>
      </c>
      <c r="F98" s="26">
        <v>86537</v>
      </c>
      <c r="G98" s="26">
        <v>96817</v>
      </c>
      <c r="H98" s="26">
        <v>-107208</v>
      </c>
      <c r="I98" s="26">
        <v>-194812</v>
      </c>
      <c r="J98" s="26">
        <v>-391455</v>
      </c>
      <c r="K98" s="26">
        <v>-172985</v>
      </c>
      <c r="L98" s="26">
        <v>25376</v>
      </c>
      <c r="M98" s="26">
        <v>218949</v>
      </c>
      <c r="N98" s="26">
        <v>225273</v>
      </c>
      <c r="O98" s="26">
        <v>234041</v>
      </c>
      <c r="P98" s="26">
        <v>201154</v>
      </c>
      <c r="Q98" s="26">
        <v>17768</v>
      </c>
      <c r="R98" s="26">
        <v>54218</v>
      </c>
      <c r="S98" s="26">
        <v>70364</v>
      </c>
      <c r="T98" s="26">
        <v>-141258</v>
      </c>
      <c r="U98" s="26">
        <v>-343976</v>
      </c>
      <c r="V98" s="26">
        <v>-464622</v>
      </c>
      <c r="W98" s="26">
        <v>-304500</v>
      </c>
      <c r="X98" s="26">
        <v>19737</v>
      </c>
      <c r="Y98" s="26">
        <v>192178</v>
      </c>
      <c r="Z98" s="26">
        <v>220055</v>
      </c>
      <c r="AA98" s="26">
        <v>87606</v>
      </c>
    </row>
    <row r="99" spans="1:27" ht="11.25" customHeight="1" x14ac:dyDescent="0.2">
      <c r="A99" s="33" t="s">
        <v>289</v>
      </c>
      <c r="C99" s="26">
        <v>65324</v>
      </c>
      <c r="D99" s="26">
        <v>67397</v>
      </c>
      <c r="E99" s="26">
        <v>89607</v>
      </c>
      <c r="F99" s="26">
        <v>105052</v>
      </c>
      <c r="G99" s="26">
        <v>123438</v>
      </c>
      <c r="H99" s="26">
        <v>120152</v>
      </c>
      <c r="I99" s="26">
        <v>38174</v>
      </c>
      <c r="J99" s="26">
        <v>18413</v>
      </c>
      <c r="K99" s="26">
        <v>29204</v>
      </c>
      <c r="L99" s="26">
        <v>58221</v>
      </c>
      <c r="M99" s="26">
        <v>61036</v>
      </c>
      <c r="N99" s="26">
        <v>53106</v>
      </c>
      <c r="O99" s="26">
        <v>50801</v>
      </c>
      <c r="P99" s="26">
        <v>53542</v>
      </c>
      <c r="Q99" s="26">
        <v>73160</v>
      </c>
      <c r="R99" s="26">
        <v>87279</v>
      </c>
      <c r="S99" s="26">
        <v>106335</v>
      </c>
      <c r="T99" s="26">
        <v>106183</v>
      </c>
      <c r="U99" s="26">
        <v>15271</v>
      </c>
      <c r="V99" s="26">
        <v>4548</v>
      </c>
      <c r="W99" s="26">
        <v>2155</v>
      </c>
      <c r="X99" s="26">
        <v>55770</v>
      </c>
      <c r="Y99" s="26">
        <v>54896</v>
      </c>
      <c r="Z99" s="26">
        <v>36652</v>
      </c>
      <c r="AA99" s="26">
        <v>1475716</v>
      </c>
    </row>
    <row r="100" spans="1:27" ht="11.25" customHeight="1" x14ac:dyDescent="0.2">
      <c r="A100" s="38" t="s">
        <v>281</v>
      </c>
      <c r="B100" s="39"/>
      <c r="C100" s="12">
        <v>311758</v>
      </c>
      <c r="D100" s="12">
        <v>292531</v>
      </c>
      <c r="E100" s="12">
        <v>163994</v>
      </c>
      <c r="F100" s="12">
        <v>191589</v>
      </c>
      <c r="G100" s="12">
        <v>220255</v>
      </c>
      <c r="H100" s="12">
        <v>12944</v>
      </c>
      <c r="I100" s="12">
        <v>-156638</v>
      </c>
      <c r="J100" s="12">
        <v>-373042</v>
      </c>
      <c r="K100" s="12">
        <v>-143781</v>
      </c>
      <c r="L100" s="12">
        <v>83597</v>
      </c>
      <c r="M100" s="12">
        <v>279985</v>
      </c>
      <c r="N100" s="12">
        <v>278379</v>
      </c>
      <c r="O100" s="12">
        <v>284842</v>
      </c>
      <c r="P100" s="12">
        <v>254696</v>
      </c>
      <c r="Q100" s="12">
        <v>90928</v>
      </c>
      <c r="R100" s="12">
        <v>141497</v>
      </c>
      <c r="S100" s="12">
        <v>176699</v>
      </c>
      <c r="T100" s="12">
        <v>-35075</v>
      </c>
      <c r="U100" s="12">
        <v>-328705</v>
      </c>
      <c r="V100" s="12">
        <v>-460074</v>
      </c>
      <c r="W100" s="12">
        <v>-302345</v>
      </c>
      <c r="X100" s="12">
        <v>75507</v>
      </c>
      <c r="Y100" s="12">
        <v>247074</v>
      </c>
      <c r="Z100" s="12">
        <v>256707</v>
      </c>
      <c r="AA100" s="13">
        <v>1563322</v>
      </c>
    </row>
    <row r="102" spans="1:27" ht="12" customHeight="1" x14ac:dyDescent="0.2">
      <c r="A102" s="15" t="s">
        <v>290</v>
      </c>
    </row>
    <row r="103" spans="1:27" ht="11.25" customHeight="1" x14ac:dyDescent="0.2">
      <c r="A103" s="33" t="s">
        <v>291</v>
      </c>
      <c r="C103" s="16">
        <v>27.9</v>
      </c>
      <c r="D103" s="16">
        <v>25</v>
      </c>
      <c r="E103" s="16">
        <v>22</v>
      </c>
      <c r="F103" s="16">
        <v>20.5</v>
      </c>
      <c r="G103" s="16">
        <v>19.25</v>
      </c>
      <c r="H103" s="16">
        <v>23</v>
      </c>
      <c r="I103" s="16">
        <v>36</v>
      </c>
      <c r="J103" s="16">
        <v>43</v>
      </c>
      <c r="K103" s="16">
        <v>35.75</v>
      </c>
      <c r="L103" s="16">
        <v>28</v>
      </c>
      <c r="M103" s="16">
        <v>29.75</v>
      </c>
      <c r="N103" s="16">
        <v>31.75</v>
      </c>
      <c r="O103" s="16">
        <v>34.25</v>
      </c>
      <c r="P103" s="16">
        <v>32.25</v>
      </c>
      <c r="Q103" s="16">
        <v>28.75</v>
      </c>
      <c r="R103" s="16">
        <v>24.1</v>
      </c>
      <c r="S103" s="16">
        <v>22</v>
      </c>
      <c r="T103" s="16">
        <v>25.75</v>
      </c>
      <c r="U103" s="16">
        <v>42.5</v>
      </c>
      <c r="V103" s="16">
        <v>47.5</v>
      </c>
      <c r="W103" s="16">
        <v>41.25</v>
      </c>
      <c r="X103" s="16">
        <v>28.5</v>
      </c>
      <c r="Y103" s="16">
        <v>31.5</v>
      </c>
      <c r="Z103" s="16">
        <v>35.25</v>
      </c>
      <c r="AA103" s="16"/>
    </row>
    <row r="104" spans="1:27" ht="11.25" customHeight="1" x14ac:dyDescent="0.2">
      <c r="A104" s="33" t="s">
        <v>292</v>
      </c>
      <c r="C104" s="16">
        <v>28.9</v>
      </c>
      <c r="D104" s="16">
        <v>25.1</v>
      </c>
      <c r="E104" s="16">
        <v>22.7</v>
      </c>
      <c r="F104" s="16">
        <v>21.25</v>
      </c>
      <c r="G104" s="16">
        <v>19.75</v>
      </c>
      <c r="H104" s="16">
        <v>23.5</v>
      </c>
      <c r="I104" s="16">
        <v>36.5</v>
      </c>
      <c r="J104" s="16">
        <v>43.5</v>
      </c>
      <c r="K104" s="16">
        <v>36.25</v>
      </c>
      <c r="L104" s="16">
        <v>28.5</v>
      </c>
      <c r="M104" s="16">
        <v>30.25</v>
      </c>
      <c r="N104" s="16">
        <v>32.25</v>
      </c>
      <c r="O104" s="16">
        <v>34.25</v>
      </c>
      <c r="P104" s="16">
        <v>32.25</v>
      </c>
      <c r="Q104" s="16">
        <v>28.75</v>
      </c>
      <c r="R104" s="16">
        <v>24.1</v>
      </c>
      <c r="S104" s="16">
        <v>22</v>
      </c>
      <c r="T104" s="16">
        <v>25.75</v>
      </c>
      <c r="U104" s="16">
        <v>42.5</v>
      </c>
      <c r="V104" s="16">
        <v>47.5</v>
      </c>
      <c r="W104" s="16">
        <v>41.25</v>
      </c>
      <c r="X104" s="16">
        <v>28.5</v>
      </c>
      <c r="Y104" s="16">
        <v>31.5</v>
      </c>
      <c r="Z104" s="16">
        <v>35.25</v>
      </c>
      <c r="AA104" s="16"/>
    </row>
    <row r="105" spans="1:27" ht="11.25" customHeight="1" x14ac:dyDescent="0.2">
      <c r="A105" s="33" t="s">
        <v>293</v>
      </c>
      <c r="C105" s="17">
        <v>-1</v>
      </c>
      <c r="D105" s="17">
        <v>-0.10000000000000142</v>
      </c>
      <c r="E105" s="17">
        <v>-0.69999999999999929</v>
      </c>
      <c r="F105" s="17">
        <v>-0.75</v>
      </c>
      <c r="G105" s="17">
        <v>-0.5</v>
      </c>
      <c r="H105" s="17">
        <v>-0.5</v>
      </c>
      <c r="I105" s="17">
        <v>-0.5</v>
      </c>
      <c r="J105" s="17">
        <v>-0.5</v>
      </c>
      <c r="K105" s="17">
        <v>-0.5</v>
      </c>
      <c r="L105" s="17">
        <v>-0.5</v>
      </c>
      <c r="M105" s="17">
        <v>-0.5</v>
      </c>
      <c r="N105" s="17">
        <v>-0.5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6"/>
    </row>
    <row r="107" spans="1:27" ht="11.25" customHeight="1" x14ac:dyDescent="0.2">
      <c r="A107" s="33" t="s">
        <v>294</v>
      </c>
      <c r="C107" s="16">
        <v>22.25</v>
      </c>
      <c r="D107" s="16">
        <v>19.25</v>
      </c>
      <c r="E107" s="16">
        <v>17.25</v>
      </c>
      <c r="F107" s="16">
        <v>13.5</v>
      </c>
      <c r="G107" s="16">
        <v>12</v>
      </c>
      <c r="H107" s="16">
        <v>12</v>
      </c>
      <c r="I107" s="16">
        <v>24</v>
      </c>
      <c r="J107" s="16">
        <v>28</v>
      </c>
      <c r="K107" s="16">
        <v>24</v>
      </c>
      <c r="L107" s="16">
        <v>21.5</v>
      </c>
      <c r="M107" s="16">
        <v>22.5</v>
      </c>
      <c r="N107" s="16">
        <v>24.25</v>
      </c>
      <c r="O107" s="16">
        <v>24.25</v>
      </c>
      <c r="P107" s="16">
        <v>21.25</v>
      </c>
      <c r="Q107" s="16">
        <v>19.25</v>
      </c>
      <c r="R107" s="16">
        <v>15.75</v>
      </c>
      <c r="S107" s="16">
        <v>13.75</v>
      </c>
      <c r="T107" s="16">
        <v>13.25</v>
      </c>
      <c r="U107" s="16">
        <v>27.25</v>
      </c>
      <c r="V107" s="16">
        <v>30.25</v>
      </c>
      <c r="W107" s="16">
        <v>28.25</v>
      </c>
      <c r="X107" s="16">
        <v>21.25</v>
      </c>
      <c r="Y107" s="16">
        <v>23.25</v>
      </c>
      <c r="Z107" s="16">
        <v>26.25</v>
      </c>
      <c r="AA107" s="16"/>
    </row>
    <row r="108" spans="1:27" ht="11.25" customHeight="1" x14ac:dyDescent="0.2">
      <c r="A108" s="33" t="s">
        <v>295</v>
      </c>
      <c r="C108" s="16">
        <v>22.5</v>
      </c>
      <c r="D108" s="16">
        <v>19.5</v>
      </c>
      <c r="E108" s="16">
        <v>17.5</v>
      </c>
      <c r="F108" s="16">
        <v>13.75</v>
      </c>
      <c r="G108" s="16">
        <v>12.5</v>
      </c>
      <c r="H108" s="16">
        <v>12</v>
      </c>
      <c r="I108" s="16">
        <v>24</v>
      </c>
      <c r="J108" s="16">
        <v>28</v>
      </c>
      <c r="K108" s="16">
        <v>24</v>
      </c>
      <c r="L108" s="16">
        <v>21.75</v>
      </c>
      <c r="M108" s="16">
        <v>22.75</v>
      </c>
      <c r="N108" s="16">
        <v>24.5</v>
      </c>
      <c r="O108" s="16">
        <v>24.25</v>
      </c>
      <c r="P108" s="16">
        <v>21.25</v>
      </c>
      <c r="Q108" s="16">
        <v>19.25</v>
      </c>
      <c r="R108" s="16">
        <v>15.75</v>
      </c>
      <c r="S108" s="16">
        <v>13.75</v>
      </c>
      <c r="T108" s="16">
        <v>13.25</v>
      </c>
      <c r="U108" s="16">
        <v>27.25</v>
      </c>
      <c r="V108" s="16">
        <v>30.25</v>
      </c>
      <c r="W108" s="16">
        <v>28.25</v>
      </c>
      <c r="X108" s="16">
        <v>21.25</v>
      </c>
      <c r="Y108" s="16">
        <v>23.25</v>
      </c>
      <c r="Z108" s="16">
        <v>26.25</v>
      </c>
      <c r="AA108" s="16"/>
    </row>
    <row r="109" spans="1:27" ht="11.25" customHeight="1" x14ac:dyDescent="0.2">
      <c r="A109" s="33" t="s">
        <v>296</v>
      </c>
      <c r="C109" s="17">
        <v>-0.25</v>
      </c>
      <c r="D109" s="17">
        <v>-0.25</v>
      </c>
      <c r="E109" s="17">
        <v>-0.25</v>
      </c>
      <c r="F109" s="17">
        <v>-0.25</v>
      </c>
      <c r="G109" s="17">
        <v>-0.5</v>
      </c>
      <c r="H109" s="17">
        <v>0</v>
      </c>
      <c r="I109" s="17">
        <v>0</v>
      </c>
      <c r="J109" s="17">
        <v>0</v>
      </c>
      <c r="K109" s="17">
        <v>0</v>
      </c>
      <c r="L109" s="17">
        <v>-0.25</v>
      </c>
      <c r="M109" s="17">
        <v>-0.25</v>
      </c>
      <c r="N109" s="17">
        <v>-0.25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6"/>
    </row>
    <row r="111" spans="1:27" ht="12" customHeight="1" x14ac:dyDescent="0.2">
      <c r="A111" s="15" t="s">
        <v>3</v>
      </c>
    </row>
    <row r="112" spans="1:27" ht="11.25" customHeight="1" x14ac:dyDescent="0.2">
      <c r="A112" s="33" t="s">
        <v>4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/>
    </row>
    <row r="113" spans="1:27" ht="11.25" customHeight="1" x14ac:dyDescent="0.2">
      <c r="A113" s="33" t="s">
        <v>5</v>
      </c>
      <c r="C113" s="16">
        <v>31</v>
      </c>
      <c r="D113" s="16">
        <v>31</v>
      </c>
      <c r="E113" s="16">
        <v>31</v>
      </c>
      <c r="F113" s="16">
        <v>31</v>
      </c>
      <c r="G113" s="16">
        <v>31</v>
      </c>
      <c r="H113" s="16">
        <v>31</v>
      </c>
      <c r="I113" s="16">
        <v>40.444400000000002</v>
      </c>
      <c r="J113" s="16">
        <v>40.444400000000002</v>
      </c>
      <c r="K113" s="16">
        <v>40.444400000000002</v>
      </c>
      <c r="L113" s="16">
        <v>31</v>
      </c>
      <c r="M113" s="16">
        <v>31</v>
      </c>
      <c r="N113" s="16">
        <v>31</v>
      </c>
      <c r="O113" s="16">
        <v>31</v>
      </c>
      <c r="P113" s="16">
        <v>31</v>
      </c>
      <c r="Q113" s="16">
        <v>31</v>
      </c>
      <c r="R113" s="16">
        <v>31</v>
      </c>
      <c r="S113" s="16">
        <v>31</v>
      </c>
      <c r="T113" s="16">
        <v>31</v>
      </c>
      <c r="U113" s="16">
        <v>40.444400000000002</v>
      </c>
      <c r="V113" s="16">
        <v>40.444400000000002</v>
      </c>
      <c r="W113" s="16">
        <v>40.444400000000002</v>
      </c>
      <c r="X113" s="16">
        <v>31</v>
      </c>
      <c r="Y113" s="16">
        <v>31</v>
      </c>
      <c r="Z113" s="16">
        <v>31</v>
      </c>
      <c r="AA113" s="16"/>
    </row>
    <row r="115" spans="1:27" ht="11.25" customHeight="1" x14ac:dyDescent="0.2">
      <c r="A115" s="33" t="s">
        <v>6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/>
    </row>
    <row r="116" spans="1:27" ht="11.25" customHeight="1" x14ac:dyDescent="0.2">
      <c r="A116" s="33" t="s">
        <v>7</v>
      </c>
      <c r="C116" s="16">
        <v>31</v>
      </c>
      <c r="D116" s="16">
        <v>31</v>
      </c>
      <c r="E116" s="16">
        <v>31</v>
      </c>
      <c r="F116" s="16">
        <v>31</v>
      </c>
      <c r="G116" s="16">
        <v>31</v>
      </c>
      <c r="H116" s="16">
        <v>31</v>
      </c>
      <c r="I116" s="16">
        <v>31</v>
      </c>
      <c r="J116" s="16">
        <v>31</v>
      </c>
      <c r="K116" s="16">
        <v>31</v>
      </c>
      <c r="L116" s="16">
        <v>31</v>
      </c>
      <c r="M116" s="16">
        <v>31</v>
      </c>
      <c r="N116" s="16">
        <v>31</v>
      </c>
      <c r="O116" s="16">
        <v>31</v>
      </c>
      <c r="P116" s="16">
        <v>31</v>
      </c>
      <c r="Q116" s="16">
        <v>31</v>
      </c>
      <c r="R116" s="16">
        <v>31</v>
      </c>
      <c r="S116" s="16">
        <v>31</v>
      </c>
      <c r="T116" s="16">
        <v>31</v>
      </c>
      <c r="U116" s="16">
        <v>31</v>
      </c>
      <c r="V116" s="16">
        <v>31</v>
      </c>
      <c r="W116" s="16">
        <v>31</v>
      </c>
      <c r="X116" s="16">
        <v>31</v>
      </c>
      <c r="Y116" s="16">
        <v>31</v>
      </c>
      <c r="Z116" s="16">
        <v>31</v>
      </c>
      <c r="AA116" s="16"/>
    </row>
    <row r="117" spans="1:27" ht="13.5" hidden="1" customHeight="1" x14ac:dyDescent="0.2"/>
    <row r="118" spans="1:27" ht="12" hidden="1" customHeight="1" x14ac:dyDescent="0.2">
      <c r="A118" s="135" t="s">
        <v>9</v>
      </c>
      <c r="C118" s="32" t="s">
        <v>235</v>
      </c>
      <c r="D118" s="32" t="s">
        <v>236</v>
      </c>
      <c r="E118" s="32" t="s">
        <v>237</v>
      </c>
      <c r="F118" s="32" t="s">
        <v>238</v>
      </c>
      <c r="G118" s="32" t="s">
        <v>239</v>
      </c>
      <c r="H118" s="32" t="s">
        <v>240</v>
      </c>
      <c r="I118" s="32" t="s">
        <v>241</v>
      </c>
      <c r="J118" s="32" t="s">
        <v>242</v>
      </c>
      <c r="K118" s="32" t="s">
        <v>243</v>
      </c>
      <c r="L118" s="32" t="s">
        <v>244</v>
      </c>
      <c r="M118" s="32" t="s">
        <v>245</v>
      </c>
      <c r="N118" s="32" t="s">
        <v>246</v>
      </c>
      <c r="O118" s="32" t="s">
        <v>247</v>
      </c>
      <c r="P118" s="32" t="s">
        <v>248</v>
      </c>
      <c r="Q118" s="32" t="s">
        <v>249</v>
      </c>
      <c r="R118" s="32" t="s">
        <v>250</v>
      </c>
      <c r="S118" s="32" t="s">
        <v>251</v>
      </c>
      <c r="T118" s="32" t="s">
        <v>252</v>
      </c>
      <c r="U118" s="32" t="s">
        <v>253</v>
      </c>
      <c r="V118" s="32" t="s">
        <v>254</v>
      </c>
      <c r="W118" s="32" t="s">
        <v>255</v>
      </c>
      <c r="X118" s="32" t="s">
        <v>256</v>
      </c>
      <c r="Y118" s="32" t="s">
        <v>257</v>
      </c>
      <c r="Z118" s="32" t="s">
        <v>258</v>
      </c>
      <c r="AA118" s="32" t="s">
        <v>72</v>
      </c>
    </row>
    <row r="119" spans="1:27" ht="11.25" hidden="1" customHeight="1" x14ac:dyDescent="0.2">
      <c r="A119" s="33" t="s">
        <v>284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hidden="1" customHeight="1" x14ac:dyDescent="0.2">
      <c r="A120" s="33" t="s">
        <v>285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hidden="1" customHeight="1" x14ac:dyDescent="0.2">
      <c r="A121" s="38" t="s">
        <v>272</v>
      </c>
      <c r="B121" s="39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2" spans="1:27" ht="13.5" hidden="1" customHeight="1" x14ac:dyDescent="0.2"/>
    <row r="123" spans="1:27" ht="11.25" hidden="1" customHeight="1" x14ac:dyDescent="0.2">
      <c r="A123" s="33" t="s">
        <v>286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hidden="1" customHeight="1" x14ac:dyDescent="0.2">
      <c r="A124" s="33" t="s">
        <v>287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5" spans="1:27" ht="13.5" hidden="1" customHeight="1" x14ac:dyDescent="0.2"/>
    <row r="126" spans="1:27" ht="11.25" hidden="1" customHeight="1" x14ac:dyDescent="0.2">
      <c r="A126" s="33" t="s">
        <v>288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hidden="1" customHeight="1" x14ac:dyDescent="0.2">
      <c r="A127" s="33" t="s">
        <v>289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hidden="1" customHeight="1" x14ac:dyDescent="0.2">
      <c r="A128" s="38" t="s">
        <v>281</v>
      </c>
      <c r="B128" s="39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29" spans="1:27" ht="13.5" hidden="1" customHeight="1" x14ac:dyDescent="0.2"/>
    <row r="130" spans="1:27" ht="12" hidden="1" customHeight="1" x14ac:dyDescent="0.2">
      <c r="A130" s="15" t="s">
        <v>290</v>
      </c>
    </row>
    <row r="131" spans="1:27" ht="11.25" hidden="1" customHeight="1" x14ac:dyDescent="0.2">
      <c r="A131" s="33" t="s">
        <v>291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/>
    </row>
    <row r="132" spans="1:27" ht="11.25" hidden="1" customHeight="1" x14ac:dyDescent="0.2">
      <c r="A132" s="33" t="s">
        <v>292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/>
    </row>
    <row r="133" spans="1:27" ht="11.25" hidden="1" customHeight="1" x14ac:dyDescent="0.2">
      <c r="A133" s="33" t="s">
        <v>293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6"/>
    </row>
    <row r="134" spans="1:27" ht="13.5" hidden="1" customHeight="1" x14ac:dyDescent="0.2"/>
    <row r="135" spans="1:27" ht="11.25" hidden="1" customHeight="1" x14ac:dyDescent="0.2">
      <c r="A135" s="33" t="s">
        <v>294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/>
    </row>
    <row r="136" spans="1:27" ht="11.25" hidden="1" customHeight="1" x14ac:dyDescent="0.2">
      <c r="A136" s="33" t="s">
        <v>295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/>
    </row>
    <row r="137" spans="1:27" ht="11.25" hidden="1" customHeight="1" x14ac:dyDescent="0.2">
      <c r="A137" s="33" t="s">
        <v>296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6"/>
    </row>
    <row r="138" spans="1:27" ht="13.5" hidden="1" customHeight="1" x14ac:dyDescent="0.2"/>
    <row r="139" spans="1:27" ht="12" hidden="1" customHeight="1" x14ac:dyDescent="0.2">
      <c r="A139" s="15" t="s">
        <v>3</v>
      </c>
    </row>
    <row r="140" spans="1:27" ht="11.25" hidden="1" customHeight="1" x14ac:dyDescent="0.2">
      <c r="A140" s="33" t="s">
        <v>4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/>
    </row>
    <row r="141" spans="1:27" ht="11.25" hidden="1" customHeight="1" x14ac:dyDescent="0.2">
      <c r="A141" s="33" t="s">
        <v>5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/>
    </row>
    <row r="142" spans="1:27" ht="13.5" hidden="1" customHeight="1" x14ac:dyDescent="0.2"/>
    <row r="143" spans="1:27" ht="11.25" hidden="1" customHeight="1" x14ac:dyDescent="0.2">
      <c r="A143" s="33" t="s">
        <v>6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/>
    </row>
    <row r="144" spans="1:27" ht="11.25" hidden="1" customHeight="1" x14ac:dyDescent="0.2">
      <c r="A144" s="33" t="s">
        <v>7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/>
    </row>
    <row r="146" spans="1:27" ht="12" customHeight="1" x14ac:dyDescent="0.2">
      <c r="A146" s="135" t="s">
        <v>299</v>
      </c>
      <c r="C146" s="32" t="s">
        <v>235</v>
      </c>
      <c r="D146" s="32" t="s">
        <v>236</v>
      </c>
      <c r="E146" s="32" t="s">
        <v>237</v>
      </c>
      <c r="F146" s="32" t="s">
        <v>238</v>
      </c>
      <c r="G146" s="32" t="s">
        <v>239</v>
      </c>
      <c r="H146" s="32" t="s">
        <v>240</v>
      </c>
      <c r="I146" s="32" t="s">
        <v>241</v>
      </c>
      <c r="J146" s="32" t="s">
        <v>242</v>
      </c>
      <c r="K146" s="32" t="s">
        <v>243</v>
      </c>
      <c r="L146" s="32" t="s">
        <v>244</v>
      </c>
      <c r="M146" s="32" t="s">
        <v>245</v>
      </c>
      <c r="N146" s="32" t="s">
        <v>246</v>
      </c>
      <c r="O146" s="32" t="s">
        <v>247</v>
      </c>
      <c r="P146" s="32" t="s">
        <v>248</v>
      </c>
      <c r="Q146" s="32" t="s">
        <v>249</v>
      </c>
      <c r="R146" s="32" t="s">
        <v>250</v>
      </c>
      <c r="S146" s="32" t="s">
        <v>251</v>
      </c>
      <c r="T146" s="32" t="s">
        <v>252</v>
      </c>
      <c r="U146" s="32" t="s">
        <v>253</v>
      </c>
      <c r="V146" s="32" t="s">
        <v>254</v>
      </c>
      <c r="W146" s="32" t="s">
        <v>255</v>
      </c>
      <c r="X146" s="32" t="s">
        <v>256</v>
      </c>
      <c r="Y146" s="32" t="s">
        <v>257</v>
      </c>
      <c r="Z146" s="32" t="s">
        <v>258</v>
      </c>
      <c r="AA146" s="32" t="s">
        <v>72</v>
      </c>
    </row>
    <row r="147" spans="1:27" ht="11.25" customHeight="1" x14ac:dyDescent="0.2">
      <c r="A147" s="33" t="s">
        <v>284</v>
      </c>
      <c r="C147" s="26">
        <v>-813.89610000000005</v>
      </c>
      <c r="D147" s="26">
        <v>-895.76620000000003</v>
      </c>
      <c r="E147" s="26">
        <v>-847.87339999999995</v>
      </c>
      <c r="F147" s="26">
        <v>-785.33709999999996</v>
      </c>
      <c r="G147" s="26">
        <v>-721.51900000000001</v>
      </c>
      <c r="H147" s="26">
        <v>-830.40219999999999</v>
      </c>
      <c r="I147" s="26">
        <v>-503.1583</v>
      </c>
      <c r="J147" s="26">
        <v>-531.15129999999999</v>
      </c>
      <c r="K147" s="26">
        <v>-558.48569999999995</v>
      </c>
      <c r="L147" s="26">
        <v>-624.27359999999999</v>
      </c>
      <c r="M147" s="26">
        <v>-757.13210000000004</v>
      </c>
      <c r="N147" s="26">
        <v>-834.76329999999996</v>
      </c>
      <c r="O147" s="26">
        <v>-890.97879999999998</v>
      </c>
      <c r="P147" s="26">
        <v>-818.26110000000006</v>
      </c>
      <c r="Q147" s="26">
        <v>-757.52769999999998</v>
      </c>
      <c r="R147" s="26">
        <v>-865.30070000000001</v>
      </c>
      <c r="S147" s="26">
        <v>-896.00639999999999</v>
      </c>
      <c r="T147" s="26">
        <v>-890.76480000000004</v>
      </c>
      <c r="U147" s="26">
        <v>-624.33169999999996</v>
      </c>
      <c r="V147" s="26">
        <v>-681.61369999999999</v>
      </c>
      <c r="W147" s="26">
        <v>-591.91039999999998</v>
      </c>
      <c r="X147" s="26">
        <v>-726.47619999999995</v>
      </c>
      <c r="Y147" s="26">
        <v>-759.46640000000002</v>
      </c>
      <c r="Z147" s="26">
        <v>-923.71529999999996</v>
      </c>
      <c r="AA147" s="26">
        <v>-754.55349999999999</v>
      </c>
    </row>
    <row r="148" spans="1:27" ht="11.25" customHeight="1" x14ac:dyDescent="0.2">
      <c r="A148" s="33" t="s">
        <v>285</v>
      </c>
      <c r="C148" s="26">
        <v>-927.22659999999996</v>
      </c>
      <c r="D148" s="26">
        <v>-886.71389999999997</v>
      </c>
      <c r="E148" s="26">
        <v>-844.50670000000002</v>
      </c>
      <c r="F148" s="26">
        <v>-743.65300000000002</v>
      </c>
      <c r="G148" s="26">
        <v>-654.65150000000006</v>
      </c>
      <c r="H148" s="26">
        <v>-829.70960000000002</v>
      </c>
      <c r="I148" s="26">
        <v>-354.35309999999998</v>
      </c>
      <c r="J148" s="26">
        <v>-363.60419999999999</v>
      </c>
      <c r="K148" s="26">
        <v>-465.5582</v>
      </c>
      <c r="L148" s="26">
        <v>-660.17470000000003</v>
      </c>
      <c r="M148" s="26">
        <v>-847.40279999999996</v>
      </c>
      <c r="N148" s="26">
        <v>-821.74630000000002</v>
      </c>
      <c r="O148" s="26">
        <v>-943.89099999999996</v>
      </c>
      <c r="P148" s="26">
        <v>-913.02679999999998</v>
      </c>
      <c r="Q148" s="26">
        <v>-748.15049999999997</v>
      </c>
      <c r="R148" s="26">
        <v>-799.80669999999998</v>
      </c>
      <c r="S148" s="26">
        <v>-766.04650000000004</v>
      </c>
      <c r="T148" s="26">
        <v>-795.28039999999999</v>
      </c>
      <c r="U148" s="26">
        <v>-388.3304</v>
      </c>
      <c r="V148" s="26">
        <v>-455.44279999999998</v>
      </c>
      <c r="W148" s="26">
        <v>-402.77609999999999</v>
      </c>
      <c r="X148" s="26">
        <v>-611.26020000000005</v>
      </c>
      <c r="Y148" s="26">
        <v>-787.37750000000005</v>
      </c>
      <c r="Z148" s="26">
        <v>-825.60119999999995</v>
      </c>
      <c r="AA148" s="26">
        <v>-700.0104</v>
      </c>
    </row>
    <row r="149" spans="1:27" ht="11.25" customHeight="1" x14ac:dyDescent="0.2">
      <c r="A149" s="38" t="s">
        <v>272</v>
      </c>
      <c r="B149" s="39"/>
      <c r="C149" s="12">
        <v>-863.85900000000004</v>
      </c>
      <c r="D149" s="12">
        <v>-891.88660000000004</v>
      </c>
      <c r="E149" s="12">
        <v>-846.38919999999996</v>
      </c>
      <c r="F149" s="12">
        <v>-767.73720000000003</v>
      </c>
      <c r="G149" s="12">
        <v>-692.03980000000001</v>
      </c>
      <c r="H149" s="12">
        <v>-830.09439999999995</v>
      </c>
      <c r="I149" s="12">
        <v>-437.55599999999998</v>
      </c>
      <c r="J149" s="12">
        <v>-460.88959999999997</v>
      </c>
      <c r="K149" s="12">
        <v>-515.11950000000002</v>
      </c>
      <c r="L149" s="12">
        <v>-639.32889999999998</v>
      </c>
      <c r="M149" s="12">
        <v>-797.25239999999997</v>
      </c>
      <c r="N149" s="12">
        <v>-828.74469999999997</v>
      </c>
      <c r="O149" s="12">
        <v>-914.3057</v>
      </c>
      <c r="P149" s="12">
        <v>-858.875</v>
      </c>
      <c r="Q149" s="12">
        <v>-753.39369999999997</v>
      </c>
      <c r="R149" s="12">
        <v>-837.64760000000001</v>
      </c>
      <c r="S149" s="12">
        <v>-838.71220000000005</v>
      </c>
      <c r="T149" s="12">
        <v>-848.32730000000004</v>
      </c>
      <c r="U149" s="12">
        <v>-520.28809999999999</v>
      </c>
      <c r="V149" s="12">
        <v>-581.90390000000002</v>
      </c>
      <c r="W149" s="12">
        <v>-507.85070000000002</v>
      </c>
      <c r="X149" s="12">
        <v>-678.15980000000002</v>
      </c>
      <c r="Y149" s="12">
        <v>-772.49159999999995</v>
      </c>
      <c r="Z149" s="12">
        <v>-880.46069999999997</v>
      </c>
      <c r="AA149" s="13">
        <v>-730.59439999999995</v>
      </c>
    </row>
    <row r="151" spans="1:27" ht="11.25" customHeight="1" x14ac:dyDescent="0.2">
      <c r="A151" s="33" t="s">
        <v>286</v>
      </c>
      <c r="C151" s="26">
        <v>-901.38229999999999</v>
      </c>
      <c r="D151" s="26">
        <v>-975.97400000000005</v>
      </c>
      <c r="E151" s="26">
        <v>-926.94960000000003</v>
      </c>
      <c r="F151" s="26">
        <v>-764.851</v>
      </c>
      <c r="G151" s="26">
        <v>-688.63310000000001</v>
      </c>
      <c r="H151" s="26">
        <v>-870.4434</v>
      </c>
      <c r="I151" s="26">
        <v>-466.93970000000002</v>
      </c>
      <c r="J151" s="26">
        <v>-479.7593</v>
      </c>
      <c r="K151" s="26">
        <v>-521.0335</v>
      </c>
      <c r="L151" s="26">
        <v>-628.1078</v>
      </c>
      <c r="M151" s="26">
        <v>-759.91589999999997</v>
      </c>
      <c r="N151" s="26">
        <v>-819.82989999999995</v>
      </c>
      <c r="O151" s="26">
        <v>-913.94449999999995</v>
      </c>
      <c r="P151" s="26">
        <v>-858.3931</v>
      </c>
      <c r="Q151" s="26">
        <v>-753.21230000000003</v>
      </c>
      <c r="R151" s="26">
        <v>-839.36419999999998</v>
      </c>
      <c r="S151" s="26">
        <v>-839.35209999999995</v>
      </c>
      <c r="T151" s="26">
        <v>-849.88599999999997</v>
      </c>
      <c r="U151" s="26">
        <v>-523.41399999999999</v>
      </c>
      <c r="V151" s="26">
        <v>-585.05470000000003</v>
      </c>
      <c r="W151" s="26">
        <v>-510.81200000000001</v>
      </c>
      <c r="X151" s="26">
        <v>-679.56</v>
      </c>
      <c r="Y151" s="26">
        <v>-776.69799999999998</v>
      </c>
      <c r="Z151" s="26">
        <v>-884.68859999999995</v>
      </c>
      <c r="AA151" s="26">
        <v>-741.0521</v>
      </c>
    </row>
    <row r="152" spans="1:27" ht="11.25" customHeight="1" x14ac:dyDescent="0.2">
      <c r="A152" s="33" t="s">
        <v>287</v>
      </c>
      <c r="C152" s="14">
        <v>37.523299999999949</v>
      </c>
      <c r="D152" s="14">
        <v>84.087400000000002</v>
      </c>
      <c r="E152" s="14">
        <v>80.560400000000072</v>
      </c>
      <c r="F152" s="14">
        <v>-2.8862000000000307</v>
      </c>
      <c r="G152" s="14">
        <v>-3.4067000000000007</v>
      </c>
      <c r="H152" s="14">
        <v>40.349000000000046</v>
      </c>
      <c r="I152" s="14">
        <v>29.383700000000033</v>
      </c>
      <c r="J152" s="14">
        <v>18.869700000000023</v>
      </c>
      <c r="K152" s="14">
        <v>5.9139999999999873</v>
      </c>
      <c r="L152" s="14">
        <v>-11.221099999999979</v>
      </c>
      <c r="M152" s="14">
        <v>-37.336500000000001</v>
      </c>
      <c r="N152" s="14">
        <v>-8.9148000000000138</v>
      </c>
      <c r="O152" s="14">
        <v>-0.36120000000005348</v>
      </c>
      <c r="P152" s="14">
        <v>-0.481899999999996</v>
      </c>
      <c r="Q152" s="14">
        <v>-0.18139999999993961</v>
      </c>
      <c r="R152" s="14">
        <v>1.7165999999999713</v>
      </c>
      <c r="S152" s="14">
        <v>0.63989999999989777</v>
      </c>
      <c r="T152" s="14">
        <v>1.5586999999999307</v>
      </c>
      <c r="U152" s="14">
        <v>3.1259000000000015</v>
      </c>
      <c r="V152" s="14">
        <v>3.1508000000000038</v>
      </c>
      <c r="W152" s="14">
        <v>2.9612999999999943</v>
      </c>
      <c r="X152" s="14">
        <v>1.4001999999999271</v>
      </c>
      <c r="Y152" s="14">
        <v>4.2064000000000306</v>
      </c>
      <c r="Z152" s="14">
        <v>4.2278999999999769</v>
      </c>
      <c r="AA152" s="14">
        <v>10.457700000000045</v>
      </c>
    </row>
    <row r="154" spans="1:27" ht="11.25" customHeight="1" x14ac:dyDescent="0.2">
      <c r="A154" s="33" t="s">
        <v>288</v>
      </c>
      <c r="C154" s="26">
        <v>-24223787</v>
      </c>
      <c r="D154" s="26">
        <v>-19628652</v>
      </c>
      <c r="E154" s="26">
        <v>-15037088</v>
      </c>
      <c r="F154" s="26">
        <v>-13313905</v>
      </c>
      <c r="G154" s="26">
        <v>-12755016</v>
      </c>
      <c r="H154" s="26">
        <v>-13733655</v>
      </c>
      <c r="I154" s="26">
        <v>-19833460</v>
      </c>
      <c r="J154" s="26">
        <v>-23696946</v>
      </c>
      <c r="K154" s="26">
        <v>-19581959</v>
      </c>
      <c r="L154" s="26">
        <v>-19875562</v>
      </c>
      <c r="M154" s="26">
        <v>-21013919</v>
      </c>
      <c r="N154" s="26">
        <v>-23204315</v>
      </c>
      <c r="O154" s="26">
        <v>-28205934</v>
      </c>
      <c r="P154" s="26">
        <v>-22927300</v>
      </c>
      <c r="Q154" s="26">
        <v>-20482464</v>
      </c>
      <c r="R154" s="26">
        <v>-17222134</v>
      </c>
      <c r="S154" s="26">
        <v>-14459679</v>
      </c>
      <c r="T154" s="26">
        <v>-14806533</v>
      </c>
      <c r="U154" s="26">
        <v>-22201857</v>
      </c>
      <c r="V154" s="26">
        <v>-25086667</v>
      </c>
      <c r="W154" s="26">
        <v>-20677548</v>
      </c>
      <c r="X154" s="26">
        <v>-19544702</v>
      </c>
      <c r="Y154" s="26">
        <v>-18972785</v>
      </c>
      <c r="Z154" s="26">
        <v>-24456722</v>
      </c>
      <c r="AA154" s="26">
        <v>-474942589</v>
      </c>
    </row>
    <row r="155" spans="1:27" ht="11.25" customHeight="1" x14ac:dyDescent="0.2">
      <c r="A155" s="33" t="s">
        <v>289</v>
      </c>
      <c r="C155" s="26">
        <v>-14836588</v>
      </c>
      <c r="D155" s="26">
        <v>-11337706</v>
      </c>
      <c r="E155" s="26">
        <v>-9943391</v>
      </c>
      <c r="F155" s="26">
        <v>-7392717</v>
      </c>
      <c r="G155" s="26">
        <v>-7184370</v>
      </c>
      <c r="H155" s="26">
        <v>-6606289</v>
      </c>
      <c r="I155" s="26">
        <v>-10575308</v>
      </c>
      <c r="J155" s="26">
        <v>-11284589</v>
      </c>
      <c r="K155" s="26">
        <v>-11721107</v>
      </c>
      <c r="L155" s="26">
        <v>-11164951</v>
      </c>
      <c r="M155" s="26">
        <v>-13224889</v>
      </c>
      <c r="N155" s="26">
        <v>-14670133</v>
      </c>
      <c r="O155" s="26">
        <v>-16352383</v>
      </c>
      <c r="P155" s="26">
        <v>-12415004</v>
      </c>
      <c r="Q155" s="26">
        <v>-13274529</v>
      </c>
      <c r="R155" s="26">
        <v>-9621711</v>
      </c>
      <c r="S155" s="26">
        <v>-8670572</v>
      </c>
      <c r="T155" s="26">
        <v>-7584175</v>
      </c>
      <c r="U155" s="26">
        <v>-11384344</v>
      </c>
      <c r="V155" s="26">
        <v>-12787684</v>
      </c>
      <c r="W155" s="26">
        <v>-11360145</v>
      </c>
      <c r="X155" s="26">
        <v>-11093348</v>
      </c>
      <c r="Y155" s="26">
        <v>-12961652</v>
      </c>
      <c r="Z155" s="26">
        <v>-13859493</v>
      </c>
      <c r="AA155" s="26">
        <v>-271307078</v>
      </c>
    </row>
    <row r="156" spans="1:27" ht="11.25" customHeight="1" x14ac:dyDescent="0.2">
      <c r="A156" s="38" t="s">
        <v>281</v>
      </c>
      <c r="B156" s="39"/>
      <c r="C156" s="12">
        <v>-39060375</v>
      </c>
      <c r="D156" s="12">
        <v>-30966358</v>
      </c>
      <c r="E156" s="12">
        <v>-24980479</v>
      </c>
      <c r="F156" s="12">
        <v>-20706622</v>
      </c>
      <c r="G156" s="12">
        <v>-19939386</v>
      </c>
      <c r="H156" s="12">
        <v>-20339944</v>
      </c>
      <c r="I156" s="12">
        <v>-30408768</v>
      </c>
      <c r="J156" s="12">
        <v>-34981535</v>
      </c>
      <c r="K156" s="12">
        <v>-31303066</v>
      </c>
      <c r="L156" s="12">
        <v>-31040513</v>
      </c>
      <c r="M156" s="12">
        <v>-34238808</v>
      </c>
      <c r="N156" s="12">
        <v>-37874448</v>
      </c>
      <c r="O156" s="12">
        <v>-44558317</v>
      </c>
      <c r="P156" s="12">
        <v>-35342304</v>
      </c>
      <c r="Q156" s="12">
        <v>-33756993</v>
      </c>
      <c r="R156" s="12">
        <v>-26843845</v>
      </c>
      <c r="S156" s="12">
        <v>-23130251</v>
      </c>
      <c r="T156" s="12">
        <v>-22390708</v>
      </c>
      <c r="U156" s="12">
        <v>-33586201</v>
      </c>
      <c r="V156" s="12">
        <v>-37874351</v>
      </c>
      <c r="W156" s="12">
        <v>-32037693</v>
      </c>
      <c r="X156" s="12">
        <v>-30638050</v>
      </c>
      <c r="Y156" s="12">
        <v>-31934437</v>
      </c>
      <c r="Z156" s="12">
        <v>-38316215</v>
      </c>
      <c r="AA156" s="13">
        <v>-746249667</v>
      </c>
    </row>
    <row r="158" spans="1:27" ht="12" customHeight="1" x14ac:dyDescent="0.2">
      <c r="A158" s="15" t="s">
        <v>290</v>
      </c>
    </row>
    <row r="159" spans="1:27" ht="11.25" customHeight="1" x14ac:dyDescent="0.2">
      <c r="A159" s="33" t="s">
        <v>291</v>
      </c>
      <c r="C159" s="16">
        <v>26.75</v>
      </c>
      <c r="D159" s="16">
        <v>23.44</v>
      </c>
      <c r="E159" s="16">
        <v>20.38</v>
      </c>
      <c r="F159" s="16">
        <v>18.850000000000001</v>
      </c>
      <c r="G159" s="16">
        <v>17.07</v>
      </c>
      <c r="H159" s="16">
        <v>19.62</v>
      </c>
      <c r="I159" s="16">
        <v>31.59</v>
      </c>
      <c r="J159" s="16">
        <v>40.25</v>
      </c>
      <c r="K159" s="16">
        <v>34.65</v>
      </c>
      <c r="L159" s="16">
        <v>27</v>
      </c>
      <c r="M159" s="16">
        <v>29.04</v>
      </c>
      <c r="N159" s="16">
        <v>31.84</v>
      </c>
      <c r="O159" s="16">
        <v>33.880000000000003</v>
      </c>
      <c r="P159" s="16">
        <v>31.33</v>
      </c>
      <c r="Q159" s="16">
        <v>27.26</v>
      </c>
      <c r="R159" s="16">
        <v>22.42</v>
      </c>
      <c r="S159" s="16">
        <v>19.11</v>
      </c>
      <c r="T159" s="16">
        <v>21.14</v>
      </c>
      <c r="U159" s="16">
        <v>38.21</v>
      </c>
      <c r="V159" s="16">
        <v>44.33</v>
      </c>
      <c r="W159" s="16">
        <v>38.979999999999997</v>
      </c>
      <c r="X159" s="16">
        <v>27.77</v>
      </c>
      <c r="Y159" s="16">
        <v>30.82</v>
      </c>
      <c r="Z159" s="16">
        <v>34.65</v>
      </c>
      <c r="AA159" s="16"/>
    </row>
    <row r="160" spans="1:27" ht="11.25" customHeight="1" x14ac:dyDescent="0.2">
      <c r="A160" s="33" t="s">
        <v>292</v>
      </c>
      <c r="C160" s="16">
        <v>27.77</v>
      </c>
      <c r="D160" s="16">
        <v>23.69</v>
      </c>
      <c r="E160" s="16">
        <v>21.25</v>
      </c>
      <c r="F160" s="16">
        <v>19.62</v>
      </c>
      <c r="G160" s="16">
        <v>17.579999999999998</v>
      </c>
      <c r="H160" s="16">
        <v>20.13</v>
      </c>
      <c r="I160" s="16">
        <v>32.1</v>
      </c>
      <c r="J160" s="16">
        <v>40.76</v>
      </c>
      <c r="K160" s="16">
        <v>35.159999999999997</v>
      </c>
      <c r="L160" s="16">
        <v>27.51</v>
      </c>
      <c r="M160" s="16">
        <v>29.55</v>
      </c>
      <c r="N160" s="16">
        <v>32.35</v>
      </c>
      <c r="O160" s="16">
        <v>33.880000000000003</v>
      </c>
      <c r="P160" s="16">
        <v>31.33</v>
      </c>
      <c r="Q160" s="16">
        <v>27.26</v>
      </c>
      <c r="R160" s="16">
        <v>22.42</v>
      </c>
      <c r="S160" s="16">
        <v>19.11</v>
      </c>
      <c r="T160" s="16">
        <v>21.14</v>
      </c>
      <c r="U160" s="16">
        <v>38.21</v>
      </c>
      <c r="V160" s="16">
        <v>44.33</v>
      </c>
      <c r="W160" s="16">
        <v>38.979999999999997</v>
      </c>
      <c r="X160" s="16">
        <v>27.77</v>
      </c>
      <c r="Y160" s="16">
        <v>30.82</v>
      </c>
      <c r="Z160" s="16">
        <v>34.65</v>
      </c>
      <c r="AA160" s="16"/>
    </row>
    <row r="161" spans="1:27" ht="11.25" customHeight="1" x14ac:dyDescent="0.2">
      <c r="A161" s="33" t="s">
        <v>293</v>
      </c>
      <c r="C161" s="17">
        <v>-1.02</v>
      </c>
      <c r="D161" s="17">
        <v>-0.25</v>
      </c>
      <c r="E161" s="17">
        <v>-0.87000000000000099</v>
      </c>
      <c r="F161" s="17">
        <v>-0.77</v>
      </c>
      <c r="G161" s="17">
        <v>-0.50999999999999801</v>
      </c>
      <c r="H161" s="17">
        <v>-0.50999999999999801</v>
      </c>
      <c r="I161" s="17">
        <v>-0.51000000000000156</v>
      </c>
      <c r="J161" s="17">
        <v>-0.50999999999999801</v>
      </c>
      <c r="K161" s="17">
        <v>-0.50999999999999801</v>
      </c>
      <c r="L161" s="17">
        <v>-0.51000000000000156</v>
      </c>
      <c r="M161" s="17">
        <v>-0.51000000000000156</v>
      </c>
      <c r="N161" s="17">
        <v>-0.51000000000000156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6"/>
    </row>
    <row r="163" spans="1:27" ht="11.25" customHeight="1" x14ac:dyDescent="0.2">
      <c r="A163" s="33" t="s">
        <v>294</v>
      </c>
      <c r="C163" s="16">
        <v>22.67</v>
      </c>
      <c r="D163" s="16">
        <v>19.62</v>
      </c>
      <c r="E163" s="16">
        <v>17.579999999999998</v>
      </c>
      <c r="F163" s="16">
        <v>13.76</v>
      </c>
      <c r="G163" s="16">
        <v>12.23</v>
      </c>
      <c r="H163" s="16">
        <v>12.23</v>
      </c>
      <c r="I163" s="16">
        <v>24.46</v>
      </c>
      <c r="J163" s="16">
        <v>28.53</v>
      </c>
      <c r="K163" s="16">
        <v>24.46</v>
      </c>
      <c r="L163" s="16">
        <v>21.91</v>
      </c>
      <c r="M163" s="16">
        <v>22.93</v>
      </c>
      <c r="N163" s="16">
        <v>24.71</v>
      </c>
      <c r="O163" s="16">
        <v>24.71</v>
      </c>
      <c r="P163" s="16">
        <v>21.65</v>
      </c>
      <c r="Q163" s="16">
        <v>19.62</v>
      </c>
      <c r="R163" s="16">
        <v>16.05</v>
      </c>
      <c r="S163" s="16">
        <v>14.01</v>
      </c>
      <c r="T163" s="16">
        <v>13.5</v>
      </c>
      <c r="U163" s="16">
        <v>27.77</v>
      </c>
      <c r="V163" s="16">
        <v>30.82</v>
      </c>
      <c r="W163" s="16">
        <v>28.79</v>
      </c>
      <c r="X163" s="16">
        <v>21.65</v>
      </c>
      <c r="Y163" s="16">
        <v>23.69</v>
      </c>
      <c r="Z163" s="16">
        <v>26.75</v>
      </c>
      <c r="AA163" s="16"/>
    </row>
    <row r="164" spans="1:27" ht="11.25" customHeight="1" x14ac:dyDescent="0.2">
      <c r="A164" s="33" t="s">
        <v>295</v>
      </c>
      <c r="C164" s="16">
        <v>22.93</v>
      </c>
      <c r="D164" s="16">
        <v>19.87</v>
      </c>
      <c r="E164" s="16">
        <v>17.829999999999998</v>
      </c>
      <c r="F164" s="16">
        <v>14.01</v>
      </c>
      <c r="G164" s="16">
        <v>12.74</v>
      </c>
      <c r="H164" s="16">
        <v>12.23</v>
      </c>
      <c r="I164" s="16">
        <v>24.46</v>
      </c>
      <c r="J164" s="16">
        <v>28.53</v>
      </c>
      <c r="K164" s="16">
        <v>24.46</v>
      </c>
      <c r="L164" s="16">
        <v>22.16</v>
      </c>
      <c r="M164" s="16">
        <v>23.18</v>
      </c>
      <c r="N164" s="16">
        <v>24.97</v>
      </c>
      <c r="O164" s="16">
        <v>24.71</v>
      </c>
      <c r="P164" s="16">
        <v>21.65</v>
      </c>
      <c r="Q164" s="16">
        <v>19.62</v>
      </c>
      <c r="R164" s="16">
        <v>16.05</v>
      </c>
      <c r="S164" s="16">
        <v>14.01</v>
      </c>
      <c r="T164" s="16">
        <v>13.5</v>
      </c>
      <c r="U164" s="16">
        <v>27.77</v>
      </c>
      <c r="V164" s="16">
        <v>30.82</v>
      </c>
      <c r="W164" s="16">
        <v>28.79</v>
      </c>
      <c r="X164" s="16">
        <v>21.65</v>
      </c>
      <c r="Y164" s="16">
        <v>23.69</v>
      </c>
      <c r="Z164" s="16">
        <v>26.75</v>
      </c>
      <c r="AA164" s="16"/>
    </row>
    <row r="165" spans="1:27" ht="11.25" customHeight="1" x14ac:dyDescent="0.2">
      <c r="A165" s="33" t="s">
        <v>296</v>
      </c>
      <c r="C165" s="17">
        <v>-0.25999999999999801</v>
      </c>
      <c r="D165" s="17">
        <v>-0.25</v>
      </c>
      <c r="E165" s="17">
        <v>-0.25</v>
      </c>
      <c r="F165" s="17">
        <v>-0.25</v>
      </c>
      <c r="G165" s="17">
        <v>-0.51</v>
      </c>
      <c r="H165" s="17">
        <v>0</v>
      </c>
      <c r="I165" s="17">
        <v>0</v>
      </c>
      <c r="J165" s="17">
        <v>0</v>
      </c>
      <c r="K165" s="17">
        <v>0</v>
      </c>
      <c r="L165" s="17">
        <v>-0.25</v>
      </c>
      <c r="M165" s="17">
        <v>-0.25</v>
      </c>
      <c r="N165" s="17">
        <v>-0.25999999999999801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6"/>
    </row>
    <row r="167" spans="1:27" ht="12" customHeight="1" x14ac:dyDescent="0.2">
      <c r="A167" s="15" t="s">
        <v>3</v>
      </c>
    </row>
    <row r="168" spans="1:27" ht="11.25" customHeight="1" x14ac:dyDescent="0.2">
      <c r="A168" s="33" t="s">
        <v>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/>
    </row>
    <row r="169" spans="1:27" ht="11.25" customHeight="1" x14ac:dyDescent="0.2">
      <c r="A169" s="33" t="s">
        <v>5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/>
    </row>
    <row r="171" spans="1:27" ht="11.25" customHeight="1" x14ac:dyDescent="0.2">
      <c r="A171" s="33" t="s">
        <v>6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/>
    </row>
    <row r="172" spans="1:27" ht="11.25" customHeight="1" x14ac:dyDescent="0.2">
      <c r="A172" s="33" t="s">
        <v>7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/>
    </row>
    <row r="174" spans="1:27" ht="12" customHeight="1" x14ac:dyDescent="0.2">
      <c r="A174" s="135" t="s">
        <v>10</v>
      </c>
      <c r="C174" s="32" t="s">
        <v>235</v>
      </c>
      <c r="D174" s="32" t="s">
        <v>236</v>
      </c>
      <c r="E174" s="32" t="s">
        <v>237</v>
      </c>
      <c r="F174" s="32" t="s">
        <v>238</v>
      </c>
      <c r="G174" s="32" t="s">
        <v>239</v>
      </c>
      <c r="H174" s="32" t="s">
        <v>240</v>
      </c>
      <c r="I174" s="32" t="s">
        <v>241</v>
      </c>
      <c r="J174" s="32" t="s">
        <v>242</v>
      </c>
      <c r="K174" s="32" t="s">
        <v>243</v>
      </c>
      <c r="L174" s="32" t="s">
        <v>244</v>
      </c>
      <c r="M174" s="32" t="s">
        <v>245</v>
      </c>
      <c r="N174" s="32" t="s">
        <v>246</v>
      </c>
      <c r="O174" s="32" t="s">
        <v>247</v>
      </c>
      <c r="P174" s="32" t="s">
        <v>248</v>
      </c>
      <c r="Q174" s="32" t="s">
        <v>249</v>
      </c>
      <c r="R174" s="32" t="s">
        <v>250</v>
      </c>
      <c r="S174" s="32" t="s">
        <v>251</v>
      </c>
      <c r="T174" s="32" t="s">
        <v>252</v>
      </c>
      <c r="U174" s="32" t="s">
        <v>253</v>
      </c>
      <c r="V174" s="32" t="s">
        <v>254</v>
      </c>
      <c r="W174" s="32" t="s">
        <v>255</v>
      </c>
      <c r="X174" s="32" t="s">
        <v>256</v>
      </c>
      <c r="Y174" s="32" t="s">
        <v>257</v>
      </c>
      <c r="Z174" s="32" t="s">
        <v>258</v>
      </c>
      <c r="AA174" s="32" t="s">
        <v>72</v>
      </c>
    </row>
    <row r="175" spans="1:27" ht="11.25" customHeight="1" x14ac:dyDescent="0.2">
      <c r="A175" s="33" t="s">
        <v>284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</row>
    <row r="176" spans="1:27" ht="11.25" customHeight="1" x14ac:dyDescent="0.2">
      <c r="A176" s="33" t="s">
        <v>285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x14ac:dyDescent="0.2">
      <c r="A177" s="38" t="s">
        <v>272</v>
      </c>
      <c r="B177" s="39"/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0</v>
      </c>
    </row>
    <row r="179" spans="1:27" ht="11.25" customHeight="1" x14ac:dyDescent="0.2">
      <c r="A179" s="33" t="s">
        <v>286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</row>
    <row r="180" spans="1:27" ht="11.25" customHeight="1" x14ac:dyDescent="0.2">
      <c r="A180" s="33" t="s">
        <v>287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</row>
    <row r="182" spans="1:27" ht="11.25" customHeight="1" x14ac:dyDescent="0.2">
      <c r="A182" s="33" t="s">
        <v>288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</row>
    <row r="183" spans="1:27" ht="11.25" customHeight="1" x14ac:dyDescent="0.2">
      <c r="A183" s="33" t="s">
        <v>289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x14ac:dyDescent="0.2">
      <c r="A184" s="38" t="s">
        <v>281</v>
      </c>
      <c r="B184" s="39"/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0</v>
      </c>
    </row>
    <row r="186" spans="1:27" ht="12" customHeight="1" x14ac:dyDescent="0.2">
      <c r="A186" s="15" t="s">
        <v>290</v>
      </c>
    </row>
    <row r="187" spans="1:27" ht="11.25" customHeight="1" x14ac:dyDescent="0.2">
      <c r="A187" s="33" t="s">
        <v>291</v>
      </c>
      <c r="C187" s="16">
        <v>27.6</v>
      </c>
      <c r="D187" s="16">
        <v>26.5</v>
      </c>
      <c r="E187" s="16">
        <v>25.75</v>
      </c>
      <c r="F187" s="16">
        <v>25.5</v>
      </c>
      <c r="G187" s="16">
        <v>26.75</v>
      </c>
      <c r="H187" s="16">
        <v>34.25</v>
      </c>
      <c r="I187" s="16">
        <v>47</v>
      </c>
      <c r="J187" s="16">
        <v>51.5</v>
      </c>
      <c r="K187" s="16">
        <v>41</v>
      </c>
      <c r="L187" s="16">
        <v>30</v>
      </c>
      <c r="M187" s="16">
        <v>28</v>
      </c>
      <c r="N187" s="16">
        <v>30.5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/>
    </row>
    <row r="188" spans="1:27" ht="11.25" customHeight="1" x14ac:dyDescent="0.2">
      <c r="A188" s="33" t="s">
        <v>292</v>
      </c>
      <c r="C188" s="16">
        <v>28.5</v>
      </c>
      <c r="D188" s="16">
        <v>27</v>
      </c>
      <c r="E188" s="16">
        <v>26.25</v>
      </c>
      <c r="F188" s="16">
        <v>26.75</v>
      </c>
      <c r="G188" s="16">
        <v>27.5</v>
      </c>
      <c r="H188" s="16">
        <v>34</v>
      </c>
      <c r="I188" s="16">
        <v>47.5</v>
      </c>
      <c r="J188" s="16">
        <v>51.5</v>
      </c>
      <c r="K188" s="16">
        <v>42.5</v>
      </c>
      <c r="L188" s="16">
        <v>31</v>
      </c>
      <c r="M188" s="16">
        <v>29</v>
      </c>
      <c r="N188" s="16">
        <v>31.5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/>
    </row>
    <row r="189" spans="1:27" ht="11.25" customHeight="1" x14ac:dyDescent="0.2">
      <c r="A189" s="33" t="s">
        <v>293</v>
      </c>
      <c r="C189" s="17">
        <v>-0.89999999999999858</v>
      </c>
      <c r="D189" s="17">
        <v>-0.5</v>
      </c>
      <c r="E189" s="17">
        <v>-0.5</v>
      </c>
      <c r="F189" s="17">
        <v>-1.25</v>
      </c>
      <c r="G189" s="17">
        <v>-0.75</v>
      </c>
      <c r="H189" s="17">
        <v>0.25</v>
      </c>
      <c r="I189" s="17">
        <v>-0.5</v>
      </c>
      <c r="J189" s="17">
        <v>0</v>
      </c>
      <c r="K189" s="17">
        <v>-1.5</v>
      </c>
      <c r="L189" s="17">
        <v>-1</v>
      </c>
      <c r="M189" s="17">
        <v>-1</v>
      </c>
      <c r="N189" s="17">
        <v>-1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6"/>
    </row>
    <row r="191" spans="1:27" ht="11.25" customHeight="1" x14ac:dyDescent="0.2">
      <c r="A191" s="33" t="s">
        <v>294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/>
    </row>
    <row r="192" spans="1:27" ht="11.25" customHeight="1" x14ac:dyDescent="0.2">
      <c r="A192" s="33" t="s">
        <v>295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/>
    </row>
    <row r="193" spans="1:27" ht="11.25" customHeight="1" x14ac:dyDescent="0.2">
      <c r="A193" s="33" t="s">
        <v>296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6"/>
    </row>
    <row r="195" spans="1:27" ht="12" customHeight="1" x14ac:dyDescent="0.2">
      <c r="A195" s="15" t="s">
        <v>3</v>
      </c>
    </row>
    <row r="196" spans="1:27" ht="11.25" customHeight="1" x14ac:dyDescent="0.2">
      <c r="A196" s="33" t="s">
        <v>4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/>
    </row>
    <row r="197" spans="1:27" ht="11.25" customHeight="1" x14ac:dyDescent="0.2">
      <c r="A197" s="33" t="s">
        <v>5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/>
    </row>
    <row r="199" spans="1:27" ht="11.25" customHeight="1" x14ac:dyDescent="0.2">
      <c r="A199" s="33" t="s">
        <v>6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/>
    </row>
    <row r="200" spans="1:27" ht="11.25" customHeight="1" x14ac:dyDescent="0.2">
      <c r="A200" s="33" t="s">
        <v>7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/>
    </row>
    <row r="202" spans="1:27" ht="12" hidden="1" customHeight="1" x14ac:dyDescent="0.2">
      <c r="A202" s="135" t="s">
        <v>300</v>
      </c>
      <c r="C202" s="32" t="s">
        <v>235</v>
      </c>
      <c r="D202" s="32" t="s">
        <v>236</v>
      </c>
      <c r="E202" s="32" t="s">
        <v>237</v>
      </c>
      <c r="F202" s="32" t="s">
        <v>238</v>
      </c>
      <c r="G202" s="32" t="s">
        <v>239</v>
      </c>
      <c r="H202" s="32" t="s">
        <v>240</v>
      </c>
      <c r="I202" s="32" t="s">
        <v>241</v>
      </c>
      <c r="J202" s="32" t="s">
        <v>242</v>
      </c>
      <c r="K202" s="32" t="s">
        <v>243</v>
      </c>
      <c r="L202" s="32" t="s">
        <v>244</v>
      </c>
      <c r="M202" s="32" t="s">
        <v>245</v>
      </c>
      <c r="N202" s="32" t="s">
        <v>246</v>
      </c>
      <c r="O202" s="32" t="s">
        <v>247</v>
      </c>
      <c r="P202" s="32" t="s">
        <v>248</v>
      </c>
      <c r="Q202" s="32" t="s">
        <v>249</v>
      </c>
      <c r="R202" s="32" t="s">
        <v>250</v>
      </c>
      <c r="S202" s="32" t="s">
        <v>251</v>
      </c>
      <c r="T202" s="32" t="s">
        <v>252</v>
      </c>
      <c r="U202" s="32" t="s">
        <v>253</v>
      </c>
      <c r="V202" s="32" t="s">
        <v>254</v>
      </c>
      <c r="W202" s="32" t="s">
        <v>255</v>
      </c>
      <c r="X202" s="32" t="s">
        <v>256</v>
      </c>
      <c r="Y202" s="32" t="s">
        <v>257</v>
      </c>
      <c r="Z202" s="32" t="s">
        <v>258</v>
      </c>
      <c r="AA202" s="32" t="s">
        <v>72</v>
      </c>
    </row>
    <row r="203" spans="1:27" ht="11.25" hidden="1" customHeight="1" x14ac:dyDescent="0.2">
      <c r="A203" s="33" t="s">
        <v>284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hidden="1" customHeight="1" x14ac:dyDescent="0.2">
      <c r="A204" s="33" t="s">
        <v>285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hidden="1" customHeight="1" x14ac:dyDescent="0.2">
      <c r="A205" s="38" t="s">
        <v>272</v>
      </c>
      <c r="B205" s="39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6" spans="1:27" ht="13.5" hidden="1" customHeight="1" x14ac:dyDescent="0.2"/>
    <row r="207" spans="1:27" ht="11.25" hidden="1" customHeight="1" x14ac:dyDescent="0.2">
      <c r="A207" s="33" t="s">
        <v>286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hidden="1" customHeight="1" x14ac:dyDescent="0.2">
      <c r="A208" s="33" t="s">
        <v>287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09" spans="1:27" ht="13.5" hidden="1" customHeight="1" x14ac:dyDescent="0.2"/>
    <row r="210" spans="1:27" ht="11.25" hidden="1" customHeight="1" x14ac:dyDescent="0.2">
      <c r="A210" s="33" t="s">
        <v>288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hidden="1" customHeight="1" x14ac:dyDescent="0.2">
      <c r="A211" s="33" t="s">
        <v>289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hidden="1" customHeight="1" x14ac:dyDescent="0.2">
      <c r="A212" s="38" t="s">
        <v>281</v>
      </c>
      <c r="B212" s="39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3" spans="1:27" ht="13.5" hidden="1" customHeight="1" x14ac:dyDescent="0.2"/>
    <row r="214" spans="1:27" ht="12" hidden="1" customHeight="1" x14ac:dyDescent="0.2">
      <c r="A214" s="15" t="s">
        <v>290</v>
      </c>
    </row>
    <row r="215" spans="1:27" ht="11.25" hidden="1" customHeight="1" x14ac:dyDescent="0.2">
      <c r="A215" s="33" t="s">
        <v>291</v>
      </c>
      <c r="C215" s="16">
        <v>28.12</v>
      </c>
      <c r="D215" s="16">
        <v>24.81</v>
      </c>
      <c r="E215" s="16">
        <v>21.75</v>
      </c>
      <c r="F215" s="16">
        <v>20.22</v>
      </c>
      <c r="G215" s="16">
        <v>18.440000000000001</v>
      </c>
      <c r="H215" s="16">
        <v>20.99</v>
      </c>
      <c r="I215" s="16">
        <v>32.96</v>
      </c>
      <c r="J215" s="16">
        <v>41.62</v>
      </c>
      <c r="K215" s="16">
        <v>36.020000000000003</v>
      </c>
      <c r="L215" s="16">
        <v>28.37</v>
      </c>
      <c r="M215" s="16">
        <v>30.41</v>
      </c>
      <c r="N215" s="16">
        <v>33.21</v>
      </c>
      <c r="O215" s="16">
        <v>35.25</v>
      </c>
      <c r="P215" s="16">
        <v>33.700000000000003</v>
      </c>
      <c r="Q215" s="16">
        <v>29.63</v>
      </c>
      <c r="R215" s="16">
        <v>24.79</v>
      </c>
      <c r="S215" s="16">
        <v>22.48</v>
      </c>
      <c r="T215" s="16">
        <v>24.51</v>
      </c>
      <c r="U215" s="16">
        <v>41.58</v>
      </c>
      <c r="V215" s="16">
        <v>47.7</v>
      </c>
      <c r="W215" s="16">
        <v>42.35</v>
      </c>
      <c r="X215" s="16">
        <v>31.14</v>
      </c>
      <c r="Y215" s="16">
        <v>34.19</v>
      </c>
      <c r="Z215" s="16">
        <v>38.020000000000003</v>
      </c>
      <c r="AA215" s="16"/>
    </row>
    <row r="216" spans="1:27" ht="11.25" hidden="1" customHeight="1" x14ac:dyDescent="0.2">
      <c r="A216" s="33" t="s">
        <v>292</v>
      </c>
      <c r="C216" s="16">
        <v>29.14</v>
      </c>
      <c r="D216" s="16">
        <v>25.06</v>
      </c>
      <c r="E216" s="16">
        <v>22.62</v>
      </c>
      <c r="F216" s="16">
        <v>20.99</v>
      </c>
      <c r="G216" s="16">
        <v>18.95</v>
      </c>
      <c r="H216" s="16">
        <v>21.5</v>
      </c>
      <c r="I216" s="16">
        <v>33.47</v>
      </c>
      <c r="J216" s="16">
        <v>42.13</v>
      </c>
      <c r="K216" s="16">
        <v>36.53</v>
      </c>
      <c r="L216" s="16">
        <v>28.88</v>
      </c>
      <c r="M216" s="16">
        <v>30.92</v>
      </c>
      <c r="N216" s="16">
        <v>33.72</v>
      </c>
      <c r="O216" s="16">
        <v>35.25</v>
      </c>
      <c r="P216" s="16">
        <v>33.700000000000003</v>
      </c>
      <c r="Q216" s="16">
        <v>29.63</v>
      </c>
      <c r="R216" s="16">
        <v>24.79</v>
      </c>
      <c r="S216" s="16">
        <v>22.48</v>
      </c>
      <c r="T216" s="16">
        <v>24.51</v>
      </c>
      <c r="U216" s="16">
        <v>41.58</v>
      </c>
      <c r="V216" s="16">
        <v>47.7</v>
      </c>
      <c r="W216" s="16">
        <v>42.35</v>
      </c>
      <c r="X216" s="16">
        <v>31.14</v>
      </c>
      <c r="Y216" s="16">
        <v>34.19</v>
      </c>
      <c r="Z216" s="16">
        <v>38.020000000000003</v>
      </c>
      <c r="AA216" s="16"/>
    </row>
    <row r="217" spans="1:27" ht="11.25" hidden="1" customHeight="1" x14ac:dyDescent="0.2">
      <c r="A217" s="33" t="s">
        <v>293</v>
      </c>
      <c r="C217" s="17">
        <v>-1.02</v>
      </c>
      <c r="D217" s="17">
        <v>-0.25</v>
      </c>
      <c r="E217" s="17">
        <v>-0.87000000000000099</v>
      </c>
      <c r="F217" s="17">
        <v>-0.77</v>
      </c>
      <c r="G217" s="17">
        <v>-0.50999999999999801</v>
      </c>
      <c r="H217" s="17">
        <v>-0.51000000000000156</v>
      </c>
      <c r="I217" s="17">
        <v>-0.50999999999999801</v>
      </c>
      <c r="J217" s="17">
        <v>-0.51000000000000512</v>
      </c>
      <c r="K217" s="17">
        <v>-0.50999999999999801</v>
      </c>
      <c r="L217" s="17">
        <v>-0.50999999999999801</v>
      </c>
      <c r="M217" s="17">
        <v>-0.51000000000000156</v>
      </c>
      <c r="N217" s="17">
        <v>-0.50999999999999801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6"/>
    </row>
    <row r="218" spans="1:27" ht="13.5" hidden="1" customHeight="1" x14ac:dyDescent="0.2"/>
    <row r="219" spans="1:27" ht="11.25" hidden="1" customHeight="1" x14ac:dyDescent="0.2">
      <c r="A219" s="33" t="s">
        <v>294</v>
      </c>
      <c r="C219" s="16">
        <v>24.04</v>
      </c>
      <c r="D219" s="16">
        <v>20.99</v>
      </c>
      <c r="E219" s="16">
        <v>18.95</v>
      </c>
      <c r="F219" s="16">
        <v>15.13</v>
      </c>
      <c r="G219" s="16">
        <v>13.6</v>
      </c>
      <c r="H219" s="16">
        <v>13.6</v>
      </c>
      <c r="I219" s="16">
        <v>25.83</v>
      </c>
      <c r="J219" s="16">
        <v>29.9</v>
      </c>
      <c r="K219" s="16">
        <v>25.83</v>
      </c>
      <c r="L219" s="16">
        <v>23.28</v>
      </c>
      <c r="M219" s="16">
        <v>24.3</v>
      </c>
      <c r="N219" s="16">
        <v>26.08</v>
      </c>
      <c r="O219" s="16">
        <v>26.08</v>
      </c>
      <c r="P219" s="16">
        <v>24.02</v>
      </c>
      <c r="Q219" s="16">
        <v>21.99</v>
      </c>
      <c r="R219" s="16">
        <v>18.420000000000002</v>
      </c>
      <c r="S219" s="16">
        <v>17.38</v>
      </c>
      <c r="T219" s="16">
        <v>16.87</v>
      </c>
      <c r="U219" s="16">
        <v>31.14</v>
      </c>
      <c r="V219" s="16">
        <v>34.19</v>
      </c>
      <c r="W219" s="16">
        <v>32.159999999999997</v>
      </c>
      <c r="X219" s="16">
        <v>25.02</v>
      </c>
      <c r="Y219" s="16">
        <v>27.06</v>
      </c>
      <c r="Z219" s="16">
        <v>30.12</v>
      </c>
      <c r="AA219" s="16"/>
    </row>
    <row r="220" spans="1:27" ht="11.25" hidden="1" customHeight="1" x14ac:dyDescent="0.2">
      <c r="A220" s="33" t="s">
        <v>295</v>
      </c>
      <c r="C220" s="16">
        <v>24.3</v>
      </c>
      <c r="D220" s="16">
        <v>21.24</v>
      </c>
      <c r="E220" s="16">
        <v>19.2</v>
      </c>
      <c r="F220" s="16">
        <v>15.38</v>
      </c>
      <c r="G220" s="16">
        <v>14.11</v>
      </c>
      <c r="H220" s="16">
        <v>13.6</v>
      </c>
      <c r="I220" s="16">
        <v>25.83</v>
      </c>
      <c r="J220" s="16">
        <v>29.9</v>
      </c>
      <c r="K220" s="16">
        <v>25.83</v>
      </c>
      <c r="L220" s="16">
        <v>23.53</v>
      </c>
      <c r="M220" s="16">
        <v>24.55</v>
      </c>
      <c r="N220" s="16">
        <v>26.34</v>
      </c>
      <c r="O220" s="16">
        <v>26.08</v>
      </c>
      <c r="P220" s="16">
        <v>24.02</v>
      </c>
      <c r="Q220" s="16">
        <v>21.99</v>
      </c>
      <c r="R220" s="16">
        <v>18.420000000000002</v>
      </c>
      <c r="S220" s="16">
        <v>17.38</v>
      </c>
      <c r="T220" s="16">
        <v>16.87</v>
      </c>
      <c r="U220" s="16">
        <v>31.14</v>
      </c>
      <c r="V220" s="16">
        <v>34.19</v>
      </c>
      <c r="W220" s="16">
        <v>32.159999999999997</v>
      </c>
      <c r="X220" s="16">
        <v>25.02</v>
      </c>
      <c r="Y220" s="16">
        <v>27.06</v>
      </c>
      <c r="Z220" s="16">
        <v>30.12</v>
      </c>
      <c r="AA220" s="16"/>
    </row>
    <row r="221" spans="1:27" ht="11.25" hidden="1" customHeight="1" x14ac:dyDescent="0.2">
      <c r="A221" s="33" t="s">
        <v>296</v>
      </c>
      <c r="C221" s="17">
        <v>-0.26000000000000156</v>
      </c>
      <c r="D221" s="17">
        <v>-0.25</v>
      </c>
      <c r="E221" s="17">
        <v>-0.25</v>
      </c>
      <c r="F221" s="17">
        <v>-0.25</v>
      </c>
      <c r="G221" s="17">
        <v>-0.51</v>
      </c>
      <c r="H221" s="17">
        <v>0</v>
      </c>
      <c r="I221" s="17">
        <v>0</v>
      </c>
      <c r="J221" s="17">
        <v>0</v>
      </c>
      <c r="K221" s="17">
        <v>0</v>
      </c>
      <c r="L221" s="17">
        <v>-0.25</v>
      </c>
      <c r="M221" s="17">
        <v>-0.25</v>
      </c>
      <c r="N221" s="17">
        <v>-0.26000000000000156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6"/>
    </row>
    <row r="222" spans="1:27" ht="13.5" hidden="1" customHeight="1" x14ac:dyDescent="0.2"/>
    <row r="223" spans="1:27" ht="12" hidden="1" customHeight="1" x14ac:dyDescent="0.2">
      <c r="A223" s="15" t="s">
        <v>3</v>
      </c>
    </row>
    <row r="224" spans="1:27" ht="11.25" hidden="1" customHeight="1" x14ac:dyDescent="0.2">
      <c r="A224" s="33" t="s">
        <v>4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/>
    </row>
    <row r="225" spans="1:27" ht="11.25" hidden="1" customHeight="1" x14ac:dyDescent="0.2">
      <c r="A225" s="33" t="s">
        <v>5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/>
    </row>
    <row r="226" spans="1:27" ht="13.5" hidden="1" customHeight="1" x14ac:dyDescent="0.2"/>
    <row r="227" spans="1:27" ht="11.25" hidden="1" customHeight="1" x14ac:dyDescent="0.2">
      <c r="A227" s="33" t="s">
        <v>6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/>
    </row>
    <row r="228" spans="1:27" ht="11.25" hidden="1" customHeight="1" x14ac:dyDescent="0.2">
      <c r="A228" s="33" t="s">
        <v>7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SETTLEMENTS</vt:lpstr>
      <vt:lpstr>SPEC REPORT DETAILS</vt:lpstr>
      <vt:lpstr>PLR OPTIONS</vt:lpstr>
      <vt:lpstr>SPEC OPTIONS</vt:lpstr>
      <vt:lpstr>OPEN SPEC</vt:lpstr>
      <vt:lpstr>5-DAY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2001-12-11T00:15:39Z</cp:lastPrinted>
  <dcterms:created xsi:type="dcterms:W3CDTF">2001-06-07T23:43:10Z</dcterms:created>
  <dcterms:modified xsi:type="dcterms:W3CDTF">2023-09-10T12:21:33Z</dcterms:modified>
</cp:coreProperties>
</file>