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392" windowHeight="7956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N106" i="3"/>
  <c r="N107" i="3"/>
  <c r="N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<sst xmlns="http://schemas.openxmlformats.org/spreadsheetml/2006/main" count="1804" uniqueCount="211">
  <si>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</si>
  <si>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</si>
  <si>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</si>
  <si>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</si>
  <si>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</si>
  <si>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</si>
  <si>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</si>
  <si>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</si>
  <si>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</si>
  <si>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</si>
  <si>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</si>
  <si>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</si>
  <si>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</si>
  <si>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</si>
  <si>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</si>
  <si>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</si>
  <si>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</si>
  <si>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</si>
  <si>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</si>
  <si>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</si>
  <si>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</si>
  <si>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</si>
  <si>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</si>
  <si>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</si>
  <si>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</si>
  <si>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</si>
  <si>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</si>
  <si>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</si>
  <si>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</si>
  <si>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</si>
  <si>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</si>
  <si>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</si>
  <si>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</si>
  <si>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</si>
  <si>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</si>
  <si>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</si>
  <si>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</si>
  <si>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</si>
  <si>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</si>
  <si>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</si>
  <si>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</si>
  <si>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</si>
  <si>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</si>
  <si>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</si>
  <si>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</si>
  <si>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</si>
  <si>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</si>
  <si>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</si>
  <si>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</si>
  <si>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</si>
  <si>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</si>
  <si>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</si>
  <si>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</si>
  <si>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</si>
  <si>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</si>
  <si>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</si>
  <si>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</si>
  <si>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</si>
  <si>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</si>
  <si>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</si>
  <si>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</si>
  <si>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</si>
  <si>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</si>
  <si>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</si>
  <si>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</si>
  <si>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</si>
  <si>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</si>
  <si>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</si>
  <si>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</si>
  <si>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</si>
  <si>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</si>
  <si>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</si>
  <si>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</si>
  <si>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</si>
  <si>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</si>
  <si>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</si>
  <si>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</si>
  <si>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</si>
  <si>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</si>
  <si>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</si>
  <si>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</si>
  <si>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</si>
  <si>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</si>
  <si>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</si>
  <si>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</si>
  <si>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</si>
  <si>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</si>
  <si>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</si>
  <si>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</si>
  <si>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</si>
  <si>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</si>
  <si>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</si>
  <si>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</si>
  <si>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</si>
  <si>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</si>
  <si>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</si>
  <si>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</si>
  <si>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</si>
  <si>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</si>
  <si>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</si>
  <si>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</si>
  <si>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</si>
  <si>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</si>
  <si>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</si>
  <si>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</si>
  <si>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</si>
  <si>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</si>
  <si>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</si>
  <si>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</si>
  <si>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</si>
  <si>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</si>
  <si>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</si>
  <si>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</si>
  <si>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</si>
  <si>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</si>
  <si>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</si>
  <si>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</si>
  <si>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</si>
  <si>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</si>
  <si>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</si>
  <si>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</si>
  <si>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</si>
  <si>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</si>
  <si>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</si>
  <si>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</si>
  <si>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</si>
  <si>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</si>
  <si>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</si>
  <si>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</si>
  <si>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</si>
  <si>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</si>
  <si>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</si>
  <si>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</si>
  <si>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</si>
  <si>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</si>
  <si>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</si>
  <si>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</si>
  <si>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</si>
  <si>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</si>
  <si>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</si>
  <si>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</si>
  <si>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</si>
  <si>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</si>
  <si>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</si>
  <si>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</si>
  <si>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</si>
  <si>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</si>
  <si>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</si>
  <si>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</si>
  <si>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</si>
  <si>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</si>
  <si>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</si>
  <si>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As of December 19, 2001</t>
  </si>
  <si>
    <t>FIXED TERM - Fuel Position Summary - Dth/Day</t>
  </si>
  <si>
    <t>Valuation Date:  12/19/2001</t>
  </si>
  <si>
    <t>As of:                12/19/2001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</si>
  <si>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</si>
  <si>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</si>
  <si>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</si>
  <si>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</si>
  <si>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</si>
  <si>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</si>
  <si>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</si>
  <si>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</si>
  <si>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</si>
  <si>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</si>
  <si>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</si>
  <si>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</si>
  <si>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</si>
  <si>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</si>
  <si>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</si>
  <si>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</si>
  <si>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</si>
  <si>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</si>
  <si>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</si>
  <si>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</si>
  <si>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</si>
  <si>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</si>
  <si>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</si>
  <si>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</si>
  <si>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</si>
  <si>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</si>
  <si>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</si>
  <si>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12/18/2001</t>
  </si>
  <si>
    <t>As of:                  12/19/2001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</si>
  <si>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</si>
  <si>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</si>
  <si>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</si>
  <si>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</si>
  <si>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</si>
  <si>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</si>
  <si>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</si>
  <si>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</si>
  <si>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</si>
  <si>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</si>
  <si>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</si>
  <si>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</si>
  <si>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</si>
  <si>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</si>
  <si>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</si>
  <si>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</si>
  <si>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</si>
  <si>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</si>
  <si>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</si>
  <si>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</si>
  <si>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</si>
  <si>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</si>
  <si>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</si>
  <si>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</si>
  <si>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</si>
  <si>
    <t>Total Sumas &amp;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</si>
</sst>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7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REG!$O$8:$O$104</c:f>
              <c:numCache>
                <c:formatCode>#,##0</c:formatCode>
                <c:ptCount val="97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  <c:pt idx="96">
                  <c:v>567.32000000000005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E-4BD3-8476-53AD66F542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338256"/>
        <c:axId val="1"/>
      </c:barChart>
      <c:catAx>
        <c:axId val="1953382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33825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REG!$P$8:$P$104</c:f>
              <c:numCache>
                <c:formatCode>#,##0</c:formatCode>
                <c:ptCount val="97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  <c:pt idx="96">
                  <c:v>1058.2750000000001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45CD-8C5C-652944AC9A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453744"/>
        <c:axId val="1"/>
      </c:barChart>
      <c:catAx>
        <c:axId val="1954537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45374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REG!$N$9:$N$104</c:f>
              <c:numCache>
                <c:formatCode>0</c:formatCode>
                <c:ptCount val="9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</c:numCache>
            </c:numRef>
          </c:cat>
          <c:val>
            <c:numRef>
              <c:f>REG!$Q$9:$Q$104</c:f>
              <c:numCache>
                <c:formatCode>#,##0</c:formatCode>
                <c:ptCount val="96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  <c:pt idx="95">
                  <c:v>453.17599999999999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5-4BE7-9A62-0FEAE2C6C1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0460544"/>
        <c:axId val="1"/>
      </c:barChart>
      <c:catAx>
        <c:axId val="1604605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0460544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SPEC!$O$8:$O$104</c:f>
              <c:numCache>
                <c:formatCode>#,##0</c:formatCode>
                <c:ptCount val="97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  <c:pt idx="96">
                  <c:v>63.595999999999997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B-426A-8BA1-3965957F3C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975352"/>
        <c:axId val="1"/>
      </c:barChart>
      <c:catAx>
        <c:axId val="1949753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497535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SPEC!$P$8:$P$104</c:f>
              <c:numCache>
                <c:formatCode>#,##0</c:formatCode>
                <c:ptCount val="97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  <c:pt idx="96">
                  <c:v>126.42899999999997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F-497F-9580-0812DAAB61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527984"/>
        <c:axId val="1"/>
      </c:barChart>
      <c:catAx>
        <c:axId val="1955279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52798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8-46BB-B0ED-36E589DC6E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530280"/>
        <c:axId val="1"/>
      </c:barChart>
      <c:catAx>
        <c:axId val="1955302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530280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SPEC!$N$49:$N$104</c:f>
              <c:numCache>
                <c:formatCode>0</c:formatCode>
                <c:ptCount val="56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  <c:pt idx="55">
                  <c:v>37244</c:v>
                </c:pt>
              </c:numCache>
            </c:numRef>
          </c:cat>
          <c:val>
            <c:numRef>
              <c:f>SPEC!$R$49:$R$104</c:f>
              <c:numCache>
                <c:formatCode>#,##0</c:formatCode>
                <c:ptCount val="56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  <c:pt idx="55">
                  <c:v>-377.16006000000016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8-4931-9896-56BDBF137C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533560"/>
        <c:axId val="1"/>
      </c:barChart>
      <c:catAx>
        <c:axId val="1955335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53356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SPEC!$S$8:$S$104</c:f>
              <c:numCache>
                <c:formatCode>#,##0</c:formatCode>
                <c:ptCount val="97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  <c:pt idx="96">
                  <c:v>4544.3889399999989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F-451F-9DAF-C575C201DB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534216"/>
        <c:axId val="1"/>
      </c:barChart>
      <c:catAx>
        <c:axId val="1955342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53421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SPEC!$N$9:$N$104</c:f>
              <c:numCache>
                <c:formatCode>0</c:formatCode>
                <c:ptCount val="9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</c:numCache>
            </c:numRef>
          </c:cat>
          <c:val>
            <c:numRef>
              <c:f>SPEC!$T$9:$T$104</c:f>
              <c:numCache>
                <c:formatCode>#,##0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3-42BC-9F05-4E62D8E111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526672"/>
        <c:axId val="1"/>
      </c:barChart>
      <c:catAx>
        <c:axId val="19552667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526672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34</xdr:row>
          <xdr:rowOff>0</xdr:rowOff>
        </xdr:from>
        <xdr:to>
          <xdr:col>0</xdr:col>
          <xdr:colOff>952500</xdr:colOff>
          <xdr:row>36</xdr:row>
          <xdr:rowOff>7620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0.56965201228915341</v>
          </cell>
          <cell r="G59">
            <v>0.29478177336813172</v>
          </cell>
          <cell r="H59">
            <v>1.7822203900086375E-2</v>
          </cell>
          <cell r="I59">
            <v>1.0543245795564982E-2</v>
          </cell>
          <cell r="J59">
            <v>4.4394138961891483E-2</v>
          </cell>
          <cell r="K59">
            <v>0.22471381948189084</v>
          </cell>
          <cell r="L59">
            <v>0.72289422472315423</v>
          </cell>
          <cell r="M59">
            <v>0.91587058659801124</v>
          </cell>
          <cell r="N59">
            <v>0.84459250103628047</v>
          </cell>
          <cell r="O59">
            <v>0.5705529498165719</v>
          </cell>
          <cell r="P59">
            <v>0.40223738535596848</v>
          </cell>
          <cell r="Q59">
            <v>0.44590270845235602</v>
          </cell>
          <cell r="R59">
            <v>0.53440028695352915</v>
          </cell>
          <cell r="S59">
            <v>0.46975485233288228</v>
          </cell>
          <cell r="T59">
            <v>0.3744047130077075</v>
          </cell>
          <cell r="U59">
            <v>0.33527183152589002</v>
          </cell>
          <cell r="V59">
            <v>0.24725386902099</v>
          </cell>
          <cell r="W59">
            <v>0.31668184719564163</v>
          </cell>
          <cell r="X59">
            <v>0.75686156548927341</v>
          </cell>
          <cell r="Y59">
            <v>0.84994216210677986</v>
          </cell>
          <cell r="Z59">
            <v>0.76595998994786119</v>
          </cell>
          <cell r="AA59">
            <v>0.51765554763749932</v>
          </cell>
          <cell r="AB59">
            <v>0.4643600537957151</v>
          </cell>
          <cell r="AC59">
            <v>0.52190380595036789</v>
          </cell>
        </row>
        <row r="60">
          <cell r="F60">
            <v>2.2289507021008736E-2</v>
          </cell>
          <cell r="G60">
            <v>2.9954436030069417E-2</v>
          </cell>
          <cell r="H60">
            <v>2.6531390835088375E-3</v>
          </cell>
          <cell r="I60">
            <v>1.1533550450676389E-3</v>
          </cell>
          <cell r="J60">
            <v>5.8717731481627844E-4</v>
          </cell>
          <cell r="K60">
            <v>1.705380377953547E-2</v>
          </cell>
          <cell r="L60">
            <v>0.38622837667143656</v>
          </cell>
          <cell r="M60">
            <v>0.54529371570267959</v>
          </cell>
          <cell r="N60">
            <v>0.39323786753006806</v>
          </cell>
          <cell r="O60">
            <v>0.20504846891521067</v>
          </cell>
          <cell r="P60">
            <v>0.10599511685193597</v>
          </cell>
          <cell r="Q60">
            <v>0.12225974576440733</v>
          </cell>
          <cell r="R60">
            <v>0.12231314238291513</v>
          </cell>
          <cell r="S60">
            <v>6.6039337242097318E-2</v>
          </cell>
          <cell r="T60">
            <v>0.32493128465161869</v>
          </cell>
          <cell r="U60">
            <v>0.16644830348883144</v>
          </cell>
          <cell r="V60">
            <v>0.15615722297493406</v>
          </cell>
          <cell r="W60">
            <v>9.4586138969340205E-2</v>
          </cell>
          <cell r="X60">
            <v>0.35040332314783823</v>
          </cell>
          <cell r="Y60">
            <v>0.43350458461127872</v>
          </cell>
          <cell r="Z60">
            <v>0.37717353415620725</v>
          </cell>
          <cell r="AA60">
            <v>0.3188259414935779</v>
          </cell>
          <cell r="AB60">
            <v>0.16538562906159993</v>
          </cell>
          <cell r="AC60">
            <v>0.19059152989820649</v>
          </cell>
        </row>
        <row r="62">
          <cell r="F62">
            <v>0.98213270620217119</v>
          </cell>
          <cell r="G62">
            <v>0.76747068456526246</v>
          </cell>
          <cell r="H62">
            <v>0.47714177659188317</v>
          </cell>
          <cell r="I62">
            <v>0.35020249663675973</v>
          </cell>
          <cell r="J62">
            <v>0.27710691939718368</v>
          </cell>
          <cell r="K62">
            <v>0.42850992771910512</v>
          </cell>
          <cell r="L62">
            <v>0.88664760745497573</v>
          </cell>
          <cell r="M62">
            <v>0.97460576116084385</v>
          </cell>
          <cell r="N62">
            <v>0.93605211056481707</v>
          </cell>
          <cell r="O62">
            <v>0.7515220955273656</v>
          </cell>
          <cell r="P62">
            <v>0.72689532377165622</v>
          </cell>
          <cell r="Q62">
            <v>0.78191754606895103</v>
          </cell>
          <cell r="R62">
            <v>0.83350489640217029</v>
          </cell>
          <cell r="S62">
            <v>0.78465672953930932</v>
          </cell>
          <cell r="T62">
            <v>0.67771355381899245</v>
          </cell>
          <cell r="U62">
            <v>0.55295531335715609</v>
          </cell>
          <cell r="V62">
            <v>0.43276451816491279</v>
          </cell>
          <cell r="W62">
            <v>0.51020868946914721</v>
          </cell>
          <cell r="X62">
            <v>0.87772693394659873</v>
          </cell>
          <cell r="Y62">
            <v>0.94494801376236315</v>
          </cell>
          <cell r="Z62">
            <v>0.90197163953040893</v>
          </cell>
          <cell r="AA62">
            <v>0.69441735367233171</v>
          </cell>
          <cell r="AB62">
            <v>0.72816538875526005</v>
          </cell>
          <cell r="AC62">
            <v>0.77963615678412124</v>
          </cell>
        </row>
        <row r="63">
          <cell r="F63">
            <v>0.48253054532816808</v>
          </cell>
          <cell r="G63">
            <v>0.29534343580275635</v>
          </cell>
          <cell r="H63">
            <v>0.19185430945208604</v>
          </cell>
          <cell r="I63">
            <v>4.3426490109881977E-2</v>
          </cell>
          <cell r="J63">
            <v>2.302618358675812E-2</v>
          </cell>
          <cell r="K63">
            <v>5.2195061228210042E-2</v>
          </cell>
          <cell r="L63">
            <v>0.61867804291086781</v>
          </cell>
          <cell r="M63">
            <v>0.77141914255984423</v>
          </cell>
          <cell r="N63">
            <v>0.60303038550064492</v>
          </cell>
          <cell r="O63">
            <v>0.43750540695860396</v>
          </cell>
          <cell r="P63">
            <v>0.39989920719625544</v>
          </cell>
          <cell r="Q63">
            <v>0.42779980723443034</v>
          </cell>
          <cell r="R63">
            <v>0.40939298924968803</v>
          </cell>
          <cell r="S63">
            <v>0.28519306235994457</v>
          </cell>
          <cell r="T63">
            <v>0.48487572120420652</v>
          </cell>
          <cell r="U63">
            <v>0.31439267189482389</v>
          </cell>
          <cell r="V63">
            <v>0.28748776501740914</v>
          </cell>
          <cell r="W63">
            <v>0.19211077361064602</v>
          </cell>
          <cell r="X63">
            <v>0.63641738011375881</v>
          </cell>
          <cell r="Y63">
            <v>0.741999789832957</v>
          </cell>
          <cell r="Z63">
            <v>0.66325076781981573</v>
          </cell>
          <cell r="AA63">
            <v>0.47536759429848485</v>
          </cell>
          <cell r="AB63">
            <v>0.41733729837515154</v>
          </cell>
          <cell r="AC63">
            <v>0.479446529815309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/>
  </sheetViews>
  <sheetFormatPr defaultRowHeight="10.199999999999999" x14ac:dyDescent="0.2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6" x14ac:dyDescent="0.25">
      <c r="A1" s="74" t="s">
        <v>10</v>
      </c>
    </row>
    <row r="2" spans="1:5" ht="12.6" x14ac:dyDescent="0.25">
      <c r="A2" s="74" t="s">
        <v>52</v>
      </c>
    </row>
    <row r="3" spans="1:5" ht="12.6" x14ac:dyDescent="0.25">
      <c r="A3" s="74" t="s">
        <v>152</v>
      </c>
    </row>
    <row r="4" spans="1:5" ht="12.6" x14ac:dyDescent="0.25">
      <c r="A4" s="74" t="s">
        <v>12</v>
      </c>
    </row>
    <row r="7" spans="1:5" x14ac:dyDescent="0.2">
      <c r="A7" s="77" t="s">
        <v>127</v>
      </c>
      <c r="C7" s="86" t="s">
        <v>41</v>
      </c>
      <c r="D7" s="50"/>
      <c r="E7" s="50"/>
    </row>
    <row r="8" spans="1:5" x14ac:dyDescent="0.2">
      <c r="A8" s="75" t="s">
        <v>40</v>
      </c>
      <c r="C8" s="93">
        <v>453176</v>
      </c>
      <c r="D8" s="81"/>
      <c r="E8" s="81"/>
    </row>
    <row r="9" spans="1:5" x14ac:dyDescent="0.2">
      <c r="A9" s="75" t="s">
        <v>15</v>
      </c>
      <c r="C9" s="76">
        <f>C16+C26</f>
        <v>630916</v>
      </c>
      <c r="D9" s="80"/>
      <c r="E9" s="80"/>
    </row>
    <row r="10" spans="1:5" x14ac:dyDescent="0.2">
      <c r="A10" s="75" t="s">
        <v>17</v>
      </c>
      <c r="C10" s="76">
        <f>C17+C27</f>
        <v>1184704</v>
      </c>
      <c r="D10" s="80"/>
      <c r="E10" s="80"/>
    </row>
    <row r="14" spans="1:5" x14ac:dyDescent="0.2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2">
      <c r="A15" s="75" t="s">
        <v>40</v>
      </c>
      <c r="B15" s="80"/>
      <c r="C15" s="92">
        <v>453176</v>
      </c>
      <c r="D15" s="87">
        <v>2500000</v>
      </c>
      <c r="E15" s="88">
        <f>IF(ABS(C15)&gt;D15,ABS(C15)-D15,0)</f>
        <v>0</v>
      </c>
    </row>
    <row r="16" spans="1:5" x14ac:dyDescent="0.2">
      <c r="A16" s="75" t="s">
        <v>77</v>
      </c>
      <c r="C16" s="76">
        <f>'PLR SUM'!AA30+'PLR SUM'!AA45</f>
        <v>567320</v>
      </c>
      <c r="D16" s="76">
        <v>-2500000</v>
      </c>
      <c r="E16" s="89">
        <f>IF(C16&lt;D16,ABS(C16)-D16,0)</f>
        <v>0</v>
      </c>
    </row>
    <row r="17" spans="1:5" x14ac:dyDescent="0.2">
      <c r="A17" s="75" t="s">
        <v>78</v>
      </c>
      <c r="C17" s="76">
        <f>'5-DAY'!C1</f>
        <v>1058275</v>
      </c>
      <c r="D17" s="76">
        <v>-5625000</v>
      </c>
      <c r="E17" s="89">
        <f>IF(C17&lt;D17,C17-D17,0)</f>
        <v>0</v>
      </c>
    </row>
    <row r="18" spans="1:5" x14ac:dyDescent="0.2">
      <c r="A18" s="75" t="s">
        <v>46</v>
      </c>
      <c r="C18" s="78">
        <f>'Gap Risk'!B17</f>
        <v>-5129351.1387999998</v>
      </c>
      <c r="D18" s="91">
        <v>17000000</v>
      </c>
      <c r="E18" s="90">
        <f>IF(ABS(C18)&gt;D18,ABS(C18)-D18,0)</f>
        <v>0</v>
      </c>
    </row>
    <row r="19" spans="1:5" x14ac:dyDescent="0.2">
      <c r="A19" s="75" t="s">
        <v>102</v>
      </c>
      <c r="C19" s="78">
        <f>'Gap Risk'!B20</f>
        <v>-7620605.0719999988</v>
      </c>
      <c r="D19" s="91">
        <v>17000000</v>
      </c>
      <c r="E19" s="90">
        <f>IF(ABS(C19)&gt;D19,ABS(C19)-D19,0)</f>
        <v>0</v>
      </c>
    </row>
    <row r="22" spans="1:5" x14ac:dyDescent="0.2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2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2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2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2">
      <c r="A26" s="75" t="s">
        <v>77</v>
      </c>
      <c r="C26" s="76">
        <f>'SPEC REPORT'!I9</f>
        <v>63596</v>
      </c>
      <c r="D26" s="76">
        <v>-1000000</v>
      </c>
      <c r="E26" s="89">
        <f>IF(C26&lt;D26,ABS(C26)-D26,0)</f>
        <v>0</v>
      </c>
    </row>
    <row r="27" spans="1:5" x14ac:dyDescent="0.2">
      <c r="A27" s="75" t="s">
        <v>78</v>
      </c>
      <c r="C27" s="76">
        <f>'SPEC REPORT'!I10</f>
        <v>126429</v>
      </c>
      <c r="D27" s="76">
        <v>-2250000</v>
      </c>
      <c r="E27" s="89">
        <f>IF(C27&lt;D27,C27-D27,0)</f>
        <v>0</v>
      </c>
    </row>
    <row r="28" spans="1:5" x14ac:dyDescent="0.2">
      <c r="A28" s="75" t="s">
        <v>75</v>
      </c>
      <c r="C28" s="106">
        <f>'5-DAY'!F2</f>
        <v>256283</v>
      </c>
    </row>
    <row r="29" spans="1:5" x14ac:dyDescent="0.2">
      <c r="A29" s="75" t="s">
        <v>76</v>
      </c>
      <c r="C29" s="106">
        <f>SUM('5-DAY'!C80:C142)</f>
        <v>-377160.06000000006</v>
      </c>
    </row>
    <row r="30" spans="1:5" x14ac:dyDescent="0.2">
      <c r="A30" s="75" t="s">
        <v>18</v>
      </c>
      <c r="C30" s="76">
        <f>'SPEC REPORT'!D12</f>
        <v>4544865.5432664901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99060</xdr:colOff>
                    <xdr:row>34</xdr:row>
                    <xdr:rowOff>0</xdr:rowOff>
                  </from>
                  <to>
                    <xdr:col>0</xdr:col>
                    <xdr:colOff>952500</xdr:colOff>
                    <xdr:row>36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199999999999999" x14ac:dyDescent="0.2">
      <c r="A1" s="94" t="s">
        <v>85</v>
      </c>
      <c r="C1" s="96"/>
    </row>
    <row r="2" spans="1:19" ht="10.199999999999999" x14ac:dyDescent="0.2">
      <c r="A2" s="94" t="str">
        <f>'GAS SUM'!A3</f>
        <v>As of December 19, 2001</v>
      </c>
      <c r="C2" s="96"/>
    </row>
    <row r="4" spans="1:19" x14ac:dyDescent="0.2">
      <c r="N4" s="100"/>
      <c r="O4" s="95"/>
    </row>
    <row r="5" spans="1:19" x14ac:dyDescent="0.2">
      <c r="N5" s="100"/>
      <c r="O5" s="95"/>
    </row>
    <row r="6" spans="1:19" x14ac:dyDescent="0.2">
      <c r="N6" s="97" t="s">
        <v>118</v>
      </c>
      <c r="O6" s="95"/>
    </row>
    <row r="7" spans="1:19" x14ac:dyDescent="0.2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2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2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2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2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2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2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2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2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2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2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2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2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2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2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2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2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2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2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2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2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2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2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2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2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2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2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2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2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2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2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2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2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2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2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2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2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2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2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2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2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2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2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2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2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2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2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2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2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2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2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2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2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2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2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2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2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2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2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2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2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2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2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2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2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2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2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2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2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2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2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2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2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2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2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2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2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2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2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2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2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2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2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2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2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2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2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2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2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2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2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2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2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2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2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2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2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2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2">
      <c r="N105" s="117">
        <f>'5-DAY'!A136</f>
        <v>37245</v>
      </c>
      <c r="O105" s="119">
        <f>'5-DAY'!B136/1000</f>
        <v>0</v>
      </c>
      <c r="P105" s="119">
        <f t="shared" si="10"/>
        <v>644.33000000000004</v>
      </c>
      <c r="Q105" s="119">
        <f>VAR!B100/1000</f>
        <v>0</v>
      </c>
    </row>
    <row r="106" spans="14:17" x14ac:dyDescent="0.2">
      <c r="N106" s="117">
        <f>'5-DAY'!A137</f>
        <v>37246</v>
      </c>
      <c r="O106" s="119">
        <f>'5-DAY'!B137/1000</f>
        <v>0</v>
      </c>
      <c r="P106" s="119">
        <f t="shared" si="10"/>
        <v>756.1</v>
      </c>
      <c r="Q106" s="119">
        <f>VAR!B101/1000</f>
        <v>0</v>
      </c>
    </row>
    <row r="107" spans="14:17" x14ac:dyDescent="0.2">
      <c r="N107" s="117">
        <f>'5-DAY'!A138</f>
        <v>37249</v>
      </c>
      <c r="O107" s="119">
        <f>'5-DAY'!B138/1000</f>
        <v>0</v>
      </c>
      <c r="P107" s="119">
        <f t="shared" si="10"/>
        <v>603.23099999999999</v>
      </c>
      <c r="Q107" s="119">
        <f>VAR!B102/1000</f>
        <v>0</v>
      </c>
    </row>
    <row r="108" spans="14:17" x14ac:dyDescent="0.2">
      <c r="N108" s="117">
        <f>'5-DAY'!A139</f>
        <v>37251</v>
      </c>
      <c r="O108" s="119">
        <f>'5-DAY'!B139/1000</f>
        <v>0</v>
      </c>
      <c r="P108" s="119">
        <f t="shared" si="10"/>
        <v>567.32000000000005</v>
      </c>
      <c r="Q108" s="119">
        <f>VAR!B103/1000</f>
        <v>0</v>
      </c>
    </row>
    <row r="109" spans="14:17" x14ac:dyDescent="0.2">
      <c r="N109" s="117">
        <f>'5-DAY'!A140</f>
        <v>37252</v>
      </c>
      <c r="O109" s="119">
        <f>'5-DAY'!B140/1000</f>
        <v>0</v>
      </c>
      <c r="P109" s="119">
        <f t="shared" si="10"/>
        <v>0</v>
      </c>
      <c r="Q109" s="119">
        <f>VAR!B104/1000</f>
        <v>0</v>
      </c>
    </row>
    <row r="110" spans="14:17" x14ac:dyDescent="0.2">
      <c r="N110" s="117">
        <f>'5-DAY'!A141</f>
        <v>37253</v>
      </c>
      <c r="O110" s="119">
        <f>'5-DAY'!B141/1000</f>
        <v>0</v>
      </c>
      <c r="P110" s="119">
        <f t="shared" si="10"/>
        <v>0</v>
      </c>
      <c r="Q110" s="119">
        <f>VAR!B105/1000</f>
        <v>0</v>
      </c>
    </row>
    <row r="111" spans="14:17" x14ac:dyDescent="0.2">
      <c r="N111" s="104">
        <f>'5-DAY'!A142</f>
        <v>37256</v>
      </c>
      <c r="O111" s="105">
        <f>'5-DAY'!B142/1000</f>
        <v>0</v>
      </c>
      <c r="P111" s="105">
        <f t="shared" si="10"/>
        <v>0</v>
      </c>
      <c r="Q111" s="105">
        <f>VAR!B106/1000</f>
        <v>0</v>
      </c>
    </row>
    <row r="112" spans="14:17" x14ac:dyDescent="0.2">
      <c r="N112" s="117"/>
      <c r="O112" s="119"/>
      <c r="P112" s="119"/>
      <c r="Q112" s="119"/>
    </row>
    <row r="113" spans="14:17" x14ac:dyDescent="0.2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199999999999999" x14ac:dyDescent="0.2">
      <c r="A1" s="94" t="s">
        <v>87</v>
      </c>
      <c r="C1" s="96"/>
    </row>
    <row r="2" spans="1:20" ht="10.199999999999999" x14ac:dyDescent="0.2">
      <c r="A2" s="94" t="str">
        <f>'GAS SUM'!A3</f>
        <v>As of December 19, 2001</v>
      </c>
      <c r="C2" s="96"/>
    </row>
    <row r="4" spans="1:20" x14ac:dyDescent="0.2">
      <c r="N4" s="100"/>
      <c r="O4" s="95"/>
    </row>
    <row r="5" spans="1:20" x14ac:dyDescent="0.2">
      <c r="N5" s="100"/>
      <c r="O5" s="95"/>
    </row>
    <row r="6" spans="1:20" x14ac:dyDescent="0.2">
      <c r="N6" s="100" t="s">
        <v>119</v>
      </c>
      <c r="O6" s="95"/>
    </row>
    <row r="7" spans="1:20" x14ac:dyDescent="0.2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2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2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2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2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2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2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2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2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2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2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2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2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2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2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2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2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2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2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2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2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2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2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2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2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2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2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2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2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2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2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2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2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2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2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2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2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2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2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2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2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2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2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2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2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2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2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2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2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2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2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2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2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2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2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2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2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2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2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2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2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2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2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2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2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2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2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2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2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2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2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2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2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2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2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2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2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2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2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2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2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2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2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2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2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2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2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2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2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2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2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2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2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2">
      <c r="N100" s="118">
        <f>'5-DAY'!A131</f>
        <v>37238</v>
      </c>
      <c r="O100" s="119">
        <f>'5-DAY'!C131/1000</f>
        <v>-11.621</v>
      </c>
      <c r="P100" s="119">
        <f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2">
      <c r="N101" s="118">
        <f>'5-DAY'!A132</f>
        <v>37239</v>
      </c>
      <c r="O101" s="119">
        <f>'5-DAY'!C132/1000</f>
        <v>-118.863</v>
      </c>
      <c r="P101" s="119">
        <f>SUM(O97:O101)</f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2">
      <c r="N102" s="118">
        <f>'5-DAY'!A133</f>
        <v>37242</v>
      </c>
      <c r="O102" s="119">
        <f>'5-DAY'!C133/1000</f>
        <v>109.48099999999999</v>
      </c>
      <c r="P102" s="119">
        <f>SUM(O98:O102)</f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2">
      <c r="N103" s="118">
        <f>'5-DAY'!A134</f>
        <v>37243</v>
      </c>
      <c r="O103" s="119">
        <f>'5-DAY'!C134/1000</f>
        <v>83.835999999999999</v>
      </c>
      <c r="P103" s="119">
        <f>SUM(O99:O103)</f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2">
      <c r="N104" s="118">
        <f>'5-DAY'!A135</f>
        <v>37244</v>
      </c>
      <c r="O104" s="119">
        <f>'5-DAY'!C135/1000</f>
        <v>63.595999999999997</v>
      </c>
      <c r="P104" s="119">
        <f>SUM(O100:O104)</f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2">
      <c r="N105" s="118">
        <f>'5-DAY'!A136</f>
        <v>37245</v>
      </c>
    </row>
    <row r="106" spans="14:20" x14ac:dyDescent="0.2">
      <c r="N106" s="118">
        <f>'5-DAY'!A137</f>
        <v>37246</v>
      </c>
    </row>
    <row r="107" spans="14:20" x14ac:dyDescent="0.2">
      <c r="N107" s="118">
        <f>'5-DAY'!A138</f>
        <v>37249</v>
      </c>
    </row>
    <row r="108" spans="14:20" x14ac:dyDescent="0.2">
      <c r="N108" s="118">
        <f>'5-DAY'!A139</f>
        <v>37251</v>
      </c>
    </row>
    <row r="109" spans="14:20" x14ac:dyDescent="0.2">
      <c r="N109" s="118">
        <f>'5-DAY'!A140</f>
        <v>37252</v>
      </c>
    </row>
    <row r="110" spans="14:20" x14ac:dyDescent="0.2">
      <c r="N110" s="118">
        <f>'5-DAY'!A141</f>
        <v>37253</v>
      </c>
    </row>
    <row r="111" spans="14:20" x14ac:dyDescent="0.2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2">
      <c r="N112" s="118"/>
    </row>
    <row r="113" spans="14:14" x14ac:dyDescent="0.2">
      <c r="N113" s="118"/>
    </row>
    <row r="114" spans="14:14" x14ac:dyDescent="0.2">
      <c r="N114" s="118"/>
    </row>
    <row r="115" spans="14:14" x14ac:dyDescent="0.2">
      <c r="N115" s="118"/>
    </row>
    <row r="116" spans="14:14" x14ac:dyDescent="0.2">
      <c r="N116" s="118"/>
    </row>
    <row r="117" spans="14:14" x14ac:dyDescent="0.2">
      <c r="N117" s="118"/>
    </row>
    <row r="118" spans="14:14" x14ac:dyDescent="0.2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C40" sqref="C40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Fixed INPUT PG'!A1</f>
        <v>FIXED TERM - Fuel Position Summary - Dth/Day</v>
      </c>
    </row>
    <row r="2" spans="1:27" s="121" customFormat="1" ht="12" customHeight="1" x14ac:dyDescent="0.2">
      <c r="A2" s="120" t="str">
        <f>'Dth Fixed INPUT PG'!A2</f>
        <v>Valuation Date:  12/19/2001</v>
      </c>
    </row>
    <row r="3" spans="1:27" s="121" customFormat="1" ht="12" customHeight="1" x14ac:dyDescent="0.2">
      <c r="A3" s="120" t="str">
        <f>'Dth Fixed INPUT PG'!A3</f>
        <v>As of:                12/19/2001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2">
      <c r="A6" s="124" t="s">
        <v>97</v>
      </c>
      <c r="C6" s="125">
        <f>C15+C27</f>
        <v>-2726.7806999999998</v>
      </c>
      <c r="D6" s="125">
        <f t="shared" ref="D6:Z6" si="0">D15+D27</f>
        <v>3124.0318000000002</v>
      </c>
      <c r="E6" s="125">
        <f t="shared" si="0"/>
        <v>15501.908600000001</v>
      </c>
      <c r="F6" s="125">
        <f t="shared" si="0"/>
        <v>3078.1698999999999</v>
      </c>
      <c r="G6" s="125">
        <f t="shared" si="0"/>
        <v>5091.0730999999996</v>
      </c>
      <c r="H6" s="125">
        <f t="shared" si="0"/>
        <v>7417.2547999999997</v>
      </c>
      <c r="I6" s="125">
        <f t="shared" si="0"/>
        <v>-11460.132299999999</v>
      </c>
      <c r="J6" s="125">
        <f t="shared" si="0"/>
        <v>-16556.906500000001</v>
      </c>
      <c r="K6" s="125">
        <f t="shared" si="0"/>
        <v>-11749.4118</v>
      </c>
      <c r="L6" s="125">
        <f t="shared" si="0"/>
        <v>-5815.0032000000001</v>
      </c>
      <c r="M6" s="125">
        <f t="shared" si="0"/>
        <v>156.37309999999999</v>
      </c>
      <c r="N6" s="125">
        <f t="shared" si="0"/>
        <v>-2043.6602</v>
      </c>
      <c r="O6" s="125">
        <f t="shared" si="0"/>
        <v>-3624.3377</v>
      </c>
      <c r="P6" s="125">
        <f t="shared" si="0"/>
        <v>-115.08880000000001</v>
      </c>
      <c r="Q6" s="125">
        <f t="shared" si="0"/>
        <v>3278.9204</v>
      </c>
      <c r="R6" s="125">
        <f t="shared" si="0"/>
        <v>-1555.1635000000001</v>
      </c>
      <c r="S6" s="125">
        <f t="shared" si="0"/>
        <v>8768.4925000000003</v>
      </c>
      <c r="T6" s="125">
        <f t="shared" si="0"/>
        <v>1478.2031999999999</v>
      </c>
      <c r="U6" s="125">
        <f t="shared" si="0"/>
        <v>-13779.959199999999</v>
      </c>
      <c r="V6" s="125">
        <f t="shared" si="0"/>
        <v>-18425.088199999998</v>
      </c>
      <c r="W6" s="125">
        <f t="shared" si="0"/>
        <v>-16121.830099999999</v>
      </c>
      <c r="X6" s="125">
        <f t="shared" si="0"/>
        <v>-6263.7978999999996</v>
      </c>
      <c r="Y6" s="125">
        <f t="shared" si="0"/>
        <v>-17133.333299999998</v>
      </c>
      <c r="Z6" s="125">
        <f t="shared" si="0"/>
        <v>-20451.6129</v>
      </c>
      <c r="AA6" s="125">
        <f>AA15+AA27</f>
        <v>-4208.7057000000004</v>
      </c>
    </row>
    <row r="7" spans="1:27" s="121" customFormat="1" ht="11.25" customHeight="1" x14ac:dyDescent="0.2">
      <c r="A7" s="124" t="s">
        <v>98</v>
      </c>
      <c r="C7" s="125">
        <f>C16+C28</f>
        <v>-10999.967699999999</v>
      </c>
      <c r="D7" s="125">
        <f t="shared" ref="D7:Z7" si="1">D16+D28</f>
        <v>5571.4286000000002</v>
      </c>
      <c r="E7" s="125">
        <f t="shared" si="1"/>
        <v>-15516.129000000001</v>
      </c>
      <c r="F7" s="125">
        <f t="shared" si="1"/>
        <v>-5266.6666999999998</v>
      </c>
      <c r="G7" s="125">
        <f t="shared" si="1"/>
        <v>-6161.2902999999997</v>
      </c>
      <c r="H7" s="125">
        <f t="shared" si="1"/>
        <v>7266.7</v>
      </c>
      <c r="I7" s="125">
        <f t="shared" si="1"/>
        <v>-26225.806499999999</v>
      </c>
      <c r="J7" s="125">
        <f t="shared" si="1"/>
        <v>-40838.709699999999</v>
      </c>
      <c r="K7" s="125">
        <f t="shared" si="1"/>
        <v>-23766.666700000002</v>
      </c>
      <c r="L7" s="125">
        <f t="shared" si="1"/>
        <v>-5935.4839000000002</v>
      </c>
      <c r="M7" s="125">
        <f t="shared" si="1"/>
        <v>-12366.6333</v>
      </c>
      <c r="N7" s="125">
        <f t="shared" si="1"/>
        <v>-16483.8387</v>
      </c>
      <c r="O7" s="125">
        <f t="shared" si="1"/>
        <v>-21129.032299999999</v>
      </c>
      <c r="P7" s="125">
        <f t="shared" si="1"/>
        <v>-21214.25</v>
      </c>
      <c r="Q7" s="125">
        <f t="shared" si="1"/>
        <v>-13129.0645</v>
      </c>
      <c r="R7" s="125">
        <f t="shared" si="1"/>
        <v>-7900</v>
      </c>
      <c r="S7" s="125">
        <f t="shared" si="1"/>
        <v>-2322.5484000000001</v>
      </c>
      <c r="T7" s="125">
        <f t="shared" si="1"/>
        <v>-5233.3333000000002</v>
      </c>
      <c r="U7" s="125">
        <f t="shared" si="1"/>
        <v>-39322.6129</v>
      </c>
      <c r="V7" s="125">
        <f t="shared" si="1"/>
        <v>-49290.3226</v>
      </c>
      <c r="W7" s="125">
        <f t="shared" si="1"/>
        <v>-38933.333299999998</v>
      </c>
      <c r="X7" s="125">
        <f t="shared" si="1"/>
        <v>-18032.258099999999</v>
      </c>
      <c r="Y7" s="125">
        <f t="shared" si="1"/>
        <v>-18466.666700000002</v>
      </c>
      <c r="Z7" s="125">
        <f t="shared" si="1"/>
        <v>-24903.2258</v>
      </c>
      <c r="AA7" s="125">
        <f>AA16+AA28</f>
        <v>-17228.761600000002</v>
      </c>
    </row>
    <row r="8" spans="1:27" s="121" customFormat="1" ht="11.25" customHeight="1" x14ac:dyDescent="0.2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0</v>
      </c>
      <c r="G8" s="125">
        <f t="shared" si="2"/>
        <v>15000</v>
      </c>
      <c r="H8" s="125">
        <f t="shared" si="2"/>
        <v>15000</v>
      </c>
      <c r="I8" s="125">
        <f t="shared" si="2"/>
        <v>35000</v>
      </c>
      <c r="J8" s="125">
        <f t="shared" si="2"/>
        <v>35000</v>
      </c>
      <c r="K8" s="125">
        <f t="shared" si="2"/>
        <v>35000</v>
      </c>
      <c r="L8" s="125">
        <f t="shared" si="2"/>
        <v>35000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14410.9589</v>
      </c>
    </row>
    <row r="9" spans="1:27" s="121" customFormat="1" ht="11.25" customHeight="1" thickBot="1" x14ac:dyDescent="0.25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6273.2516000000014</v>
      </c>
      <c r="D10" s="36">
        <f>SUM($D$6:$D$9)</f>
        <v>18695.4604</v>
      </c>
      <c r="E10" s="36">
        <f>SUM($E$6:$E$9)</f>
        <v>9985.7795999999998</v>
      </c>
      <c r="F10" s="36">
        <f>SUM($F$6:$F$9)</f>
        <v>-2188.4967999999999</v>
      </c>
      <c r="G10" s="36">
        <f>SUM($G$6:$G$9)</f>
        <v>13929.782800000001</v>
      </c>
      <c r="H10" s="36">
        <f>SUM($H$6:$H$9)</f>
        <v>29683.9548</v>
      </c>
      <c r="I10" s="36">
        <f>SUM($I$6:$I$9)</f>
        <v>-2685.9387999999963</v>
      </c>
      <c r="J10" s="36">
        <f>SUM($J$6:$J$9)</f>
        <v>-22395.616200000004</v>
      </c>
      <c r="K10" s="36">
        <f>SUM($K$6:$K$9)</f>
        <v>-516.07850000000326</v>
      </c>
      <c r="L10" s="36">
        <f>SUM($L$6:$L$9)</f>
        <v>23249.512900000002</v>
      </c>
      <c r="M10" s="36">
        <f>SUM($M$6:$M$9)</f>
        <v>7789.7398000000012</v>
      </c>
      <c r="N10" s="36">
        <f>SUM($N$6:$N$9)</f>
        <v>1472.5011000000013</v>
      </c>
      <c r="O10" s="36">
        <f>SUM($O$6:$O$9)</f>
        <v>-4753.369999999999</v>
      </c>
      <c r="P10" s="36">
        <f>SUM($P$6:$P$9)</f>
        <v>-1329.3388000000014</v>
      </c>
      <c r="Q10" s="36">
        <f>SUM($Q$6:$Q$9)</f>
        <v>10149.855899999999</v>
      </c>
      <c r="R10" s="36">
        <f>SUM($R$6:$R$9)</f>
        <v>-4455.1635000000006</v>
      </c>
      <c r="S10" s="36">
        <f>SUM($S$6:$S$9)</f>
        <v>11445.944100000001</v>
      </c>
      <c r="T10" s="36">
        <f>SUM($T$6:$T$9)</f>
        <v>1244.8698999999997</v>
      </c>
      <c r="U10" s="36">
        <f>SUM($U$6:$U$9)</f>
        <v>-48102.572099999998</v>
      </c>
      <c r="V10" s="36">
        <f>SUM($V$6:$V$9)</f>
        <v>-62715.410799999998</v>
      </c>
      <c r="W10" s="36">
        <f>SUM($W$6:$W$9)</f>
        <v>-50055.163399999998</v>
      </c>
      <c r="X10" s="36">
        <f>SUM($X$6:$X$9)</f>
        <v>-19296.055999999997</v>
      </c>
      <c r="Y10" s="36">
        <f>SUM($Y$6:$Y$9)</f>
        <v>-35600</v>
      </c>
      <c r="Z10" s="36">
        <f>SUM($Z$6:$Z$9)</f>
        <v>-45354.8387</v>
      </c>
      <c r="AA10" s="37">
        <f>SUM(AA6:AA9)</f>
        <v>-7026.5084000000043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Fixed INPUT PG'!C15</f>
        <v>-2726.7806999999998</v>
      </c>
      <c r="D15" s="125">
        <f>'Dth Fixed INPUT PG'!D15</f>
        <v>3124.0318000000002</v>
      </c>
      <c r="E15" s="125">
        <f>'Dth Fixed INPUT PG'!E15</f>
        <v>15501.908600000001</v>
      </c>
      <c r="F15" s="125">
        <f>'Dth Fixed INPUT PG'!F15</f>
        <v>3078.1698999999999</v>
      </c>
      <c r="G15" s="125">
        <f>'Dth Fixed INPUT PG'!G15</f>
        <v>5091.0730999999996</v>
      </c>
      <c r="H15" s="125">
        <f>'Dth Fixed INPUT PG'!H15</f>
        <v>7417.2547999999997</v>
      </c>
      <c r="I15" s="125">
        <f>'Dth Fixed INPUT PG'!I15</f>
        <v>-11460.132299999999</v>
      </c>
      <c r="J15" s="125">
        <f>'Dth Fixed INPUT PG'!J15</f>
        <v>-16556.906500000001</v>
      </c>
      <c r="K15" s="125">
        <f>'Dth Fixed INPUT PG'!K15</f>
        <v>-11749.4118</v>
      </c>
      <c r="L15" s="125">
        <f>'Dth Fixed INPUT PG'!L15</f>
        <v>-5815.0032000000001</v>
      </c>
      <c r="M15" s="125">
        <f>'Dth Fixed INPUT PG'!M15</f>
        <v>156.37309999999999</v>
      </c>
      <c r="N15" s="125">
        <f>'Dth Fixed INPUT PG'!N15</f>
        <v>-2043.6602</v>
      </c>
      <c r="O15" s="125">
        <f>'Dth Fixed INPUT PG'!O15</f>
        <v>-3624.3377</v>
      </c>
      <c r="P15" s="125">
        <f>'Dth Fixed INPUT PG'!P15</f>
        <v>-115.08880000000001</v>
      </c>
      <c r="Q15" s="125">
        <f>'Dth Fixed INPUT PG'!Q15</f>
        <v>3278.9204</v>
      </c>
      <c r="R15" s="125">
        <f>'Dth Fixed INPUT PG'!R15</f>
        <v>-1555.1635000000001</v>
      </c>
      <c r="S15" s="125">
        <f>'Dth Fixed INPUT PG'!S15</f>
        <v>8768.4925000000003</v>
      </c>
      <c r="T15" s="125">
        <f>'Dth Fixed INPUT PG'!T15</f>
        <v>1478.2031999999999</v>
      </c>
      <c r="U15" s="125">
        <f>'Dth Fixed INPUT PG'!U15</f>
        <v>-13779.959199999999</v>
      </c>
      <c r="V15" s="125">
        <f>'Dth Fixed INPUT PG'!V15</f>
        <v>-18425.088199999998</v>
      </c>
      <c r="W15" s="125">
        <f>'Dth Fixed INPUT PG'!W15</f>
        <v>-16121.830099999999</v>
      </c>
      <c r="X15" s="125">
        <f>'Dth Fixed INPUT PG'!X15</f>
        <v>-6263.7978999999996</v>
      </c>
      <c r="Y15" s="125">
        <f>'Dth Fixed INPUT PG'!Y15</f>
        <v>-17133.333299999998</v>
      </c>
      <c r="Z15" s="125">
        <f>'Dth Fixed INPUT PG'!Z15</f>
        <v>-20451.6129</v>
      </c>
      <c r="AA15" s="125">
        <f>'Dth Fixed INPUT PG'!AA15</f>
        <v>-4208.7057000000004</v>
      </c>
    </row>
    <row r="16" spans="1:27" s="121" customFormat="1" ht="11.25" customHeight="1" x14ac:dyDescent="0.2">
      <c r="A16" s="124" t="s">
        <v>98</v>
      </c>
      <c r="C16" s="125">
        <f>'Dth Fixed INPUT PG'!C16</f>
        <v>-10999.967699999999</v>
      </c>
      <c r="D16" s="125">
        <f>'Dth Fixed INPUT PG'!D16</f>
        <v>5571.4286000000002</v>
      </c>
      <c r="E16" s="125">
        <f>'Dth Fixed INPUT PG'!E16</f>
        <v>-15516.129000000001</v>
      </c>
      <c r="F16" s="125">
        <f>'Dth Fixed INPUT PG'!F16</f>
        <v>-5266.6666999999998</v>
      </c>
      <c r="G16" s="125">
        <f>'Dth Fixed INPUT PG'!G16</f>
        <v>-6161.2902999999997</v>
      </c>
      <c r="H16" s="125">
        <f>'Dth Fixed INPUT PG'!H16</f>
        <v>7266.7</v>
      </c>
      <c r="I16" s="125">
        <f>'Dth Fixed INPUT PG'!I16</f>
        <v>-26225.806499999999</v>
      </c>
      <c r="J16" s="125">
        <f>'Dth Fixed INPUT PG'!J16</f>
        <v>-40838.709699999999</v>
      </c>
      <c r="K16" s="125">
        <f>'Dth Fixed INPUT PG'!K16</f>
        <v>-23766.666700000002</v>
      </c>
      <c r="L16" s="125">
        <f>'Dth Fixed INPUT PG'!L16</f>
        <v>-5935.4839000000002</v>
      </c>
      <c r="M16" s="125">
        <f>'Dth Fixed INPUT PG'!M16</f>
        <v>-12366.6333</v>
      </c>
      <c r="N16" s="125">
        <f>'Dth Fixed INPUT PG'!N16</f>
        <v>-16483.8387</v>
      </c>
      <c r="O16" s="125">
        <f>'Dth Fixed INPUT PG'!O16</f>
        <v>-21129.032299999999</v>
      </c>
      <c r="P16" s="125">
        <f>'Dth Fixed INPUT PG'!P16</f>
        <v>-21214.25</v>
      </c>
      <c r="Q16" s="125">
        <f>'Dth Fixed INPUT PG'!Q16</f>
        <v>-13129.0645</v>
      </c>
      <c r="R16" s="125">
        <f>'Dth Fixed INPUT PG'!R16</f>
        <v>-7900</v>
      </c>
      <c r="S16" s="125">
        <f>'Dth Fixed INPUT PG'!S16</f>
        <v>-2322.5484000000001</v>
      </c>
      <c r="T16" s="125">
        <f>'Dth Fixed INPUT PG'!T16</f>
        <v>-5233.3333000000002</v>
      </c>
      <c r="U16" s="125">
        <f>'Dth Fixed INPUT PG'!U16</f>
        <v>-39322.6129</v>
      </c>
      <c r="V16" s="125">
        <f>'Dth Fixed INPUT PG'!V16</f>
        <v>-49290.3226</v>
      </c>
      <c r="W16" s="125">
        <f>'Dth Fixed INPUT PG'!W16</f>
        <v>-38933.333299999998</v>
      </c>
      <c r="X16" s="125">
        <f>'Dth Fixed INPUT PG'!X16</f>
        <v>-18032.258099999999</v>
      </c>
      <c r="Y16" s="125">
        <f>'Dth Fixed INPUT PG'!Y16</f>
        <v>-18466.666700000002</v>
      </c>
      <c r="Z16" s="125">
        <f>'Dth Fixed INPUT PG'!Z16</f>
        <v>-24903.2258</v>
      </c>
      <c r="AA16" s="125">
        <f>'Dth Fixed INPUT PG'!AA16</f>
        <v>-17228.761600000002</v>
      </c>
    </row>
    <row r="17" spans="1:27" s="121" customFormat="1" ht="11.25" customHeight="1" x14ac:dyDescent="0.2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0</v>
      </c>
      <c r="G17" s="125">
        <f>'Dth Fixed INPUT PG'!G17</f>
        <v>15000</v>
      </c>
      <c r="H17" s="125">
        <f>'Dth Fixed INPUT PG'!H17</f>
        <v>15000</v>
      </c>
      <c r="I17" s="125">
        <f>'Dth Fixed INPUT PG'!I17</f>
        <v>35000</v>
      </c>
      <c r="J17" s="125">
        <f>'Dth Fixed INPUT PG'!J17</f>
        <v>35000</v>
      </c>
      <c r="K17" s="125">
        <f>'Dth Fixed INPUT PG'!K17</f>
        <v>35000</v>
      </c>
      <c r="L17" s="125">
        <f>'Dth Fixed INPUT PG'!L17</f>
        <v>35000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14410.9589</v>
      </c>
    </row>
    <row r="18" spans="1:27" s="121" customFormat="1" ht="11.25" customHeight="1" thickBot="1" x14ac:dyDescent="0.25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>SUM(C15:C18)</f>
        <v>6273.2516000000014</v>
      </c>
      <c r="D19" s="36">
        <f t="shared" ref="D19:AA19" si="4">SUM(D15:D18)</f>
        <v>18695.4604</v>
      </c>
      <c r="E19" s="36">
        <f t="shared" si="4"/>
        <v>9985.7795999999998</v>
      </c>
      <c r="F19" s="36">
        <f t="shared" si="4"/>
        <v>-2188.4967999999999</v>
      </c>
      <c r="G19" s="36">
        <f t="shared" si="4"/>
        <v>13929.782800000001</v>
      </c>
      <c r="H19" s="36">
        <f t="shared" si="4"/>
        <v>29683.9548</v>
      </c>
      <c r="I19" s="36">
        <f t="shared" si="4"/>
        <v>-2685.9387999999963</v>
      </c>
      <c r="J19" s="36">
        <f t="shared" si="4"/>
        <v>-22395.616200000004</v>
      </c>
      <c r="K19" s="36">
        <f t="shared" si="4"/>
        <v>-516.07850000000326</v>
      </c>
      <c r="L19" s="36">
        <f t="shared" si="4"/>
        <v>23249.512900000002</v>
      </c>
      <c r="M19" s="36">
        <f t="shared" si="4"/>
        <v>7789.7398000000012</v>
      </c>
      <c r="N19" s="36">
        <f t="shared" si="4"/>
        <v>1472.5011000000013</v>
      </c>
      <c r="O19" s="36">
        <f t="shared" si="4"/>
        <v>-4753.369999999999</v>
      </c>
      <c r="P19" s="36">
        <f t="shared" si="4"/>
        <v>-1329.3388000000014</v>
      </c>
      <c r="Q19" s="36">
        <f t="shared" si="4"/>
        <v>10149.855899999999</v>
      </c>
      <c r="R19" s="36">
        <f t="shared" si="4"/>
        <v>-4455.1635000000006</v>
      </c>
      <c r="S19" s="36">
        <f t="shared" si="4"/>
        <v>11445.944100000001</v>
      </c>
      <c r="T19" s="36">
        <f t="shared" si="4"/>
        <v>1244.8698999999997</v>
      </c>
      <c r="U19" s="36">
        <f t="shared" si="4"/>
        <v>-48102.572099999998</v>
      </c>
      <c r="V19" s="36">
        <f t="shared" si="4"/>
        <v>-62715.410799999998</v>
      </c>
      <c r="W19" s="36">
        <f t="shared" si="4"/>
        <v>-50055.163399999998</v>
      </c>
      <c r="X19" s="36">
        <f t="shared" si="4"/>
        <v>-19296.055999999997</v>
      </c>
      <c r="Y19" s="36">
        <f t="shared" si="4"/>
        <v>-35600</v>
      </c>
      <c r="Z19" s="36">
        <f t="shared" si="4"/>
        <v>-45354.8387</v>
      </c>
      <c r="AA19" s="36">
        <f t="shared" si="4"/>
        <v>-7026.5084000000043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0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9683.9547999999995</v>
      </c>
      <c r="I22" s="36">
        <f>IF((ABS($I$19)&gt;$I$21),((ABS($I$19)-$I$21)*(ABS($I$19)/$I$19)),0)</f>
        <v>0</v>
      </c>
      <c r="J22" s="36">
        <f>IF((ABS($J$19)&gt;$J$21),((ABS($J$19)-$J$21)*(ABS($J$19)/$J$19)),0)</f>
        <v>-2395.616200000004</v>
      </c>
      <c r="K22" s="36">
        <f>IF((ABS($K$19)&gt;$K$21),((ABS($K$19)-$K$21)*(ABS($K$19)/$K$19)),0)</f>
        <v>0</v>
      </c>
      <c r="L22" s="36">
        <f>IF((ABS($L$19)&gt;$L$21),((ABS($L$19)-$L$21)*(ABS($L$19)/$L$19)),0)</f>
        <v>3249.5129000000015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-8102.5720999999976</v>
      </c>
      <c r="V22" s="36">
        <f>IF((ABS($V$19)&gt;$V$21),((ABS($V$19)-$V$21)*(ABS($V$19)/$V$19)),0)</f>
        <v>-22715.410799999998</v>
      </c>
      <c r="W22" s="36">
        <f>IF((ABS($W$19)&gt;$W$21),((ABS($W$19)-$W$21)*(ABS($W$19)/$W$19)),0)</f>
        <v>-10055.163399999998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-5354.8387000000002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2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2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0.56965201228915341</v>
      </c>
      <c r="D40" s="23">
        <f>[1]Summary!G59</f>
        <v>0.29478177336813172</v>
      </c>
      <c r="E40" s="23">
        <f>[1]Summary!H59</f>
        <v>1.7822203900086375E-2</v>
      </c>
      <c r="F40" s="23">
        <f>[1]Summary!I59</f>
        <v>1.0543245795564982E-2</v>
      </c>
      <c r="G40" s="23">
        <f>[1]Summary!J59</f>
        <v>4.4394138961891483E-2</v>
      </c>
      <c r="H40" s="23">
        <f>[1]Summary!K59</f>
        <v>0.22471381948189084</v>
      </c>
      <c r="I40" s="23">
        <f>[1]Summary!L59</f>
        <v>0.72289422472315423</v>
      </c>
      <c r="J40" s="23">
        <f>[1]Summary!M59</f>
        <v>0.91587058659801124</v>
      </c>
      <c r="K40" s="23">
        <f>[1]Summary!N59</f>
        <v>0.84459250103628047</v>
      </c>
      <c r="L40" s="23">
        <f>[1]Summary!O59</f>
        <v>0.5705529498165719</v>
      </c>
      <c r="M40" s="23">
        <f>[1]Summary!P59</f>
        <v>0.40223738535596848</v>
      </c>
      <c r="N40" s="23">
        <f>[1]Summary!Q59</f>
        <v>0.44590270845235602</v>
      </c>
      <c r="O40" s="23">
        <f>[1]Summary!R59</f>
        <v>0.53440028695352915</v>
      </c>
      <c r="P40" s="23">
        <f>[1]Summary!S59</f>
        <v>0.46975485233288228</v>
      </c>
      <c r="Q40" s="23">
        <f>[1]Summary!T59</f>
        <v>0.3744047130077075</v>
      </c>
      <c r="R40" s="23">
        <f>[1]Summary!U59</f>
        <v>0.33527183152589002</v>
      </c>
      <c r="S40" s="23">
        <f>[1]Summary!V59</f>
        <v>0.24725386902099</v>
      </c>
      <c r="T40" s="23">
        <f>[1]Summary!W59</f>
        <v>0.31668184719564163</v>
      </c>
      <c r="U40" s="23">
        <f>[1]Summary!X59</f>
        <v>0.75686156548927341</v>
      </c>
      <c r="V40" s="23">
        <f>[1]Summary!Y59</f>
        <v>0.84994216210677986</v>
      </c>
      <c r="W40" s="23">
        <f>[1]Summary!Z59</f>
        <v>0.76595998994786119</v>
      </c>
      <c r="X40" s="23">
        <f>[1]Summary!AA59</f>
        <v>0.51765554763749932</v>
      </c>
      <c r="Y40" s="23">
        <f>[1]Summary!AB59</f>
        <v>0.4643600537957151</v>
      </c>
      <c r="Z40" s="23">
        <f>[1]Summary!AC59</f>
        <v>0.52190380595036789</v>
      </c>
    </row>
    <row r="41" spans="1:27" s="23" customFormat="1" ht="13.5" customHeight="1" x14ac:dyDescent="0.2">
      <c r="A41" s="21" t="s">
        <v>93</v>
      </c>
      <c r="C41" s="23">
        <f>[1]Summary!F60</f>
        <v>2.2289507021008736E-2</v>
      </c>
      <c r="D41" s="23">
        <f>[1]Summary!G60</f>
        <v>2.9954436030069417E-2</v>
      </c>
      <c r="E41" s="23">
        <f>[1]Summary!H60</f>
        <v>2.6531390835088375E-3</v>
      </c>
      <c r="F41" s="23">
        <f>[1]Summary!I60</f>
        <v>1.1533550450676389E-3</v>
      </c>
      <c r="G41" s="23">
        <f>[1]Summary!J60</f>
        <v>5.8717731481627844E-4</v>
      </c>
      <c r="H41" s="23">
        <f>[1]Summary!K60</f>
        <v>1.705380377953547E-2</v>
      </c>
      <c r="I41" s="23">
        <f>[1]Summary!L60</f>
        <v>0.38622837667143656</v>
      </c>
      <c r="J41" s="23">
        <f>[1]Summary!M60</f>
        <v>0.54529371570267959</v>
      </c>
      <c r="K41" s="23">
        <f>[1]Summary!N60</f>
        <v>0.39323786753006806</v>
      </c>
      <c r="L41" s="23">
        <f>[1]Summary!O60</f>
        <v>0.20504846891521067</v>
      </c>
      <c r="M41" s="23">
        <f>[1]Summary!P60</f>
        <v>0.10599511685193597</v>
      </c>
      <c r="N41" s="23">
        <f>[1]Summary!Q60</f>
        <v>0.12225974576440733</v>
      </c>
      <c r="O41" s="23">
        <f>[1]Summary!R60</f>
        <v>0.12231314238291513</v>
      </c>
      <c r="P41" s="23">
        <f>[1]Summary!S60</f>
        <v>6.6039337242097318E-2</v>
      </c>
      <c r="Q41" s="23">
        <f>[1]Summary!T60</f>
        <v>0.32493128465161869</v>
      </c>
      <c r="R41" s="23">
        <f>[1]Summary!U60</f>
        <v>0.16644830348883144</v>
      </c>
      <c r="S41" s="23">
        <f>[1]Summary!V60</f>
        <v>0.15615722297493406</v>
      </c>
      <c r="T41" s="23">
        <f>[1]Summary!W60</f>
        <v>9.4586138969340205E-2</v>
      </c>
      <c r="U41" s="23">
        <f>[1]Summary!X60</f>
        <v>0.35040332314783823</v>
      </c>
      <c r="V41" s="23">
        <f>[1]Summary!Y60</f>
        <v>0.43350458461127872</v>
      </c>
      <c r="W41" s="23">
        <f>[1]Summary!Z60</f>
        <v>0.37717353415620725</v>
      </c>
      <c r="X41" s="23">
        <f>[1]Summary!AA60</f>
        <v>0.3188259414935779</v>
      </c>
      <c r="Y41" s="23">
        <f>[1]Summary!AB60</f>
        <v>0.16538562906159993</v>
      </c>
      <c r="Z41" s="23">
        <f>[1]Summary!AC60</f>
        <v>0.19059152989820649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0.98213270620217119</v>
      </c>
      <c r="D43" s="23">
        <f>[1]Summary!G62</f>
        <v>0.76747068456526246</v>
      </c>
      <c r="E43" s="23">
        <f>[1]Summary!H62</f>
        <v>0.47714177659188317</v>
      </c>
      <c r="F43" s="23">
        <f>[1]Summary!I62</f>
        <v>0.35020249663675973</v>
      </c>
      <c r="G43" s="23">
        <f>[1]Summary!J62</f>
        <v>0.27710691939718368</v>
      </c>
      <c r="H43" s="23">
        <f>[1]Summary!K62</f>
        <v>0.42850992771910512</v>
      </c>
      <c r="I43" s="23">
        <f>[1]Summary!L62</f>
        <v>0.88664760745497573</v>
      </c>
      <c r="J43" s="23">
        <f>[1]Summary!M62</f>
        <v>0.97460576116084385</v>
      </c>
      <c r="K43" s="23">
        <f>[1]Summary!N62</f>
        <v>0.93605211056481707</v>
      </c>
      <c r="L43" s="23">
        <f>[1]Summary!O62</f>
        <v>0.7515220955273656</v>
      </c>
      <c r="M43" s="23">
        <f>[1]Summary!P62</f>
        <v>0.72689532377165622</v>
      </c>
      <c r="N43" s="23">
        <f>[1]Summary!Q62</f>
        <v>0.78191754606895103</v>
      </c>
      <c r="O43" s="23">
        <f>[1]Summary!R62</f>
        <v>0.83350489640217029</v>
      </c>
      <c r="P43" s="23">
        <f>[1]Summary!S62</f>
        <v>0.78465672953930932</v>
      </c>
      <c r="Q43" s="23">
        <f>[1]Summary!T62</f>
        <v>0.67771355381899245</v>
      </c>
      <c r="R43" s="23">
        <f>[1]Summary!U62</f>
        <v>0.55295531335715609</v>
      </c>
      <c r="S43" s="23">
        <f>[1]Summary!V62</f>
        <v>0.43276451816491279</v>
      </c>
      <c r="T43" s="23">
        <f>[1]Summary!W62</f>
        <v>0.51020868946914721</v>
      </c>
      <c r="U43" s="23">
        <f>[1]Summary!X62</f>
        <v>0.87772693394659873</v>
      </c>
      <c r="V43" s="23">
        <f>[1]Summary!Y62</f>
        <v>0.94494801376236315</v>
      </c>
      <c r="W43" s="23">
        <f>[1]Summary!Z62</f>
        <v>0.90197163953040893</v>
      </c>
      <c r="X43" s="23">
        <f>[1]Summary!AA62</f>
        <v>0.69441735367233171</v>
      </c>
      <c r="Y43" s="23">
        <f>[1]Summary!AB62</f>
        <v>0.72816538875526005</v>
      </c>
      <c r="Z43" s="23">
        <f>[1]Summary!AC62</f>
        <v>0.77963615678412124</v>
      </c>
    </row>
    <row r="44" spans="1:27" s="23" customFormat="1" ht="13.5" customHeight="1" x14ac:dyDescent="0.2">
      <c r="A44" s="21" t="s">
        <v>93</v>
      </c>
      <c r="C44" s="23">
        <f>[1]Summary!F63</f>
        <v>0.48253054532816808</v>
      </c>
      <c r="D44" s="23">
        <f>[1]Summary!G63</f>
        <v>0.29534343580275635</v>
      </c>
      <c r="E44" s="23">
        <f>[1]Summary!H63</f>
        <v>0.19185430945208604</v>
      </c>
      <c r="F44" s="23">
        <f>[1]Summary!I63</f>
        <v>4.3426490109881977E-2</v>
      </c>
      <c r="G44" s="23">
        <f>[1]Summary!J63</f>
        <v>2.302618358675812E-2</v>
      </c>
      <c r="H44" s="23">
        <f>[1]Summary!K63</f>
        <v>5.2195061228210042E-2</v>
      </c>
      <c r="I44" s="23">
        <f>[1]Summary!L63</f>
        <v>0.61867804291086781</v>
      </c>
      <c r="J44" s="23">
        <f>[1]Summary!M63</f>
        <v>0.77141914255984423</v>
      </c>
      <c r="K44" s="23">
        <f>[1]Summary!N63</f>
        <v>0.60303038550064492</v>
      </c>
      <c r="L44" s="23">
        <f>[1]Summary!O63</f>
        <v>0.43750540695860396</v>
      </c>
      <c r="M44" s="23">
        <f>[1]Summary!P63</f>
        <v>0.39989920719625544</v>
      </c>
      <c r="N44" s="23">
        <f>[1]Summary!Q63</f>
        <v>0.42779980723443034</v>
      </c>
      <c r="O44" s="23">
        <f>[1]Summary!R63</f>
        <v>0.40939298924968803</v>
      </c>
      <c r="P44" s="23">
        <f>[1]Summary!S63</f>
        <v>0.28519306235994457</v>
      </c>
      <c r="Q44" s="23">
        <f>[1]Summary!T63</f>
        <v>0.48487572120420652</v>
      </c>
      <c r="R44" s="23">
        <f>[1]Summary!U63</f>
        <v>0.31439267189482389</v>
      </c>
      <c r="S44" s="23">
        <f>[1]Summary!V63</f>
        <v>0.28748776501740914</v>
      </c>
      <c r="T44" s="23">
        <f>[1]Summary!W63</f>
        <v>0.19211077361064602</v>
      </c>
      <c r="U44" s="23">
        <f>[1]Summary!X63</f>
        <v>0.63641738011375881</v>
      </c>
      <c r="V44" s="23">
        <f>[1]Summary!Y63</f>
        <v>0.741999789832957</v>
      </c>
      <c r="W44" s="23">
        <f>[1]Summary!Z63</f>
        <v>0.66325076781981573</v>
      </c>
      <c r="X44" s="23">
        <f>[1]Summary!AA63</f>
        <v>0.47536759429848485</v>
      </c>
      <c r="Y44" s="23">
        <f>[1]Summary!AB63</f>
        <v>0.41733729837515154</v>
      </c>
      <c r="Z44" s="23">
        <f>[1]Summary!AC63</f>
        <v>0.479446529815309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Index INPUT PG'!A1</f>
        <v>INDEX TERM - Fuel Position Summary - Dth/Day</v>
      </c>
    </row>
    <row r="2" spans="1:27" s="121" customFormat="1" ht="12" customHeight="1" x14ac:dyDescent="0.2">
      <c r="A2" s="120" t="str">
        <f>'Dth Index INPUT PG'!A2</f>
        <v>Valuation Date:  12/19/2001</v>
      </c>
    </row>
    <row r="3" spans="1:27" s="121" customFormat="1" ht="12" customHeight="1" x14ac:dyDescent="0.2">
      <c r="A3" s="120" t="str">
        <f>'Dth Index INPUT PG'!A3</f>
        <v>As of:                12/19/2001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2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2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2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5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2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2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5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2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2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0.56965201228915341</v>
      </c>
      <c r="D40" s="23">
        <f>[1]Summary!G59</f>
        <v>0.29478177336813172</v>
      </c>
      <c r="E40" s="23">
        <f>[1]Summary!H59</f>
        <v>1.7822203900086375E-2</v>
      </c>
      <c r="F40" s="23">
        <f>[1]Summary!I59</f>
        <v>1.0543245795564982E-2</v>
      </c>
      <c r="G40" s="23">
        <f>[1]Summary!J59</f>
        <v>4.4394138961891483E-2</v>
      </c>
      <c r="H40" s="23">
        <f>[1]Summary!K59</f>
        <v>0.22471381948189084</v>
      </c>
      <c r="I40" s="23">
        <f>[1]Summary!L59</f>
        <v>0.72289422472315423</v>
      </c>
      <c r="J40" s="23">
        <f>[1]Summary!M59</f>
        <v>0.91587058659801124</v>
      </c>
      <c r="K40" s="23">
        <f>[1]Summary!N59</f>
        <v>0.84459250103628047</v>
      </c>
      <c r="L40" s="23">
        <f>[1]Summary!O59</f>
        <v>0.5705529498165719</v>
      </c>
      <c r="M40" s="23">
        <f>[1]Summary!P59</f>
        <v>0.40223738535596848</v>
      </c>
      <c r="N40" s="23">
        <f>[1]Summary!Q59</f>
        <v>0.44590270845235602</v>
      </c>
      <c r="O40" s="23">
        <f>[1]Summary!R59</f>
        <v>0.53440028695352915</v>
      </c>
      <c r="P40" s="23">
        <f>[1]Summary!S59</f>
        <v>0.46975485233288228</v>
      </c>
      <c r="Q40" s="23">
        <f>[1]Summary!T59</f>
        <v>0.3744047130077075</v>
      </c>
      <c r="R40" s="23">
        <f>[1]Summary!U59</f>
        <v>0.33527183152589002</v>
      </c>
      <c r="S40" s="23">
        <f>[1]Summary!V59</f>
        <v>0.24725386902099</v>
      </c>
      <c r="T40" s="23">
        <f>[1]Summary!W59</f>
        <v>0.31668184719564163</v>
      </c>
      <c r="U40" s="23">
        <f>[1]Summary!X59</f>
        <v>0.75686156548927341</v>
      </c>
      <c r="V40" s="23">
        <f>[1]Summary!Y59</f>
        <v>0.84994216210677986</v>
      </c>
      <c r="W40" s="23">
        <f>[1]Summary!Z59</f>
        <v>0.76595998994786119</v>
      </c>
      <c r="X40" s="23">
        <f>[1]Summary!AA59</f>
        <v>0.51765554763749932</v>
      </c>
      <c r="Y40" s="23">
        <f>[1]Summary!AB59</f>
        <v>0.4643600537957151</v>
      </c>
      <c r="Z40" s="23">
        <f>[1]Summary!AC59</f>
        <v>0.52190380595036789</v>
      </c>
    </row>
    <row r="41" spans="1:27" s="23" customFormat="1" ht="13.5" customHeight="1" x14ac:dyDescent="0.2">
      <c r="A41" s="21" t="s">
        <v>93</v>
      </c>
      <c r="C41" s="23">
        <f>[1]Summary!F60</f>
        <v>2.2289507021008736E-2</v>
      </c>
      <c r="D41" s="23">
        <f>[1]Summary!G60</f>
        <v>2.9954436030069417E-2</v>
      </c>
      <c r="E41" s="23">
        <f>[1]Summary!H60</f>
        <v>2.6531390835088375E-3</v>
      </c>
      <c r="F41" s="23">
        <f>[1]Summary!I60</f>
        <v>1.1533550450676389E-3</v>
      </c>
      <c r="G41" s="23">
        <f>[1]Summary!J60</f>
        <v>5.8717731481627844E-4</v>
      </c>
      <c r="H41" s="23">
        <f>[1]Summary!K60</f>
        <v>1.705380377953547E-2</v>
      </c>
      <c r="I41" s="23">
        <f>[1]Summary!L60</f>
        <v>0.38622837667143656</v>
      </c>
      <c r="J41" s="23">
        <f>[1]Summary!M60</f>
        <v>0.54529371570267959</v>
      </c>
      <c r="K41" s="23">
        <f>[1]Summary!N60</f>
        <v>0.39323786753006806</v>
      </c>
      <c r="L41" s="23">
        <f>[1]Summary!O60</f>
        <v>0.20504846891521067</v>
      </c>
      <c r="M41" s="23">
        <f>[1]Summary!P60</f>
        <v>0.10599511685193597</v>
      </c>
      <c r="N41" s="23">
        <f>[1]Summary!Q60</f>
        <v>0.12225974576440733</v>
      </c>
      <c r="O41" s="23">
        <f>[1]Summary!R60</f>
        <v>0.12231314238291513</v>
      </c>
      <c r="P41" s="23">
        <f>[1]Summary!S60</f>
        <v>6.6039337242097318E-2</v>
      </c>
      <c r="Q41" s="23">
        <f>[1]Summary!T60</f>
        <v>0.32493128465161869</v>
      </c>
      <c r="R41" s="23">
        <f>[1]Summary!U60</f>
        <v>0.16644830348883144</v>
      </c>
      <c r="S41" s="23">
        <f>[1]Summary!V60</f>
        <v>0.15615722297493406</v>
      </c>
      <c r="T41" s="23">
        <f>[1]Summary!W60</f>
        <v>9.4586138969340205E-2</v>
      </c>
      <c r="U41" s="23">
        <f>[1]Summary!X60</f>
        <v>0.35040332314783823</v>
      </c>
      <c r="V41" s="23">
        <f>[1]Summary!Y60</f>
        <v>0.43350458461127872</v>
      </c>
      <c r="W41" s="23">
        <f>[1]Summary!Z60</f>
        <v>0.37717353415620725</v>
      </c>
      <c r="X41" s="23">
        <f>[1]Summary!AA60</f>
        <v>0.3188259414935779</v>
      </c>
      <c r="Y41" s="23">
        <f>[1]Summary!AB60</f>
        <v>0.16538562906159993</v>
      </c>
      <c r="Z41" s="23">
        <f>[1]Summary!AC60</f>
        <v>0.19059152989820649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0.98213270620217119</v>
      </c>
      <c r="D43" s="23">
        <f>[1]Summary!G62</f>
        <v>0.76747068456526246</v>
      </c>
      <c r="E43" s="23">
        <f>[1]Summary!H62</f>
        <v>0.47714177659188317</v>
      </c>
      <c r="F43" s="23">
        <f>[1]Summary!I62</f>
        <v>0.35020249663675973</v>
      </c>
      <c r="G43" s="23">
        <f>[1]Summary!J62</f>
        <v>0.27710691939718368</v>
      </c>
      <c r="H43" s="23">
        <f>[1]Summary!K62</f>
        <v>0.42850992771910512</v>
      </c>
      <c r="I43" s="23">
        <f>[1]Summary!L62</f>
        <v>0.88664760745497573</v>
      </c>
      <c r="J43" s="23">
        <f>[1]Summary!M62</f>
        <v>0.97460576116084385</v>
      </c>
      <c r="K43" s="23">
        <f>[1]Summary!N62</f>
        <v>0.93605211056481707</v>
      </c>
      <c r="L43" s="23">
        <f>[1]Summary!O62</f>
        <v>0.7515220955273656</v>
      </c>
      <c r="M43" s="23">
        <f>[1]Summary!P62</f>
        <v>0.72689532377165622</v>
      </c>
      <c r="N43" s="23">
        <f>[1]Summary!Q62</f>
        <v>0.78191754606895103</v>
      </c>
      <c r="O43" s="23">
        <f>[1]Summary!R62</f>
        <v>0.83350489640217029</v>
      </c>
      <c r="P43" s="23">
        <f>[1]Summary!S62</f>
        <v>0.78465672953930932</v>
      </c>
      <c r="Q43" s="23">
        <f>[1]Summary!T62</f>
        <v>0.67771355381899245</v>
      </c>
      <c r="R43" s="23">
        <f>[1]Summary!U62</f>
        <v>0.55295531335715609</v>
      </c>
      <c r="S43" s="23">
        <f>[1]Summary!V62</f>
        <v>0.43276451816491279</v>
      </c>
      <c r="T43" s="23">
        <f>[1]Summary!W62</f>
        <v>0.51020868946914721</v>
      </c>
      <c r="U43" s="23">
        <f>[1]Summary!X62</f>
        <v>0.87772693394659873</v>
      </c>
      <c r="V43" s="23">
        <f>[1]Summary!Y62</f>
        <v>0.94494801376236315</v>
      </c>
      <c r="W43" s="23">
        <f>[1]Summary!Z62</f>
        <v>0.90197163953040893</v>
      </c>
      <c r="X43" s="23">
        <f>[1]Summary!AA62</f>
        <v>0.69441735367233171</v>
      </c>
      <c r="Y43" s="23">
        <f>[1]Summary!AB62</f>
        <v>0.72816538875526005</v>
      </c>
      <c r="Z43" s="23">
        <f>[1]Summary!AC62</f>
        <v>0.77963615678412124</v>
      </c>
    </row>
    <row r="44" spans="1:27" s="23" customFormat="1" ht="13.5" customHeight="1" x14ac:dyDescent="0.2">
      <c r="A44" s="21" t="s">
        <v>93</v>
      </c>
      <c r="C44" s="23">
        <f>[1]Summary!F63</f>
        <v>0.48253054532816808</v>
      </c>
      <c r="D44" s="23">
        <f>[1]Summary!G63</f>
        <v>0.29534343580275635</v>
      </c>
      <c r="E44" s="23">
        <f>[1]Summary!H63</f>
        <v>0.19185430945208604</v>
      </c>
      <c r="F44" s="23">
        <f>[1]Summary!I63</f>
        <v>4.3426490109881977E-2</v>
      </c>
      <c r="G44" s="23">
        <f>[1]Summary!J63</f>
        <v>2.302618358675812E-2</v>
      </c>
      <c r="H44" s="23">
        <f>[1]Summary!K63</f>
        <v>5.2195061228210042E-2</v>
      </c>
      <c r="I44" s="23">
        <f>[1]Summary!L63</f>
        <v>0.61867804291086781</v>
      </c>
      <c r="J44" s="23">
        <f>[1]Summary!M63</f>
        <v>0.77141914255984423</v>
      </c>
      <c r="K44" s="23">
        <f>[1]Summary!N63</f>
        <v>0.60303038550064492</v>
      </c>
      <c r="L44" s="23">
        <f>[1]Summary!O63</f>
        <v>0.43750540695860396</v>
      </c>
      <c r="M44" s="23">
        <f>[1]Summary!P63</f>
        <v>0.39989920719625544</v>
      </c>
      <c r="N44" s="23">
        <f>[1]Summary!Q63</f>
        <v>0.42779980723443034</v>
      </c>
      <c r="O44" s="23">
        <f>[1]Summary!R63</f>
        <v>0.40939298924968803</v>
      </c>
      <c r="P44" s="23">
        <f>[1]Summary!S63</f>
        <v>0.28519306235994457</v>
      </c>
      <c r="Q44" s="23">
        <f>[1]Summary!T63</f>
        <v>0.48487572120420652</v>
      </c>
      <c r="R44" s="23">
        <f>[1]Summary!U63</f>
        <v>0.31439267189482389</v>
      </c>
      <c r="S44" s="23">
        <f>[1]Summary!V63</f>
        <v>0.28748776501740914</v>
      </c>
      <c r="T44" s="23">
        <f>[1]Summary!W63</f>
        <v>0.19211077361064602</v>
      </c>
      <c r="U44" s="23">
        <f>[1]Summary!X63</f>
        <v>0.63641738011375881</v>
      </c>
      <c r="V44" s="23">
        <f>[1]Summary!Y63</f>
        <v>0.741999789832957</v>
      </c>
      <c r="W44" s="23">
        <f>[1]Summary!Z63</f>
        <v>0.66325076781981573</v>
      </c>
      <c r="X44" s="23">
        <f>[1]Summary!AA63</f>
        <v>0.47536759429848485</v>
      </c>
      <c r="Y44" s="23">
        <f>[1]Summary!AB63</f>
        <v>0.41733729837515154</v>
      </c>
      <c r="Z44" s="23">
        <f>[1]Summary!AC63</f>
        <v>0.479446529815309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2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2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2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2">
      <c r="A3" s="43" t="str">
        <f>Dth_Day!A2</f>
        <v>Valuation Date:  12/19/2001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2">
      <c r="A4" s="43" t="str">
        <f>Dth_Day!A3</f>
        <v>As of:                12/19/2001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2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5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5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2">
      <c r="A8" s="52" t="s">
        <v>97</v>
      </c>
      <c r="C8" s="44">
        <f>Dth_Day!C15</f>
        <v>-2726.7806999999998</v>
      </c>
      <c r="D8" s="44">
        <f>Dth_Day!D15</f>
        <v>3124.0318000000002</v>
      </c>
      <c r="E8" s="44">
        <f>Dth_Day!E15</f>
        <v>15501.908600000001</v>
      </c>
    </row>
    <row r="9" spans="1:27" ht="13.5" customHeight="1" x14ac:dyDescent="0.2">
      <c r="A9" s="52" t="s">
        <v>98</v>
      </c>
      <c r="C9" s="44">
        <f>Dth_Day!C16</f>
        <v>-10999.967699999999</v>
      </c>
      <c r="D9" s="44">
        <f>Dth_Day!D16</f>
        <v>5571.4286000000002</v>
      </c>
      <c r="E9" s="44">
        <f>Dth_Day!E16</f>
        <v>-15516.129000000001</v>
      </c>
    </row>
    <row r="10" spans="1:27" ht="13.5" customHeight="1" x14ac:dyDescent="0.2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5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5">
      <c r="A12" s="45" t="s">
        <v>101</v>
      </c>
      <c r="B12" s="46"/>
      <c r="C12" s="46">
        <f>SUM(C8:C11)</f>
        <v>6273.2516000000014</v>
      </c>
      <c r="D12" s="46">
        <f>SUM(D8:D11)</f>
        <v>18695.4604</v>
      </c>
      <c r="E12" s="46">
        <f>SUM(E8:E11)</f>
        <v>9985.7795999999998</v>
      </c>
    </row>
    <row r="14" spans="1:27" ht="13.5" customHeight="1" x14ac:dyDescent="0.2">
      <c r="A14" s="49" t="s">
        <v>91</v>
      </c>
    </row>
    <row r="15" spans="1:27" ht="13.5" customHeight="1" x14ac:dyDescent="0.2">
      <c r="A15" s="49" t="s">
        <v>92</v>
      </c>
      <c r="C15" s="109">
        <f>Dth_Day!C40</f>
        <v>0.56965201228915341</v>
      </c>
      <c r="D15" s="109">
        <f>Dth_Day!D40</f>
        <v>0.29478177336813172</v>
      </c>
      <c r="E15" s="109">
        <f>Dth_Day!E40</f>
        <v>1.7822203900086375E-2</v>
      </c>
    </row>
    <row r="16" spans="1:27" ht="13.5" customHeight="1" x14ac:dyDescent="0.2">
      <c r="A16" s="49" t="s">
        <v>93</v>
      </c>
      <c r="C16" s="109">
        <f>Dth_Day!C41</f>
        <v>2.2289507021008736E-2</v>
      </c>
      <c r="D16" s="109">
        <f>Dth_Day!D41</f>
        <v>2.9954436030069417E-2</v>
      </c>
      <c r="E16" s="109">
        <f>Dth_Day!E41</f>
        <v>2.6531390835088375E-3</v>
      </c>
    </row>
    <row r="17" spans="1:18" ht="13.5" customHeight="1" x14ac:dyDescent="0.2">
      <c r="A17" s="49" t="s">
        <v>94</v>
      </c>
      <c r="C17" s="109"/>
      <c r="D17" s="109"/>
      <c r="E17" s="109"/>
    </row>
    <row r="18" spans="1:18" ht="13.5" customHeight="1" x14ac:dyDescent="0.2">
      <c r="A18" s="49" t="s">
        <v>92</v>
      </c>
      <c r="C18" s="109">
        <f>Dth_Day!C43</f>
        <v>0.98213270620217119</v>
      </c>
      <c r="D18" s="109">
        <f>Dth_Day!D43</f>
        <v>0.76747068456526246</v>
      </c>
      <c r="E18" s="109">
        <f>Dth_Day!E43</f>
        <v>0.47714177659188317</v>
      </c>
    </row>
    <row r="19" spans="1:18" ht="13.5" customHeight="1" x14ac:dyDescent="0.2">
      <c r="A19" s="49" t="s">
        <v>93</v>
      </c>
      <c r="C19" s="109">
        <f>Dth_Day!C44</f>
        <v>0.48253054532816808</v>
      </c>
      <c r="D19" s="109">
        <f>Dth_Day!D44</f>
        <v>0.29534343580275635</v>
      </c>
      <c r="E19" s="109">
        <f>Dth_Day!E44</f>
        <v>0.19185430945208604</v>
      </c>
    </row>
    <row r="21" spans="1:18" ht="13.5" customHeight="1" thickBot="1" x14ac:dyDescent="0.25">
      <c r="G21" s="116"/>
    </row>
    <row r="22" spans="1:18" ht="13.5" customHeight="1" thickBot="1" x14ac:dyDescent="0.25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2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5" t="s">
        <v>128</v>
      </c>
      <c r="I23" s="225"/>
      <c r="J23" s="225"/>
      <c r="L23" s="225" t="s">
        <v>121</v>
      </c>
      <c r="M23" s="225"/>
      <c r="N23" s="225"/>
      <c r="P23" s="225" t="s">
        <v>129</v>
      </c>
      <c r="Q23" s="225"/>
      <c r="R23" s="225"/>
    </row>
    <row r="24" spans="1:18" ht="13.5" customHeight="1" x14ac:dyDescent="0.2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2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5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5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2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2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2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2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2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2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2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2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2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2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2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2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2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2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2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2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2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2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2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12/19/2001</v>
      </c>
    </row>
    <row r="3" spans="1:27" ht="12" customHeight="1" x14ac:dyDescent="0.15">
      <c r="A3" s="156" t="str">
        <f>'PLR SUM FIXED INPUT PG'!A3</f>
        <v>Prior Date:          12/18/2001</v>
      </c>
    </row>
    <row r="4" spans="1:27" ht="12" customHeight="1" x14ac:dyDescent="0.15">
      <c r="A4" s="156" t="str">
        <f>'PLR SUM FIXED INPUT PG'!A4</f>
        <v>As of:                  12/19/2001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-31161.290300000001</v>
      </c>
      <c r="D9" s="160">
        <f>'PLR SUM FIXED INPUT PG'!D8</f>
        <v>-20571.392899999999</v>
      </c>
      <c r="E9" s="160">
        <f>'PLR SUM FIXED INPUT PG'!E8</f>
        <v>-8193.5161000000007</v>
      </c>
      <c r="F9" s="160">
        <f>'PLR SUM FIXED INPUT PG'!F8</f>
        <v>-6400</v>
      </c>
      <c r="G9" s="160">
        <f>'PLR SUM FIXED INPUT PG'!G8</f>
        <v>-4387.0968000000003</v>
      </c>
      <c r="H9" s="160">
        <f>'PLR SUM FIXED INPUT PG'!H8</f>
        <v>-6800</v>
      </c>
      <c r="I9" s="160">
        <f>'PLR SUM FIXED INPUT PG'!I8</f>
        <v>-25677.3871</v>
      </c>
      <c r="J9" s="160">
        <f>'PLR SUM FIXED INPUT PG'!J8</f>
        <v>-30774.1613</v>
      </c>
      <c r="K9" s="160">
        <f>'PLR SUM FIXED INPUT PG'!K8</f>
        <v>-25966.666700000002</v>
      </c>
      <c r="L9" s="160">
        <f>'PLR SUM FIXED INPUT PG'!L8</f>
        <v>-20032.258099999999</v>
      </c>
      <c r="M9" s="160">
        <f>'PLR SUM FIXED INPUT PG'!M8</f>
        <v>-18799.966700000001</v>
      </c>
      <c r="N9" s="160">
        <f>'PLR SUM FIXED INPUT PG'!N8</f>
        <v>-21000</v>
      </c>
      <c r="O9" s="160">
        <f>'PLR SUM FIXED INPUT PG'!O8</f>
        <v>-22580.6774</v>
      </c>
      <c r="P9" s="160">
        <f>'PLR SUM FIXED INPUT PG'!P8</f>
        <v>-19071.428599999999</v>
      </c>
      <c r="Q9" s="160">
        <f>'PLR SUM FIXED INPUT PG'!Q8</f>
        <v>-15677.419400000001</v>
      </c>
      <c r="R9" s="160">
        <f>'PLR SUM FIXED INPUT PG'!R8</f>
        <v>-11033.3333</v>
      </c>
      <c r="S9" s="160">
        <f>'PLR SUM FIXED INPUT PG'!S8</f>
        <v>-709.67740000000003</v>
      </c>
      <c r="T9" s="160">
        <f>'PLR SUM FIXED INPUT PG'!T8</f>
        <v>-7999.9666999999999</v>
      </c>
      <c r="U9" s="160">
        <f>'PLR SUM FIXED INPUT PG'!U8</f>
        <v>-23258.129000000001</v>
      </c>
      <c r="V9" s="160">
        <f>'PLR SUM FIXED INPUT PG'!V8</f>
        <v>-27903.258099999999</v>
      </c>
      <c r="W9" s="160">
        <f>'PLR SUM FIXED INPUT PG'!W8</f>
        <v>-25600</v>
      </c>
      <c r="X9" s="160">
        <f>'PLR SUM FIXED INPUT PG'!X8</f>
        <v>-15741.967699999999</v>
      </c>
      <c r="Y9" s="160">
        <f>'PLR SUM FIXED INPUT PG'!Y8</f>
        <v>-17133.333299999998</v>
      </c>
      <c r="Z9" s="160">
        <f>'PLR SUM FIXED INPUT PG'!Z8</f>
        <v>-20451.6129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-2726.7806999999993</v>
      </c>
      <c r="D10" s="161">
        <f t="shared" ref="D10:Z10" si="0">SUM(D8:D9)</f>
        <v>3124.0318000000007</v>
      </c>
      <c r="E10" s="161">
        <f t="shared" si="0"/>
        <v>15501.908599999999</v>
      </c>
      <c r="F10" s="161">
        <f t="shared" si="0"/>
        <v>3078.1699000000008</v>
      </c>
      <c r="G10" s="161">
        <f t="shared" si="0"/>
        <v>5091.0731000000005</v>
      </c>
      <c r="H10" s="161">
        <f t="shared" si="0"/>
        <v>7417.2548000000006</v>
      </c>
      <c r="I10" s="161">
        <f t="shared" si="0"/>
        <v>-11460.132299999999</v>
      </c>
      <c r="J10" s="161">
        <f t="shared" si="0"/>
        <v>-16556.906499999997</v>
      </c>
      <c r="K10" s="161">
        <f t="shared" si="0"/>
        <v>-11749.411900000001</v>
      </c>
      <c r="L10" s="161">
        <f t="shared" si="0"/>
        <v>-5815.0032999999985</v>
      </c>
      <c r="M10" s="161">
        <f t="shared" si="0"/>
        <v>156.3731000000007</v>
      </c>
      <c r="N10" s="161">
        <f t="shared" si="0"/>
        <v>-2043.6601999999984</v>
      </c>
      <c r="O10" s="161">
        <f t="shared" si="0"/>
        <v>-3624.3375999999989</v>
      </c>
      <c r="P10" s="161">
        <f t="shared" si="0"/>
        <v>-115.08879999999772</v>
      </c>
      <c r="Q10" s="161">
        <f t="shared" si="0"/>
        <v>3278.9204000000009</v>
      </c>
      <c r="R10" s="161">
        <f t="shared" si="0"/>
        <v>-1555.1633999999995</v>
      </c>
      <c r="S10" s="161">
        <f t="shared" si="0"/>
        <v>8768.4925000000003</v>
      </c>
      <c r="T10" s="161">
        <f t="shared" si="0"/>
        <v>1478.2032000000008</v>
      </c>
      <c r="U10" s="161">
        <f t="shared" si="0"/>
        <v>-13779.9591</v>
      </c>
      <c r="V10" s="161">
        <f t="shared" si="0"/>
        <v>-18425.088199999998</v>
      </c>
      <c r="W10" s="161">
        <f t="shared" si="0"/>
        <v>-16121.830099999999</v>
      </c>
      <c r="X10" s="161">
        <f t="shared" si="0"/>
        <v>-6263.7977999999985</v>
      </c>
      <c r="Y10" s="161">
        <f t="shared" si="0"/>
        <v>-17133.333299999998</v>
      </c>
      <c r="Z10" s="161">
        <f t="shared" si="0"/>
        <v>-20451.6129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0</v>
      </c>
      <c r="G13" s="160">
        <f>'PLR SUM FIXED INPUT PG'!G12</f>
        <v>15000</v>
      </c>
      <c r="H13" s="160">
        <f>'PLR SUM FIXED INPUT PG'!H12</f>
        <v>15000</v>
      </c>
      <c r="I13" s="160">
        <f>'PLR SUM FIXED INPUT PG'!I12</f>
        <v>35000</v>
      </c>
      <c r="J13" s="160">
        <f>'PLR SUM FIXED INPUT PG'!J12</f>
        <v>35000</v>
      </c>
      <c r="K13" s="160">
        <f>'PLR SUM FIXED INPUT PG'!K12</f>
        <v>35000</v>
      </c>
      <c r="L13" s="160">
        <f>'PLR SUM FIXED INPUT PG'!L12</f>
        <v>35000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-30999.967700000001</v>
      </c>
      <c r="D14" s="160">
        <f>'PLR SUM FIXED INPUT PG'!D13</f>
        <v>-14428.571400000001</v>
      </c>
      <c r="E14" s="160">
        <f>'PLR SUM FIXED INPUT PG'!E13</f>
        <v>-516.12900000000002</v>
      </c>
      <c r="F14" s="160">
        <f>'PLR SUM FIXED INPUT PG'!F13</f>
        <v>-266.66669999999999</v>
      </c>
      <c r="G14" s="160">
        <f>'PLR SUM FIXED INPUT PG'!G13</f>
        <v>-1161.2902999999999</v>
      </c>
      <c r="H14" s="160">
        <f>'PLR SUM FIXED INPUT PG'!H13</f>
        <v>-7733.3</v>
      </c>
      <c r="I14" s="160">
        <f>'PLR SUM FIXED INPUT PG'!I13</f>
        <v>-46225.806499999999</v>
      </c>
      <c r="J14" s="160">
        <f>'PLR SUM FIXED INPUT PG'!J13</f>
        <v>-65838.709700000007</v>
      </c>
      <c r="K14" s="160">
        <f>'PLR SUM FIXED INPUT PG'!K13</f>
        <v>-48766.666700000002</v>
      </c>
      <c r="L14" s="160">
        <f>'PLR SUM FIXED INPUT PG'!L13</f>
        <v>-30935.483899999999</v>
      </c>
      <c r="M14" s="160">
        <f>'PLR SUM FIXED INPUT PG'!M13</f>
        <v>-17366.633300000001</v>
      </c>
      <c r="N14" s="160">
        <f>'PLR SUM FIXED INPUT PG'!N13</f>
        <v>-21483.8387</v>
      </c>
      <c r="O14" s="160">
        <f>'PLR SUM FIXED INPUT PG'!O13</f>
        <v>-26129.032299999999</v>
      </c>
      <c r="P14" s="160">
        <f>'PLR SUM FIXED INPUT PG'!P13</f>
        <v>-21214.25</v>
      </c>
      <c r="Q14" s="160">
        <f>'PLR SUM FIXED INPUT PG'!Q13</f>
        <v>-13129.0645</v>
      </c>
      <c r="R14" s="160">
        <f>'PLR SUM FIXED INPUT PG'!R13</f>
        <v>-12900</v>
      </c>
      <c r="S14" s="160">
        <f>'PLR SUM FIXED INPUT PG'!S13</f>
        <v>-7322.5483999999997</v>
      </c>
      <c r="T14" s="160">
        <f>'PLR SUM FIXED INPUT PG'!T13</f>
        <v>-10233.3333</v>
      </c>
      <c r="U14" s="160">
        <f>'PLR SUM FIXED INPUT PG'!U13</f>
        <v>-44322.6129</v>
      </c>
      <c r="V14" s="160">
        <f>'PLR SUM FIXED INPUT PG'!V13</f>
        <v>-54290.3226</v>
      </c>
      <c r="W14" s="160">
        <f>'PLR SUM FIXED INPUT PG'!W13</f>
        <v>-43933.333299999998</v>
      </c>
      <c r="X14" s="160">
        <f>'PLR SUM FIXED INPUT PG'!X13</f>
        <v>-23032.258099999999</v>
      </c>
      <c r="Y14" s="160">
        <f>'PLR SUM FIXED INPUT PG'!Y13</f>
        <v>-18466.666700000002</v>
      </c>
      <c r="Z14" s="160">
        <f>'PLR SUM FIXED INPUT PG'!Z13</f>
        <v>-24903.2258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210</v>
      </c>
      <c r="C16" s="161">
        <f>SUM(C12:C15)</f>
        <v>9000.0322999999989</v>
      </c>
      <c r="D16" s="161">
        <f t="shared" ref="D16:Z16" si="1">SUM(D12:D15)</f>
        <v>15571.428599999999</v>
      </c>
      <c r="E16" s="161">
        <f t="shared" si="1"/>
        <v>-5516.1289999999999</v>
      </c>
      <c r="F16" s="161">
        <f t="shared" si="1"/>
        <v>-5266.6666999999998</v>
      </c>
      <c r="G16" s="161">
        <f t="shared" si="1"/>
        <v>8838.7096999999994</v>
      </c>
      <c r="H16" s="161">
        <f t="shared" si="1"/>
        <v>22266.7</v>
      </c>
      <c r="I16" s="161">
        <f t="shared" si="1"/>
        <v>8774.1935000000012</v>
      </c>
      <c r="J16" s="161">
        <f t="shared" si="1"/>
        <v>-5838.7097000000067</v>
      </c>
      <c r="K16" s="161">
        <f t="shared" si="1"/>
        <v>11233.333299999998</v>
      </c>
      <c r="L16" s="161">
        <f t="shared" si="1"/>
        <v>29064.516100000001</v>
      </c>
      <c r="M16" s="161">
        <f t="shared" si="1"/>
        <v>7633.3666999999987</v>
      </c>
      <c r="N16" s="161">
        <f t="shared" si="1"/>
        <v>3516.1612999999998</v>
      </c>
      <c r="O16" s="161">
        <f t="shared" si="1"/>
        <v>-1129.0322999999989</v>
      </c>
      <c r="P16" s="161">
        <f t="shared" si="1"/>
        <v>-1214.25</v>
      </c>
      <c r="Q16" s="161">
        <f t="shared" si="1"/>
        <v>6870.9354999999996</v>
      </c>
      <c r="R16" s="161">
        <f t="shared" si="1"/>
        <v>-2900</v>
      </c>
      <c r="S16" s="161">
        <f t="shared" si="1"/>
        <v>2677.4516000000003</v>
      </c>
      <c r="T16" s="161">
        <f t="shared" si="1"/>
        <v>-233.33330000000024</v>
      </c>
      <c r="U16" s="161">
        <f t="shared" si="1"/>
        <v>-34322.6129</v>
      </c>
      <c r="V16" s="161">
        <f t="shared" si="1"/>
        <v>-44290.3226</v>
      </c>
      <c r="W16" s="161">
        <f t="shared" si="1"/>
        <v>-33933.333299999998</v>
      </c>
      <c r="X16" s="161">
        <f t="shared" si="1"/>
        <v>-13032.258099999999</v>
      </c>
      <c r="Y16" s="161">
        <f t="shared" si="1"/>
        <v>-18466.666700000002</v>
      </c>
      <c r="Z16" s="161">
        <f t="shared" si="1"/>
        <v>-24903.2258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6273.2515999999996</v>
      </c>
      <c r="D20" s="164">
        <f>'PLR SUM FIXED INPUT PG'!D19</f>
        <v>18695.4604</v>
      </c>
      <c r="E20" s="164">
        <f>'PLR SUM FIXED INPUT PG'!E19</f>
        <v>9985.779599999998</v>
      </c>
      <c r="F20" s="164">
        <f>'PLR SUM FIXED INPUT PG'!F19</f>
        <v>-2188.496799999999</v>
      </c>
      <c r="G20" s="164">
        <f>'PLR SUM FIXED INPUT PG'!G19</f>
        <v>13929.782800000001</v>
      </c>
      <c r="H20" s="164">
        <f>'PLR SUM FIXED INPUT PG'!H19</f>
        <v>29683.9548</v>
      </c>
      <c r="I20" s="164">
        <f>'PLR SUM FIXED INPUT PG'!I19</f>
        <v>-2685.9387999999981</v>
      </c>
      <c r="J20" s="164">
        <f>'PLR SUM FIXED INPUT PG'!J19</f>
        <v>-22395.616200000004</v>
      </c>
      <c r="K20" s="164">
        <f>'PLR SUM FIXED INPUT PG'!K19</f>
        <v>-516.07860000000255</v>
      </c>
      <c r="L20" s="164">
        <f>'PLR SUM FIXED INPUT PG'!L19</f>
        <v>23249.512800000004</v>
      </c>
      <c r="M20" s="164">
        <f>'PLR SUM FIXED INPUT PG'!M19</f>
        <v>7789.7397999999994</v>
      </c>
      <c r="N20" s="164">
        <f>'PLR SUM FIXED INPUT PG'!N19</f>
        <v>1472.5011000000013</v>
      </c>
      <c r="O20" s="164">
        <f>'PLR SUM FIXED INPUT PG'!O19</f>
        <v>-4753.3698999999979</v>
      </c>
      <c r="P20" s="164">
        <f>'PLR SUM FIXED INPUT PG'!P19</f>
        <v>-1329.3387999999977</v>
      </c>
      <c r="Q20" s="164">
        <f>'PLR SUM FIXED INPUT PG'!Q19</f>
        <v>10149.8559</v>
      </c>
      <c r="R20" s="164">
        <f>'PLR SUM FIXED INPUT PG'!R19</f>
        <v>-4455.1633999999995</v>
      </c>
      <c r="S20" s="164">
        <f>'PLR SUM FIXED INPUT PG'!S19</f>
        <v>11445.944100000001</v>
      </c>
      <c r="T20" s="164">
        <f>'PLR SUM FIXED INPUT PG'!T19</f>
        <v>1244.8699000000006</v>
      </c>
      <c r="U20" s="164">
        <f>'PLR SUM FIXED INPUT PG'!U19</f>
        <v>-48102.572</v>
      </c>
      <c r="V20" s="164">
        <f>'PLR SUM FIXED INPUT PG'!V19</f>
        <v>-62715.410799999998</v>
      </c>
      <c r="W20" s="164">
        <f>'PLR SUM FIXED INPUT PG'!W19</f>
        <v>-50055.163399999998</v>
      </c>
      <c r="X20" s="164">
        <f>'PLR SUM FIXED INPUT PG'!X19</f>
        <v>-19296.055899999999</v>
      </c>
      <c r="Y20" s="164">
        <f>'PLR SUM FIXED INPUT PG'!Y19</f>
        <v>-35600</v>
      </c>
      <c r="Z20" s="165">
        <f>'PLR SUM FIXED INPUT PG'!Z19</f>
        <v>-45354.8387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7789.3806000000004</v>
      </c>
      <c r="D22" s="160">
        <f>'PLR SUM FIXED INPUT PG'!D21</f>
        <v>27577.4025</v>
      </c>
      <c r="E22" s="160">
        <f>'PLR SUM FIXED INPUT PG'!E21</f>
        <v>15402.283799999999</v>
      </c>
      <c r="F22" s="160">
        <f>'PLR SUM FIXED INPUT PG'!F21</f>
        <v>-4088.4967999999999</v>
      </c>
      <c r="G22" s="160">
        <f>'PLR SUM FIXED INPUT PG'!G21</f>
        <v>13220.1054</v>
      </c>
      <c r="H22" s="160">
        <f>'PLR SUM FIXED INPUT PG'!H21</f>
        <v>27283.9548</v>
      </c>
      <c r="I22" s="160">
        <f>'PLR SUM FIXED INPUT PG'!I21</f>
        <v>-6040.7773999999999</v>
      </c>
      <c r="J22" s="160">
        <f>'PLR SUM FIXED INPUT PG'!J21</f>
        <v>-21460.132300000001</v>
      </c>
      <c r="K22" s="160">
        <f>'PLR SUM FIXED INPUT PG'!K21</f>
        <v>2850.5882000000001</v>
      </c>
      <c r="L22" s="160">
        <f>'PLR SUM FIXED INPUT PG'!L21</f>
        <v>23572.093499999999</v>
      </c>
      <c r="M22" s="160">
        <f>'PLR SUM FIXED INPUT PG'!M21</f>
        <v>5589.7398000000003</v>
      </c>
      <c r="N22" s="160">
        <f>'PLR SUM FIXED INPUT PG'!N21</f>
        <v>53.1462</v>
      </c>
      <c r="O22" s="160">
        <f>'PLR SUM FIXED INPUT PG'!O21</f>
        <v>-3172.7248</v>
      </c>
      <c r="P22" s="160">
        <f>'PLR SUM FIXED INPUT PG'!P21</f>
        <v>206.37549999999999</v>
      </c>
      <c r="Q22" s="160">
        <f>'PLR SUM FIXED INPUT PG'!Q21</f>
        <v>10730.501</v>
      </c>
      <c r="R22" s="160">
        <f>'PLR SUM FIXED INPUT PG'!R21</f>
        <v>-3755.1635000000001</v>
      </c>
      <c r="S22" s="160">
        <f>'PLR SUM FIXED INPUT PG'!S21</f>
        <v>11574.9763</v>
      </c>
      <c r="T22" s="160">
        <f>'PLR SUM FIXED INPUT PG'!T21</f>
        <v>1811.5364999999999</v>
      </c>
      <c r="U22" s="160">
        <f>'PLR SUM FIXED INPUT PG'!U21</f>
        <v>-47005.797899999998</v>
      </c>
      <c r="V22" s="160">
        <f>'PLR SUM FIXED INPUT PG'!V21</f>
        <v>-60554.1204</v>
      </c>
      <c r="W22" s="160">
        <f>'PLR SUM FIXED INPUT PG'!W21</f>
        <v>-46788.496800000001</v>
      </c>
      <c r="X22" s="160">
        <f>'PLR SUM FIXED INPUT PG'!X21</f>
        <v>-18199.2817</v>
      </c>
      <c r="Y22" s="160">
        <f>'PLR SUM FIXED INPUT PG'!Y21</f>
        <v>-34933.333299999998</v>
      </c>
      <c r="Z22" s="160">
        <f>'PLR SUM FIXED INPUT PG'!Z21</f>
        <v>-44354.8387</v>
      </c>
    </row>
    <row r="23" spans="1:27" ht="11.25" customHeight="1" x14ac:dyDescent="0.15">
      <c r="A23" s="160" t="str">
        <f>'PLR SUM FIXED INPUT PG'!A22</f>
        <v>Delta</v>
      </c>
      <c r="C23" s="166">
        <f>C20-C22</f>
        <v>-1516.1290000000008</v>
      </c>
      <c r="D23" s="166">
        <f t="shared" ref="D23:Z23" si="2">D20-D22</f>
        <v>-8881.9421000000002</v>
      </c>
      <c r="E23" s="166">
        <f t="shared" si="2"/>
        <v>-5416.5042000000012</v>
      </c>
      <c r="F23" s="166">
        <f t="shared" si="2"/>
        <v>1900.0000000000009</v>
      </c>
      <c r="G23" s="166">
        <f t="shared" si="2"/>
        <v>709.67740000000049</v>
      </c>
      <c r="H23" s="166">
        <f t="shared" si="2"/>
        <v>2400</v>
      </c>
      <c r="I23" s="166">
        <f t="shared" si="2"/>
        <v>3354.8386000000019</v>
      </c>
      <c r="J23" s="166">
        <f t="shared" si="2"/>
        <v>-935.4839000000029</v>
      </c>
      <c r="K23" s="166">
        <f t="shared" si="2"/>
        <v>-3366.6668000000027</v>
      </c>
      <c r="L23" s="166">
        <f t="shared" si="2"/>
        <v>-322.58069999999498</v>
      </c>
      <c r="M23" s="166">
        <f t="shared" si="2"/>
        <v>2199.9999999999991</v>
      </c>
      <c r="N23" s="166">
        <f t="shared" si="2"/>
        <v>1419.3549000000014</v>
      </c>
      <c r="O23" s="166">
        <f t="shared" si="2"/>
        <v>-1580.6450999999979</v>
      </c>
      <c r="P23" s="166">
        <f t="shared" si="2"/>
        <v>-1535.7142999999978</v>
      </c>
      <c r="Q23" s="166">
        <f t="shared" si="2"/>
        <v>-580.64509999999973</v>
      </c>
      <c r="R23" s="166">
        <f t="shared" si="2"/>
        <v>-699.99989999999934</v>
      </c>
      <c r="S23" s="166">
        <f t="shared" si="2"/>
        <v>-129.03219999999965</v>
      </c>
      <c r="T23" s="166">
        <f t="shared" si="2"/>
        <v>-566.66659999999933</v>
      </c>
      <c r="U23" s="166">
        <f t="shared" si="2"/>
        <v>-1096.7741000000024</v>
      </c>
      <c r="V23" s="166">
        <f t="shared" si="2"/>
        <v>-2161.290399999998</v>
      </c>
      <c r="W23" s="166">
        <f t="shared" si="2"/>
        <v>-3266.6665999999968</v>
      </c>
      <c r="X23" s="166">
        <f t="shared" si="2"/>
        <v>-1096.7741999999998</v>
      </c>
      <c r="Y23" s="166">
        <f t="shared" si="2"/>
        <v>-666.66670000000158</v>
      </c>
      <c r="Z23" s="166">
        <f t="shared" si="2"/>
        <v>-1000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-5742782</v>
      </c>
      <c r="D26" s="160">
        <f>'PLR SUM FIXED INPUT PG'!D25</f>
        <v>-4810727</v>
      </c>
      <c r="E26" s="160">
        <f>'PLR SUM FIXED INPUT PG'!E25</f>
        <v>-3979324</v>
      </c>
      <c r="F26" s="160">
        <f>'PLR SUM FIXED INPUT PG'!F25</f>
        <v>-2410828</v>
      </c>
      <c r="G26" s="160">
        <f>'PLR SUM FIXED INPUT PG'!G25</f>
        <v>-2886704</v>
      </c>
      <c r="H26" s="160">
        <f>'PLR SUM FIXED INPUT PG'!H25</f>
        <v>-3384388</v>
      </c>
      <c r="I26" s="160">
        <f>'PLR SUM FIXED INPUT PG'!I25</f>
        <v>-4176160</v>
      </c>
      <c r="J26" s="160">
        <f>'PLR SUM FIXED INPUT PG'!J25</f>
        <v>-4476413</v>
      </c>
      <c r="K26" s="160">
        <f>'PLR SUM FIXED INPUT PG'!K25</f>
        <v>-4305109</v>
      </c>
      <c r="L26" s="160">
        <f>'PLR SUM FIXED INPUT PG'!L25</f>
        <v>-4391521</v>
      </c>
      <c r="M26" s="160">
        <f>'PLR SUM FIXED INPUT PG'!M25</f>
        <v>-5511672</v>
      </c>
      <c r="N26" s="160">
        <f>'PLR SUM FIXED INPUT PG'!N25</f>
        <v>-5388614</v>
      </c>
      <c r="O26" s="160">
        <f>'PLR SUM FIXED INPUT PG'!O25</f>
        <v>-5259356</v>
      </c>
      <c r="P26" s="160">
        <f>'PLR SUM FIXED INPUT PG'!P25</f>
        <v>-4608652</v>
      </c>
      <c r="Q26" s="160">
        <f>'PLR SUM FIXED INPUT PG'!Q25</f>
        <v>-5181271</v>
      </c>
      <c r="R26" s="160">
        <f>'PLR SUM FIXED INPUT PG'!R25</f>
        <v>-33538</v>
      </c>
      <c r="S26" s="160">
        <f>'PLR SUM FIXED INPUT PG'!S25</f>
        <v>-34337</v>
      </c>
      <c r="T26" s="160">
        <f>'PLR SUM FIXED INPUT PG'!T25</f>
        <v>-11856</v>
      </c>
      <c r="U26" s="160">
        <f>'PLR SUM FIXED INPUT PG'!U25</f>
        <v>10609</v>
      </c>
      <c r="V26" s="160">
        <f>'PLR SUM FIXED INPUT PG'!V25</f>
        <v>33216</v>
      </c>
      <c r="W26" s="160">
        <f>'PLR SUM FIXED INPUT PG'!W25</f>
        <v>29519</v>
      </c>
      <c r="X26" s="160">
        <f>'PLR SUM FIXED INPUT PG'!X25</f>
        <v>50320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-66469588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15496957</v>
      </c>
      <c r="D27" s="160">
        <f>'PLR SUM FIXED INPUT PG'!D26</f>
        <v>11546805</v>
      </c>
      <c r="E27" s="160">
        <f>'PLR SUM FIXED INPUT PG'!E26</f>
        <v>4310601</v>
      </c>
      <c r="F27" s="160">
        <f>'PLR SUM FIXED INPUT PG'!F26</f>
        <v>1836437</v>
      </c>
      <c r="G27" s="160">
        <f>'PLR SUM FIXED INPUT PG'!G26</f>
        <v>2390511</v>
      </c>
      <c r="H27" s="160">
        <f>'PLR SUM FIXED INPUT PG'!H26</f>
        <v>4331029</v>
      </c>
      <c r="I27" s="160">
        <f>'PLR SUM FIXED INPUT PG'!I26</f>
        <v>6301491</v>
      </c>
      <c r="J27" s="160">
        <f>'PLR SUM FIXED INPUT PG'!J26</f>
        <v>5988555</v>
      </c>
      <c r="K27" s="160">
        <f>'PLR SUM FIXED INPUT PG'!K26</f>
        <v>6419054</v>
      </c>
      <c r="L27" s="160">
        <f>'PLR SUM FIXED INPUT PG'!L26</f>
        <v>6686026</v>
      </c>
      <c r="M27" s="160">
        <f>'PLR SUM FIXED INPUT PG'!M26</f>
        <v>6406040</v>
      </c>
      <c r="N27" s="160">
        <f>'PLR SUM FIXED INPUT PG'!N26</f>
        <v>6439108</v>
      </c>
      <c r="O27" s="160">
        <f>'PLR SUM FIXED INPUT PG'!O26</f>
        <v>2560981</v>
      </c>
      <c r="P27" s="160">
        <f>'PLR SUM FIXED INPUT PG'!P26</f>
        <v>1777833</v>
      </c>
      <c r="Q27" s="160">
        <f>'PLR SUM FIXED INPUT PG'!Q26</f>
        <v>1977184</v>
      </c>
      <c r="R27" s="160">
        <f>'PLR SUM FIXED INPUT PG'!R26</f>
        <v>312150</v>
      </c>
      <c r="S27" s="160">
        <f>'PLR SUM FIXED INPUT PG'!S26</f>
        <v>135017</v>
      </c>
      <c r="T27" s="160">
        <f>'PLR SUM FIXED INPUT PG'!T26</f>
        <v>316874</v>
      </c>
      <c r="U27" s="160">
        <f>'PLR SUM FIXED INPUT PG'!U26</f>
        <v>625090</v>
      </c>
      <c r="V27" s="160">
        <f>'PLR SUM FIXED INPUT PG'!V26</f>
        <v>682799</v>
      </c>
      <c r="W27" s="160">
        <f>'PLR SUM FIXED INPUT PG'!W26</f>
        <v>668457</v>
      </c>
      <c r="X27" s="160">
        <f>'PLR SUM FIXED INPUT PG'!X26</f>
        <v>547129</v>
      </c>
      <c r="Y27" s="160">
        <f>'PLR SUM FIXED INPUT PG'!Y26</f>
        <v>2312561</v>
      </c>
      <c r="Z27" s="160">
        <f>'PLR SUM FIXED INPUT PG'!Z26</f>
        <v>2644510</v>
      </c>
      <c r="AA27" s="160">
        <f>SUM(C27:Z27)</f>
        <v>92713199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9754175</v>
      </c>
      <c r="D28" s="164">
        <f t="shared" ref="D28:AA28" si="3">SUM(D26:D27)</f>
        <v>6736078</v>
      </c>
      <c r="E28" s="164">
        <f t="shared" si="3"/>
        <v>331277</v>
      </c>
      <c r="F28" s="164">
        <f t="shared" si="3"/>
        <v>-574391</v>
      </c>
      <c r="G28" s="164">
        <f t="shared" si="3"/>
        <v>-496193</v>
      </c>
      <c r="H28" s="164">
        <f t="shared" si="3"/>
        <v>946641</v>
      </c>
      <c r="I28" s="164">
        <f t="shared" si="3"/>
        <v>2125331</v>
      </c>
      <c r="J28" s="164">
        <f t="shared" si="3"/>
        <v>1512142</v>
      </c>
      <c r="K28" s="164">
        <f t="shared" si="3"/>
        <v>2113945</v>
      </c>
      <c r="L28" s="164">
        <f t="shared" si="3"/>
        <v>2294505</v>
      </c>
      <c r="M28" s="164">
        <f t="shared" si="3"/>
        <v>894368</v>
      </c>
      <c r="N28" s="164">
        <f t="shared" si="3"/>
        <v>1050494</v>
      </c>
      <c r="O28" s="164">
        <f t="shared" si="3"/>
        <v>-2698375</v>
      </c>
      <c r="P28" s="164">
        <f t="shared" si="3"/>
        <v>-2830819</v>
      </c>
      <c r="Q28" s="164">
        <f t="shared" si="3"/>
        <v>-3204087</v>
      </c>
      <c r="R28" s="164">
        <f t="shared" si="3"/>
        <v>278612</v>
      </c>
      <c r="S28" s="164">
        <f t="shared" si="3"/>
        <v>100680</v>
      </c>
      <c r="T28" s="164">
        <f t="shared" si="3"/>
        <v>305018</v>
      </c>
      <c r="U28" s="164">
        <f t="shared" si="3"/>
        <v>635699</v>
      </c>
      <c r="V28" s="164">
        <f t="shared" si="3"/>
        <v>716015</v>
      </c>
      <c r="W28" s="164">
        <f t="shared" si="3"/>
        <v>697976</v>
      </c>
      <c r="X28" s="164">
        <f t="shared" si="3"/>
        <v>597449</v>
      </c>
      <c r="Y28" s="164">
        <f t="shared" si="3"/>
        <v>2312561</v>
      </c>
      <c r="Z28" s="164">
        <f t="shared" si="3"/>
        <v>2644510</v>
      </c>
      <c r="AA28" s="164">
        <f t="shared" si="3"/>
        <v>26243611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9736144</v>
      </c>
      <c r="D29" s="160">
        <f>'PLR SUM FIXED INPUT PG'!D28</f>
        <v>6804203</v>
      </c>
      <c r="E29" s="160">
        <f>'PLR SUM FIXED INPUT PG'!E28</f>
        <v>358644</v>
      </c>
      <c r="F29" s="160">
        <f>'PLR SUM FIXED INPUT PG'!F28</f>
        <v>-593875</v>
      </c>
      <c r="G29" s="160">
        <f>'PLR SUM FIXED INPUT PG'!G28</f>
        <v>-487644</v>
      </c>
      <c r="H29" s="160">
        <f>'PLR SUM FIXED INPUT PG'!H28</f>
        <v>990402</v>
      </c>
      <c r="I29" s="160">
        <f>'PLR SUM FIXED INPUT PG'!I28</f>
        <v>2054502</v>
      </c>
      <c r="J29" s="160">
        <f>'PLR SUM FIXED INPUT PG'!J28</f>
        <v>1409032</v>
      </c>
      <c r="K29" s="160">
        <f>'PLR SUM FIXED INPUT PG'!K28</f>
        <v>2075201</v>
      </c>
      <c r="L29" s="160">
        <f>'PLR SUM FIXED INPUT PG'!L28</f>
        <v>2308841</v>
      </c>
      <c r="M29" s="160">
        <f>'PLR SUM FIXED INPUT PG'!M28</f>
        <v>883065</v>
      </c>
      <c r="N29" s="160">
        <f>'PLR SUM FIXED INPUT PG'!N28</f>
        <v>1028578</v>
      </c>
      <c r="O29" s="160">
        <f>'PLR SUM FIXED INPUT PG'!O28</f>
        <v>-2720570</v>
      </c>
      <c r="P29" s="160">
        <f>'PLR SUM FIXED INPUT PG'!P28</f>
        <v>-2847217</v>
      </c>
      <c r="Q29" s="160">
        <f>'PLR SUM FIXED INPUT PG'!Q28</f>
        <v>-3202658</v>
      </c>
      <c r="R29" s="160">
        <f>'PLR SUM FIXED INPUT PG'!R28</f>
        <v>266369</v>
      </c>
      <c r="S29" s="160">
        <f>'PLR SUM FIXED INPUT PG'!S28</f>
        <v>118009</v>
      </c>
      <c r="T29" s="160">
        <f>'PLR SUM FIXED INPUT PG'!T28</f>
        <v>302733</v>
      </c>
      <c r="U29" s="160">
        <f>'PLR SUM FIXED INPUT PG'!U28</f>
        <v>547365</v>
      </c>
      <c r="V29" s="160">
        <f>'PLR SUM FIXED INPUT PG'!V28</f>
        <v>604150</v>
      </c>
      <c r="W29" s="160">
        <f>'PLR SUM FIXED INPUT PG'!W28</f>
        <v>612919</v>
      </c>
      <c r="X29" s="160">
        <f>'PLR SUM FIXED INPUT PG'!X28</f>
        <v>558933</v>
      </c>
      <c r="Y29" s="160">
        <f>'PLR SUM FIXED INPUT PG'!Y28</f>
        <v>2271243</v>
      </c>
      <c r="Z29" s="160">
        <f>'PLR SUM FIXED INPUT PG'!Z28</f>
        <v>2597833</v>
      </c>
      <c r="AA29" s="160">
        <f>SUM(C29:Z29)</f>
        <v>25676202</v>
      </c>
    </row>
    <row r="30" spans="1:27" ht="11.25" customHeight="1" x14ac:dyDescent="0.15">
      <c r="A30" s="160" t="str">
        <f>'PLR SUM FIXED INPUT PG'!A29</f>
        <v>Delta</v>
      </c>
      <c r="C30" s="166">
        <f>C28-C29</f>
        <v>18031</v>
      </c>
      <c r="D30" s="166">
        <f t="shared" ref="D30:AA30" si="4">D28-D29</f>
        <v>-68125</v>
      </c>
      <c r="E30" s="166">
        <f t="shared" si="4"/>
        <v>-27367</v>
      </c>
      <c r="F30" s="166">
        <f t="shared" si="4"/>
        <v>19484</v>
      </c>
      <c r="G30" s="166">
        <f t="shared" si="4"/>
        <v>-8549</v>
      </c>
      <c r="H30" s="166">
        <f t="shared" si="4"/>
        <v>-43761</v>
      </c>
      <c r="I30" s="166">
        <f t="shared" si="4"/>
        <v>70829</v>
      </c>
      <c r="J30" s="166">
        <f t="shared" si="4"/>
        <v>103110</v>
      </c>
      <c r="K30" s="166">
        <f t="shared" si="4"/>
        <v>38744</v>
      </c>
      <c r="L30" s="166">
        <f t="shared" si="4"/>
        <v>-14336</v>
      </c>
      <c r="M30" s="166">
        <f t="shared" si="4"/>
        <v>11303</v>
      </c>
      <c r="N30" s="166">
        <f t="shared" si="4"/>
        <v>21916</v>
      </c>
      <c r="O30" s="166">
        <f t="shared" si="4"/>
        <v>22195</v>
      </c>
      <c r="P30" s="166">
        <f t="shared" si="4"/>
        <v>16398</v>
      </c>
      <c r="Q30" s="166">
        <f t="shared" si="4"/>
        <v>-1429</v>
      </c>
      <c r="R30" s="166">
        <f t="shared" si="4"/>
        <v>12243</v>
      </c>
      <c r="S30" s="166">
        <f t="shared" si="4"/>
        <v>-17329</v>
      </c>
      <c r="T30" s="166">
        <f t="shared" si="4"/>
        <v>2285</v>
      </c>
      <c r="U30" s="166">
        <f t="shared" si="4"/>
        <v>88334</v>
      </c>
      <c r="V30" s="166">
        <f t="shared" si="4"/>
        <v>111865</v>
      </c>
      <c r="W30" s="166">
        <f t="shared" si="4"/>
        <v>85057</v>
      </c>
      <c r="X30" s="166">
        <f t="shared" si="4"/>
        <v>38516</v>
      </c>
      <c r="Y30" s="166">
        <f t="shared" si="4"/>
        <v>41318</v>
      </c>
      <c r="Z30" s="166">
        <f t="shared" si="4"/>
        <v>46677</v>
      </c>
      <c r="AA30" s="166">
        <f t="shared" si="4"/>
        <v>567409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-328196</v>
      </c>
      <c r="D42" s="157">
        <f>'PLR SUM INDEX INPUT PG'!D25</f>
        <v>-295586</v>
      </c>
      <c r="E42" s="157">
        <f>'PLR SUM INDEX INPUT PG'!E25</f>
        <v>-326468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-950250</v>
      </c>
    </row>
    <row r="43" spans="1:27" ht="11.25" customHeight="1" thickBot="1" x14ac:dyDescent="0.2">
      <c r="A43" s="163" t="s">
        <v>146</v>
      </c>
      <c r="B43" s="164"/>
      <c r="C43" s="164">
        <f>SUM(C42)</f>
        <v>-328196</v>
      </c>
      <c r="D43" s="164">
        <f t="shared" ref="D43:AA43" si="6">SUM(D42)</f>
        <v>-295586</v>
      </c>
      <c r="E43" s="164">
        <f t="shared" si="6"/>
        <v>-326468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-950250</v>
      </c>
    </row>
    <row r="44" spans="1:27" ht="11.25" customHeight="1" x14ac:dyDescent="0.15">
      <c r="A44" s="160" t="s">
        <v>2</v>
      </c>
      <c r="C44" s="160">
        <f>'PLR SUM INDEX INPUT PG'!C28</f>
        <v>-328165</v>
      </c>
      <c r="D44" s="160">
        <f>'PLR SUM INDEX INPUT PG'!D28</f>
        <v>-295558</v>
      </c>
      <c r="E44" s="160">
        <f>'PLR SUM INDEX INPUT PG'!E28</f>
        <v>-326438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-950161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-28</v>
      </c>
      <c r="E45" s="166">
        <f>'PLR SUM INDEX INPUT PG'!E29</f>
        <v>-30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-89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12/19/2001</v>
      </c>
    </row>
    <row r="3" spans="1:27" ht="12" customHeight="1" x14ac:dyDescent="0.2">
      <c r="A3" s="178" t="str">
        <f>'PLR DET FIXED INPUT PG'!A3</f>
        <v>Prior Date:          12/18/2001</v>
      </c>
    </row>
    <row r="4" spans="1:27" ht="12" customHeight="1" x14ac:dyDescent="0.2">
      <c r="A4" s="178" t="str">
        <f>'PLR DET FIXED INPUT PG'!A4</f>
        <v>As of:                  12/19/2001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2.62</v>
      </c>
      <c r="D15" s="188">
        <f>'PLR DET FIXED INPUT PG'!D15</f>
        <v>2.65</v>
      </c>
      <c r="E15" s="188">
        <f>'PLR DET FIXED INPUT PG'!E15</f>
        <v>2.66</v>
      </c>
      <c r="F15" s="188">
        <f>'PLR DET FIXED INPUT PG'!F15</f>
        <v>2.64</v>
      </c>
      <c r="G15" s="188">
        <f>'PLR DET FIXED INPUT PG'!G15</f>
        <v>2.7</v>
      </c>
      <c r="H15" s="188">
        <f>'PLR DET FIXED INPUT PG'!H15</f>
        <v>2.76</v>
      </c>
      <c r="I15" s="188">
        <f>'PLR DET FIXED INPUT PG'!I15</f>
        <v>2.8</v>
      </c>
      <c r="J15" s="188">
        <f>'PLR DET FIXED INPUT PG'!J15</f>
        <v>2.84</v>
      </c>
      <c r="K15" s="188">
        <f>'PLR DET FIXED INPUT PG'!K15</f>
        <v>2.85</v>
      </c>
      <c r="L15" s="188">
        <f>'PLR DET FIXED INPUT PG'!L15</f>
        <v>2.87</v>
      </c>
      <c r="M15" s="188">
        <f>'PLR DET FIXED INPUT PG'!M15</f>
        <v>3.05</v>
      </c>
      <c r="N15" s="188">
        <f>'PLR DET FIXED INPUT PG'!N15</f>
        <v>3.22</v>
      </c>
      <c r="O15" s="188">
        <f>'PLR DET FIXED INPUT PG'!O15</f>
        <v>3.31</v>
      </c>
      <c r="P15" s="188">
        <f>'PLR DET FIXED INPUT PG'!P15</f>
        <v>3.24</v>
      </c>
      <c r="Q15" s="188">
        <f>'PLR DET FIXED INPUT PG'!Q15</f>
        <v>3.16</v>
      </c>
      <c r="R15" s="188">
        <f>'PLR DET FIXED INPUT PG'!R15</f>
        <v>3</v>
      </c>
      <c r="S15" s="188">
        <f>'PLR DET FIXED INPUT PG'!S15</f>
        <v>3</v>
      </c>
      <c r="T15" s="188">
        <f>'PLR DET FIXED INPUT PG'!T15</f>
        <v>3.04</v>
      </c>
      <c r="U15" s="188">
        <f>'PLR DET FIXED INPUT PG'!U15</f>
        <v>3.08</v>
      </c>
      <c r="V15" s="188">
        <f>'PLR DET FIXED INPUT PG'!V15</f>
        <v>3.12</v>
      </c>
      <c r="W15" s="188">
        <f>'PLR DET FIXED INPUT PG'!W15</f>
        <v>3.12</v>
      </c>
      <c r="X15" s="188">
        <f>'PLR DET FIXED INPUT PG'!X15</f>
        <v>3.15</v>
      </c>
      <c r="Y15" s="188">
        <f>'PLR DET FIXED INPUT PG'!Y15</f>
        <v>3.3</v>
      </c>
      <c r="Z15" s="188">
        <f>'PLR DET FIXED INPUT PG'!Z15</f>
        <v>3.44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2.66</v>
      </c>
      <c r="D16" s="188">
        <f>'PLR DET FIXED INPUT PG'!D16</f>
        <v>2.71</v>
      </c>
      <c r="E16" s="188">
        <f>'PLR DET FIXED INPUT PG'!E16</f>
        <v>2.72</v>
      </c>
      <c r="F16" s="188">
        <f>'PLR DET FIXED INPUT PG'!F16</f>
        <v>2.7</v>
      </c>
      <c r="G16" s="188">
        <f>'PLR DET FIXED INPUT PG'!G16</f>
        <v>2.75</v>
      </c>
      <c r="H16" s="188">
        <f>'PLR DET FIXED INPUT PG'!H16</f>
        <v>2.81</v>
      </c>
      <c r="I16" s="188">
        <f>'PLR DET FIXED INPUT PG'!I16</f>
        <v>2.85</v>
      </c>
      <c r="J16" s="188">
        <f>'PLR DET FIXED INPUT PG'!J16</f>
        <v>2.9</v>
      </c>
      <c r="K16" s="188">
        <f>'PLR DET FIXED INPUT PG'!K16</f>
        <v>2.9</v>
      </c>
      <c r="L16" s="188">
        <f>'PLR DET FIXED INPUT PG'!L16</f>
        <v>2.92</v>
      </c>
      <c r="M16" s="188">
        <f>'PLR DET FIXED INPUT PG'!M16</f>
        <v>3.1</v>
      </c>
      <c r="N16" s="188">
        <f>'PLR DET FIXED INPUT PG'!N16</f>
        <v>3.27</v>
      </c>
      <c r="O16" s="188">
        <f>'PLR DET FIXED INPUT PG'!O16</f>
        <v>3.36</v>
      </c>
      <c r="P16" s="188">
        <f>'PLR DET FIXED INPUT PG'!P16</f>
        <v>3.29</v>
      </c>
      <c r="Q16" s="188">
        <f>'PLR DET FIXED INPUT PG'!Q16</f>
        <v>3.2</v>
      </c>
      <c r="R16" s="188">
        <f>'PLR DET FIXED INPUT PG'!R16</f>
        <v>3.04</v>
      </c>
      <c r="S16" s="188">
        <f>'PLR DET FIXED INPUT PG'!S16</f>
        <v>3.04</v>
      </c>
      <c r="T16" s="188">
        <f>'PLR DET FIXED INPUT PG'!T16</f>
        <v>3.08</v>
      </c>
      <c r="U16" s="188">
        <f>'PLR DET FIXED INPUT PG'!U16</f>
        <v>3.12</v>
      </c>
      <c r="V16" s="188">
        <f>'PLR DET FIXED INPUT PG'!V16</f>
        <v>3.16</v>
      </c>
      <c r="W16" s="188">
        <f>'PLR DET FIXED INPUT PG'!W16</f>
        <v>3.16</v>
      </c>
      <c r="X16" s="188">
        <f>'PLR DET FIXED INPUT PG'!X16</f>
        <v>3.2</v>
      </c>
      <c r="Y16" s="188">
        <f>'PLR DET FIXED INPUT PG'!Y16</f>
        <v>3.34</v>
      </c>
      <c r="Z16" s="188">
        <f>'PLR DET FIXED INPUT PG'!Z16</f>
        <v>3.48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-0.04</v>
      </c>
      <c r="D17" s="189">
        <f>'PLR DET FIXED INPUT PG'!D17</f>
        <v>-6.0000000000000053E-2</v>
      </c>
      <c r="E17" s="189">
        <f>'PLR DET FIXED INPUT PG'!E17</f>
        <v>-6.0000000000000053E-2</v>
      </c>
      <c r="F17" s="189">
        <f>'PLR DET FIXED INPUT PG'!F17</f>
        <v>-6.0000000000000053E-2</v>
      </c>
      <c r="G17" s="189">
        <f>'PLR DET FIXED INPUT PG'!G17</f>
        <v>-4.9999999999999822E-2</v>
      </c>
      <c r="H17" s="189">
        <f>'PLR DET FIXED INPUT PG'!H17</f>
        <v>-5.0000000000000266E-2</v>
      </c>
      <c r="I17" s="189">
        <f>'PLR DET FIXED INPUT PG'!I17</f>
        <v>-5.0000000000000266E-2</v>
      </c>
      <c r="J17" s="189">
        <f>'PLR DET FIXED INPUT PG'!J17</f>
        <v>-6.0000000000000053E-2</v>
      </c>
      <c r="K17" s="189">
        <f>'PLR DET FIXED INPUT PG'!K17</f>
        <v>-4.9999999999999822E-2</v>
      </c>
      <c r="L17" s="189">
        <f>'PLR DET FIXED INPUT PG'!L17</f>
        <v>-4.9999999999999822E-2</v>
      </c>
      <c r="M17" s="189">
        <f>'PLR DET FIXED INPUT PG'!M17</f>
        <v>-5.0000000000000266E-2</v>
      </c>
      <c r="N17" s="189">
        <f>'PLR DET FIXED INPUT PG'!N17</f>
        <v>-4.9999999999999822E-2</v>
      </c>
      <c r="O17" s="189">
        <f>'PLR DET FIXED INPUT PG'!O17</f>
        <v>-4.9999999999999822E-2</v>
      </c>
      <c r="P17" s="189">
        <f>'PLR DET FIXED INPUT PG'!P17</f>
        <v>-4.9999999999999822E-2</v>
      </c>
      <c r="Q17" s="189">
        <f>'PLR DET FIXED INPUT PG'!Q17</f>
        <v>-0.04</v>
      </c>
      <c r="R17" s="189">
        <f>'PLR DET FIXED INPUT PG'!R17</f>
        <v>-0.04</v>
      </c>
      <c r="S17" s="189">
        <f>'PLR DET FIXED INPUT PG'!S17</f>
        <v>-0.04</v>
      </c>
      <c r="T17" s="189">
        <f>'PLR DET FIXED INPUT PG'!T17</f>
        <v>-0.04</v>
      </c>
      <c r="U17" s="189">
        <f>'PLR DET FIXED INPUT PG'!U17</f>
        <v>-0.04</v>
      </c>
      <c r="V17" s="189">
        <f>'PLR DET FIXED INPUT PG'!V17</f>
        <v>-0.04</v>
      </c>
      <c r="W17" s="189">
        <f>'PLR DET FIXED INPUT PG'!W17</f>
        <v>-0.04</v>
      </c>
      <c r="X17" s="189">
        <f>'PLR DET FIXED INPUT PG'!X17</f>
        <v>-5.0000000000000266E-2</v>
      </c>
      <c r="Y17" s="189">
        <f>'PLR DET FIXED INPUT PG'!Y17</f>
        <v>-0.04</v>
      </c>
      <c r="Z17" s="189">
        <f>'PLR DET FIXED INPUT PG'!Z17</f>
        <v>-0.04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-31161.290300000001</v>
      </c>
      <c r="D28" s="186">
        <f>'PLR DET FIXED INPUT PG'!D28</f>
        <v>-20571.392899999999</v>
      </c>
      <c r="E28" s="186">
        <f>'PLR DET FIXED INPUT PG'!E28</f>
        <v>-8193.5161000000007</v>
      </c>
      <c r="F28" s="186">
        <f>'PLR DET FIXED INPUT PG'!F28</f>
        <v>-6400</v>
      </c>
      <c r="G28" s="186">
        <f>'PLR DET FIXED INPUT PG'!G28</f>
        <v>-4387.0968000000003</v>
      </c>
      <c r="H28" s="186">
        <f>'PLR DET FIXED INPUT PG'!H28</f>
        <v>-6800</v>
      </c>
      <c r="I28" s="186">
        <f>'PLR DET FIXED INPUT PG'!I28</f>
        <v>-25677.3871</v>
      </c>
      <c r="J28" s="186">
        <f>'PLR DET FIXED INPUT PG'!J28</f>
        <v>-30774.1613</v>
      </c>
      <c r="K28" s="186">
        <f>'PLR DET FIXED INPUT PG'!K28</f>
        <v>-25966.666700000002</v>
      </c>
      <c r="L28" s="186">
        <f>'PLR DET FIXED INPUT PG'!L28</f>
        <v>-20032.258099999999</v>
      </c>
      <c r="M28" s="186">
        <f>'PLR DET FIXED INPUT PG'!M28</f>
        <v>-18799.966700000001</v>
      </c>
      <c r="N28" s="186">
        <f>'PLR DET FIXED INPUT PG'!N28</f>
        <v>-21000</v>
      </c>
      <c r="O28" s="186">
        <f>'PLR DET FIXED INPUT PG'!O28</f>
        <v>-22580.6774</v>
      </c>
      <c r="P28" s="186">
        <f>'PLR DET FIXED INPUT PG'!P28</f>
        <v>-19071.428599999999</v>
      </c>
      <c r="Q28" s="186">
        <f>'PLR DET FIXED INPUT PG'!Q28</f>
        <v>-15677.419400000001</v>
      </c>
      <c r="R28" s="186">
        <f>'PLR DET FIXED INPUT PG'!R28</f>
        <v>-11033.3333</v>
      </c>
      <c r="S28" s="186">
        <f>'PLR DET FIXED INPUT PG'!S28</f>
        <v>-709.67740000000003</v>
      </c>
      <c r="T28" s="186">
        <f>'PLR DET FIXED INPUT PG'!T28</f>
        <v>-7999.9666999999999</v>
      </c>
      <c r="U28" s="186">
        <f>'PLR DET FIXED INPUT PG'!U28</f>
        <v>-23258.129000000001</v>
      </c>
      <c r="V28" s="186">
        <f>'PLR DET FIXED INPUT PG'!V28</f>
        <v>-27903.258099999999</v>
      </c>
      <c r="W28" s="186">
        <f>'PLR DET FIXED INPUT PG'!W28</f>
        <v>-25600</v>
      </c>
      <c r="X28" s="186">
        <f>'PLR DET FIXED INPUT PG'!X28</f>
        <v>-15741.967699999999</v>
      </c>
      <c r="Y28" s="186">
        <f>'PLR DET FIXED INPUT PG'!Y28</f>
        <v>-17133.333299999998</v>
      </c>
      <c r="Z28" s="186">
        <f>'PLR DET FIXED INPUT PG'!Z28</f>
        <v>-20451.6129</v>
      </c>
      <c r="AA28" s="186">
        <f>'PLR DET FIXED INPUT PG'!AA28</f>
        <v>-426924.53979999997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2012.3042999999961</v>
      </c>
      <c r="D29" s="187">
        <f t="shared" ref="D29:Z29" si="0">SUM(D27:D28)</f>
        <v>12602.201699999998</v>
      </c>
      <c r="E29" s="187">
        <f t="shared" si="0"/>
        <v>24980.078499999996</v>
      </c>
      <c r="F29" s="187">
        <f t="shared" si="0"/>
        <v>7817.2548000000006</v>
      </c>
      <c r="G29" s="187">
        <f t="shared" si="0"/>
        <v>9830.1579999999994</v>
      </c>
      <c r="H29" s="187">
        <f t="shared" si="0"/>
        <v>7417.2548000000006</v>
      </c>
      <c r="I29" s="187">
        <f t="shared" si="0"/>
        <v>-11460.132299999999</v>
      </c>
      <c r="J29" s="187">
        <f t="shared" si="0"/>
        <v>-16556.906499999997</v>
      </c>
      <c r="K29" s="187">
        <f t="shared" si="0"/>
        <v>-11749.411900000001</v>
      </c>
      <c r="L29" s="187">
        <f t="shared" si="0"/>
        <v>-5815.0032999999985</v>
      </c>
      <c r="M29" s="187">
        <f t="shared" si="0"/>
        <v>-4582.7119000000002</v>
      </c>
      <c r="N29" s="187">
        <f t="shared" si="0"/>
        <v>-6782.7451999999994</v>
      </c>
      <c r="O29" s="187">
        <f t="shared" si="0"/>
        <v>-8363.4225999999999</v>
      </c>
      <c r="P29" s="187">
        <f t="shared" si="0"/>
        <v>-4854.1737999999987</v>
      </c>
      <c r="Q29" s="187">
        <f t="shared" si="0"/>
        <v>-1460.1646000000001</v>
      </c>
      <c r="R29" s="187">
        <f t="shared" si="0"/>
        <v>-11033.3333</v>
      </c>
      <c r="S29" s="187">
        <f t="shared" si="0"/>
        <v>-709.67740000000003</v>
      </c>
      <c r="T29" s="187">
        <f t="shared" si="0"/>
        <v>-7999.9666999999999</v>
      </c>
      <c r="U29" s="187">
        <f t="shared" si="0"/>
        <v>-23258.129000000001</v>
      </c>
      <c r="V29" s="187">
        <f t="shared" si="0"/>
        <v>-27903.258099999999</v>
      </c>
      <c r="W29" s="187">
        <f t="shared" si="0"/>
        <v>-25600</v>
      </c>
      <c r="X29" s="187">
        <f t="shared" si="0"/>
        <v>-15741.967699999999</v>
      </c>
      <c r="Y29" s="187">
        <f t="shared" si="0"/>
        <v>-17133.333299999998</v>
      </c>
      <c r="Z29" s="187">
        <f t="shared" si="0"/>
        <v>-20451.6129</v>
      </c>
      <c r="AA29" s="187">
        <f>'PLR DET FIXED INPUT PG'!AA29</f>
        <v>-156796.69839999999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-2726.7806000000037</v>
      </c>
      <c r="D34" s="193">
        <f t="shared" ref="D34:Z34" si="1">D29+D32</f>
        <v>3124.031799999997</v>
      </c>
      <c r="E34" s="193">
        <f t="shared" si="1"/>
        <v>15501.908599999995</v>
      </c>
      <c r="F34" s="193">
        <f t="shared" si="1"/>
        <v>3078.1699000000008</v>
      </c>
      <c r="G34" s="193">
        <f t="shared" si="1"/>
        <v>5091.0730999999996</v>
      </c>
      <c r="H34" s="193">
        <f t="shared" si="1"/>
        <v>7417.2548000000006</v>
      </c>
      <c r="I34" s="193">
        <f t="shared" si="1"/>
        <v>-11460.132299999999</v>
      </c>
      <c r="J34" s="193">
        <f t="shared" si="1"/>
        <v>-16556.906499999997</v>
      </c>
      <c r="K34" s="193">
        <f t="shared" si="1"/>
        <v>-11749.411900000001</v>
      </c>
      <c r="L34" s="193">
        <f t="shared" si="1"/>
        <v>-5815.0032999999985</v>
      </c>
      <c r="M34" s="193">
        <f t="shared" si="1"/>
        <v>156.37299999999959</v>
      </c>
      <c r="N34" s="193">
        <f t="shared" si="1"/>
        <v>-2043.6602999999996</v>
      </c>
      <c r="O34" s="193">
        <f t="shared" si="1"/>
        <v>-3624.3377</v>
      </c>
      <c r="P34" s="193">
        <f t="shared" si="1"/>
        <v>-115.08889999999883</v>
      </c>
      <c r="Q34" s="193">
        <f t="shared" si="1"/>
        <v>3278.9202999999998</v>
      </c>
      <c r="R34" s="193">
        <f t="shared" si="1"/>
        <v>-1555.1633999999995</v>
      </c>
      <c r="S34" s="193">
        <f t="shared" si="1"/>
        <v>8768.4925000000003</v>
      </c>
      <c r="T34" s="193">
        <f t="shared" si="1"/>
        <v>1478.2032000000008</v>
      </c>
      <c r="U34" s="193">
        <f t="shared" si="1"/>
        <v>-13779.9591</v>
      </c>
      <c r="V34" s="193">
        <f t="shared" si="1"/>
        <v>-18425.088199999998</v>
      </c>
      <c r="W34" s="193">
        <f t="shared" si="1"/>
        <v>-16121.830099999999</v>
      </c>
      <c r="X34" s="193">
        <f t="shared" si="1"/>
        <v>-6263.7977999999985</v>
      </c>
      <c r="Y34" s="193">
        <f t="shared" si="1"/>
        <v>-17133.333299999998</v>
      </c>
      <c r="Z34" s="193">
        <f t="shared" si="1"/>
        <v>-20451.6129</v>
      </c>
      <c r="AA34" s="194">
        <f>'PLR DET FIXED INPUT PG'!AA34</f>
        <v>-99927.679099999994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-31483.870999999999</v>
      </c>
      <c r="D38" s="186">
        <f>'PLR DET FIXED INPUT PG'!D38</f>
        <v>-18392.821400000001</v>
      </c>
      <c r="E38" s="186">
        <f>'PLR DET FIXED INPUT PG'!E38</f>
        <v>-7548.3548000000001</v>
      </c>
      <c r="F38" s="186">
        <f>'PLR DET FIXED INPUT PG'!F38</f>
        <v>-8166.6666999999998</v>
      </c>
      <c r="G38" s="186">
        <f>'PLR DET FIXED INPUT PG'!G38</f>
        <v>-4935.4839000000002</v>
      </c>
      <c r="H38" s="186">
        <f>'PLR DET FIXED INPUT PG'!H38</f>
        <v>-7833.3333000000002</v>
      </c>
      <c r="I38" s="186">
        <f>'PLR DET FIXED INPUT PG'!I38</f>
        <v>-26419.3226</v>
      </c>
      <c r="J38" s="186">
        <f>'PLR DET FIXED INPUT PG'!J38</f>
        <v>-30580.6129</v>
      </c>
      <c r="K38" s="186">
        <f>'PLR DET FIXED INPUT PG'!K38</f>
        <v>-25266.666700000002</v>
      </c>
      <c r="L38" s="186">
        <f>'PLR DET FIXED INPUT PG'!L38</f>
        <v>-20000</v>
      </c>
      <c r="M38" s="186">
        <f>'PLR DET FIXED INPUT PG'!M38</f>
        <v>-19433.3</v>
      </c>
      <c r="N38" s="186">
        <f>'PLR DET FIXED INPUT PG'!N38</f>
        <v>-21225.806499999999</v>
      </c>
      <c r="O38" s="186">
        <f>'PLR DET FIXED INPUT PG'!O38</f>
        <v>-22000.032299999999</v>
      </c>
      <c r="P38" s="186">
        <f>'PLR DET FIXED INPUT PG'!P38</f>
        <v>-18142.857100000001</v>
      </c>
      <c r="Q38" s="186">
        <f>'PLR DET FIXED INPUT PG'!Q38</f>
        <v>-15387.096799999999</v>
      </c>
      <c r="R38" s="186">
        <f>'PLR DET FIXED INPUT PG'!R38</f>
        <v>-10666.6667</v>
      </c>
      <c r="S38" s="186">
        <f>'PLR DET FIXED INPUT PG'!S38</f>
        <v>-709.67740000000003</v>
      </c>
      <c r="T38" s="186">
        <f>'PLR DET FIXED INPUT PG'!T38</f>
        <v>-7733.3</v>
      </c>
      <c r="U38" s="186">
        <f>'PLR DET FIXED INPUT PG'!U38</f>
        <v>-22871.032299999999</v>
      </c>
      <c r="V38" s="186">
        <f>'PLR DET FIXED INPUT PG'!V38</f>
        <v>-27258.096799999999</v>
      </c>
      <c r="W38" s="186">
        <f>'PLR DET FIXED INPUT PG'!W38</f>
        <v>-24400</v>
      </c>
      <c r="X38" s="186">
        <f>'PLR DET FIXED INPUT PG'!X38</f>
        <v>-15290.354799999999</v>
      </c>
      <c r="Y38" s="186">
        <f>'PLR DET FIXED INPUT PG'!Y38</f>
        <v>-16700</v>
      </c>
      <c r="Z38" s="186">
        <f>'PLR DET FIXED INPUT PG'!Z38</f>
        <v>-19774.193500000001</v>
      </c>
      <c r="AA38" s="186">
        <f>'PLR DET FIXED INPUT PG'!AA38</f>
        <v>-422219.54749999999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-4739.0848999999998</v>
      </c>
      <c r="E39" s="186">
        <f>'PLR DET FIXED INPUT PG'!E39-'PLR DET INDEX INPUT PG'!E39-'PLR DET INDEX INPUT PG'!E37</f>
        <v>-4739.0848999999998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66347.189299999998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-3049.3613000000023</v>
      </c>
      <c r="D40" s="187">
        <f t="shared" ref="D40:Z40" si="2">SUM(D37:D39)</f>
        <v>10041.688299999996</v>
      </c>
      <c r="E40" s="187">
        <f t="shared" si="2"/>
        <v>20886.154899999994</v>
      </c>
      <c r="F40" s="187">
        <f t="shared" si="2"/>
        <v>1311.503200000001</v>
      </c>
      <c r="G40" s="187">
        <f t="shared" si="2"/>
        <v>4542.6859999999997</v>
      </c>
      <c r="H40" s="187">
        <f t="shared" si="2"/>
        <v>6383.9215000000004</v>
      </c>
      <c r="I40" s="187">
        <f t="shared" si="2"/>
        <v>-12202.067799999999</v>
      </c>
      <c r="J40" s="187">
        <f t="shared" si="2"/>
        <v>-16363.358099999999</v>
      </c>
      <c r="K40" s="187">
        <f t="shared" si="2"/>
        <v>-11049.411900000001</v>
      </c>
      <c r="L40" s="187">
        <f t="shared" si="2"/>
        <v>-5782.7451999999994</v>
      </c>
      <c r="M40" s="187">
        <f t="shared" si="2"/>
        <v>-476.96029999999882</v>
      </c>
      <c r="N40" s="187">
        <f t="shared" si="2"/>
        <v>-2269.4667999999983</v>
      </c>
      <c r="O40" s="187">
        <f t="shared" si="2"/>
        <v>-3043.6925999999985</v>
      </c>
      <c r="P40" s="187">
        <f t="shared" si="2"/>
        <v>813.48259999999937</v>
      </c>
      <c r="Q40" s="187">
        <f t="shared" si="2"/>
        <v>3569.2429000000011</v>
      </c>
      <c r="R40" s="187">
        <f t="shared" si="2"/>
        <v>-1188.496799999999</v>
      </c>
      <c r="S40" s="187">
        <f t="shared" si="2"/>
        <v>8768.4925000000003</v>
      </c>
      <c r="T40" s="187">
        <f t="shared" si="2"/>
        <v>1744.8699000000006</v>
      </c>
      <c r="U40" s="187">
        <f t="shared" si="2"/>
        <v>-13392.862399999998</v>
      </c>
      <c r="V40" s="187">
        <f t="shared" si="2"/>
        <v>-17779.926899999999</v>
      </c>
      <c r="W40" s="187">
        <f t="shared" si="2"/>
        <v>-14921.830099999999</v>
      </c>
      <c r="X40" s="187">
        <f t="shared" si="2"/>
        <v>-5812.1848999999984</v>
      </c>
      <c r="Y40" s="187">
        <f t="shared" si="2"/>
        <v>-16700</v>
      </c>
      <c r="Z40" s="187">
        <f t="shared" si="2"/>
        <v>-19774.193500000001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322.58069999999861</v>
      </c>
      <c r="D44" s="186">
        <f t="shared" ref="D44:Z44" si="4">D28-D38</f>
        <v>-2178.5714999999982</v>
      </c>
      <c r="E44" s="186">
        <f t="shared" si="4"/>
        <v>-645.16130000000067</v>
      </c>
      <c r="F44" s="186">
        <f t="shared" si="4"/>
        <v>1766.6666999999998</v>
      </c>
      <c r="G44" s="186">
        <f t="shared" si="4"/>
        <v>548.38709999999992</v>
      </c>
      <c r="H44" s="186">
        <f t="shared" si="4"/>
        <v>1033.3333000000002</v>
      </c>
      <c r="I44" s="186">
        <f t="shared" si="4"/>
        <v>741.93549999999959</v>
      </c>
      <c r="J44" s="186">
        <f t="shared" si="4"/>
        <v>-193.54839999999967</v>
      </c>
      <c r="K44" s="186">
        <f t="shared" si="4"/>
        <v>-700</v>
      </c>
      <c r="L44" s="186">
        <f t="shared" si="4"/>
        <v>-32.258099999999104</v>
      </c>
      <c r="M44" s="186">
        <f t="shared" si="4"/>
        <v>633.33329999999842</v>
      </c>
      <c r="N44" s="186">
        <f t="shared" si="4"/>
        <v>225.80649999999878</v>
      </c>
      <c r="O44" s="186">
        <f t="shared" si="4"/>
        <v>-580.64510000000155</v>
      </c>
      <c r="P44" s="186">
        <f t="shared" si="4"/>
        <v>-928.5714999999982</v>
      </c>
      <c r="Q44" s="186">
        <f t="shared" si="4"/>
        <v>-290.32260000000133</v>
      </c>
      <c r="R44" s="186">
        <f t="shared" si="4"/>
        <v>-366.66660000000047</v>
      </c>
      <c r="S44" s="186">
        <f t="shared" si="4"/>
        <v>0</v>
      </c>
      <c r="T44" s="186">
        <f t="shared" si="4"/>
        <v>-266.66669999999976</v>
      </c>
      <c r="U44" s="186">
        <f t="shared" si="4"/>
        <v>-387.09670000000187</v>
      </c>
      <c r="V44" s="186">
        <f t="shared" si="4"/>
        <v>-645.16129999999976</v>
      </c>
      <c r="W44" s="186">
        <f t="shared" si="4"/>
        <v>-1200</v>
      </c>
      <c r="X44" s="186">
        <f t="shared" si="4"/>
        <v>-451.61290000000008</v>
      </c>
      <c r="Y44" s="186">
        <f t="shared" si="4"/>
        <v>-433.33329999999842</v>
      </c>
      <c r="Z44" s="186">
        <f t="shared" si="4"/>
        <v>-677.41939999999886</v>
      </c>
      <c r="AA44" s="186">
        <f>'PLR DET FIXED INPUT PG'!AA44</f>
        <v>-4704.9922999999835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-4739.0850000000009</v>
      </c>
      <c r="E45" s="186">
        <f t="shared" si="5"/>
        <v>-4739.0850000000009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-9478.17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322.58069999999861</v>
      </c>
      <c r="D46" s="187">
        <f t="shared" ref="D46:Z46" si="6">SUM(D43:D45)</f>
        <v>-6917.6564999999991</v>
      </c>
      <c r="E46" s="187">
        <f t="shared" si="6"/>
        <v>-5384.2463000000016</v>
      </c>
      <c r="F46" s="187">
        <f t="shared" si="6"/>
        <v>1766.6666999999998</v>
      </c>
      <c r="G46" s="187">
        <f t="shared" si="6"/>
        <v>548.38709999999992</v>
      </c>
      <c r="H46" s="187">
        <f t="shared" si="6"/>
        <v>1033.3333000000002</v>
      </c>
      <c r="I46" s="187">
        <f t="shared" si="6"/>
        <v>741.93549999999959</v>
      </c>
      <c r="J46" s="187">
        <f t="shared" si="6"/>
        <v>-193.54839999999967</v>
      </c>
      <c r="K46" s="187">
        <f t="shared" si="6"/>
        <v>-700</v>
      </c>
      <c r="L46" s="187">
        <f t="shared" si="6"/>
        <v>-32.258099999999104</v>
      </c>
      <c r="M46" s="187">
        <f t="shared" si="6"/>
        <v>633.33329999999842</v>
      </c>
      <c r="N46" s="187">
        <f t="shared" si="6"/>
        <v>225.80649999999878</v>
      </c>
      <c r="O46" s="187">
        <f t="shared" si="6"/>
        <v>-580.64510000000155</v>
      </c>
      <c r="P46" s="187">
        <f t="shared" si="6"/>
        <v>-928.5714999999982</v>
      </c>
      <c r="Q46" s="187">
        <f t="shared" si="6"/>
        <v>-290.32260000000133</v>
      </c>
      <c r="R46" s="187">
        <f t="shared" si="6"/>
        <v>-366.66660000000047</v>
      </c>
      <c r="S46" s="187">
        <f t="shared" si="6"/>
        <v>0</v>
      </c>
      <c r="T46" s="187">
        <f t="shared" si="6"/>
        <v>-266.66669999999976</v>
      </c>
      <c r="U46" s="187">
        <f t="shared" si="6"/>
        <v>-387.09670000000187</v>
      </c>
      <c r="V46" s="187">
        <f t="shared" si="6"/>
        <v>-645.16129999999976</v>
      </c>
      <c r="W46" s="187">
        <f t="shared" si="6"/>
        <v>-1200</v>
      </c>
      <c r="X46" s="187">
        <f t="shared" si="6"/>
        <v>-451.61290000000008</v>
      </c>
      <c r="Y46" s="187">
        <f t="shared" si="6"/>
        <v>-433.33329999999842</v>
      </c>
      <c r="Z46" s="187">
        <f t="shared" si="6"/>
        <v>-677.41939999999886</v>
      </c>
      <c r="AA46" s="187">
        <f>'PLR DET FIXED INPUT PG'!AA46</f>
        <v>-14183.162299999982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3.36</v>
      </c>
      <c r="D49" s="188">
        <f>'PLR DET FIXED INPUT PG'!D49</f>
        <v>3.25</v>
      </c>
      <c r="E49" s="188">
        <f>'PLR DET FIXED INPUT PG'!E49</f>
        <v>3.26</v>
      </c>
      <c r="F49" s="188">
        <f>'PLR DET FIXED INPUT PG'!F49</f>
        <v>3.22</v>
      </c>
      <c r="G49" s="188">
        <f>'PLR DET FIXED INPUT PG'!G49</f>
        <v>3.3</v>
      </c>
      <c r="H49" s="188">
        <f>'PLR DET FIXED INPUT PG'!H49</f>
        <v>3.39</v>
      </c>
      <c r="I49" s="188">
        <f>'PLR DET FIXED INPUT PG'!I49</f>
        <v>3.45</v>
      </c>
      <c r="J49" s="188">
        <f>'PLR DET FIXED INPUT PG'!J49</f>
        <v>3.51</v>
      </c>
      <c r="K49" s="188">
        <f>'PLR DET FIXED INPUT PG'!K49</f>
        <v>3.52</v>
      </c>
      <c r="L49" s="188">
        <f>'PLR DET FIXED INPUT PG'!L49</f>
        <v>3.55</v>
      </c>
      <c r="M49" s="188">
        <f>'PLR DET FIXED INPUT PG'!M49</f>
        <v>3.96</v>
      </c>
      <c r="N49" s="188">
        <f>'PLR DET FIXED INPUT PG'!N49</f>
        <v>4.22</v>
      </c>
      <c r="O49" s="188">
        <f>'PLR DET FIXED INPUT PG'!O49</f>
        <v>4.34</v>
      </c>
      <c r="P49" s="188">
        <f>'PLR DET FIXED INPUT PG'!P49</f>
        <v>4.25</v>
      </c>
      <c r="Q49" s="188">
        <f>'PLR DET FIXED INPUT PG'!Q49</f>
        <v>4.12</v>
      </c>
      <c r="R49" s="188">
        <f>'PLR DET FIXED INPUT PG'!R49</f>
        <v>3.87</v>
      </c>
      <c r="S49" s="188">
        <f>'PLR DET FIXED INPUT PG'!S49</f>
        <v>3.87</v>
      </c>
      <c r="T49" s="188">
        <f>'PLR DET FIXED INPUT PG'!T49</f>
        <v>3.93</v>
      </c>
      <c r="U49" s="188">
        <f>'PLR DET FIXED INPUT PG'!U49</f>
        <v>3.99</v>
      </c>
      <c r="V49" s="188">
        <f>'PLR DET FIXED INPUT PG'!V49</f>
        <v>4.05</v>
      </c>
      <c r="W49" s="188">
        <f>'PLR DET FIXED INPUT PG'!W49</f>
        <v>4.04</v>
      </c>
      <c r="X49" s="188">
        <f>'PLR DET FIXED INPUT PG'!X49</f>
        <v>4.0999999999999996</v>
      </c>
      <c r="Y49" s="188">
        <f>'PLR DET FIXED INPUT PG'!Y49</f>
        <v>4.37</v>
      </c>
      <c r="Z49" s="188">
        <f>'PLR DET FIXED INPUT PG'!Z49</f>
        <v>4.59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3.38</v>
      </c>
      <c r="D50" s="188">
        <f>'PLR DET FIXED INPUT PG'!D50</f>
        <v>3.47</v>
      </c>
      <c r="E50" s="188">
        <f>'PLR DET FIXED INPUT PG'!E50</f>
        <v>3.48</v>
      </c>
      <c r="F50" s="188">
        <f>'PLR DET FIXED INPUT PG'!F50</f>
        <v>3.33</v>
      </c>
      <c r="G50" s="188">
        <f>'PLR DET FIXED INPUT PG'!G50</f>
        <v>3.41</v>
      </c>
      <c r="H50" s="188">
        <f>'PLR DET FIXED INPUT PG'!H50</f>
        <v>3.49</v>
      </c>
      <c r="I50" s="188">
        <f>'PLR DET FIXED INPUT PG'!I50</f>
        <v>3.56</v>
      </c>
      <c r="J50" s="188">
        <f>'PLR DET FIXED INPUT PG'!J50</f>
        <v>3.62</v>
      </c>
      <c r="K50" s="188">
        <f>'PLR DET FIXED INPUT PG'!K50</f>
        <v>3.62</v>
      </c>
      <c r="L50" s="188">
        <f>'PLR DET FIXED INPUT PG'!L50</f>
        <v>3.65</v>
      </c>
      <c r="M50" s="188">
        <f>'PLR DET FIXED INPUT PG'!M50</f>
        <v>4.04</v>
      </c>
      <c r="N50" s="188">
        <f>'PLR DET FIXED INPUT PG'!N50</f>
        <v>4.29</v>
      </c>
      <c r="O50" s="188">
        <f>'PLR DET FIXED INPUT PG'!O50</f>
        <v>4.42</v>
      </c>
      <c r="P50" s="188">
        <f>'PLR DET FIXED INPUT PG'!P50</f>
        <v>4.32</v>
      </c>
      <c r="Q50" s="188">
        <f>'PLR DET FIXED INPUT PG'!Q50</f>
        <v>4.18</v>
      </c>
      <c r="R50" s="188">
        <f>'PLR DET FIXED INPUT PG'!R50</f>
        <v>3.96</v>
      </c>
      <c r="S50" s="188">
        <f>'PLR DET FIXED INPUT PG'!S50</f>
        <v>3.96</v>
      </c>
      <c r="T50" s="188">
        <f>'PLR DET FIXED INPUT PG'!T50</f>
        <v>4.01</v>
      </c>
      <c r="U50" s="188">
        <f>'PLR DET FIXED INPUT PG'!U50</f>
        <v>4.08</v>
      </c>
      <c r="V50" s="188">
        <f>'PLR DET FIXED INPUT PG'!V50</f>
        <v>4.1399999999999997</v>
      </c>
      <c r="W50" s="188">
        <f>'PLR DET FIXED INPUT PG'!W50</f>
        <v>4.13</v>
      </c>
      <c r="X50" s="188">
        <f>'PLR DET FIXED INPUT PG'!X50</f>
        <v>4.1900000000000004</v>
      </c>
      <c r="Y50" s="188">
        <f>'PLR DET FIXED INPUT PG'!Y50</f>
        <v>4.42</v>
      </c>
      <c r="Z50" s="188">
        <f>'PLR DET FIXED INPUT PG'!Z50</f>
        <v>4.63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-0.02</v>
      </c>
      <c r="D51" s="189">
        <f>'PLR DET FIXED INPUT PG'!D51</f>
        <v>-0.22</v>
      </c>
      <c r="E51" s="189">
        <f>'PLR DET FIXED INPUT PG'!E51</f>
        <v>-0.22</v>
      </c>
      <c r="F51" s="189">
        <f>'PLR DET FIXED INPUT PG'!F51</f>
        <v>-0.11</v>
      </c>
      <c r="G51" s="189">
        <f>'PLR DET FIXED INPUT PG'!G51</f>
        <v>-0.11</v>
      </c>
      <c r="H51" s="189">
        <f>'PLR DET FIXED INPUT PG'!H51</f>
        <v>-0.1</v>
      </c>
      <c r="I51" s="189">
        <f>'PLR DET FIXED INPUT PG'!I51</f>
        <v>-0.11</v>
      </c>
      <c r="J51" s="189">
        <f>'PLR DET FIXED INPUT PG'!J51</f>
        <v>-0.11</v>
      </c>
      <c r="K51" s="189">
        <f>'PLR DET FIXED INPUT PG'!K51</f>
        <v>-0.1</v>
      </c>
      <c r="L51" s="189">
        <f>'PLR DET FIXED INPUT PG'!L51</f>
        <v>-0.1</v>
      </c>
      <c r="M51" s="189">
        <f>'PLR DET FIXED INPUT PG'!M51</f>
        <v>-8.0000000000000071E-2</v>
      </c>
      <c r="N51" s="189">
        <f>'PLR DET FIXED INPUT PG'!N51</f>
        <v>-7.0000000000000284E-2</v>
      </c>
      <c r="O51" s="189">
        <f>'PLR DET FIXED INPUT PG'!O51</f>
        <v>-8.0000000000000071E-2</v>
      </c>
      <c r="P51" s="189">
        <f>'PLR DET FIXED INPUT PG'!P51</f>
        <v>-7.0000000000000284E-2</v>
      </c>
      <c r="Q51" s="189">
        <f>'PLR DET FIXED INPUT PG'!Q51</f>
        <v>-5.9999999999999609E-2</v>
      </c>
      <c r="R51" s="189">
        <f>'PLR DET FIXED INPUT PG'!R51</f>
        <v>-8.9999999999999858E-2</v>
      </c>
      <c r="S51" s="189">
        <f>'PLR DET FIXED INPUT PG'!S51</f>
        <v>-8.9999999999999858E-2</v>
      </c>
      <c r="T51" s="189">
        <f>'PLR DET FIXED INPUT PG'!T51</f>
        <v>-7.9999999999999627E-2</v>
      </c>
      <c r="U51" s="189">
        <f>'PLR DET FIXED INPUT PG'!U51</f>
        <v>-8.9999999999999858E-2</v>
      </c>
      <c r="V51" s="189">
        <f>'PLR DET FIXED INPUT PG'!V51</f>
        <v>-8.9999999999999858E-2</v>
      </c>
      <c r="W51" s="189">
        <f>'PLR DET FIXED INPUT PG'!W51</f>
        <v>-8.9999999999999858E-2</v>
      </c>
      <c r="X51" s="189">
        <f>'PLR DET FIXED INPUT PG'!X51</f>
        <v>-9.0000000000000746E-2</v>
      </c>
      <c r="Y51" s="189">
        <f>'PLR DET FIXED INPUT PG'!Y51</f>
        <v>-4.9999999999999822E-2</v>
      </c>
      <c r="Z51" s="189">
        <f>'PLR DET FIXED INPUT PG'!Z51</f>
        <v>-0.04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-1579099</v>
      </c>
      <c r="D58" s="186">
        <f>'PLR DET FIXED INPUT PG'!D58+'PLR DET INDEX INPUT PG'!D58</f>
        <v>-1467328</v>
      </c>
      <c r="E58" s="186">
        <f>'PLR DET FIXED INPUT PG'!E58+'PLR DET INDEX INPUT PG'!E58</f>
        <v>-1615743</v>
      </c>
      <c r="F58" s="186">
        <f>'PLR DET FIXED INPUT PG'!F58+'PLR DET INDEX INPUT PG'!F58</f>
        <v>-952604</v>
      </c>
      <c r="G58" s="186">
        <f>'PLR DET FIXED INPUT PG'!G58+'PLR DET INDEX INPUT PG'!G58</f>
        <v>-968520</v>
      </c>
      <c r="H58" s="186">
        <f>'PLR DET FIXED INPUT PG'!H58+'PLR DET INDEX INPUT PG'!H58</f>
        <v>-1021688</v>
      </c>
      <c r="I58" s="186">
        <f>'PLR DET FIXED INPUT PG'!I58+'PLR DET INDEX INPUT PG'!I58</f>
        <v>-1035932</v>
      </c>
      <c r="J58" s="186">
        <f>'PLR DET FIXED INPUT PG'!J58+'PLR DET INDEX INPUT PG'!J58</f>
        <v>-1016112</v>
      </c>
      <c r="K58" s="186">
        <f>'PLR DET FIXED INPUT PG'!K58+'PLR DET INDEX INPUT PG'!K58</f>
        <v>-978235</v>
      </c>
      <c r="L58" s="186">
        <f>'PLR DET FIXED INPUT PG'!L58+'PLR DET INDEX INPUT PG'!L58</f>
        <v>-999792</v>
      </c>
      <c r="M58" s="186">
        <f>'PLR DET FIXED INPUT PG'!M58+'PLR DET INDEX INPUT PG'!M58</f>
        <v>-1388924</v>
      </c>
      <c r="N58" s="186">
        <f>'PLR DET FIXED INPUT PG'!N58+'PLR DET INDEX INPUT PG'!N58</f>
        <v>-1316200</v>
      </c>
      <c r="O58" s="186">
        <f>'PLR DET FIXED INPUT PG'!O58+'PLR DET INDEX INPUT PG'!O58</f>
        <v>-1265119</v>
      </c>
      <c r="P58" s="186">
        <f>'PLR DET FIXED INPUT PG'!P58+'PLR DET INDEX INPUT PG'!P58</f>
        <v>-1167305</v>
      </c>
      <c r="Q58" s="186">
        <f>'PLR DET FIXED INPUT PG'!Q58+'PLR DET INDEX INPUT PG'!Q58</f>
        <v>-1335186</v>
      </c>
      <c r="R58" s="186">
        <f>'PLR DET FIXED INPUT PG'!R58+'PLR DET INDEX INPUT PG'!R58</f>
        <v>-25179</v>
      </c>
      <c r="S58" s="186">
        <f>'PLR DET FIXED INPUT PG'!S58+'PLR DET INDEX INPUT PG'!S58</f>
        <v>-25888</v>
      </c>
      <c r="T58" s="186">
        <f>'PLR DET FIXED INPUT PG'!T58+'PLR DET INDEX INPUT PG'!T58</f>
        <v>-14240</v>
      </c>
      <c r="U58" s="186">
        <f>'PLR DET FIXED INPUT PG'!U58+'PLR DET INDEX INPUT PG'!U58</f>
        <v>-3659</v>
      </c>
      <c r="V58" s="186">
        <f>'PLR DET FIXED INPUT PG'!V58+'PLR DET INDEX INPUT PG'!V58</f>
        <v>7277</v>
      </c>
      <c r="W58" s="186">
        <f>'PLR DET FIXED INPUT PG'!W58+'PLR DET INDEX INPUT PG'!W58</f>
        <v>5251</v>
      </c>
      <c r="X58" s="186">
        <f>'PLR DET FIXED INPUT PG'!X58+'PLR DET INDEX INPUT PG'!X58</f>
        <v>16183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-18148042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3467248</v>
      </c>
      <c r="D59" s="186">
        <f>'PLR DET FIXED INPUT PG'!D59+'PLR DET INDEX INPUT PG'!D59</f>
        <v>2699788</v>
      </c>
      <c r="E59" s="186">
        <f>'PLR DET FIXED INPUT PG'!E59+'PLR DET INDEX INPUT PG'!E59</f>
        <v>2544122</v>
      </c>
      <c r="F59" s="186">
        <f>'PLR DET FIXED INPUT PG'!F59+'PLR DET INDEX INPUT PG'!F59</f>
        <v>1625308</v>
      </c>
      <c r="G59" s="186">
        <f>'PLR DET FIXED INPUT PG'!G59+'PLR DET INDEX INPUT PG'!G59</f>
        <v>174001</v>
      </c>
      <c r="H59" s="186">
        <f>'PLR DET FIXED INPUT PG'!H59+'PLR DET INDEX INPUT PG'!H59</f>
        <v>1456954</v>
      </c>
      <c r="I59" s="186">
        <f>'PLR DET FIXED INPUT PG'!I59+'PLR DET INDEX INPUT PG'!I59</f>
        <v>1494435</v>
      </c>
      <c r="J59" s="186">
        <f>'PLR DET FIXED INPUT PG'!J59+'PLR DET INDEX INPUT PG'!J59</f>
        <v>1449430</v>
      </c>
      <c r="K59" s="186">
        <f>'PLR DET FIXED INPUT PG'!K59+'PLR DET INDEX INPUT PG'!K59</f>
        <v>1446686</v>
      </c>
      <c r="L59" s="186">
        <f>'PLR DET FIXED INPUT PG'!L59+'PLR DET INDEX INPUT PG'!L59</f>
        <v>1526350</v>
      </c>
      <c r="M59" s="186">
        <f>'PLR DET FIXED INPUT PG'!M59+'PLR DET INDEX INPUT PG'!M59</f>
        <v>1469635</v>
      </c>
      <c r="N59" s="186">
        <f>'PLR DET FIXED INPUT PG'!N59+'PLR DET INDEX INPUT PG'!N59</f>
        <v>1363599</v>
      </c>
      <c r="O59" s="186">
        <f>'PLR DET FIXED INPUT PG'!O59+'PLR DET INDEX INPUT PG'!O59</f>
        <v>443310</v>
      </c>
      <c r="P59" s="186">
        <f>'PLR DET FIXED INPUT PG'!P59+'PLR DET INDEX INPUT PG'!P59</f>
        <v>335724</v>
      </c>
      <c r="Q59" s="186">
        <f>'PLR DET FIXED INPUT PG'!Q59+'PLR DET INDEX INPUT PG'!Q59</f>
        <v>345714</v>
      </c>
      <c r="R59" s="186">
        <f>'PLR DET FIXED INPUT PG'!R59+'PLR DET INDEX INPUT PG'!R59</f>
        <v>34719</v>
      </c>
      <c r="S59" s="186">
        <f>'PLR DET FIXED INPUT PG'!S59+'PLR DET INDEX INPUT PG'!S59</f>
        <v>12644</v>
      </c>
      <c r="T59" s="186">
        <f>'PLR DET FIXED INPUT PG'!T59+'PLR DET INDEX INPUT PG'!T59</f>
        <v>158988</v>
      </c>
      <c r="U59" s="186">
        <f>'PLR DET FIXED INPUT PG'!U59+'PLR DET INDEX INPUT PG'!U59</f>
        <v>216283</v>
      </c>
      <c r="V59" s="186">
        <f>'PLR DET FIXED INPUT PG'!V59+'PLR DET INDEX INPUT PG'!V59</f>
        <v>244505</v>
      </c>
      <c r="W59" s="186">
        <f>'PLR DET FIXED INPUT PG'!W59+'PLR DET INDEX INPUT PG'!W59</f>
        <v>255774</v>
      </c>
      <c r="X59" s="186">
        <f>'PLR DET FIXED INPUT PG'!X59+'PLR DET INDEX INPUT PG'!X59</f>
        <v>225386</v>
      </c>
      <c r="Y59" s="186">
        <f>'PLR DET FIXED INPUT PG'!Y59+'PLR DET INDEX INPUT PG'!Y59</f>
        <v>299771</v>
      </c>
      <c r="Z59" s="186">
        <f>'PLR DET FIXED INPUT PG'!Z59+'PLR DET INDEX INPUT PG'!Z59</f>
        <v>399529</v>
      </c>
      <c r="AA59" s="186">
        <f>'PLR DET FIXED INPUT PG'!AA59+'PLR DET INDEX INPUT PG'!AA59</f>
        <v>23689903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1888149</v>
      </c>
      <c r="D60" s="193">
        <f t="shared" ref="D60:Z60" si="7">SUM(D58:D59)</f>
        <v>1232460</v>
      </c>
      <c r="E60" s="193">
        <f t="shared" si="7"/>
        <v>928379</v>
      </c>
      <c r="F60" s="193">
        <f t="shared" si="7"/>
        <v>672704</v>
      </c>
      <c r="G60" s="193">
        <f t="shared" si="7"/>
        <v>-794519</v>
      </c>
      <c r="H60" s="193">
        <f t="shared" si="7"/>
        <v>435266</v>
      </c>
      <c r="I60" s="193">
        <f t="shared" si="7"/>
        <v>458503</v>
      </c>
      <c r="J60" s="193">
        <f t="shared" si="7"/>
        <v>433318</v>
      </c>
      <c r="K60" s="193">
        <f t="shared" si="7"/>
        <v>468451</v>
      </c>
      <c r="L60" s="193">
        <f t="shared" si="7"/>
        <v>526558</v>
      </c>
      <c r="M60" s="193">
        <f t="shared" si="7"/>
        <v>80711</v>
      </c>
      <c r="N60" s="193">
        <f t="shared" si="7"/>
        <v>47399</v>
      </c>
      <c r="O60" s="193">
        <f t="shared" si="7"/>
        <v>-821809</v>
      </c>
      <c r="P60" s="193">
        <f t="shared" si="7"/>
        <v>-831581</v>
      </c>
      <c r="Q60" s="193">
        <f t="shared" si="7"/>
        <v>-989472</v>
      </c>
      <c r="R60" s="193">
        <f t="shared" si="7"/>
        <v>9540</v>
      </c>
      <c r="S60" s="193">
        <f t="shared" si="7"/>
        <v>-13244</v>
      </c>
      <c r="T60" s="193">
        <f t="shared" si="7"/>
        <v>144748</v>
      </c>
      <c r="U60" s="193">
        <f t="shared" si="7"/>
        <v>212624</v>
      </c>
      <c r="V60" s="193">
        <f t="shared" si="7"/>
        <v>251782</v>
      </c>
      <c r="W60" s="193">
        <f t="shared" si="7"/>
        <v>261025</v>
      </c>
      <c r="X60" s="193">
        <f t="shared" si="7"/>
        <v>241569</v>
      </c>
      <c r="Y60" s="193">
        <f t="shared" si="7"/>
        <v>299771</v>
      </c>
      <c r="Z60" s="193">
        <f t="shared" si="7"/>
        <v>399529</v>
      </c>
      <c r="AA60" s="194">
        <f>'PLR DET FIXED INPUT PG'!AA60</f>
        <v>5541861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1868880</v>
      </c>
      <c r="D61" s="186">
        <f>'PLR DET FIXED INPUT PG'!D61+'PLR DET INDEX INPUT PG'!D61</f>
        <v>1248325</v>
      </c>
      <c r="E61" s="186">
        <f>'PLR DET FIXED INPUT PG'!E61+'PLR DET INDEX INPUT PG'!E61</f>
        <v>999720</v>
      </c>
      <c r="F61" s="186">
        <f>'PLR DET FIXED INPUT PG'!F61+'PLR DET INDEX INPUT PG'!F61</f>
        <v>668512</v>
      </c>
      <c r="G61" s="186">
        <f>'PLR DET FIXED INPUT PG'!G61+'PLR DET INDEX INPUT PG'!G61</f>
        <v>-790340</v>
      </c>
      <c r="H61" s="186">
        <f>'PLR DET FIXED INPUT PG'!H61+'PLR DET INDEX INPUT PG'!H61</f>
        <v>440566</v>
      </c>
      <c r="I61" s="186">
        <f>'PLR DET FIXED INPUT PG'!I61+'PLR DET INDEX INPUT PG'!I61</f>
        <v>417161</v>
      </c>
      <c r="J61" s="186">
        <f>'PLR DET FIXED INPUT PG'!J61+'PLR DET INDEX INPUT PG'!J61</f>
        <v>381181</v>
      </c>
      <c r="K61" s="186">
        <f>'PLR DET FIXED INPUT PG'!K61+'PLR DET INDEX INPUT PG'!K61</f>
        <v>433593</v>
      </c>
      <c r="L61" s="186">
        <f>'PLR DET FIXED INPUT PG'!L61+'PLR DET INDEX INPUT PG'!L61</f>
        <v>503163</v>
      </c>
      <c r="M61" s="186">
        <f>'PLR DET FIXED INPUT PG'!M61+'PLR DET INDEX INPUT PG'!M61</f>
        <v>66299</v>
      </c>
      <c r="N61" s="186">
        <f>'PLR DET FIXED INPUT PG'!N61+'PLR DET INDEX INPUT PG'!N61</f>
        <v>29513</v>
      </c>
      <c r="O61" s="186">
        <f>'PLR DET FIXED INPUT PG'!O61+'PLR DET INDEX INPUT PG'!O61</f>
        <v>-841593</v>
      </c>
      <c r="P61" s="186">
        <f>'PLR DET FIXED INPUT PG'!P61+'PLR DET INDEX INPUT PG'!P61</f>
        <v>-842450</v>
      </c>
      <c r="Q61" s="186">
        <f>'PLR DET FIXED INPUT PG'!Q61+'PLR DET INDEX INPUT PG'!Q61</f>
        <v>-997332</v>
      </c>
      <c r="R61" s="186">
        <f>'PLR DET FIXED INPUT PG'!R61+'PLR DET INDEX INPUT PG'!R61</f>
        <v>3663</v>
      </c>
      <c r="S61" s="186">
        <f>'PLR DET FIXED INPUT PG'!S61+'PLR DET INDEX INPUT PG'!S61</f>
        <v>1849</v>
      </c>
      <c r="T61" s="186">
        <f>'PLR DET FIXED INPUT PG'!T61+'PLR DET INDEX INPUT PG'!T61</f>
        <v>144619</v>
      </c>
      <c r="U61" s="186">
        <f>'PLR DET FIXED INPUT PG'!U61+'PLR DET INDEX INPUT PG'!U61</f>
        <v>180891</v>
      </c>
      <c r="V61" s="186">
        <f>'PLR DET FIXED INPUT PG'!V61+'PLR DET INDEX INPUT PG'!V61</f>
        <v>210897</v>
      </c>
      <c r="W61" s="186">
        <f>'PLR DET FIXED INPUT PG'!W61+'PLR DET INDEX INPUT PG'!W61</f>
        <v>227410</v>
      </c>
      <c r="X61" s="186">
        <f>'PLR DET FIXED INPUT PG'!X61+'PLR DET INDEX INPUT PG'!X61</f>
        <v>226055</v>
      </c>
      <c r="Y61" s="186">
        <f>'PLR DET FIXED INPUT PG'!Y61+'PLR DET INDEX INPUT PG'!Y61</f>
        <v>278111</v>
      </c>
      <c r="Z61" s="186">
        <f>'PLR DET FIXED INPUT PG'!Z61+'PLR DET INDEX INPUT PG'!Z61</f>
        <v>376557</v>
      </c>
      <c r="AA61" s="186">
        <f>'PLR DET FIXED INPUT PG'!AA61</f>
        <v>5235250</v>
      </c>
    </row>
    <row r="62" spans="1:27" ht="11.25" customHeight="1" x14ac:dyDescent="0.2">
      <c r="A62" s="185" t="str">
        <f>'PLR DET FIXED INPUT PG'!A62</f>
        <v>Delta</v>
      </c>
      <c r="C62" s="187">
        <f>C60-C61</f>
        <v>19269</v>
      </c>
      <c r="D62" s="187">
        <f t="shared" ref="D62:AA62" si="8">D60-D61</f>
        <v>-15865</v>
      </c>
      <c r="E62" s="187">
        <f t="shared" si="8"/>
        <v>-71341</v>
      </c>
      <c r="F62" s="187">
        <f t="shared" si="8"/>
        <v>4192</v>
      </c>
      <c r="G62" s="187">
        <f t="shared" si="8"/>
        <v>-4179</v>
      </c>
      <c r="H62" s="187">
        <f t="shared" si="8"/>
        <v>-5300</v>
      </c>
      <c r="I62" s="187">
        <f t="shared" si="8"/>
        <v>41342</v>
      </c>
      <c r="J62" s="187">
        <f t="shared" si="8"/>
        <v>52137</v>
      </c>
      <c r="K62" s="187">
        <f t="shared" si="8"/>
        <v>34858</v>
      </c>
      <c r="L62" s="187">
        <f t="shared" si="8"/>
        <v>23395</v>
      </c>
      <c r="M62" s="187">
        <f t="shared" si="8"/>
        <v>14412</v>
      </c>
      <c r="N62" s="187">
        <f t="shared" si="8"/>
        <v>17886</v>
      </c>
      <c r="O62" s="187">
        <f t="shared" si="8"/>
        <v>19784</v>
      </c>
      <c r="P62" s="187">
        <f t="shared" si="8"/>
        <v>10869</v>
      </c>
      <c r="Q62" s="187">
        <f t="shared" si="8"/>
        <v>7860</v>
      </c>
      <c r="R62" s="187">
        <f t="shared" si="8"/>
        <v>5877</v>
      </c>
      <c r="S62" s="187">
        <f t="shared" si="8"/>
        <v>-15093</v>
      </c>
      <c r="T62" s="187">
        <f t="shared" si="8"/>
        <v>129</v>
      </c>
      <c r="U62" s="187">
        <f t="shared" si="8"/>
        <v>31733</v>
      </c>
      <c r="V62" s="187">
        <f t="shared" si="8"/>
        <v>40885</v>
      </c>
      <c r="W62" s="187">
        <f t="shared" si="8"/>
        <v>33615</v>
      </c>
      <c r="X62" s="187">
        <f t="shared" si="8"/>
        <v>15514</v>
      </c>
      <c r="Y62" s="187">
        <f t="shared" si="8"/>
        <v>21660</v>
      </c>
      <c r="Z62" s="187">
        <f t="shared" si="8"/>
        <v>22972</v>
      </c>
      <c r="AA62" s="187">
        <f t="shared" si="8"/>
        <v>306611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-20000</v>
      </c>
      <c r="G72" s="186">
        <f>'PLR DET FIXED INPUT PG'!G72-'PLR DET INDEX INPUT PG'!G67</f>
        <v>-5000</v>
      </c>
      <c r="H72" s="186">
        <f>'PLR DET FIXED INPUT PG'!H72-'PLR DET INDEX INPUT PG'!H67</f>
        <v>-5000</v>
      </c>
      <c r="I72" s="186">
        <f>'PLR DET FIXED INPUT PG'!I72-'PLR DET INDEX INPUT PG'!I67</f>
        <v>15000</v>
      </c>
      <c r="J72" s="186">
        <f>'PLR DET FIXED INPUT PG'!J72-'PLR DET INDEX INPUT PG'!J67</f>
        <v>15000</v>
      </c>
      <c r="K72" s="186">
        <f>'PLR DET FIXED INPUT PG'!K72-'PLR DET INDEX INPUT PG'!K67</f>
        <v>15000</v>
      </c>
      <c r="L72" s="186">
        <f>'PLR DET FIXED INPUT PG'!L72-'PLR DET INDEX INPUT PG'!L67</f>
        <v>15000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110000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0</v>
      </c>
      <c r="G74" s="193">
        <f t="shared" si="10"/>
        <v>15000</v>
      </c>
      <c r="H74" s="193">
        <f t="shared" si="10"/>
        <v>15000</v>
      </c>
      <c r="I74" s="193">
        <f t="shared" si="10"/>
        <v>35000</v>
      </c>
      <c r="J74" s="193">
        <f t="shared" si="10"/>
        <v>35000</v>
      </c>
      <c r="K74" s="193">
        <f t="shared" si="10"/>
        <v>35000</v>
      </c>
      <c r="L74" s="193">
        <f t="shared" si="10"/>
        <v>35000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345000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-20000</v>
      </c>
      <c r="G79" s="186">
        <f>'PLR DET FIXED INPUT PG'!G79+'PLR DET INDEX INPUT PG'!G79-'PLR DET INDEX INPUT PG'!G77</f>
        <v>-5000</v>
      </c>
      <c r="H79" s="186">
        <f>'PLR DET FIXED INPUT PG'!H79+'PLR DET INDEX INPUT PG'!H79-'PLR DET INDEX INPUT PG'!H77</f>
        <v>-5000</v>
      </c>
      <c r="I79" s="186">
        <f>'PLR DET FIXED INPUT PG'!I79+'PLR DET INDEX INPUT PG'!I79-'PLR DET INDEX INPUT PG'!I77</f>
        <v>15000</v>
      </c>
      <c r="J79" s="186">
        <f>'PLR DET FIXED INPUT PG'!J79+'PLR DET INDEX INPUT PG'!J79-'PLR DET INDEX INPUT PG'!J77</f>
        <v>15000</v>
      </c>
      <c r="K79" s="186">
        <f>'PLR DET FIXED INPUT PG'!K79+'PLR DET INDEX INPUT PG'!K79-'PLR DET INDEX INPUT PG'!K77</f>
        <v>15000</v>
      </c>
      <c r="L79" s="186">
        <f>'PLR DET FIXED INPUT PG'!L79+'PLR DET INDEX INPUT PG'!L79-'PLR DET INDEX INPUT PG'!L77</f>
        <v>15000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110000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0</v>
      </c>
      <c r="G80" s="187">
        <f>'PLR DET FIXED INPUT PG'!G80</f>
        <v>15000</v>
      </c>
      <c r="H80" s="187">
        <f>'PLR DET FIXED INPUT PG'!H80</f>
        <v>15000</v>
      </c>
      <c r="I80" s="187">
        <f>'PLR DET FIXED INPUT PG'!I80</f>
        <v>35000</v>
      </c>
      <c r="J80" s="187">
        <f>'PLR DET FIXED INPUT PG'!J80</f>
        <v>35000</v>
      </c>
      <c r="K80" s="187">
        <f>'PLR DET FIXED INPUT PG'!K80</f>
        <v>35000</v>
      </c>
      <c r="L80" s="187">
        <f>'PLR DET FIXED INPUT PG'!L80</f>
        <v>35000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345000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2.19</v>
      </c>
      <c r="D89" s="188">
        <f>'PLR DET FIXED INPUT PG'!D89</f>
        <v>2.2200000000000002</v>
      </c>
      <c r="E89" s="188">
        <f>'PLR DET FIXED INPUT PG'!E89</f>
        <v>2.23</v>
      </c>
      <c r="F89" s="188">
        <f>'PLR DET FIXED INPUT PG'!F89</f>
        <v>2.0699999999999998</v>
      </c>
      <c r="G89" s="188">
        <f>'PLR DET FIXED INPUT PG'!G89</f>
        <v>2.13</v>
      </c>
      <c r="H89" s="188">
        <f>'PLR DET FIXED INPUT PG'!H89</f>
        <v>2.19</v>
      </c>
      <c r="I89" s="188">
        <f>'PLR DET FIXED INPUT PG'!I89</f>
        <v>2.23</v>
      </c>
      <c r="J89" s="188">
        <f>'PLR DET FIXED INPUT PG'!J89</f>
        <v>2.27</v>
      </c>
      <c r="K89" s="188">
        <f>'PLR DET FIXED INPUT PG'!K89</f>
        <v>2.2799999999999998</v>
      </c>
      <c r="L89" s="188">
        <f>'PLR DET FIXED INPUT PG'!L89</f>
        <v>2.2999999999999998</v>
      </c>
      <c r="M89" s="188">
        <f>'PLR DET FIXED INPUT PG'!M89</f>
        <v>2.75</v>
      </c>
      <c r="N89" s="188">
        <f>'PLR DET FIXED INPUT PG'!N89</f>
        <v>2.92</v>
      </c>
      <c r="O89" s="188">
        <f>'PLR DET FIXED INPUT PG'!O89</f>
        <v>3</v>
      </c>
      <c r="P89" s="188">
        <f>'PLR DET FIXED INPUT PG'!P89</f>
        <v>2.94</v>
      </c>
      <c r="Q89" s="188">
        <f>'PLR DET FIXED INPUT PG'!Q89</f>
        <v>2.85</v>
      </c>
      <c r="R89" s="188">
        <f>'PLR DET FIXED INPUT PG'!R89</f>
        <v>2.64</v>
      </c>
      <c r="S89" s="188">
        <f>'PLR DET FIXED INPUT PG'!S89</f>
        <v>2.64</v>
      </c>
      <c r="T89" s="188">
        <f>'PLR DET FIXED INPUT PG'!T89</f>
        <v>2.68</v>
      </c>
      <c r="U89" s="188">
        <f>'PLR DET FIXED INPUT PG'!U89</f>
        <v>2.72</v>
      </c>
      <c r="V89" s="188">
        <f>'PLR DET FIXED INPUT PG'!V89</f>
        <v>2.76</v>
      </c>
      <c r="W89" s="188">
        <f>'PLR DET FIXED INPUT PG'!W89</f>
        <v>2.76</v>
      </c>
      <c r="X89" s="188">
        <f>'PLR DET FIXED INPUT PG'!X89</f>
        <v>2.79</v>
      </c>
      <c r="Y89" s="188">
        <f>'PLR DET FIXED INPUT PG'!Y89</f>
        <v>3.12</v>
      </c>
      <c r="Z89" s="188">
        <f>'PLR DET FIXED INPUT PG'!Z89</f>
        <v>3.27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2.25</v>
      </c>
      <c r="D90" s="188">
        <f>'PLR DET FIXED INPUT PG'!D90</f>
        <v>2.2999999999999998</v>
      </c>
      <c r="E90" s="188">
        <f>'PLR DET FIXED INPUT PG'!E90</f>
        <v>2.31</v>
      </c>
      <c r="F90" s="188">
        <f>'PLR DET FIXED INPUT PG'!F90</f>
        <v>2.13</v>
      </c>
      <c r="G90" s="188">
        <f>'PLR DET FIXED INPUT PG'!G90</f>
        <v>2.1800000000000002</v>
      </c>
      <c r="H90" s="188">
        <f>'PLR DET FIXED INPUT PG'!H90</f>
        <v>2.2400000000000002</v>
      </c>
      <c r="I90" s="188">
        <f>'PLR DET FIXED INPUT PG'!I90</f>
        <v>2.2799999999999998</v>
      </c>
      <c r="J90" s="188">
        <f>'PLR DET FIXED INPUT PG'!J90</f>
        <v>2.33</v>
      </c>
      <c r="K90" s="188">
        <f>'PLR DET FIXED INPUT PG'!K90</f>
        <v>2.33</v>
      </c>
      <c r="L90" s="188">
        <f>'PLR DET FIXED INPUT PG'!L90</f>
        <v>2.35</v>
      </c>
      <c r="M90" s="188">
        <f>'PLR DET FIXED INPUT PG'!M90</f>
        <v>2.8</v>
      </c>
      <c r="N90" s="188">
        <f>'PLR DET FIXED INPUT PG'!N90</f>
        <v>2.97</v>
      </c>
      <c r="O90" s="188">
        <f>'PLR DET FIXED INPUT PG'!O90</f>
        <v>3.06</v>
      </c>
      <c r="P90" s="188">
        <f>'PLR DET FIXED INPUT PG'!P90</f>
        <v>2.99</v>
      </c>
      <c r="Q90" s="188">
        <f>'PLR DET FIXED INPUT PG'!Q90</f>
        <v>2.9</v>
      </c>
      <c r="R90" s="188">
        <f>'PLR DET FIXED INPUT PG'!R90</f>
        <v>2.68</v>
      </c>
      <c r="S90" s="188">
        <f>'PLR DET FIXED INPUT PG'!S90</f>
        <v>2.68</v>
      </c>
      <c r="T90" s="188">
        <f>'PLR DET FIXED INPUT PG'!T90</f>
        <v>2.72</v>
      </c>
      <c r="U90" s="188">
        <f>'PLR DET FIXED INPUT PG'!U90</f>
        <v>2.76</v>
      </c>
      <c r="V90" s="188">
        <f>'PLR DET FIXED INPUT PG'!V90</f>
        <v>2.8</v>
      </c>
      <c r="W90" s="188">
        <f>'PLR DET FIXED INPUT PG'!W90</f>
        <v>2.8</v>
      </c>
      <c r="X90" s="188">
        <f>'PLR DET FIXED INPUT PG'!X90</f>
        <v>2.84</v>
      </c>
      <c r="Y90" s="188">
        <f>'PLR DET FIXED INPUT PG'!Y90</f>
        <v>3.16</v>
      </c>
      <c r="Z90" s="188">
        <f>'PLR DET FIXED INPUT PG'!Z90</f>
        <v>3.3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-6.0000000000000053E-2</v>
      </c>
      <c r="D91" s="189">
        <f>'PLR DET FIXED INPUT PG'!D91</f>
        <v>-7.9999999999999627E-2</v>
      </c>
      <c r="E91" s="189">
        <f>'PLR DET FIXED INPUT PG'!E91</f>
        <v>-8.0000000000000071E-2</v>
      </c>
      <c r="F91" s="189">
        <f>'PLR DET FIXED INPUT PG'!F91</f>
        <v>-6.0000000000000053E-2</v>
      </c>
      <c r="G91" s="189">
        <f>'PLR DET FIXED INPUT PG'!G91</f>
        <v>-5.0000000000000266E-2</v>
      </c>
      <c r="H91" s="189">
        <f>'PLR DET FIXED INPUT PG'!H91</f>
        <v>-5.0000000000000266E-2</v>
      </c>
      <c r="I91" s="189">
        <f>'PLR DET FIXED INPUT PG'!I91</f>
        <v>-4.9999999999999822E-2</v>
      </c>
      <c r="J91" s="189">
        <f>'PLR DET FIXED INPUT PG'!J91</f>
        <v>-6.0000000000000053E-2</v>
      </c>
      <c r="K91" s="189">
        <f>'PLR DET FIXED INPUT PG'!K91</f>
        <v>-5.0000000000000266E-2</v>
      </c>
      <c r="L91" s="189">
        <f>'PLR DET FIXED INPUT PG'!L91</f>
        <v>-5.0000000000000266E-2</v>
      </c>
      <c r="M91" s="189">
        <f>'PLR DET FIXED INPUT PG'!M91</f>
        <v>-4.9999999999999822E-2</v>
      </c>
      <c r="N91" s="189">
        <f>'PLR DET FIXED INPUT PG'!N91</f>
        <v>-5.0000000000000266E-2</v>
      </c>
      <c r="O91" s="189">
        <f>'PLR DET FIXED INPUT PG'!O91</f>
        <v>-6.0000000000000053E-2</v>
      </c>
      <c r="P91" s="189">
        <f>'PLR DET FIXED INPUT PG'!P91</f>
        <v>-5.0000000000000266E-2</v>
      </c>
      <c r="Q91" s="189">
        <f>'PLR DET FIXED INPUT PG'!Q91</f>
        <v>-4.9999999999999822E-2</v>
      </c>
      <c r="R91" s="189">
        <f>'PLR DET FIXED INPUT PG'!R91</f>
        <v>-0.04</v>
      </c>
      <c r="S91" s="189">
        <f>'PLR DET FIXED INPUT PG'!S91</f>
        <v>-0.04</v>
      </c>
      <c r="T91" s="189">
        <f>'PLR DET FIXED INPUT PG'!T91</f>
        <v>-0.04</v>
      </c>
      <c r="U91" s="189">
        <f>'PLR DET FIXED INPUT PG'!U91</f>
        <v>-3.9999999999999591E-2</v>
      </c>
      <c r="V91" s="189">
        <f>'PLR DET FIXED INPUT PG'!V91</f>
        <v>-0.04</v>
      </c>
      <c r="W91" s="189">
        <f>'PLR DET FIXED INPUT PG'!W91</f>
        <v>-0.04</v>
      </c>
      <c r="X91" s="189">
        <f>'PLR DET FIXED INPUT PG'!X91</f>
        <v>-4.9999999999999822E-2</v>
      </c>
      <c r="Y91" s="189">
        <f>'PLR DET FIXED INPUT PG'!Y91</f>
        <v>-0.04</v>
      </c>
      <c r="Z91" s="189">
        <f>'PLR DET FIXED INPUT PG'!Z91</f>
        <v>-2.9999999999999805E-2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-1505447</v>
      </c>
      <c r="D98" s="186">
        <f>'PLR DET FIXED INPUT PG'!D98+'PLR DET INDEX INPUT PG'!D98</f>
        <v>-968253</v>
      </c>
      <c r="E98" s="186">
        <f>'PLR DET FIXED INPUT PG'!E98+'PLR DET INDEX INPUT PG'!E98</f>
        <v>-807623</v>
      </c>
      <c r="F98" s="186">
        <f>'PLR DET FIXED INPUT PG'!F98+'PLR DET INDEX INPUT PG'!F98</f>
        <v>-1042809</v>
      </c>
      <c r="G98" s="186">
        <f>'PLR DET FIXED INPUT PG'!G98+'PLR DET INDEX INPUT PG'!G98</f>
        <v>-1481046</v>
      </c>
      <c r="H98" s="186">
        <f>'PLR DET FIXED INPUT PG'!H98+'PLR DET INDEX INPUT PG'!H98</f>
        <v>-1403316</v>
      </c>
      <c r="I98" s="186">
        <f>'PLR DET FIXED INPUT PG'!I98+'PLR DET INDEX INPUT PG'!I98</f>
        <v>-2070383</v>
      </c>
      <c r="J98" s="186">
        <f>'PLR DET FIXED INPUT PG'!J98+'PLR DET INDEX INPUT PG'!J98</f>
        <v>-2022892</v>
      </c>
      <c r="K98" s="186">
        <f>'PLR DET FIXED INPUT PG'!K98+'PLR DET INDEX INPUT PG'!K98</f>
        <v>-1942762</v>
      </c>
      <c r="L98" s="186">
        <f>'PLR DET FIXED INPUT PG'!L98+'PLR DET INDEX INPUT PG'!L98</f>
        <v>-1981544</v>
      </c>
      <c r="M98" s="186">
        <f>'PLR DET FIXED INPUT PG'!M98+'PLR DET INDEX INPUT PG'!M98</f>
        <v>-1279661</v>
      </c>
      <c r="N98" s="186">
        <f>'PLR DET FIXED INPUT PG'!N98+'PLR DET INDEX INPUT PG'!N98</f>
        <v>-1201938</v>
      </c>
      <c r="O98" s="186">
        <f>'PLR DET FIXED INPUT PG'!O98+'PLR DET INDEX INPUT PG'!O98</f>
        <v>-1149084</v>
      </c>
      <c r="P98" s="186">
        <f>'PLR DET FIXED INPUT PG'!P98+'PLR DET INDEX INPUT PG'!P98</f>
        <v>-1064575</v>
      </c>
      <c r="Q98" s="186">
        <f>'PLR DET FIXED INPUT PG'!Q98+'PLR DET INDEX INPUT PG'!Q98</f>
        <v>-1226363</v>
      </c>
      <c r="R98" s="186">
        <f>'PLR DET FIXED INPUT PG'!R98+'PLR DET INDEX INPUT PG'!R98</f>
        <v>0</v>
      </c>
      <c r="S98" s="186">
        <f>'PLR DET FIXED INPUT PG'!S98+'PLR DET INDEX INPUT PG'!S98</f>
        <v>0</v>
      </c>
      <c r="T98" s="186">
        <f>'PLR DET FIXED INPUT PG'!T98+'PLR DET INDEX INPUT PG'!T98</f>
        <v>5609</v>
      </c>
      <c r="U98" s="186">
        <f>'PLR DET FIXED INPUT PG'!U98+'PLR DET INDEX INPUT PG'!U98</f>
        <v>11530</v>
      </c>
      <c r="V98" s="186">
        <f>'PLR DET FIXED INPUT PG'!V98+'PLR DET INDEX INPUT PG'!V98</f>
        <v>17198</v>
      </c>
      <c r="W98" s="186">
        <f>'PLR DET FIXED INPUT PG'!W98+'PLR DET INDEX INPUT PG'!W98</f>
        <v>16546</v>
      </c>
      <c r="X98" s="186">
        <f>'PLR DET FIXED INPUT PG'!X98+'PLR DET INDEX INPUT PG'!X98</f>
        <v>21247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-21075566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-1505447</v>
      </c>
      <c r="D100" s="193">
        <f t="shared" ref="D100:Z100" si="15">SUM(D98:D99)</f>
        <v>-968253</v>
      </c>
      <c r="E100" s="193">
        <f t="shared" si="15"/>
        <v>-807623</v>
      </c>
      <c r="F100" s="193">
        <f t="shared" si="15"/>
        <v>-1042809</v>
      </c>
      <c r="G100" s="193">
        <f t="shared" si="15"/>
        <v>-1481046</v>
      </c>
      <c r="H100" s="193">
        <f t="shared" si="15"/>
        <v>-1403316</v>
      </c>
      <c r="I100" s="193">
        <f t="shared" si="15"/>
        <v>-2070383</v>
      </c>
      <c r="J100" s="193">
        <f t="shared" si="15"/>
        <v>-2022892</v>
      </c>
      <c r="K100" s="193">
        <f t="shared" si="15"/>
        <v>-1942762</v>
      </c>
      <c r="L100" s="193">
        <f t="shared" si="15"/>
        <v>-1981544</v>
      </c>
      <c r="M100" s="193">
        <f t="shared" si="15"/>
        <v>-1279661</v>
      </c>
      <c r="N100" s="193">
        <f t="shared" si="15"/>
        <v>-1201938</v>
      </c>
      <c r="O100" s="193">
        <f t="shared" si="15"/>
        <v>-1149084</v>
      </c>
      <c r="P100" s="193">
        <f t="shared" si="15"/>
        <v>-1064575</v>
      </c>
      <c r="Q100" s="193">
        <f t="shared" si="15"/>
        <v>-1226363</v>
      </c>
      <c r="R100" s="193">
        <f t="shared" si="15"/>
        <v>0</v>
      </c>
      <c r="S100" s="193">
        <f t="shared" si="15"/>
        <v>0</v>
      </c>
      <c r="T100" s="193">
        <f t="shared" si="15"/>
        <v>5609</v>
      </c>
      <c r="U100" s="193">
        <f t="shared" si="15"/>
        <v>11530</v>
      </c>
      <c r="V100" s="193">
        <f t="shared" si="15"/>
        <v>17198</v>
      </c>
      <c r="W100" s="193">
        <f t="shared" si="15"/>
        <v>16546</v>
      </c>
      <c r="X100" s="193">
        <f t="shared" si="15"/>
        <v>21247</v>
      </c>
      <c r="Y100" s="193">
        <f t="shared" si="15"/>
        <v>0</v>
      </c>
      <c r="Z100" s="193">
        <f t="shared" si="15"/>
        <v>0</v>
      </c>
      <c r="AA100" s="194">
        <f>'PLR DET FIXED INPUT PG'!AA100</f>
        <v>-21075566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-1468153</v>
      </c>
      <c r="D101" s="186">
        <f>'PLR DET FIXED INPUT PG'!D101+'PLR DET INDEX INPUT PG'!D101</f>
        <v>-945857</v>
      </c>
      <c r="E101" s="186">
        <f>'PLR DET FIXED INPUT PG'!E101+'PLR DET INDEX INPUT PG'!E101</f>
        <v>-782913</v>
      </c>
      <c r="F101" s="186">
        <f>'PLR DET FIXED INPUT PG'!F101+'PLR DET INDEX INPUT PG'!F101</f>
        <v>-1042714</v>
      </c>
      <c r="G101" s="186">
        <f>'PLR DET FIXED INPUT PG'!G101+'PLR DET INDEX INPUT PG'!G101</f>
        <v>-1457914</v>
      </c>
      <c r="H101" s="186">
        <f>'PLR DET FIXED INPUT PG'!H101+'PLR DET INDEX INPUT PG'!H101</f>
        <v>-1380982</v>
      </c>
      <c r="I101" s="186">
        <f>'PLR DET FIXED INPUT PG'!I101+'PLR DET INDEX INPUT PG'!I101</f>
        <v>-2016748</v>
      </c>
      <c r="J101" s="186">
        <f>'PLR DET FIXED INPUT PG'!J101+'PLR DET INDEX INPUT PG'!J101</f>
        <v>-1958712</v>
      </c>
      <c r="K101" s="186">
        <f>'PLR DET FIXED INPUT PG'!K101+'PLR DET INDEX INPUT PG'!K101</f>
        <v>-1891101</v>
      </c>
      <c r="L101" s="186">
        <f>'PLR DET FIXED INPUT PG'!L101+'PLR DET INDEX INPUT PG'!L101</f>
        <v>-1928287</v>
      </c>
      <c r="M101" s="186">
        <f>'PLR DET FIXED INPUT PG'!M101+'PLR DET INDEX INPUT PG'!M101</f>
        <v>-1250268</v>
      </c>
      <c r="N101" s="186">
        <f>'PLR DET FIXED INPUT PG'!N101+'PLR DET INDEX INPUT PG'!N101</f>
        <v>-1171967</v>
      </c>
      <c r="O101" s="186">
        <f>'PLR DET FIXED INPUT PG'!O101+'PLR DET INDEX INPUT PG'!O101</f>
        <v>-1113305</v>
      </c>
      <c r="P101" s="186">
        <f>'PLR DET FIXED INPUT PG'!P101+'PLR DET INDEX INPUT PG'!P101</f>
        <v>-1037756</v>
      </c>
      <c r="Q101" s="186">
        <f>'PLR DET FIXED INPUT PG'!Q101+'PLR DET INDEX INPUT PG'!Q101</f>
        <v>-1196793</v>
      </c>
      <c r="R101" s="186">
        <f>'PLR DET FIXED INPUT PG'!R101+'PLR DET INDEX INPUT PG'!R101</f>
        <v>5667</v>
      </c>
      <c r="S101" s="186">
        <f>'PLR DET FIXED INPUT PG'!S101+'PLR DET INDEX INPUT PG'!S101</f>
        <v>5826</v>
      </c>
      <c r="T101" s="186">
        <f>'PLR DET FIXED INPUT PG'!T101+'PLR DET INDEX INPUT PG'!T101</f>
        <v>11217</v>
      </c>
      <c r="U101" s="186">
        <f>'PLR DET FIXED INPUT PG'!U101+'PLR DET INDEX INPUT PG'!U101</f>
        <v>17293</v>
      </c>
      <c r="V101" s="186">
        <f>'PLR DET FIXED INPUT PG'!V101+'PLR DET INDEX INPUT PG'!V101</f>
        <v>22927</v>
      </c>
      <c r="W101" s="186">
        <f>'PLR DET FIXED INPUT PG'!W101+'PLR DET INDEX INPUT PG'!W101</f>
        <v>22059</v>
      </c>
      <c r="X101" s="186">
        <f>'PLR DET FIXED INPUT PG'!X101+'PLR DET INDEX INPUT PG'!X101</f>
        <v>28326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-20530155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-37294</v>
      </c>
      <c r="D102" s="187">
        <f t="shared" ref="D102:AA102" si="16">D100-D101</f>
        <v>-22396</v>
      </c>
      <c r="E102" s="187">
        <f t="shared" si="16"/>
        <v>-24710</v>
      </c>
      <c r="F102" s="187">
        <f t="shared" si="16"/>
        <v>-95</v>
      </c>
      <c r="G102" s="187">
        <f t="shared" si="16"/>
        <v>-23132</v>
      </c>
      <c r="H102" s="187">
        <f t="shared" si="16"/>
        <v>-22334</v>
      </c>
      <c r="I102" s="187">
        <f t="shared" si="16"/>
        <v>-53635</v>
      </c>
      <c r="J102" s="187">
        <f t="shared" si="16"/>
        <v>-64180</v>
      </c>
      <c r="K102" s="187">
        <f t="shared" si="16"/>
        <v>-51661</v>
      </c>
      <c r="L102" s="187">
        <f t="shared" si="16"/>
        <v>-53257</v>
      </c>
      <c r="M102" s="187">
        <f t="shared" si="16"/>
        <v>-29393</v>
      </c>
      <c r="N102" s="187">
        <f t="shared" si="16"/>
        <v>-29971</v>
      </c>
      <c r="O102" s="187">
        <f t="shared" si="16"/>
        <v>-35779</v>
      </c>
      <c r="P102" s="187">
        <f t="shared" si="16"/>
        <v>-26819</v>
      </c>
      <c r="Q102" s="187">
        <f t="shared" si="16"/>
        <v>-29570</v>
      </c>
      <c r="R102" s="187">
        <f t="shared" si="16"/>
        <v>-5667</v>
      </c>
      <c r="S102" s="187">
        <f t="shared" si="16"/>
        <v>-5826</v>
      </c>
      <c r="T102" s="187">
        <f t="shared" si="16"/>
        <v>-5608</v>
      </c>
      <c r="U102" s="187">
        <f t="shared" si="16"/>
        <v>-5763</v>
      </c>
      <c r="V102" s="187">
        <f t="shared" si="16"/>
        <v>-5729</v>
      </c>
      <c r="W102" s="187">
        <f t="shared" si="16"/>
        <v>-5513</v>
      </c>
      <c r="X102" s="187">
        <f t="shared" si="16"/>
        <v>-7079</v>
      </c>
      <c r="Y102" s="187">
        <f t="shared" si="16"/>
        <v>0</v>
      </c>
      <c r="Z102" s="187">
        <f t="shared" si="16"/>
        <v>0</v>
      </c>
      <c r="AA102" s="187">
        <f t="shared" si="16"/>
        <v>-545411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-30999.967700000001</v>
      </c>
      <c r="D108" s="186">
        <f>'PLR DET FIXED INPUT PG'!D108+'PLR DET INDEX INPUT PG'!D108</f>
        <v>-14428.571400000001</v>
      </c>
      <c r="E108" s="186">
        <f>'PLR DET FIXED INPUT PG'!E108+'PLR DET INDEX INPUT PG'!E108</f>
        <v>-516.12900000000002</v>
      </c>
      <c r="F108" s="186">
        <f>'PLR DET FIXED INPUT PG'!F108+'PLR DET INDEX INPUT PG'!F108</f>
        <v>-266.66669999999999</v>
      </c>
      <c r="G108" s="186">
        <f>'PLR DET FIXED INPUT PG'!G108+'PLR DET INDEX INPUT PG'!G108</f>
        <v>-1161.2902999999999</v>
      </c>
      <c r="H108" s="186">
        <f>'PLR DET FIXED INPUT PG'!H108+'PLR DET INDEX INPUT PG'!H108</f>
        <v>-7733.3</v>
      </c>
      <c r="I108" s="186">
        <f>'PLR DET FIXED INPUT PG'!I108+'PLR DET INDEX INPUT PG'!I108</f>
        <v>-46225.806499999999</v>
      </c>
      <c r="J108" s="186">
        <f>'PLR DET FIXED INPUT PG'!J108+'PLR DET INDEX INPUT PG'!J108</f>
        <v>-65838.709700000007</v>
      </c>
      <c r="K108" s="186">
        <f>'PLR DET FIXED INPUT PG'!K108+'PLR DET INDEX INPUT PG'!K108</f>
        <v>-48766.666700000002</v>
      </c>
      <c r="L108" s="186">
        <f>'PLR DET FIXED INPUT PG'!L108+'PLR DET INDEX INPUT PG'!L108</f>
        <v>-30935.483899999999</v>
      </c>
      <c r="M108" s="186">
        <f>'PLR DET FIXED INPUT PG'!M108+'PLR DET INDEX INPUT PG'!M108</f>
        <v>-17366.633300000001</v>
      </c>
      <c r="N108" s="186">
        <f>'PLR DET FIXED INPUT PG'!N108+'PLR DET INDEX INPUT PG'!N108</f>
        <v>-21483.8387</v>
      </c>
      <c r="O108" s="186">
        <f>'PLR DET FIXED INPUT PG'!O108+'PLR DET INDEX INPUT PG'!O108</f>
        <v>-26129.032299999999</v>
      </c>
      <c r="P108" s="186">
        <f>'PLR DET FIXED INPUT PG'!P108+'PLR DET INDEX INPUT PG'!P108</f>
        <v>-21214.25</v>
      </c>
      <c r="Q108" s="186">
        <f>'PLR DET FIXED INPUT PG'!Q108+'PLR DET INDEX INPUT PG'!Q108</f>
        <v>-13129.0645</v>
      </c>
      <c r="R108" s="186">
        <f>'PLR DET FIXED INPUT PG'!R108+'PLR DET INDEX INPUT PG'!R108</f>
        <v>-12900</v>
      </c>
      <c r="S108" s="186">
        <f>'PLR DET FIXED INPUT PG'!S108+'PLR DET INDEX INPUT PG'!S108</f>
        <v>-7322.5483999999997</v>
      </c>
      <c r="T108" s="186">
        <f>'PLR DET FIXED INPUT PG'!T108+'PLR DET INDEX INPUT PG'!T108</f>
        <v>-10233.3333</v>
      </c>
      <c r="U108" s="186">
        <f>'PLR DET FIXED INPUT PG'!U108+'PLR DET INDEX INPUT PG'!U108</f>
        <v>-44322.6129</v>
      </c>
      <c r="V108" s="186">
        <f>'PLR DET FIXED INPUT PG'!V108+'PLR DET INDEX INPUT PG'!V108</f>
        <v>-54290.3226</v>
      </c>
      <c r="W108" s="186">
        <f>'PLR DET FIXED INPUT PG'!W108+'PLR DET INDEX INPUT PG'!W108</f>
        <v>-43933.333299999998</v>
      </c>
      <c r="X108" s="186">
        <f>'PLR DET FIXED INPUT PG'!X108+'PLR DET INDEX INPUT PG'!X108</f>
        <v>-23032.258099999999</v>
      </c>
      <c r="Y108" s="186">
        <f>'PLR DET FIXED INPUT PG'!Y108+'PLR DET INDEX INPUT PG'!Y108</f>
        <v>-18466.666700000002</v>
      </c>
      <c r="Z108" s="186">
        <f>'PLR DET FIXED INPUT PG'!Z108+'PLR DET INDEX INPUT PG'!Z108</f>
        <v>-24903.2258</v>
      </c>
      <c r="AA108" s="186">
        <f>'PLR DET FIXED INPUT PG'!AA108</f>
        <v>-585599.71180000005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14000.032299999999</v>
      </c>
      <c r="D109" s="187">
        <f t="shared" ref="D109:AA109" si="17">SUM(D107:D108)</f>
        <v>30571.428599999999</v>
      </c>
      <c r="E109" s="187">
        <f t="shared" si="17"/>
        <v>34483.870999999999</v>
      </c>
      <c r="F109" s="187">
        <f t="shared" si="17"/>
        <v>9733.3333000000002</v>
      </c>
      <c r="G109" s="187">
        <f t="shared" si="17"/>
        <v>8838.7096999999994</v>
      </c>
      <c r="H109" s="187">
        <f t="shared" si="17"/>
        <v>7266.7</v>
      </c>
      <c r="I109" s="187">
        <f t="shared" si="17"/>
        <v>-21225.806499999999</v>
      </c>
      <c r="J109" s="187">
        <f t="shared" si="17"/>
        <v>-35838.709700000007</v>
      </c>
      <c r="K109" s="187">
        <f t="shared" si="17"/>
        <v>-18766.666700000002</v>
      </c>
      <c r="L109" s="187">
        <f t="shared" si="17"/>
        <v>-935.48389999999927</v>
      </c>
      <c r="M109" s="187">
        <f t="shared" si="17"/>
        <v>-2366.6333000000013</v>
      </c>
      <c r="N109" s="187">
        <f t="shared" si="17"/>
        <v>-6483.8387000000002</v>
      </c>
      <c r="O109" s="187">
        <f t="shared" si="17"/>
        <v>-11129.032299999999</v>
      </c>
      <c r="P109" s="187">
        <f t="shared" si="17"/>
        <v>-6214.25</v>
      </c>
      <c r="Q109" s="187">
        <f t="shared" si="17"/>
        <v>1870.9354999999996</v>
      </c>
      <c r="R109" s="187">
        <f t="shared" si="17"/>
        <v>-12900</v>
      </c>
      <c r="S109" s="187">
        <f t="shared" si="17"/>
        <v>-7322.5483999999997</v>
      </c>
      <c r="T109" s="187">
        <f t="shared" si="17"/>
        <v>-10233.3333</v>
      </c>
      <c r="U109" s="187">
        <f t="shared" si="17"/>
        <v>-44322.6129</v>
      </c>
      <c r="V109" s="187">
        <f t="shared" si="17"/>
        <v>-54290.3226</v>
      </c>
      <c r="W109" s="187">
        <f t="shared" si="17"/>
        <v>-43933.333299999998</v>
      </c>
      <c r="X109" s="187">
        <f t="shared" si="17"/>
        <v>-23032.258099999999</v>
      </c>
      <c r="Y109" s="187">
        <f t="shared" si="17"/>
        <v>-18466.666700000002</v>
      </c>
      <c r="Z109" s="187">
        <f t="shared" si="17"/>
        <v>-24903.2258</v>
      </c>
      <c r="AA109" s="187">
        <f t="shared" si="17"/>
        <v>-310599.71180000005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-10999.967700000001</v>
      </c>
      <c r="D114" s="193">
        <f t="shared" ref="D114:AA114" si="18">D109+D112</f>
        <v>5571.4285999999993</v>
      </c>
      <c r="E114" s="193">
        <f t="shared" si="18"/>
        <v>-15516.129000000001</v>
      </c>
      <c r="F114" s="193">
        <f t="shared" si="18"/>
        <v>-5266.6666999999998</v>
      </c>
      <c r="G114" s="193">
        <f t="shared" si="18"/>
        <v>-6161.2903000000006</v>
      </c>
      <c r="H114" s="193">
        <f t="shared" si="18"/>
        <v>7266.7</v>
      </c>
      <c r="I114" s="193">
        <f t="shared" si="18"/>
        <v>-26225.806499999999</v>
      </c>
      <c r="J114" s="193">
        <f t="shared" si="18"/>
        <v>-40838.709700000007</v>
      </c>
      <c r="K114" s="193">
        <f t="shared" si="18"/>
        <v>-23766.666700000002</v>
      </c>
      <c r="L114" s="193">
        <f t="shared" si="18"/>
        <v>-5935.4838999999993</v>
      </c>
      <c r="M114" s="193">
        <f t="shared" si="18"/>
        <v>-12366.633300000001</v>
      </c>
      <c r="N114" s="193">
        <f t="shared" si="18"/>
        <v>-16483.8387</v>
      </c>
      <c r="O114" s="193">
        <f t="shared" si="18"/>
        <v>-21129.032299999999</v>
      </c>
      <c r="P114" s="193">
        <f t="shared" si="18"/>
        <v>-21214.25</v>
      </c>
      <c r="Q114" s="193">
        <f t="shared" si="18"/>
        <v>-13129.0645</v>
      </c>
      <c r="R114" s="193">
        <f t="shared" si="18"/>
        <v>-7900</v>
      </c>
      <c r="S114" s="193">
        <f t="shared" si="18"/>
        <v>-2322.5483999999997</v>
      </c>
      <c r="T114" s="193">
        <f t="shared" si="18"/>
        <v>-5233.3333000000002</v>
      </c>
      <c r="U114" s="193">
        <f t="shared" si="18"/>
        <v>-39322.6129</v>
      </c>
      <c r="V114" s="193">
        <f t="shared" si="18"/>
        <v>-49290.3226</v>
      </c>
      <c r="W114" s="193">
        <f t="shared" si="18"/>
        <v>-38933.333299999998</v>
      </c>
      <c r="X114" s="193">
        <f t="shared" si="18"/>
        <v>-18032.258099999999</v>
      </c>
      <c r="Y114" s="193">
        <f t="shared" si="18"/>
        <v>-18466.666700000002</v>
      </c>
      <c r="Z114" s="193">
        <f t="shared" si="18"/>
        <v>-24903.2258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-29161.258099999999</v>
      </c>
      <c r="D118" s="186">
        <f>'PLR DET FIXED INPUT PG'!D118+'PLR DET INDEX INPUT PG'!D118</f>
        <v>-12464.2857</v>
      </c>
      <c r="E118" s="186">
        <f>'PLR DET FIXED INPUT PG'!E118+'PLR DET INDEX INPUT PG'!E118</f>
        <v>-483.87099999999998</v>
      </c>
      <c r="F118" s="186">
        <f>'PLR DET FIXED INPUT PG'!F118+'PLR DET INDEX INPUT PG'!F118</f>
        <v>-400</v>
      </c>
      <c r="G118" s="186">
        <f>'PLR DET FIXED INPUT PG'!G118+'PLR DET INDEX INPUT PG'!G118</f>
        <v>-1322.5806</v>
      </c>
      <c r="H118" s="186">
        <f>'PLR DET FIXED INPUT PG'!H118+'PLR DET INDEX INPUT PG'!H118</f>
        <v>-9099.9667000000009</v>
      </c>
      <c r="I118" s="186">
        <f>'PLR DET FIXED INPUT PG'!I118+'PLR DET INDEX INPUT PG'!I118</f>
        <v>-48838.709699999999</v>
      </c>
      <c r="J118" s="186">
        <f>'PLR DET FIXED INPUT PG'!J118+'PLR DET INDEX INPUT PG'!J118</f>
        <v>-65096.7742</v>
      </c>
      <c r="K118" s="186">
        <f>'PLR DET FIXED INPUT PG'!K118+'PLR DET INDEX INPUT PG'!K118</f>
        <v>-46100</v>
      </c>
      <c r="L118" s="186">
        <f>'PLR DET FIXED INPUT PG'!L118+'PLR DET INDEX INPUT PG'!L118</f>
        <v>-30645.1613</v>
      </c>
      <c r="M118" s="186">
        <f>'PLR DET FIXED INPUT PG'!M118+'PLR DET INDEX INPUT PG'!M118</f>
        <v>-18933.3</v>
      </c>
      <c r="N118" s="186">
        <f>'PLR DET FIXED INPUT PG'!N118+'PLR DET INDEX INPUT PG'!N118</f>
        <v>-22677.3871</v>
      </c>
      <c r="O118" s="186">
        <f>'PLR DET FIXED INPUT PG'!O118+'PLR DET INDEX INPUT PG'!O118</f>
        <v>-25129.032299999999</v>
      </c>
      <c r="P118" s="186">
        <f>'PLR DET FIXED INPUT PG'!P118+'PLR DET INDEX INPUT PG'!P118</f>
        <v>-20607.107100000001</v>
      </c>
      <c r="Q118" s="186">
        <f>'PLR DET FIXED INPUT PG'!Q118+'PLR DET INDEX INPUT PG'!Q118</f>
        <v>-12838.741900000001</v>
      </c>
      <c r="R118" s="186">
        <f>'PLR DET FIXED INPUT PG'!R118+'PLR DET INDEX INPUT PG'!R118</f>
        <v>-12566.6667</v>
      </c>
      <c r="S118" s="186">
        <f>'PLR DET FIXED INPUT PG'!S118+'PLR DET INDEX INPUT PG'!S118</f>
        <v>-7193.5160999999998</v>
      </c>
      <c r="T118" s="186">
        <f>'PLR DET FIXED INPUT PG'!T118+'PLR DET INDEX INPUT PG'!T118</f>
        <v>-9933.3333000000002</v>
      </c>
      <c r="U118" s="186">
        <f>'PLR DET FIXED INPUT PG'!U118+'PLR DET INDEX INPUT PG'!U118</f>
        <v>-43612.9355</v>
      </c>
      <c r="V118" s="186">
        <f>'PLR DET FIXED INPUT PG'!V118+'PLR DET INDEX INPUT PG'!V118</f>
        <v>-52774.193500000001</v>
      </c>
      <c r="W118" s="186">
        <f>'PLR DET FIXED INPUT PG'!W118+'PLR DET INDEX INPUT PG'!W118</f>
        <v>-41866.666700000002</v>
      </c>
      <c r="X118" s="186">
        <f>'PLR DET FIXED INPUT PG'!X118+'PLR DET INDEX INPUT PG'!X118</f>
        <v>-22387.096799999999</v>
      </c>
      <c r="Y118" s="186">
        <f>'PLR DET FIXED INPUT PG'!Y118+'PLR DET INDEX INPUT PG'!Y118</f>
        <v>-18233.333299999998</v>
      </c>
      <c r="Z118" s="186">
        <f>'PLR DET FIXED INPUT PG'!Z118+'PLR DET INDEX INPUT PG'!Z118</f>
        <v>-24580.645199999999</v>
      </c>
      <c r="AA118" s="186">
        <f>'PLR DET FIXED INPUT PG'!AA118</f>
        <v>-576946.56280000007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-9161.2580999999991</v>
      </c>
      <c r="D120" s="187">
        <f t="shared" ref="D120:AA120" si="19">SUM(D117:D119)</f>
        <v>7535.7142999999996</v>
      </c>
      <c r="E120" s="187">
        <f t="shared" si="19"/>
        <v>-15483.870999999999</v>
      </c>
      <c r="F120" s="187">
        <f t="shared" si="19"/>
        <v>-5400</v>
      </c>
      <c r="G120" s="187">
        <f t="shared" si="19"/>
        <v>-6322.5805999999993</v>
      </c>
      <c r="H120" s="187">
        <f t="shared" si="19"/>
        <v>5900.0332999999991</v>
      </c>
      <c r="I120" s="187">
        <f t="shared" si="19"/>
        <v>-28838.709699999999</v>
      </c>
      <c r="J120" s="187">
        <f t="shared" si="19"/>
        <v>-40096.7742</v>
      </c>
      <c r="K120" s="187">
        <f t="shared" si="19"/>
        <v>-21100</v>
      </c>
      <c r="L120" s="187">
        <f t="shared" si="19"/>
        <v>-5645.1612999999998</v>
      </c>
      <c r="M120" s="187">
        <f t="shared" si="19"/>
        <v>-13933.3</v>
      </c>
      <c r="N120" s="187">
        <f t="shared" si="19"/>
        <v>-17677.3871</v>
      </c>
      <c r="O120" s="187">
        <f t="shared" si="19"/>
        <v>-20129.032299999999</v>
      </c>
      <c r="P120" s="187">
        <f t="shared" si="19"/>
        <v>-20607.107100000001</v>
      </c>
      <c r="Q120" s="187">
        <f t="shared" si="19"/>
        <v>-12838.741900000001</v>
      </c>
      <c r="R120" s="187">
        <f t="shared" si="19"/>
        <v>-7566.6666999999998</v>
      </c>
      <c r="S120" s="187">
        <f t="shared" si="19"/>
        <v>-2193.5160999999998</v>
      </c>
      <c r="T120" s="187">
        <f t="shared" si="19"/>
        <v>-4933.3333000000002</v>
      </c>
      <c r="U120" s="187">
        <f t="shared" si="19"/>
        <v>-38612.9355</v>
      </c>
      <c r="V120" s="187">
        <f t="shared" si="19"/>
        <v>-47774.193500000001</v>
      </c>
      <c r="W120" s="187">
        <f t="shared" si="19"/>
        <v>-36866.666700000002</v>
      </c>
      <c r="X120" s="187">
        <f t="shared" si="19"/>
        <v>-17387.096799999999</v>
      </c>
      <c r="Y120" s="187">
        <f t="shared" si="19"/>
        <v>-18233.333299999998</v>
      </c>
      <c r="Z120" s="187">
        <f t="shared" si="19"/>
        <v>-24580.645199999999</v>
      </c>
      <c r="AA120" s="187">
        <f t="shared" si="19"/>
        <v>-476946.56280000007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-1838.709600000002</v>
      </c>
      <c r="D124" s="186">
        <f t="shared" ref="D124:AA124" si="21">D108-D118</f>
        <v>-1964.2857000000004</v>
      </c>
      <c r="E124" s="186">
        <f t="shared" si="21"/>
        <v>-32.258000000000038</v>
      </c>
      <c r="F124" s="186">
        <f t="shared" si="21"/>
        <v>133.33330000000001</v>
      </c>
      <c r="G124" s="186">
        <f t="shared" si="21"/>
        <v>161.29030000000012</v>
      </c>
      <c r="H124" s="186">
        <f t="shared" si="21"/>
        <v>1366.6667000000007</v>
      </c>
      <c r="I124" s="186">
        <f t="shared" si="21"/>
        <v>2612.9032000000007</v>
      </c>
      <c r="J124" s="186">
        <f t="shared" si="21"/>
        <v>-741.93550000000687</v>
      </c>
      <c r="K124" s="186">
        <f t="shared" si="21"/>
        <v>-2666.6667000000016</v>
      </c>
      <c r="L124" s="186">
        <f t="shared" si="21"/>
        <v>-290.32259999999951</v>
      </c>
      <c r="M124" s="186">
        <f t="shared" si="21"/>
        <v>1566.6666999999979</v>
      </c>
      <c r="N124" s="186">
        <f t="shared" si="21"/>
        <v>1193.5483999999997</v>
      </c>
      <c r="O124" s="186">
        <f t="shared" si="21"/>
        <v>-1000</v>
      </c>
      <c r="P124" s="186">
        <f t="shared" si="21"/>
        <v>-607.14289999999892</v>
      </c>
      <c r="Q124" s="186">
        <f t="shared" si="21"/>
        <v>-290.32259999999951</v>
      </c>
      <c r="R124" s="186">
        <f t="shared" si="21"/>
        <v>-333.33330000000024</v>
      </c>
      <c r="S124" s="186">
        <f t="shared" si="21"/>
        <v>-129.03229999999985</v>
      </c>
      <c r="T124" s="186">
        <f t="shared" si="21"/>
        <v>-300</v>
      </c>
      <c r="U124" s="186">
        <f t="shared" si="21"/>
        <v>-709.67740000000049</v>
      </c>
      <c r="V124" s="186">
        <f t="shared" si="21"/>
        <v>-1516.1290999999983</v>
      </c>
      <c r="W124" s="186">
        <f t="shared" si="21"/>
        <v>-2066.6665999999968</v>
      </c>
      <c r="X124" s="186">
        <f t="shared" si="21"/>
        <v>-645.16129999999976</v>
      </c>
      <c r="Y124" s="186">
        <f t="shared" si="21"/>
        <v>-233.33340000000317</v>
      </c>
      <c r="Z124" s="186">
        <f t="shared" si="21"/>
        <v>-322.58060000000114</v>
      </c>
      <c r="AA124" s="186">
        <f t="shared" si="21"/>
        <v>-8653.1489999999758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-1838.709600000002</v>
      </c>
      <c r="D126" s="187">
        <f t="shared" ref="D126:AA126" si="23">SUM(D123:D125)</f>
        <v>-1964.2857000000004</v>
      </c>
      <c r="E126" s="187">
        <f t="shared" si="23"/>
        <v>-32.258000000000038</v>
      </c>
      <c r="F126" s="187">
        <f t="shared" si="23"/>
        <v>133.33330000000001</v>
      </c>
      <c r="G126" s="187">
        <f t="shared" si="23"/>
        <v>161.29030000000012</v>
      </c>
      <c r="H126" s="187">
        <f t="shared" si="23"/>
        <v>1366.6667000000007</v>
      </c>
      <c r="I126" s="187">
        <f t="shared" si="23"/>
        <v>2612.9032000000007</v>
      </c>
      <c r="J126" s="187">
        <f t="shared" si="23"/>
        <v>-741.93550000000687</v>
      </c>
      <c r="K126" s="187">
        <f t="shared" si="23"/>
        <v>-2666.6667000000016</v>
      </c>
      <c r="L126" s="187">
        <f t="shared" si="23"/>
        <v>-290.32259999999951</v>
      </c>
      <c r="M126" s="187">
        <f t="shared" si="23"/>
        <v>1566.6666999999979</v>
      </c>
      <c r="N126" s="187">
        <f t="shared" si="23"/>
        <v>1193.5483999999997</v>
      </c>
      <c r="O126" s="187">
        <f t="shared" si="23"/>
        <v>-1000</v>
      </c>
      <c r="P126" s="187">
        <f t="shared" si="23"/>
        <v>-607.14289999999892</v>
      </c>
      <c r="Q126" s="187">
        <f t="shared" si="23"/>
        <v>-290.32259999999951</v>
      </c>
      <c r="R126" s="187">
        <f t="shared" si="23"/>
        <v>-333.33330000000024</v>
      </c>
      <c r="S126" s="187">
        <f t="shared" si="23"/>
        <v>-129.03229999999985</v>
      </c>
      <c r="T126" s="187">
        <f t="shared" si="23"/>
        <v>-300</v>
      </c>
      <c r="U126" s="187">
        <f t="shared" si="23"/>
        <v>-709.67740000000049</v>
      </c>
      <c r="V126" s="187">
        <f t="shared" si="23"/>
        <v>-1516.1290999999983</v>
      </c>
      <c r="W126" s="187">
        <f t="shared" si="23"/>
        <v>-2066.6665999999968</v>
      </c>
      <c r="X126" s="187">
        <f t="shared" si="23"/>
        <v>-645.16129999999976</v>
      </c>
      <c r="Y126" s="187">
        <f t="shared" si="23"/>
        <v>-233.33340000000317</v>
      </c>
      <c r="Z126" s="187">
        <f t="shared" si="23"/>
        <v>-322.58060000000114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2.3759999999999999</v>
      </c>
      <c r="D129" s="188">
        <f>'PLR DET FIXED INPUT PG'!D129</f>
        <v>2.41</v>
      </c>
      <c r="E129" s="188">
        <f>'PLR DET FIXED INPUT PG'!E129</f>
        <v>2.4180000000000001</v>
      </c>
      <c r="F129" s="188">
        <f>'PLR DET FIXED INPUT PG'!F129</f>
        <v>2.2330000000000001</v>
      </c>
      <c r="G129" s="188">
        <f>'PLR DET FIXED INPUT PG'!G129</f>
        <v>2.2850000000000001</v>
      </c>
      <c r="H129" s="188">
        <f>'PLR DET FIXED INPUT PG'!H129</f>
        <v>2.3450000000000002</v>
      </c>
      <c r="I129" s="188">
        <f>'PLR DET FIXED INPUT PG'!I129</f>
        <v>2.3879999999999999</v>
      </c>
      <c r="J129" s="188">
        <f>'PLR DET FIXED INPUT PG'!J129</f>
        <v>2.431</v>
      </c>
      <c r="K129" s="188">
        <f>'PLR DET FIXED INPUT PG'!K129</f>
        <v>2.4359999999999999</v>
      </c>
      <c r="L129" s="188">
        <f>'PLR DET FIXED INPUT PG'!L129</f>
        <v>2.4580000000000002</v>
      </c>
      <c r="M129" s="188">
        <f>'PLR DET FIXED INPUT PG'!M129</f>
        <v>3.0979999999999999</v>
      </c>
      <c r="N129" s="188">
        <f>'PLR DET FIXED INPUT PG'!N129</f>
        <v>3.2679999999999998</v>
      </c>
      <c r="O129" s="188">
        <f>'PLR DET FIXED INPUT PG'!O129</f>
        <v>3.3530000000000002</v>
      </c>
      <c r="P129" s="188">
        <f>'PLR DET FIXED INPUT PG'!P129</f>
        <v>3.2879999999999998</v>
      </c>
      <c r="Q129" s="188">
        <f>'PLR DET FIXED INPUT PG'!Q129</f>
        <v>3.2029999999999998</v>
      </c>
      <c r="R129" s="188">
        <f>'PLR DET FIXED INPUT PG'!R129</f>
        <v>2.8210000000000002</v>
      </c>
      <c r="S129" s="188">
        <f>'PLR DET FIXED INPUT PG'!S129</f>
        <v>2.8220000000000001</v>
      </c>
      <c r="T129" s="188">
        <f>'PLR DET FIXED INPUT PG'!T129</f>
        <v>2.8570000000000002</v>
      </c>
      <c r="U129" s="188">
        <f>'PLR DET FIXED INPUT PG'!U129</f>
        <v>2.899</v>
      </c>
      <c r="V129" s="188">
        <f>'PLR DET FIXED INPUT PG'!V129</f>
        <v>2.9409999999999998</v>
      </c>
      <c r="W129" s="188">
        <f>'PLR DET FIXED INPUT PG'!W129</f>
        <v>2.9359999999999999</v>
      </c>
      <c r="X129" s="188">
        <f>'PLR DET FIXED INPUT PG'!X129</f>
        <v>2.9710000000000001</v>
      </c>
      <c r="Y129" s="188">
        <f>'PLR DET FIXED INPUT PG'!Y129</f>
        <v>3.4830000000000001</v>
      </c>
      <c r="Z129" s="188">
        <f>'PLR DET FIXED INPUT PG'!Z129</f>
        <v>3.6280000000000001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2.5</v>
      </c>
      <c r="D130" s="188">
        <f>'PLR DET FIXED INPUT PG'!D130</f>
        <v>2.5550000000000002</v>
      </c>
      <c r="E130" s="188">
        <f>'PLR DET FIXED INPUT PG'!E130</f>
        <v>2.5619999999999998</v>
      </c>
      <c r="F130" s="188">
        <f>'PLR DET FIXED INPUT PG'!F130</f>
        <v>2.3290000000000002</v>
      </c>
      <c r="G130" s="188">
        <f>'PLR DET FIXED INPUT PG'!G130</f>
        <v>2.3809999999999998</v>
      </c>
      <c r="H130" s="188">
        <f>'PLR DET FIXED INPUT PG'!H130</f>
        <v>2.4380000000000002</v>
      </c>
      <c r="I130" s="188">
        <f>'PLR DET FIXED INPUT PG'!I130</f>
        <v>2.4820000000000002</v>
      </c>
      <c r="J130" s="188">
        <f>'PLR DET FIXED INPUT PG'!J130</f>
        <v>2.5249999999999999</v>
      </c>
      <c r="K130" s="188">
        <f>'PLR DET FIXED INPUT PG'!K130</f>
        <v>2.5249999999999999</v>
      </c>
      <c r="L130" s="188">
        <f>'PLR DET FIXED INPUT PG'!L130</f>
        <v>2.5470000000000002</v>
      </c>
      <c r="M130" s="188">
        <f>'PLR DET FIXED INPUT PG'!M130</f>
        <v>3.1619999999999999</v>
      </c>
      <c r="N130" s="188">
        <f>'PLR DET FIXED INPUT PG'!N130</f>
        <v>3.3319999999999999</v>
      </c>
      <c r="O130" s="188">
        <f>'PLR DET FIXED INPUT PG'!O130</f>
        <v>3.4169999999999998</v>
      </c>
      <c r="P130" s="188">
        <f>'PLR DET FIXED INPUT PG'!P130</f>
        <v>3.347</v>
      </c>
      <c r="Q130" s="188">
        <f>'PLR DET FIXED INPUT PG'!Q130</f>
        <v>3.2570000000000001</v>
      </c>
      <c r="R130" s="188">
        <f>'PLR DET FIXED INPUT PG'!R130</f>
        <v>2.8769999999999998</v>
      </c>
      <c r="S130" s="188">
        <f>'PLR DET FIXED INPUT PG'!S130</f>
        <v>2.8780000000000001</v>
      </c>
      <c r="T130" s="188">
        <f>'PLR DET FIXED INPUT PG'!T130</f>
        <v>2.9129999999999998</v>
      </c>
      <c r="U130" s="188">
        <f>'PLR DET FIXED INPUT PG'!U130</f>
        <v>2.9550000000000001</v>
      </c>
      <c r="V130" s="188">
        <f>'PLR DET FIXED INPUT PG'!V130</f>
        <v>2.9969999999999999</v>
      </c>
      <c r="W130" s="188">
        <f>'PLR DET FIXED INPUT PG'!W130</f>
        <v>2.992</v>
      </c>
      <c r="X130" s="188">
        <f>'PLR DET FIXED INPUT PG'!X130</f>
        <v>3.032</v>
      </c>
      <c r="Y130" s="188">
        <f>'PLR DET FIXED INPUT PG'!Y130</f>
        <v>3.5219999999999998</v>
      </c>
      <c r="Z130" s="188">
        <f>'PLR DET FIXED INPUT PG'!Z130</f>
        <v>3.6619999999999999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-0.12400000000000011</v>
      </c>
      <c r="D131" s="189">
        <f>'PLR DET FIXED INPUT PG'!D131</f>
        <v>-0.14499999999999999</v>
      </c>
      <c r="E131" s="189">
        <f>'PLR DET FIXED INPUT PG'!E131</f>
        <v>-0.14399999999999968</v>
      </c>
      <c r="F131" s="189">
        <f>'PLR DET FIXED INPUT PG'!F131</f>
        <v>-9.6000000000000085E-2</v>
      </c>
      <c r="G131" s="189">
        <f>'PLR DET FIXED INPUT PG'!G131</f>
        <v>-9.5999999999999641E-2</v>
      </c>
      <c r="H131" s="189">
        <f>'PLR DET FIXED INPUT PG'!H131</f>
        <v>-9.2999999999999972E-2</v>
      </c>
      <c r="I131" s="189">
        <f>'PLR DET FIXED INPUT PG'!I131</f>
        <v>-9.4000000000000306E-2</v>
      </c>
      <c r="J131" s="189">
        <f>'PLR DET FIXED INPUT PG'!J131</f>
        <v>-9.3999999999999861E-2</v>
      </c>
      <c r="K131" s="189">
        <f>'PLR DET FIXED INPUT PG'!K131</f>
        <v>-8.8999999999999968E-2</v>
      </c>
      <c r="L131" s="189">
        <f>'PLR DET FIXED INPUT PG'!L131</f>
        <v>-8.8999999999999968E-2</v>
      </c>
      <c r="M131" s="189">
        <f>'PLR DET FIXED INPUT PG'!M131</f>
        <v>-6.4000000000000057E-2</v>
      </c>
      <c r="N131" s="189">
        <f>'PLR DET FIXED INPUT PG'!N131</f>
        <v>-6.4000000000000057E-2</v>
      </c>
      <c r="O131" s="189">
        <f>'PLR DET FIXED INPUT PG'!O131</f>
        <v>-6.3999999999999613E-2</v>
      </c>
      <c r="P131" s="189">
        <f>'PLR DET FIXED INPUT PG'!P131</f>
        <v>-5.9000000000000163E-2</v>
      </c>
      <c r="Q131" s="189">
        <f>'PLR DET FIXED INPUT PG'!Q131</f>
        <v>-5.400000000000027E-2</v>
      </c>
      <c r="R131" s="189">
        <f>'PLR DET FIXED INPUT PG'!R131</f>
        <v>-5.5999999999999606E-2</v>
      </c>
      <c r="S131" s="189">
        <f>'PLR DET FIXED INPUT PG'!S131</f>
        <v>-5.600000000000005E-2</v>
      </c>
      <c r="T131" s="189">
        <f>'PLR DET FIXED INPUT PG'!T131</f>
        <v>-5.5999999999999606E-2</v>
      </c>
      <c r="U131" s="189">
        <f>'PLR DET FIXED INPUT PG'!U131</f>
        <v>-5.600000000000005E-2</v>
      </c>
      <c r="V131" s="189">
        <f>'PLR DET FIXED INPUT PG'!V131</f>
        <v>-5.600000000000005E-2</v>
      </c>
      <c r="W131" s="189">
        <f>'PLR DET FIXED INPUT PG'!W131</f>
        <v>-5.600000000000005E-2</v>
      </c>
      <c r="X131" s="189">
        <f>'PLR DET FIXED INPUT PG'!X131</f>
        <v>-6.0999999999999943E-2</v>
      </c>
      <c r="Y131" s="189">
        <f>'PLR DET FIXED INPUT PG'!Y131</f>
        <v>-3.8999999999999702E-2</v>
      </c>
      <c r="Z131" s="189">
        <f>'PLR DET FIXED INPUT PG'!Z131</f>
        <v>-3.3999999999999808E-2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-2986433</v>
      </c>
      <c r="D138" s="186">
        <f>'PLR DET FIXED INPUT PG'!D138+'PLR DET INDEX INPUT PG'!D138</f>
        <v>-2670731</v>
      </c>
      <c r="E138" s="186">
        <f>'PLR DET FIXED INPUT PG'!E138+'PLR DET INDEX INPUT PG'!E138</f>
        <v>-1882426</v>
      </c>
      <c r="F138" s="186">
        <f>'PLR DET FIXED INPUT PG'!F138+'PLR DET INDEX INPUT PG'!F138</f>
        <v>-415415</v>
      </c>
      <c r="G138" s="186">
        <f>'PLR DET FIXED INPUT PG'!G138+'PLR DET INDEX INPUT PG'!G138</f>
        <v>-437137</v>
      </c>
      <c r="H138" s="186">
        <f>'PLR DET FIXED INPUT PG'!H138+'PLR DET INDEX INPUT PG'!H138</f>
        <v>-959383</v>
      </c>
      <c r="I138" s="186">
        <f>'PLR DET FIXED INPUT PG'!I138+'PLR DET INDEX INPUT PG'!I138</f>
        <v>-1069845</v>
      </c>
      <c r="J138" s="186">
        <f>'PLR DET FIXED INPUT PG'!J138+'PLR DET INDEX INPUT PG'!J138</f>
        <v>-1437409</v>
      </c>
      <c r="K138" s="186">
        <f>'PLR DET FIXED INPUT PG'!K138+'PLR DET INDEX INPUT PG'!K138</f>
        <v>-1384112</v>
      </c>
      <c r="L138" s="186">
        <f>'PLR DET FIXED INPUT PG'!L138+'PLR DET INDEX INPUT PG'!L138</f>
        <v>-1410186</v>
      </c>
      <c r="M138" s="186">
        <f>'PLR DET FIXED INPUT PG'!M138+'PLR DET INDEX INPUT PG'!M138</f>
        <v>-2843088</v>
      </c>
      <c r="N138" s="186">
        <f>'PLR DET FIXED INPUT PG'!N138+'PLR DET INDEX INPUT PG'!N138</f>
        <v>-2870476</v>
      </c>
      <c r="O138" s="186">
        <f>'PLR DET FIXED INPUT PG'!O138+'PLR DET INDEX INPUT PG'!O138</f>
        <v>-2845153</v>
      </c>
      <c r="P138" s="186">
        <f>'PLR DET FIXED INPUT PG'!P138+'PLR DET INDEX INPUT PG'!P138</f>
        <v>-2376772</v>
      </c>
      <c r="Q138" s="186">
        <f>'PLR DET FIXED INPUT PG'!Q138+'PLR DET INDEX INPUT PG'!Q138</f>
        <v>-2619722</v>
      </c>
      <c r="R138" s="186">
        <f>'PLR DET FIXED INPUT PG'!R138+'PLR DET INDEX INPUT PG'!R138</f>
        <v>-8359</v>
      </c>
      <c r="S138" s="186">
        <f>'PLR DET FIXED INPUT PG'!S138+'PLR DET INDEX INPUT PG'!S138</f>
        <v>-8449</v>
      </c>
      <c r="T138" s="186">
        <f>'PLR DET FIXED INPUT PG'!T138+'PLR DET INDEX INPUT PG'!T138</f>
        <v>-3225</v>
      </c>
      <c r="U138" s="186">
        <f>'PLR DET FIXED INPUT PG'!U138+'PLR DET INDEX INPUT PG'!U138</f>
        <v>2738</v>
      </c>
      <c r="V138" s="186">
        <f>'PLR DET FIXED INPUT PG'!V138+'PLR DET INDEX INPUT PG'!V138</f>
        <v>8742</v>
      </c>
      <c r="W138" s="186">
        <f>'PLR DET FIXED INPUT PG'!W138+'PLR DET INDEX INPUT PG'!W138</f>
        <v>7722</v>
      </c>
      <c r="X138" s="186">
        <f>'PLR DET FIXED INPUT PG'!X138+'PLR DET INDEX INPUT PG'!X138</f>
        <v>12890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-27245979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12029709</v>
      </c>
      <c r="D139" s="186">
        <f>'PLR DET FIXED INPUT PG'!D139+'PLR DET INDEX INPUT PG'!D139</f>
        <v>8847016</v>
      </c>
      <c r="E139" s="186">
        <f>'PLR DET FIXED INPUT PG'!E139+'PLR DET INDEX INPUT PG'!E139</f>
        <v>1766480</v>
      </c>
      <c r="F139" s="186">
        <f>'PLR DET FIXED INPUT PG'!F139+'PLR DET INDEX INPUT PG'!F139</f>
        <v>211129</v>
      </c>
      <c r="G139" s="186">
        <f>'PLR DET FIXED INPUT PG'!G139+'PLR DET INDEX INPUT PG'!G139</f>
        <v>2216510</v>
      </c>
      <c r="H139" s="186">
        <f>'PLR DET FIXED INPUT PG'!H139+'PLR DET INDEX INPUT PG'!H139</f>
        <v>2874075</v>
      </c>
      <c r="I139" s="186">
        <f>'PLR DET FIXED INPUT PG'!I139+'PLR DET INDEX INPUT PG'!I139</f>
        <v>4807056</v>
      </c>
      <c r="J139" s="186">
        <f>'PLR DET FIXED INPUT PG'!J139+'PLR DET INDEX INPUT PG'!J139</f>
        <v>4539125</v>
      </c>
      <c r="K139" s="186">
        <f>'PLR DET FIXED INPUT PG'!K139+'PLR DET INDEX INPUT PG'!K139</f>
        <v>4972368</v>
      </c>
      <c r="L139" s="186">
        <f>'PLR DET FIXED INPUT PG'!L139+'PLR DET INDEX INPUT PG'!L139</f>
        <v>5159676</v>
      </c>
      <c r="M139" s="186">
        <f>'PLR DET FIXED INPUT PG'!M139+'PLR DET INDEX INPUT PG'!M139</f>
        <v>4936404</v>
      </c>
      <c r="N139" s="186">
        <f>'PLR DET FIXED INPUT PG'!N139+'PLR DET INDEX INPUT PG'!N139</f>
        <v>5075509</v>
      </c>
      <c r="O139" s="186">
        <f>'PLR DET FIXED INPUT PG'!O139+'PLR DET INDEX INPUT PG'!O139</f>
        <v>2117671</v>
      </c>
      <c r="P139" s="186">
        <f>'PLR DET FIXED INPUT PG'!P139+'PLR DET INDEX INPUT PG'!P139</f>
        <v>1442109</v>
      </c>
      <c r="Q139" s="186">
        <f>'PLR DET FIXED INPUT PG'!Q139+'PLR DET INDEX INPUT PG'!Q139</f>
        <v>1631471</v>
      </c>
      <c r="R139" s="186">
        <f>'PLR DET FIXED INPUT PG'!R139+'PLR DET INDEX INPUT PG'!R139</f>
        <v>277432</v>
      </c>
      <c r="S139" s="186">
        <f>'PLR DET FIXED INPUT PG'!S139+'PLR DET INDEX INPUT PG'!S139</f>
        <v>122373</v>
      </c>
      <c r="T139" s="186">
        <f>'PLR DET FIXED INPUT PG'!T139+'PLR DET INDEX INPUT PG'!T139</f>
        <v>157886</v>
      </c>
      <c r="U139" s="186">
        <f>'PLR DET FIXED INPUT PG'!U139+'PLR DET INDEX INPUT PG'!U139</f>
        <v>408807</v>
      </c>
      <c r="V139" s="186">
        <f>'PLR DET FIXED INPUT PG'!V139+'PLR DET INDEX INPUT PG'!V139</f>
        <v>438294</v>
      </c>
      <c r="W139" s="186">
        <f>'PLR DET FIXED INPUT PG'!W139+'PLR DET INDEX INPUT PG'!W139</f>
        <v>412684</v>
      </c>
      <c r="X139" s="186">
        <f>'PLR DET FIXED INPUT PG'!X139+'PLR DET INDEX INPUT PG'!X139</f>
        <v>321743</v>
      </c>
      <c r="Y139" s="186">
        <f>'PLR DET FIXED INPUT PG'!Y139+'PLR DET INDEX INPUT PG'!Y139</f>
        <v>2012790</v>
      </c>
      <c r="Z139" s="186">
        <f>'PLR DET FIXED INPUT PG'!Z139+'PLR DET INDEX INPUT PG'!Z139</f>
        <v>2244981</v>
      </c>
      <c r="AA139" s="186">
        <f>'PLR DET FIXED INPUT PG'!AA139</f>
        <v>69023298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9043276</v>
      </c>
      <c r="D140" s="193">
        <f t="shared" ref="D140:Z140" si="24">SUM(D138:D139)</f>
        <v>6176285</v>
      </c>
      <c r="E140" s="193">
        <f t="shared" si="24"/>
        <v>-115946</v>
      </c>
      <c r="F140" s="193">
        <f t="shared" si="24"/>
        <v>-204286</v>
      </c>
      <c r="G140" s="193">
        <f t="shared" si="24"/>
        <v>1779373</v>
      </c>
      <c r="H140" s="193">
        <f t="shared" si="24"/>
        <v>1914692</v>
      </c>
      <c r="I140" s="193">
        <f t="shared" si="24"/>
        <v>3737211</v>
      </c>
      <c r="J140" s="193">
        <f t="shared" si="24"/>
        <v>3101716</v>
      </c>
      <c r="K140" s="193">
        <f t="shared" si="24"/>
        <v>3588256</v>
      </c>
      <c r="L140" s="193">
        <f t="shared" si="24"/>
        <v>3749490</v>
      </c>
      <c r="M140" s="193">
        <f t="shared" si="24"/>
        <v>2093316</v>
      </c>
      <c r="N140" s="193">
        <f t="shared" si="24"/>
        <v>2205033</v>
      </c>
      <c r="O140" s="193">
        <f t="shared" si="24"/>
        <v>-727482</v>
      </c>
      <c r="P140" s="193">
        <f t="shared" si="24"/>
        <v>-934663</v>
      </c>
      <c r="Q140" s="193">
        <f t="shared" si="24"/>
        <v>-988251</v>
      </c>
      <c r="R140" s="193">
        <f t="shared" si="24"/>
        <v>269073</v>
      </c>
      <c r="S140" s="193">
        <f t="shared" si="24"/>
        <v>113924</v>
      </c>
      <c r="T140" s="193">
        <f t="shared" si="24"/>
        <v>154661</v>
      </c>
      <c r="U140" s="193">
        <f t="shared" si="24"/>
        <v>411545</v>
      </c>
      <c r="V140" s="193">
        <f t="shared" si="24"/>
        <v>447036</v>
      </c>
      <c r="W140" s="193">
        <f t="shared" si="24"/>
        <v>420406</v>
      </c>
      <c r="X140" s="193">
        <f t="shared" si="24"/>
        <v>334633</v>
      </c>
      <c r="Y140" s="193">
        <f t="shared" si="24"/>
        <v>2012790</v>
      </c>
      <c r="Z140" s="193">
        <f t="shared" si="24"/>
        <v>2244981</v>
      </c>
      <c r="AA140" s="194">
        <f>'PLR DET FIXED INPUT PG'!AA140</f>
        <v>41777319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9007252</v>
      </c>
      <c r="D141" s="186">
        <f>'PLR DET FIXED INPUT PG'!D141+'PLR DET INDEX INPUT PG'!D141</f>
        <v>6206177</v>
      </c>
      <c r="E141" s="186">
        <f>'PLR DET FIXED INPUT PG'!E141+'PLR DET INDEX INPUT PG'!E141</f>
        <v>-184601</v>
      </c>
      <c r="F141" s="186">
        <f>'PLR DET FIXED INPUT PG'!F141+'PLR DET INDEX INPUT PG'!F141</f>
        <v>-219672</v>
      </c>
      <c r="G141" s="186">
        <f>'PLR DET FIXED INPUT PG'!G141+'PLR DET INDEX INPUT PG'!G141</f>
        <v>1760609</v>
      </c>
      <c r="H141" s="186">
        <f>'PLR DET FIXED INPUT PG'!H141+'PLR DET INDEX INPUT PG'!H141</f>
        <v>1930818</v>
      </c>
      <c r="I141" s="186">
        <f>'PLR DET FIXED INPUT PG'!I141+'PLR DET INDEX INPUT PG'!I141</f>
        <v>3654088</v>
      </c>
      <c r="J141" s="186">
        <f>'PLR DET FIXED INPUT PG'!J141+'PLR DET INDEX INPUT PG'!J141</f>
        <v>2986563</v>
      </c>
      <c r="K141" s="186">
        <f>'PLR DET FIXED INPUT PG'!K141+'PLR DET INDEX INPUT PG'!K141</f>
        <v>3532709</v>
      </c>
      <c r="L141" s="186">
        <f>'PLR DET FIXED INPUT PG'!L141+'PLR DET INDEX INPUT PG'!L141</f>
        <v>3733965</v>
      </c>
      <c r="M141" s="186">
        <f>'PLR DET FIXED INPUT PG'!M141+'PLR DET INDEX INPUT PG'!M141</f>
        <v>2067035</v>
      </c>
      <c r="N141" s="186">
        <f>'PLR DET FIXED INPUT PG'!N141+'PLR DET INDEX INPUT PG'!N141</f>
        <v>2171032</v>
      </c>
      <c r="O141" s="186">
        <f>'PLR DET FIXED INPUT PG'!O141+'PLR DET INDEX INPUT PG'!O141</f>
        <v>-765671</v>
      </c>
      <c r="P141" s="186">
        <f>'PLR DET FIXED INPUT PG'!P141+'PLR DET INDEX INPUT PG'!P141</f>
        <v>-967010</v>
      </c>
      <c r="Q141" s="186">
        <f>'PLR DET FIXED INPUT PG'!Q141+'PLR DET INDEX INPUT PG'!Q141</f>
        <v>-1008533</v>
      </c>
      <c r="R141" s="186">
        <f>'PLR DET FIXED INPUT PG'!R141+'PLR DET INDEX INPUT PG'!R141</f>
        <v>257039</v>
      </c>
      <c r="S141" s="186">
        <f>'PLR DET FIXED INPUT PG'!S141+'PLR DET INDEX INPUT PG'!S141</f>
        <v>110334</v>
      </c>
      <c r="T141" s="186">
        <f>'PLR DET FIXED INPUT PG'!T141+'PLR DET INDEX INPUT PG'!T141</f>
        <v>146898</v>
      </c>
      <c r="U141" s="186">
        <f>'PLR DET FIXED INPUT PG'!U141+'PLR DET INDEX INPUT PG'!U141</f>
        <v>349181</v>
      </c>
      <c r="V141" s="186">
        <f>'PLR DET FIXED INPUT PG'!V141+'PLR DET INDEX INPUT PG'!V141</f>
        <v>370326</v>
      </c>
      <c r="W141" s="186">
        <f>'PLR DET FIXED INPUT PG'!W141+'PLR DET INDEX INPUT PG'!W141</f>
        <v>363451</v>
      </c>
      <c r="X141" s="186">
        <f>'PLR DET FIXED INPUT PG'!X141+'PLR DET INDEX INPUT PG'!X141</f>
        <v>304553</v>
      </c>
      <c r="Y141" s="186">
        <f>'PLR DET FIXED INPUT PG'!Y141+'PLR DET INDEX INPUT PG'!Y141</f>
        <v>1993133</v>
      </c>
      <c r="Z141" s="186">
        <f>'PLR DET FIXED INPUT PG'!Z141+'PLR DET INDEX INPUT PG'!Z141</f>
        <v>2221276</v>
      </c>
      <c r="AA141" s="186">
        <f>'PLR DET FIXED INPUT PG'!AA141</f>
        <v>40971113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36024</v>
      </c>
      <c r="D142" s="187">
        <f t="shared" ref="D142:Z142" si="25">D140-D141</f>
        <v>-29892</v>
      </c>
      <c r="E142" s="187">
        <f t="shared" si="25"/>
        <v>68655</v>
      </c>
      <c r="F142" s="187">
        <f t="shared" si="25"/>
        <v>15386</v>
      </c>
      <c r="G142" s="187">
        <f t="shared" si="25"/>
        <v>18764</v>
      </c>
      <c r="H142" s="187">
        <f t="shared" si="25"/>
        <v>-16126</v>
      </c>
      <c r="I142" s="187">
        <f t="shared" si="25"/>
        <v>83123</v>
      </c>
      <c r="J142" s="187">
        <f t="shared" si="25"/>
        <v>115153</v>
      </c>
      <c r="K142" s="187">
        <f t="shared" si="25"/>
        <v>55547</v>
      </c>
      <c r="L142" s="187">
        <f t="shared" si="25"/>
        <v>15525</v>
      </c>
      <c r="M142" s="187">
        <f t="shared" si="25"/>
        <v>26281</v>
      </c>
      <c r="N142" s="187">
        <f t="shared" si="25"/>
        <v>34001</v>
      </c>
      <c r="O142" s="187">
        <f t="shared" si="25"/>
        <v>38189</v>
      </c>
      <c r="P142" s="187">
        <f t="shared" si="25"/>
        <v>32347</v>
      </c>
      <c r="Q142" s="187">
        <f t="shared" si="25"/>
        <v>20282</v>
      </c>
      <c r="R142" s="187">
        <f t="shared" si="25"/>
        <v>12034</v>
      </c>
      <c r="S142" s="187">
        <f t="shared" si="25"/>
        <v>3590</v>
      </c>
      <c r="T142" s="187">
        <f t="shared" si="25"/>
        <v>7763</v>
      </c>
      <c r="U142" s="187">
        <f t="shared" si="25"/>
        <v>62364</v>
      </c>
      <c r="V142" s="187">
        <f t="shared" si="25"/>
        <v>76710</v>
      </c>
      <c r="W142" s="187">
        <f t="shared" si="25"/>
        <v>56955</v>
      </c>
      <c r="X142" s="187">
        <f t="shared" si="25"/>
        <v>30080</v>
      </c>
      <c r="Y142" s="187">
        <f t="shared" si="25"/>
        <v>19657</v>
      </c>
      <c r="Z142" s="187">
        <f t="shared" si="25"/>
        <v>23705</v>
      </c>
      <c r="AA142" s="187">
        <f>'PLR DET FIXED INPUT PG'!AA142</f>
        <v>806206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/>
  </sheetViews>
  <sheetFormatPr defaultRowHeight="8.4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199999999999999" x14ac:dyDescent="0.2">
      <c r="A1" s="219" t="s">
        <v>10</v>
      </c>
    </row>
    <row r="2" spans="1:37" ht="10.199999999999999" x14ac:dyDescent="0.2">
      <c r="A2" s="219" t="s">
        <v>11</v>
      </c>
    </row>
    <row r="3" spans="1:37" ht="10.199999999999999" x14ac:dyDescent="0.2">
      <c r="A3" s="219" t="str">
        <f>'GAS SUM'!A3</f>
        <v>As of December 19, 2001</v>
      </c>
    </row>
    <row r="4" spans="1:37" ht="10.199999999999999" x14ac:dyDescent="0.2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135032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460257</v>
      </c>
      <c r="F9" s="68" t="s">
        <v>15</v>
      </c>
      <c r="I9" s="53">
        <f>O52-1886</f>
        <v>63596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126429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3001612.6032664902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4544865.5432664901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130932+4100</f>
        <v>135032</v>
      </c>
      <c r="O16" s="55">
        <f>SUM(C16:N16)</f>
        <v>1543252.94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425642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34615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460257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160579</v>
      </c>
      <c r="D33" s="64">
        <f>'SPEC REPORT DETAILS'!K10+'SPEC REPORT DETAILS'!K22+'SPEC REPORT DETAILS'!K34+'SPEC REPORT DETAILS'!K47</f>
        <v>144623</v>
      </c>
      <c r="E33" s="64">
        <f>'SPEC REPORT DETAILS'!L10+'SPEC REPORT DETAILS'!L22+'SPEC REPORT DETAILS'!L34+'SPEC REPORT DETAILS'!L47</f>
        <v>159733</v>
      </c>
      <c r="F33" s="64">
        <f>'SPEC REPORT DETAILS'!M10+'SPEC REPORT DETAILS'!M22+'SPEC REPORT DETAILS'!M34+'SPEC REPORT DETAILS'!M47</f>
        <v>-5537</v>
      </c>
      <c r="G33" s="64">
        <f>'SPEC REPORT DETAILS'!N10+'SPEC REPORT DETAILS'!N22+'SPEC REPORT DETAILS'!N34+'SPEC REPORT DETAILS'!N47</f>
        <v>-5719</v>
      </c>
      <c r="H33" s="64">
        <f>'SPEC REPORT DETAILS'!O10+'SPEC REPORT DETAILS'!O22+'SPEC REPORT DETAILS'!O34+'SPEC REPORT DETAILS'!O47</f>
        <v>-5522</v>
      </c>
      <c r="I33" s="64">
        <f>'SPEC REPORT DETAILS'!P10+'SPEC REPORT DETAILS'!P22+'SPEC REPORT DETAILS'!P34+'SPEC REPORT DETAILS'!P47</f>
        <v>-5695</v>
      </c>
      <c r="J33" s="64">
        <f>'SPEC REPORT DETAILS'!Q10+'SPEC REPORT DETAILS'!Q22+'SPEC REPORT DETAILS'!Q34+'SPEC REPORT DETAILS'!Q47</f>
        <v>-5681</v>
      </c>
      <c r="K33" s="64">
        <f>'SPEC REPORT DETAILS'!R10+'SPEC REPORT DETAILS'!R22+'SPEC REPORT DETAILS'!R34+'SPEC REPORT DETAILS'!R47</f>
        <v>-5485</v>
      </c>
      <c r="L33" s="64">
        <f>'SPEC REPORT DETAILS'!S10+'SPEC REPORT DETAILS'!S22+'SPEC REPORT DETAILS'!S34+'SPEC REPORT DETAILS'!S47</f>
        <v>-5654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-17184</v>
      </c>
      <c r="D35" s="64">
        <f>'SPEC BASIS'!D17</f>
        <v>-15476</v>
      </c>
      <c r="E35" s="64">
        <f>'SPEC BASIS'!E17</f>
        <v>-17093</v>
      </c>
      <c r="F35" s="64">
        <f>'SPEC BASIS'!F17</f>
        <v>11888</v>
      </c>
      <c r="G35" s="64">
        <f>'SPEC BASIS'!G17</f>
        <v>12281</v>
      </c>
      <c r="H35" s="64">
        <f>'SPEC BASIS'!H17</f>
        <v>11858</v>
      </c>
      <c r="I35" s="64">
        <f>'SPEC BASIS'!I17</f>
        <v>12226</v>
      </c>
      <c r="J35" s="64">
        <f>'SPEC BASIS'!J17</f>
        <v>12198</v>
      </c>
      <c r="K35" s="64">
        <f>'SPEC BASIS'!K17</f>
        <v>11777</v>
      </c>
      <c r="L35" s="64">
        <f>'SPEC BASIS'!L17</f>
        <v>12140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143395</v>
      </c>
      <c r="D36" s="55">
        <f t="shared" ref="D36:N36" si="1">SUM(D33:D35)</f>
        <v>129147</v>
      </c>
      <c r="E36" s="55">
        <f t="shared" si="1"/>
        <v>142640</v>
      </c>
      <c r="F36" s="55">
        <f t="shared" si="1"/>
        <v>6351</v>
      </c>
      <c r="G36" s="55">
        <f t="shared" si="1"/>
        <v>6562</v>
      </c>
      <c r="H36" s="55">
        <f t="shared" si="1"/>
        <v>6336</v>
      </c>
      <c r="I36" s="55">
        <f t="shared" si="1"/>
        <v>6531</v>
      </c>
      <c r="J36" s="55">
        <f t="shared" si="1"/>
        <v>6517</v>
      </c>
      <c r="K36" s="55">
        <f t="shared" si="1"/>
        <v>6292</v>
      </c>
      <c r="L36" s="55">
        <f t="shared" si="1"/>
        <v>6486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135955</v>
      </c>
      <c r="D37" s="215">
        <f>'SPEC BASIS'!D18+'SPEC SUM FIXED INPUT PG'!D28</f>
        <v>122446</v>
      </c>
      <c r="E37" s="215">
        <f>'SPEC BASIS'!E18+'SPEC SUM FIXED INPUT PG'!E28</f>
        <v>135239</v>
      </c>
      <c r="F37" s="215">
        <f>'SPEC BASIS'!F18+'SPEC SUM FIXED INPUT PG'!F28</f>
        <v>160</v>
      </c>
      <c r="G37" s="215">
        <f>'SPEC BASIS'!G18+'SPEC SUM FIXED INPUT PG'!G28</f>
        <v>165</v>
      </c>
      <c r="H37" s="215">
        <f>'SPEC BASIS'!H18+'SPEC SUM FIXED INPUT PG'!H28</f>
        <v>159</v>
      </c>
      <c r="I37" s="215">
        <f>'SPEC BASIS'!I18+'SPEC SUM FIXED INPUT PG'!I28</f>
        <v>164</v>
      </c>
      <c r="J37" s="215">
        <f>'SPEC BASIS'!J18+'SPEC SUM FIXED INPUT PG'!J28</f>
        <v>164</v>
      </c>
      <c r="K37" s="215">
        <f>'SPEC BASIS'!K18+'SPEC SUM FIXED INPUT PG'!K28</f>
        <v>159</v>
      </c>
      <c r="L37" s="215">
        <f>'SPEC BASIS'!L18+'SPEC SUM FIXED INPUT PG'!L28</f>
        <v>164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7440</v>
      </c>
      <c r="D38" s="64">
        <f t="shared" ref="D38:N38" si="2">D36-D37</f>
        <v>6701</v>
      </c>
      <c r="E38" s="64">
        <f t="shared" si="2"/>
        <v>7401</v>
      </c>
      <c r="F38" s="64">
        <f t="shared" si="2"/>
        <v>6191</v>
      </c>
      <c r="G38" s="64">
        <f t="shared" si="2"/>
        <v>6397</v>
      </c>
      <c r="H38" s="64">
        <f t="shared" si="2"/>
        <v>6177</v>
      </c>
      <c r="I38" s="64">
        <f t="shared" si="2"/>
        <v>6367</v>
      </c>
      <c r="J38" s="64">
        <f t="shared" si="2"/>
        <v>6353</v>
      </c>
      <c r="K38" s="64">
        <f t="shared" si="2"/>
        <v>6133</v>
      </c>
      <c r="L38" s="64">
        <f t="shared" si="2"/>
        <v>6322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425642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34615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460257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394775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65482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 activeCell="A11" sqref="A11"/>
    </sheetView>
  </sheetViews>
  <sheetFormatPr defaultRowHeight="8.4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199999999999999" x14ac:dyDescent="0.2">
      <c r="A1" s="79" t="s">
        <v>10</v>
      </c>
      <c r="B1" s="67"/>
    </row>
    <row r="2" spans="1:39" ht="10.199999999999999" x14ac:dyDescent="0.2">
      <c r="A2" s="79" t="s">
        <v>28</v>
      </c>
      <c r="B2" s="67"/>
    </row>
    <row r="3" spans="1:39" ht="10.199999999999999" x14ac:dyDescent="0.2">
      <c r="A3" s="79" t="str">
        <f>'SPEC REPORT'!A3</f>
        <v>As of December 19, 2001</v>
      </c>
      <c r="B3" s="67"/>
    </row>
    <row r="4" spans="1:39" ht="10.199999999999999" x14ac:dyDescent="0.2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-6461</v>
      </c>
      <c r="K10" s="64">
        <f t="shared" si="0"/>
        <v>-5819</v>
      </c>
      <c r="L10" s="64">
        <f t="shared" si="0"/>
        <v>-6427</v>
      </c>
      <c r="M10" s="64">
        <f t="shared" si="0"/>
        <v>-52346</v>
      </c>
      <c r="N10" s="64">
        <f t="shared" si="0"/>
        <v>-54077</v>
      </c>
      <c r="O10" s="64">
        <f t="shared" si="0"/>
        <v>-52213</v>
      </c>
      <c r="P10" s="64">
        <f t="shared" si="0"/>
        <v>-53834</v>
      </c>
      <c r="Q10" s="64">
        <f t="shared" si="0"/>
        <v>-53709</v>
      </c>
      <c r="R10" s="64">
        <f t="shared" si="0"/>
        <v>-51855</v>
      </c>
      <c r="S10" s="64">
        <f t="shared" si="0"/>
        <v>-53457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-390198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-6461</v>
      </c>
      <c r="K12" s="55">
        <f>'SPEC DET FIXED INPUT PG'!D60</f>
        <v>-5819</v>
      </c>
      <c r="L12" s="55">
        <f>'SPEC DET FIXED INPUT PG'!E60</f>
        <v>-6427</v>
      </c>
      <c r="M12" s="55">
        <f>'SPEC DET FIXED INPUT PG'!F60</f>
        <v>-52346</v>
      </c>
      <c r="N12" s="55">
        <f>'SPEC DET FIXED INPUT PG'!G60</f>
        <v>-54077</v>
      </c>
      <c r="O12" s="55">
        <f>'SPEC DET FIXED INPUT PG'!H60</f>
        <v>-52213</v>
      </c>
      <c r="P12" s="55">
        <f>'SPEC DET FIXED INPUT PG'!I60</f>
        <v>-53834</v>
      </c>
      <c r="Q12" s="55">
        <f>'SPEC DET FIXED INPUT PG'!J60</f>
        <v>-53709</v>
      </c>
      <c r="R12" s="55">
        <f>'SPEC DET FIXED INPUT PG'!K60</f>
        <v>-51855</v>
      </c>
      <c r="S12" s="55">
        <f>'SPEC DET FIXED INPUT PG'!L60</f>
        <v>-53457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-390198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5.1135999999999999</v>
      </c>
      <c r="K15" s="85">
        <f>'SPEC DET FIXED INPUT PG'!D54</f>
        <v>5.1135999999999999</v>
      </c>
      <c r="L15" s="85">
        <f>'SPEC DET FIXED INPUT PG'!E54</f>
        <v>5.1135999999999999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5.1121999999999996</v>
      </c>
      <c r="K16" s="85">
        <f>'SPEC DET FIXED INPUT PG'!D55</f>
        <v>5.1121999999999996</v>
      </c>
      <c r="L16" s="85">
        <f>'SPEC DET FIXED INPUT PG'!E55</f>
        <v>5.1121999999999996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21547</v>
      </c>
      <c r="N22" s="64">
        <f t="shared" si="2"/>
        <v>22260</v>
      </c>
      <c r="O22" s="64">
        <f t="shared" si="2"/>
        <v>21493</v>
      </c>
      <c r="P22" s="64">
        <f t="shared" si="2"/>
        <v>22159</v>
      </c>
      <c r="Q22" s="64">
        <f t="shared" si="2"/>
        <v>22108</v>
      </c>
      <c r="R22" s="64">
        <f t="shared" si="2"/>
        <v>21345</v>
      </c>
      <c r="S22" s="64">
        <f t="shared" si="2"/>
        <v>22005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152917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21547</v>
      </c>
      <c r="N24" s="55">
        <f>'SPEC DET FIXED INPUT PG'!G100</f>
        <v>22260</v>
      </c>
      <c r="O24" s="55">
        <f>'SPEC DET FIXED INPUT PG'!H100</f>
        <v>21493</v>
      </c>
      <c r="P24" s="55">
        <f>'SPEC DET FIXED INPUT PG'!I100</f>
        <v>22159</v>
      </c>
      <c r="Q24" s="55">
        <f>'SPEC DET FIXED INPUT PG'!J100</f>
        <v>22108</v>
      </c>
      <c r="R24" s="55">
        <f>'SPEC DET FIXED INPUT PG'!K100</f>
        <v>21345</v>
      </c>
      <c r="S24" s="55">
        <f>'SPEC DET FIXED INPUT PG'!L100</f>
        <v>22005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152917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167040</v>
      </c>
      <c r="K34" s="64">
        <f t="shared" si="4"/>
        <v>150442</v>
      </c>
      <c r="L34" s="64">
        <f t="shared" si="4"/>
        <v>166160</v>
      </c>
      <c r="M34" s="64">
        <f t="shared" si="4"/>
        <v>25262</v>
      </c>
      <c r="N34" s="64">
        <f t="shared" si="4"/>
        <v>26098</v>
      </c>
      <c r="O34" s="64">
        <f t="shared" si="4"/>
        <v>25198</v>
      </c>
      <c r="P34" s="64">
        <f t="shared" si="4"/>
        <v>25980</v>
      </c>
      <c r="Q34" s="64">
        <f t="shared" si="4"/>
        <v>25920</v>
      </c>
      <c r="R34" s="53">
        <f t="shared" si="4"/>
        <v>25025</v>
      </c>
      <c r="S34" s="53">
        <f t="shared" si="4"/>
        <v>25798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662923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167040</v>
      </c>
      <c r="K36" s="55">
        <f>'SPEC DET FIXED INPUT PG'!D140</f>
        <v>150442</v>
      </c>
      <c r="L36" s="55">
        <f>'SPEC DET FIXED INPUT PG'!E140</f>
        <v>166160</v>
      </c>
      <c r="M36" s="55">
        <f>'SPEC DET FIXED INPUT PG'!F140</f>
        <v>25262</v>
      </c>
      <c r="N36" s="55">
        <f>'SPEC DET FIXED INPUT PG'!G140</f>
        <v>26098</v>
      </c>
      <c r="O36" s="55">
        <f>'SPEC DET FIXED INPUT PG'!H140</f>
        <v>25198</v>
      </c>
      <c r="P36" s="55">
        <f>'SPEC DET FIXED INPUT PG'!I140</f>
        <v>25980</v>
      </c>
      <c r="Q36" s="55">
        <f>'SPEC DET FIXED INPUT PG'!J140</f>
        <v>25920</v>
      </c>
      <c r="R36" s="55">
        <f>'SPEC DET FIXED INPUT PG'!K140</f>
        <v>25025</v>
      </c>
      <c r="S36" s="55">
        <f>'SPEC DET FIXED INPUT PG'!L140</f>
        <v>25798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662923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51037</v>
      </c>
      <c r="K46" s="64">
        <f t="shared" si="6"/>
        <v>23155</v>
      </c>
      <c r="L46" s="64">
        <f t="shared" si="6"/>
        <v>10432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84624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51037</v>
      </c>
      <c r="K48" s="55">
        <f>'SPEC DET FIXED INPUT PG'!D20</f>
        <v>23155</v>
      </c>
      <c r="L48" s="55">
        <f>'SPEC DET FIXED INPUT PG'!E20</f>
        <v>10432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84624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/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209</v>
      </c>
    </row>
    <row r="2" spans="1:27" ht="12" customHeight="1" x14ac:dyDescent="0.2">
      <c r="A2" s="169" t="s">
        <v>154</v>
      </c>
    </row>
    <row r="3" spans="1:27" ht="12" customHeight="1" x14ac:dyDescent="0.2">
      <c r="A3" s="169" t="s">
        <v>183</v>
      </c>
    </row>
    <row r="4" spans="1:27" ht="12" customHeight="1" x14ac:dyDescent="0.2">
      <c r="A4" s="169" t="s">
        <v>184</v>
      </c>
    </row>
    <row r="6" spans="1:27" ht="12" customHeight="1" x14ac:dyDescent="0.2">
      <c r="A6" s="170" t="s">
        <v>144</v>
      </c>
      <c r="C6" s="171" t="s">
        <v>156</v>
      </c>
      <c r="D6" s="171" t="s">
        <v>157</v>
      </c>
      <c r="E6" s="171" t="s">
        <v>158</v>
      </c>
      <c r="F6" s="171" t="s">
        <v>159</v>
      </c>
      <c r="G6" s="171" t="s">
        <v>160</v>
      </c>
      <c r="H6" s="171" t="s">
        <v>161</v>
      </c>
      <c r="I6" s="171" t="s">
        <v>162</v>
      </c>
      <c r="J6" s="171" t="s">
        <v>163</v>
      </c>
      <c r="K6" s="171" t="s">
        <v>164</v>
      </c>
      <c r="L6" s="171" t="s">
        <v>165</v>
      </c>
      <c r="M6" s="171" t="s">
        <v>166</v>
      </c>
      <c r="N6" s="171" t="s">
        <v>167</v>
      </c>
      <c r="O6" s="171" t="s">
        <v>168</v>
      </c>
      <c r="P6" s="171" t="s">
        <v>169</v>
      </c>
      <c r="Q6" s="171" t="s">
        <v>170</v>
      </c>
      <c r="R6" s="171" t="s">
        <v>171</v>
      </c>
      <c r="S6" s="171" t="s">
        <v>172</v>
      </c>
      <c r="T6" s="171" t="s">
        <v>173</v>
      </c>
      <c r="U6" s="171" t="s">
        <v>174</v>
      </c>
      <c r="V6" s="171" t="s">
        <v>175</v>
      </c>
      <c r="W6" s="171" t="s">
        <v>176</v>
      </c>
      <c r="X6" s="171" t="s">
        <v>177</v>
      </c>
      <c r="Y6" s="171" t="s">
        <v>178</v>
      </c>
      <c r="Z6" s="171" t="s">
        <v>179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190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-17184</v>
      </c>
      <c r="D17" s="164">
        <v>-15476</v>
      </c>
      <c r="E17" s="164">
        <v>-17093</v>
      </c>
      <c r="F17" s="164">
        <v>11888</v>
      </c>
      <c r="G17" s="164">
        <v>12281</v>
      </c>
      <c r="H17" s="164">
        <v>11858</v>
      </c>
      <c r="I17" s="164">
        <v>12226</v>
      </c>
      <c r="J17" s="164">
        <v>12198</v>
      </c>
      <c r="K17" s="164">
        <v>11777</v>
      </c>
      <c r="L17" s="164">
        <v>12140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34615</v>
      </c>
    </row>
    <row r="18" spans="1:27" ht="11.25" customHeight="1" x14ac:dyDescent="0.2">
      <c r="A18" s="160" t="s">
        <v>2</v>
      </c>
      <c r="B18" s="157"/>
      <c r="C18" s="160">
        <v>-17182</v>
      </c>
      <c r="D18" s="160">
        <v>-15475</v>
      </c>
      <c r="E18" s="160">
        <v>-17092</v>
      </c>
      <c r="F18" s="160">
        <v>11887</v>
      </c>
      <c r="G18" s="160">
        <v>12280</v>
      </c>
      <c r="H18" s="160">
        <v>11857</v>
      </c>
      <c r="I18" s="160">
        <v>12225</v>
      </c>
      <c r="J18" s="160">
        <v>12197</v>
      </c>
      <c r="K18" s="160">
        <v>11776</v>
      </c>
      <c r="L18" s="160">
        <v>12140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34613</v>
      </c>
    </row>
    <row r="19" spans="1:27" ht="11.25" customHeight="1" x14ac:dyDescent="0.2">
      <c r="A19" s="160" t="s">
        <v>0</v>
      </c>
      <c r="B19" s="157"/>
      <c r="C19" s="166">
        <v>-2</v>
      </c>
      <c r="D19" s="166">
        <v>-1</v>
      </c>
      <c r="E19" s="166">
        <v>-1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0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2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153</v>
      </c>
    </row>
    <row r="2" spans="1:27" s="121" customFormat="1" ht="12" customHeight="1" x14ac:dyDescent="0.2">
      <c r="A2" s="120" t="s">
        <v>154</v>
      </c>
    </row>
    <row r="3" spans="1:27" s="121" customFormat="1" ht="12" customHeight="1" x14ac:dyDescent="0.2">
      <c r="A3" s="120" t="s">
        <v>155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156</v>
      </c>
      <c r="D5" s="39" t="s">
        <v>157</v>
      </c>
      <c r="E5" s="39" t="s">
        <v>158</v>
      </c>
      <c r="F5" s="39" t="s">
        <v>159</v>
      </c>
      <c r="G5" s="39" t="s">
        <v>160</v>
      </c>
      <c r="H5" s="39" t="s">
        <v>161</v>
      </c>
      <c r="I5" s="39" t="s">
        <v>162</v>
      </c>
      <c r="J5" s="39" t="s">
        <v>163</v>
      </c>
      <c r="K5" s="39" t="s">
        <v>164</v>
      </c>
      <c r="L5" s="39" t="s">
        <v>165</v>
      </c>
      <c r="M5" s="39" t="s">
        <v>166</v>
      </c>
      <c r="N5" s="39" t="s">
        <v>167</v>
      </c>
      <c r="O5" s="39" t="s">
        <v>168</v>
      </c>
      <c r="P5" s="39" t="s">
        <v>169</v>
      </c>
      <c r="Q5" s="39" t="s">
        <v>170</v>
      </c>
      <c r="R5" s="39" t="s">
        <v>171</v>
      </c>
      <c r="S5" s="39" t="s">
        <v>172</v>
      </c>
      <c r="T5" s="39" t="s">
        <v>173</v>
      </c>
      <c r="U5" s="39" t="s">
        <v>174</v>
      </c>
      <c r="V5" s="39" t="s">
        <v>175</v>
      </c>
      <c r="W5" s="39" t="s">
        <v>176</v>
      </c>
      <c r="X5" s="39" t="s">
        <v>177</v>
      </c>
      <c r="Y5" s="39" t="s">
        <v>178</v>
      </c>
      <c r="Z5" s="39" t="s">
        <v>179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-2726.7806999999998</v>
      </c>
      <c r="D6" s="125">
        <v>3124.0318000000002</v>
      </c>
      <c r="E6" s="125">
        <v>15501.908600000001</v>
      </c>
      <c r="F6" s="125">
        <v>3078.1698999999999</v>
      </c>
      <c r="G6" s="125">
        <v>5091.0730999999996</v>
      </c>
      <c r="H6" s="125">
        <v>7417.2547999999997</v>
      </c>
      <c r="I6" s="125">
        <v>-11460.132299999999</v>
      </c>
      <c r="J6" s="125">
        <v>-16556.906500000001</v>
      </c>
      <c r="K6" s="125">
        <v>-11749.4118</v>
      </c>
      <c r="L6" s="125">
        <v>-5815.0032000000001</v>
      </c>
      <c r="M6" s="125">
        <v>156.37309999999999</v>
      </c>
      <c r="N6" s="125">
        <v>-2043.6602</v>
      </c>
      <c r="O6" s="125">
        <v>-3624.3377</v>
      </c>
      <c r="P6" s="125">
        <v>-115.08880000000001</v>
      </c>
      <c r="Q6" s="125">
        <v>3278.9204</v>
      </c>
      <c r="R6" s="125">
        <v>-1555.1635000000001</v>
      </c>
      <c r="S6" s="125">
        <v>8768.4925000000003</v>
      </c>
      <c r="T6" s="125">
        <v>1478.2031999999999</v>
      </c>
      <c r="U6" s="125">
        <v>-13779.959199999999</v>
      </c>
      <c r="V6" s="125">
        <v>-18425.088199999998</v>
      </c>
      <c r="W6" s="125">
        <v>-16121.830099999999</v>
      </c>
      <c r="X6" s="125">
        <v>-6263.7978999999996</v>
      </c>
      <c r="Y6" s="125">
        <v>-17133.333299999998</v>
      </c>
      <c r="Z6" s="125">
        <v>-20451.6129</v>
      </c>
      <c r="AA6" s="121">
        <v>-4208.7057000000004</v>
      </c>
    </row>
    <row r="7" spans="1:27" s="121" customFormat="1" ht="11.25" customHeight="1" x14ac:dyDescent="0.2">
      <c r="A7" s="124" t="s">
        <v>98</v>
      </c>
      <c r="C7" s="125">
        <v>-10999.967699999999</v>
      </c>
      <c r="D7" s="125">
        <v>5571.4286000000002</v>
      </c>
      <c r="E7" s="125">
        <v>-15516.129000000001</v>
      </c>
      <c r="F7" s="125">
        <v>-5266.6666999999998</v>
      </c>
      <c r="G7" s="125">
        <v>-6161.2902999999997</v>
      </c>
      <c r="H7" s="125">
        <v>7266.7</v>
      </c>
      <c r="I7" s="125">
        <v>-29479.806499999999</v>
      </c>
      <c r="J7" s="125">
        <v>-44217.6774</v>
      </c>
      <c r="K7" s="125">
        <v>-26931.466700000001</v>
      </c>
      <c r="L7" s="125">
        <v>-5935.4839000000002</v>
      </c>
      <c r="M7" s="125">
        <v>-12366.6333</v>
      </c>
      <c r="N7" s="125">
        <v>-16483.8387</v>
      </c>
      <c r="O7" s="125">
        <v>-21129.032299999999</v>
      </c>
      <c r="P7" s="125">
        <v>-21214.25</v>
      </c>
      <c r="Q7" s="125">
        <v>-13129.0645</v>
      </c>
      <c r="R7" s="125">
        <v>-7900</v>
      </c>
      <c r="S7" s="125">
        <v>-2322.5484000000001</v>
      </c>
      <c r="T7" s="125">
        <v>-5233.3333000000002</v>
      </c>
      <c r="U7" s="125">
        <v>-42610.258099999999</v>
      </c>
      <c r="V7" s="125">
        <v>-52577.967799999999</v>
      </c>
      <c r="W7" s="125">
        <v>-42229.766599999995</v>
      </c>
      <c r="X7" s="125">
        <v>-18032.258099999999</v>
      </c>
      <c r="Y7" s="125">
        <v>-18466.666700000002</v>
      </c>
      <c r="Z7" s="125">
        <v>-24903.2258</v>
      </c>
      <c r="AA7" s="121">
        <v>-18055.190400000003</v>
      </c>
    </row>
    <row r="8" spans="1:27" s="121" customFormat="1" ht="11.25" customHeight="1" x14ac:dyDescent="0.2">
      <c r="A8" s="124" t="s">
        <v>99</v>
      </c>
      <c r="C8" s="125">
        <v>20000</v>
      </c>
      <c r="D8" s="125">
        <v>10000</v>
      </c>
      <c r="E8" s="125">
        <v>10000</v>
      </c>
      <c r="F8" s="125">
        <v>0</v>
      </c>
      <c r="G8" s="125">
        <v>15000</v>
      </c>
      <c r="H8" s="125">
        <v>15000</v>
      </c>
      <c r="I8" s="125">
        <v>35000</v>
      </c>
      <c r="J8" s="125">
        <v>35000</v>
      </c>
      <c r="K8" s="125">
        <v>35000</v>
      </c>
      <c r="L8" s="125">
        <v>35000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14410.9589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6273.2516000000014</v>
      </c>
      <c r="D10" s="36">
        <v>18695.4604</v>
      </c>
      <c r="E10" s="36">
        <v>9985.7795999999998</v>
      </c>
      <c r="F10" s="36">
        <v>-2188.4967999999999</v>
      </c>
      <c r="G10" s="36">
        <v>13929.782800000001</v>
      </c>
      <c r="H10" s="36">
        <v>29683.9548</v>
      </c>
      <c r="I10" s="36">
        <v>-5939.9387999999963</v>
      </c>
      <c r="J10" s="36">
        <v>-25774.583899999998</v>
      </c>
      <c r="K10" s="36">
        <v>-3680.8784999999989</v>
      </c>
      <c r="L10" s="36">
        <v>23249.512900000002</v>
      </c>
      <c r="M10" s="36">
        <v>7789.7398000000012</v>
      </c>
      <c r="N10" s="36">
        <v>1472.5011000000013</v>
      </c>
      <c r="O10" s="36">
        <v>-4753.37</v>
      </c>
      <c r="P10" s="36">
        <v>-1329.3388000000014</v>
      </c>
      <c r="Q10" s="36">
        <v>10149.855899999999</v>
      </c>
      <c r="R10" s="36">
        <v>-4455.1635000000006</v>
      </c>
      <c r="S10" s="36">
        <v>11445.944100000001</v>
      </c>
      <c r="T10" s="36">
        <v>1244.8698999999997</v>
      </c>
      <c r="U10" s="36">
        <v>-51390.217299999997</v>
      </c>
      <c r="V10" s="36">
        <v>-66003.055999999997</v>
      </c>
      <c r="W10" s="36">
        <v>-53351.596699999995</v>
      </c>
      <c r="X10" s="36">
        <v>-19296.055999999997</v>
      </c>
      <c r="Y10" s="36">
        <v>-35600</v>
      </c>
      <c r="Z10" s="37">
        <v>-45354.8387</v>
      </c>
      <c r="AA10" s="121">
        <v>-7852.9372000000058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-2726.7806999999998</v>
      </c>
      <c r="D15" s="125">
        <v>3124.0318000000002</v>
      </c>
      <c r="E15" s="125">
        <v>15501.908600000001</v>
      </c>
      <c r="F15" s="125">
        <v>3078.1698999999999</v>
      </c>
      <c r="G15" s="125">
        <v>5091.0730999999996</v>
      </c>
      <c r="H15" s="125">
        <v>7417.2547999999997</v>
      </c>
      <c r="I15" s="125">
        <v>-11460.132299999999</v>
      </c>
      <c r="J15" s="125">
        <v>-16556.906500000001</v>
      </c>
      <c r="K15" s="125">
        <v>-11749.4118</v>
      </c>
      <c r="L15" s="125">
        <v>-5815.0032000000001</v>
      </c>
      <c r="M15" s="125">
        <v>156.37309999999999</v>
      </c>
      <c r="N15" s="125">
        <v>-2043.6602</v>
      </c>
      <c r="O15" s="125">
        <v>-3624.3377</v>
      </c>
      <c r="P15" s="125">
        <v>-115.08880000000001</v>
      </c>
      <c r="Q15" s="125">
        <v>3278.9204</v>
      </c>
      <c r="R15" s="125">
        <v>-1555.1635000000001</v>
      </c>
      <c r="S15" s="125">
        <v>8768.4925000000003</v>
      </c>
      <c r="T15" s="125">
        <v>1478.2031999999999</v>
      </c>
      <c r="U15" s="125">
        <v>-13779.959199999999</v>
      </c>
      <c r="V15" s="125">
        <v>-18425.088199999998</v>
      </c>
      <c r="W15" s="125">
        <v>-16121.830099999999</v>
      </c>
      <c r="X15" s="125">
        <v>-6263.7978999999996</v>
      </c>
      <c r="Y15" s="125">
        <v>-17133.333299999998</v>
      </c>
      <c r="Z15" s="125">
        <v>-20451.6129</v>
      </c>
      <c r="AA15" s="121">
        <v>-4208.7057000000004</v>
      </c>
    </row>
    <row r="16" spans="1:27" s="121" customFormat="1" ht="11.25" customHeight="1" x14ac:dyDescent="0.2">
      <c r="A16" s="124" t="s">
        <v>98</v>
      </c>
      <c r="C16" s="125">
        <v>-10999.967699999999</v>
      </c>
      <c r="D16" s="125">
        <v>5571.4286000000002</v>
      </c>
      <c r="E16" s="125">
        <v>-15516.129000000001</v>
      </c>
      <c r="F16" s="125">
        <v>-5266.6666999999998</v>
      </c>
      <c r="G16" s="125">
        <v>-6161.2902999999997</v>
      </c>
      <c r="H16" s="125">
        <v>7266.7</v>
      </c>
      <c r="I16" s="125">
        <v>-26225.806499999999</v>
      </c>
      <c r="J16" s="125">
        <v>-40838.709699999999</v>
      </c>
      <c r="K16" s="125">
        <v>-23766.666700000002</v>
      </c>
      <c r="L16" s="125">
        <v>-5935.4839000000002</v>
      </c>
      <c r="M16" s="125">
        <v>-12366.6333</v>
      </c>
      <c r="N16" s="125">
        <v>-16483.8387</v>
      </c>
      <c r="O16" s="125">
        <v>-21129.032299999999</v>
      </c>
      <c r="P16" s="125">
        <v>-21214.25</v>
      </c>
      <c r="Q16" s="125">
        <v>-13129.0645</v>
      </c>
      <c r="R16" s="125">
        <v>-7900</v>
      </c>
      <c r="S16" s="125">
        <v>-2322.5484000000001</v>
      </c>
      <c r="T16" s="125">
        <v>-5233.3333000000002</v>
      </c>
      <c r="U16" s="125">
        <v>-39322.6129</v>
      </c>
      <c r="V16" s="125">
        <v>-49290.3226</v>
      </c>
      <c r="W16" s="125">
        <v>-38933.333299999998</v>
      </c>
      <c r="X16" s="125">
        <v>-18032.258099999999</v>
      </c>
      <c r="Y16" s="125">
        <v>-18466.666700000002</v>
      </c>
      <c r="Z16" s="125">
        <v>-24903.2258</v>
      </c>
      <c r="AA16" s="121">
        <v>-17228.761600000002</v>
      </c>
    </row>
    <row r="17" spans="1:27" s="121" customFormat="1" ht="11.25" customHeight="1" x14ac:dyDescent="0.2">
      <c r="A17" s="124" t="s">
        <v>99</v>
      </c>
      <c r="C17" s="125">
        <v>20000</v>
      </c>
      <c r="D17" s="125">
        <v>10000</v>
      </c>
      <c r="E17" s="125">
        <v>10000</v>
      </c>
      <c r="F17" s="125">
        <v>0</v>
      </c>
      <c r="G17" s="125">
        <v>15000</v>
      </c>
      <c r="H17" s="125">
        <v>15000</v>
      </c>
      <c r="I17" s="125">
        <v>35000</v>
      </c>
      <c r="J17" s="125">
        <v>35000</v>
      </c>
      <c r="K17" s="125">
        <v>35000</v>
      </c>
      <c r="L17" s="125">
        <v>35000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14410.9589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6273.2516000000014</v>
      </c>
      <c r="D19" s="36">
        <v>18695.4604</v>
      </c>
      <c r="E19" s="36">
        <v>9985.7795999999998</v>
      </c>
      <c r="F19" s="36">
        <v>-2188.4967999999999</v>
      </c>
      <c r="G19" s="36">
        <v>13929.782800000001</v>
      </c>
      <c r="H19" s="36">
        <v>29683.9548</v>
      </c>
      <c r="I19" s="36">
        <v>-2685.9387999999963</v>
      </c>
      <c r="J19" s="36">
        <v>-22395.616200000004</v>
      </c>
      <c r="K19" s="36">
        <v>-516.07850000000326</v>
      </c>
      <c r="L19" s="36">
        <v>23249.512900000002</v>
      </c>
      <c r="M19" s="36">
        <v>7789.7398000000012</v>
      </c>
      <c r="N19" s="36">
        <v>1472.5011000000013</v>
      </c>
      <c r="O19" s="36">
        <v>-4753.37</v>
      </c>
      <c r="P19" s="36">
        <v>-1329.3388000000014</v>
      </c>
      <c r="Q19" s="36">
        <v>10149.855899999999</v>
      </c>
      <c r="R19" s="36">
        <v>-4455.1635000000006</v>
      </c>
      <c r="S19" s="36">
        <v>11445.944100000001</v>
      </c>
      <c r="T19" s="36">
        <v>1244.8698999999997</v>
      </c>
      <c r="U19" s="36">
        <v>-48102.572099999998</v>
      </c>
      <c r="V19" s="36">
        <v>-62715.410799999998</v>
      </c>
      <c r="W19" s="36">
        <v>-50055.163399999998</v>
      </c>
      <c r="X19" s="36">
        <v>-19296.055999999997</v>
      </c>
      <c r="Y19" s="36">
        <v>-35600</v>
      </c>
      <c r="Z19" s="37">
        <v>-45354.8387</v>
      </c>
      <c r="AA19" s="121">
        <v>-7026.5084000000043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9683.9547999999995</v>
      </c>
      <c r="I22" s="36">
        <v>0</v>
      </c>
      <c r="J22" s="36">
        <v>-2395.616200000004</v>
      </c>
      <c r="K22" s="36">
        <v>0</v>
      </c>
      <c r="L22" s="36">
        <v>3249.5129000000015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-8102.5720999999976</v>
      </c>
      <c r="V22" s="36">
        <v>-22715.410799999998</v>
      </c>
      <c r="W22" s="36">
        <v>-10055.163399999998</v>
      </c>
      <c r="X22" s="36">
        <v>0</v>
      </c>
      <c r="Y22" s="36">
        <v>0</v>
      </c>
      <c r="Z22" s="36">
        <v>-5354.8387000000002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181</v>
      </c>
    </row>
    <row r="2" spans="1:27" s="121" customFormat="1" ht="12" customHeight="1" x14ac:dyDescent="0.2">
      <c r="A2" s="120" t="s">
        <v>154</v>
      </c>
    </row>
    <row r="3" spans="1:27" s="121" customFormat="1" ht="12" customHeight="1" x14ac:dyDescent="0.2">
      <c r="A3" s="120" t="s">
        <v>155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156</v>
      </c>
      <c r="D5" s="39" t="s">
        <v>157</v>
      </c>
      <c r="E5" s="39" t="s">
        <v>158</v>
      </c>
      <c r="F5" s="39" t="s">
        <v>159</v>
      </c>
      <c r="G5" s="39" t="s">
        <v>160</v>
      </c>
      <c r="H5" s="39" t="s">
        <v>161</v>
      </c>
      <c r="I5" s="39" t="s">
        <v>162</v>
      </c>
      <c r="J5" s="39" t="s">
        <v>163</v>
      </c>
      <c r="K5" s="39" t="s">
        <v>164</v>
      </c>
      <c r="L5" s="39" t="s">
        <v>165</v>
      </c>
      <c r="M5" s="39" t="s">
        <v>166</v>
      </c>
      <c r="N5" s="39" t="s">
        <v>167</v>
      </c>
      <c r="O5" s="39" t="s">
        <v>168</v>
      </c>
      <c r="P5" s="39" t="s">
        <v>169</v>
      </c>
      <c r="Q5" s="39" t="s">
        <v>170</v>
      </c>
      <c r="R5" s="39" t="s">
        <v>171</v>
      </c>
      <c r="S5" s="39" t="s">
        <v>172</v>
      </c>
      <c r="T5" s="39" t="s">
        <v>173</v>
      </c>
      <c r="U5" s="39" t="s">
        <v>174</v>
      </c>
      <c r="V5" s="39" t="s">
        <v>175</v>
      </c>
      <c r="W5" s="39" t="s">
        <v>176</v>
      </c>
      <c r="X5" s="39" t="s">
        <v>177</v>
      </c>
      <c r="Y5" s="39" t="s">
        <v>178</v>
      </c>
      <c r="Z5" s="39" t="s">
        <v>179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2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2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2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2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182</v>
      </c>
    </row>
    <row r="2" spans="1:27" ht="12" customHeight="1" x14ac:dyDescent="0.2">
      <c r="A2" s="221" t="s">
        <v>154</v>
      </c>
    </row>
    <row r="3" spans="1:27" ht="12" customHeight="1" x14ac:dyDescent="0.2">
      <c r="A3" s="221" t="s">
        <v>183</v>
      </c>
    </row>
    <row r="4" spans="1:27" ht="12" customHeight="1" x14ac:dyDescent="0.2">
      <c r="A4" s="221" t="s">
        <v>184</v>
      </c>
    </row>
    <row r="6" spans="1:27" ht="12" customHeight="1" x14ac:dyDescent="0.2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2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5">
      <c r="A8" s="25" t="s">
        <v>185</v>
      </c>
      <c r="C8" s="25">
        <v>-31161.290300000001</v>
      </c>
      <c r="D8" s="25">
        <v>-20571.392899999999</v>
      </c>
      <c r="E8" s="25">
        <v>-8193.5161000000007</v>
      </c>
      <c r="F8" s="25">
        <v>-6400</v>
      </c>
      <c r="G8" s="25">
        <v>-4387.0968000000003</v>
      </c>
      <c r="H8" s="25">
        <v>-6800</v>
      </c>
      <c r="I8" s="25">
        <v>-25677.3871</v>
      </c>
      <c r="J8" s="25">
        <v>-30774.1613</v>
      </c>
      <c r="K8" s="25">
        <v>-25966.666700000002</v>
      </c>
      <c r="L8" s="25">
        <v>-20032.258099999999</v>
      </c>
      <c r="M8" s="25">
        <v>-18799.966700000001</v>
      </c>
      <c r="N8" s="25">
        <v>-21000</v>
      </c>
      <c r="O8" s="25">
        <v>-22580.6774</v>
      </c>
      <c r="P8" s="25">
        <v>-19071.428599999999</v>
      </c>
      <c r="Q8" s="25">
        <v>-15677.419400000001</v>
      </c>
      <c r="R8" s="25">
        <v>-11033.3333</v>
      </c>
      <c r="S8" s="25">
        <v>-709.67740000000003</v>
      </c>
      <c r="T8" s="25">
        <v>-7999.9666999999999</v>
      </c>
      <c r="U8" s="25">
        <v>-23258.129000000001</v>
      </c>
      <c r="V8" s="25">
        <v>-27903.258099999999</v>
      </c>
      <c r="W8" s="25">
        <v>-25600</v>
      </c>
      <c r="X8" s="25">
        <v>-15741.967699999999</v>
      </c>
      <c r="Y8" s="25">
        <v>-17133.333299999998</v>
      </c>
      <c r="Z8" s="25">
        <v>-20451.6129</v>
      </c>
    </row>
    <row r="9" spans="1:27" ht="11.25" customHeight="1" x14ac:dyDescent="0.2">
      <c r="A9" s="221" t="s">
        <v>186</v>
      </c>
      <c r="C9" s="26">
        <v>-2726.7806999999993</v>
      </c>
      <c r="D9" s="26">
        <v>3124.0318000000007</v>
      </c>
      <c r="E9" s="26">
        <v>15501.908599999999</v>
      </c>
      <c r="F9" s="26">
        <v>3078.1699000000008</v>
      </c>
      <c r="G9" s="26">
        <v>5091.0731000000005</v>
      </c>
      <c r="H9" s="26">
        <v>7417.2548000000006</v>
      </c>
      <c r="I9" s="26">
        <v>-11460.132299999999</v>
      </c>
      <c r="J9" s="26">
        <v>-16556.906499999997</v>
      </c>
      <c r="K9" s="26">
        <v>-11749.411900000001</v>
      </c>
      <c r="L9" s="26">
        <v>-5815.0032999999985</v>
      </c>
      <c r="M9" s="26">
        <v>156.3731000000007</v>
      </c>
      <c r="N9" s="26">
        <v>-2043.6601999999984</v>
      </c>
      <c r="O9" s="26">
        <v>-3624.3375999999989</v>
      </c>
      <c r="P9" s="26">
        <v>-115.08879999999772</v>
      </c>
      <c r="Q9" s="26">
        <v>3278.9204000000009</v>
      </c>
      <c r="R9" s="26">
        <v>-1555.1633999999995</v>
      </c>
      <c r="S9" s="26">
        <v>8768.4925000000003</v>
      </c>
      <c r="T9" s="26">
        <v>1478.2032000000008</v>
      </c>
      <c r="U9" s="26">
        <v>-13779.9591</v>
      </c>
      <c r="V9" s="26">
        <v>-18425.088199999998</v>
      </c>
      <c r="W9" s="26">
        <v>-16121.830099999999</v>
      </c>
      <c r="X9" s="26">
        <v>-6263.7977999999985</v>
      </c>
      <c r="Y9" s="26">
        <v>-17133.333299999998</v>
      </c>
      <c r="Z9" s="26">
        <v>-20451.6129</v>
      </c>
    </row>
    <row r="11" spans="1:27" ht="11.25" customHeight="1" x14ac:dyDescent="0.2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20000</v>
      </c>
      <c r="D12" s="25">
        <v>10000</v>
      </c>
      <c r="E12" s="25">
        <v>10000</v>
      </c>
      <c r="F12" s="25">
        <v>0</v>
      </c>
      <c r="G12" s="25">
        <v>15000</v>
      </c>
      <c r="H12" s="25">
        <v>15000</v>
      </c>
      <c r="I12" s="25">
        <v>35000</v>
      </c>
      <c r="J12" s="25">
        <v>35000</v>
      </c>
      <c r="K12" s="25">
        <v>35000</v>
      </c>
      <c r="L12" s="25">
        <v>35000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2">
      <c r="A13" s="25" t="s">
        <v>187</v>
      </c>
      <c r="C13" s="25">
        <v>-30999.967700000001</v>
      </c>
      <c r="D13" s="25">
        <v>-14428.571400000001</v>
      </c>
      <c r="E13" s="25">
        <v>-516.12900000000002</v>
      </c>
      <c r="F13" s="25">
        <v>-266.66669999999999</v>
      </c>
      <c r="G13" s="25">
        <v>-1161.2902999999999</v>
      </c>
      <c r="H13" s="25">
        <v>-7733.3</v>
      </c>
      <c r="I13" s="25">
        <v>-46225.806499999999</v>
      </c>
      <c r="J13" s="25">
        <v>-65838.709700000007</v>
      </c>
      <c r="K13" s="25">
        <v>-48766.666700000002</v>
      </c>
      <c r="L13" s="25">
        <v>-30935.483899999999</v>
      </c>
      <c r="M13" s="25">
        <v>-17366.633300000001</v>
      </c>
      <c r="N13" s="25">
        <v>-21483.8387</v>
      </c>
      <c r="O13" s="25">
        <v>-26129.032299999999</v>
      </c>
      <c r="P13" s="25">
        <v>-21214.25</v>
      </c>
      <c r="Q13" s="25">
        <v>-13129.0645</v>
      </c>
      <c r="R13" s="25">
        <v>-12900</v>
      </c>
      <c r="S13" s="25">
        <v>-7322.5483999999997</v>
      </c>
      <c r="T13" s="25">
        <v>-10233.3333</v>
      </c>
      <c r="U13" s="25">
        <v>-44322.6129</v>
      </c>
      <c r="V13" s="25">
        <v>-54290.3226</v>
      </c>
      <c r="W13" s="25">
        <v>-43933.333299999998</v>
      </c>
      <c r="X13" s="25">
        <v>-23032.258099999999</v>
      </c>
      <c r="Y13" s="25">
        <v>-18466.666700000002</v>
      </c>
      <c r="Z13" s="25">
        <v>-24903.2258</v>
      </c>
    </row>
    <row r="14" spans="1:27" ht="11.25" customHeight="1" thickBot="1" x14ac:dyDescent="0.25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189</v>
      </c>
      <c r="C15" s="26">
        <v>9000.0322999999989</v>
      </c>
      <c r="D15" s="26">
        <v>15571.428599999999</v>
      </c>
      <c r="E15" s="26">
        <v>-5516.1289999999999</v>
      </c>
      <c r="F15" s="26">
        <v>-5266.6666999999998</v>
      </c>
      <c r="G15" s="26">
        <v>8838.7096999999994</v>
      </c>
      <c r="H15" s="26">
        <v>22266.7</v>
      </c>
      <c r="I15" s="26">
        <v>8774.1935000000012</v>
      </c>
      <c r="J15" s="26">
        <v>-5838.7097000000067</v>
      </c>
      <c r="K15" s="26">
        <v>11233.333299999998</v>
      </c>
      <c r="L15" s="26">
        <v>29064.516100000001</v>
      </c>
      <c r="M15" s="26">
        <v>7633.3666999999987</v>
      </c>
      <c r="N15" s="26">
        <v>3516.1612999999998</v>
      </c>
      <c r="O15" s="26">
        <v>-1129.0322999999989</v>
      </c>
      <c r="P15" s="26">
        <v>-1214.25</v>
      </c>
      <c r="Q15" s="26">
        <v>6870.9354999999996</v>
      </c>
      <c r="R15" s="26">
        <v>-2900</v>
      </c>
      <c r="S15" s="26">
        <v>2677.4516000000003</v>
      </c>
      <c r="T15" s="26">
        <v>-233.33330000000024</v>
      </c>
      <c r="U15" s="26">
        <v>-34322.6129</v>
      </c>
      <c r="V15" s="26">
        <v>-44290.3226</v>
      </c>
      <c r="W15" s="26">
        <v>-33933.333299999998</v>
      </c>
      <c r="X15" s="26">
        <v>-13032.258099999999</v>
      </c>
      <c r="Y15" s="26">
        <v>-18466.666700000002</v>
      </c>
      <c r="Z15" s="26">
        <v>-24903.2258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6273.2515999999996</v>
      </c>
      <c r="D19" s="29">
        <v>18695.4604</v>
      </c>
      <c r="E19" s="29">
        <v>9985.779599999998</v>
      </c>
      <c r="F19" s="29">
        <v>-2188.496799999999</v>
      </c>
      <c r="G19" s="29">
        <v>13929.782800000001</v>
      </c>
      <c r="H19" s="29">
        <v>29683.9548</v>
      </c>
      <c r="I19" s="29">
        <v>-2685.9387999999981</v>
      </c>
      <c r="J19" s="29">
        <v>-22395.616200000004</v>
      </c>
      <c r="K19" s="29">
        <v>-516.07860000000255</v>
      </c>
      <c r="L19" s="29">
        <v>23249.512800000004</v>
      </c>
      <c r="M19" s="29">
        <v>7789.7397999999994</v>
      </c>
      <c r="N19" s="29">
        <v>1472.5011000000013</v>
      </c>
      <c r="O19" s="29">
        <v>-4753.3698999999979</v>
      </c>
      <c r="P19" s="29">
        <v>-1329.3387999999977</v>
      </c>
      <c r="Q19" s="29">
        <v>10149.8559</v>
      </c>
      <c r="R19" s="29">
        <v>-4455.1633999999995</v>
      </c>
      <c r="S19" s="29">
        <v>11445.944100000001</v>
      </c>
      <c r="T19" s="29">
        <v>1244.8699000000006</v>
      </c>
      <c r="U19" s="29">
        <v>-48102.572</v>
      </c>
      <c r="V19" s="29">
        <v>-62715.410799999998</v>
      </c>
      <c r="W19" s="29">
        <v>-50055.163399999998</v>
      </c>
      <c r="X19" s="29">
        <v>-19296.055899999999</v>
      </c>
      <c r="Y19" s="29">
        <v>-35600</v>
      </c>
      <c r="Z19" s="1">
        <v>-45354.8387</v>
      </c>
    </row>
    <row r="21" spans="1:27" ht="11.25" customHeight="1" x14ac:dyDescent="0.2">
      <c r="A21" s="25" t="s">
        <v>190</v>
      </c>
      <c r="C21" s="25">
        <v>7789.3806000000004</v>
      </c>
      <c r="D21" s="25">
        <v>27577.4025</v>
      </c>
      <c r="E21" s="25">
        <v>15402.283799999999</v>
      </c>
      <c r="F21" s="25">
        <v>-4088.4967999999999</v>
      </c>
      <c r="G21" s="25">
        <v>13220.1054</v>
      </c>
      <c r="H21" s="25">
        <v>27283.9548</v>
      </c>
      <c r="I21" s="25">
        <v>-6040.7773999999999</v>
      </c>
      <c r="J21" s="25">
        <v>-21460.132300000001</v>
      </c>
      <c r="K21" s="25">
        <v>2850.5882000000001</v>
      </c>
      <c r="L21" s="25">
        <v>23572.093499999999</v>
      </c>
      <c r="M21" s="25">
        <v>5589.7398000000003</v>
      </c>
      <c r="N21" s="25">
        <v>53.1462</v>
      </c>
      <c r="O21" s="25">
        <v>-3172.7248</v>
      </c>
      <c r="P21" s="25">
        <v>206.37549999999999</v>
      </c>
      <c r="Q21" s="25">
        <v>10730.501</v>
      </c>
      <c r="R21" s="25">
        <v>-3755.1635000000001</v>
      </c>
      <c r="S21" s="25">
        <v>11574.9763</v>
      </c>
      <c r="T21" s="25">
        <v>1811.5364999999999</v>
      </c>
      <c r="U21" s="25">
        <v>-47005.797899999998</v>
      </c>
      <c r="V21" s="25">
        <v>-60554.1204</v>
      </c>
      <c r="W21" s="25">
        <v>-46788.496800000001</v>
      </c>
      <c r="X21" s="25">
        <v>-18199.2817</v>
      </c>
      <c r="Y21" s="25">
        <v>-34933.333299999998</v>
      </c>
      <c r="Z21" s="25">
        <v>-44354.8387</v>
      </c>
    </row>
    <row r="22" spans="1:27" ht="11.25" customHeight="1" x14ac:dyDescent="0.2">
      <c r="A22" s="25" t="s">
        <v>0</v>
      </c>
      <c r="C22" s="2">
        <v>-1516.1290000000008</v>
      </c>
      <c r="D22" s="2">
        <v>-8881.9421000000002</v>
      </c>
      <c r="E22" s="2">
        <v>-5416.5042000000012</v>
      </c>
      <c r="F22" s="2">
        <v>1900</v>
      </c>
      <c r="G22" s="2">
        <v>709.67740000000049</v>
      </c>
      <c r="H22" s="2">
        <v>2400</v>
      </c>
      <c r="I22" s="2">
        <v>3354.8386000000019</v>
      </c>
      <c r="J22" s="2">
        <v>-935.4839000000029</v>
      </c>
      <c r="K22" s="2">
        <v>-3366.6668000000027</v>
      </c>
      <c r="L22" s="2">
        <v>-322.58069999999498</v>
      </c>
      <c r="M22" s="2">
        <v>2200</v>
      </c>
      <c r="N22" s="2">
        <v>1419.3549000000014</v>
      </c>
      <c r="O22" s="2">
        <v>-1580.6450999999979</v>
      </c>
      <c r="P22" s="2">
        <v>-1535.7142999999978</v>
      </c>
      <c r="Q22" s="2">
        <v>-580.64509999999973</v>
      </c>
      <c r="R22" s="2">
        <v>-699.99989999999934</v>
      </c>
      <c r="S22" s="2">
        <v>-129.03219999999965</v>
      </c>
      <c r="T22" s="2">
        <v>-566.66659999999933</v>
      </c>
      <c r="U22" s="2">
        <v>-1096.7741000000024</v>
      </c>
      <c r="V22" s="2">
        <v>-2161.290399999998</v>
      </c>
      <c r="W22" s="2">
        <v>-3266.6665999999968</v>
      </c>
      <c r="X22" s="2">
        <v>-1096.7741999999998</v>
      </c>
      <c r="Y22" s="2">
        <v>-666.66670000000158</v>
      </c>
      <c r="Z22" s="2">
        <v>-1000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-5742782</v>
      </c>
      <c r="D25" s="25">
        <v>-4810727</v>
      </c>
      <c r="E25" s="25">
        <v>-3979324</v>
      </c>
      <c r="F25" s="25">
        <v>-2410828</v>
      </c>
      <c r="G25" s="25">
        <v>-2886704</v>
      </c>
      <c r="H25" s="25">
        <v>-3384388</v>
      </c>
      <c r="I25" s="25">
        <v>-4176160</v>
      </c>
      <c r="J25" s="25">
        <v>-4476413</v>
      </c>
      <c r="K25" s="25">
        <v>-4305109</v>
      </c>
      <c r="L25" s="25">
        <v>-4391521</v>
      </c>
      <c r="M25" s="25">
        <v>-5511672</v>
      </c>
      <c r="N25" s="25">
        <v>-5388614</v>
      </c>
      <c r="O25" s="25">
        <v>-5259356</v>
      </c>
      <c r="P25" s="25">
        <v>-4608652</v>
      </c>
      <c r="Q25" s="25">
        <v>-5181271</v>
      </c>
      <c r="R25" s="25">
        <v>-33538</v>
      </c>
      <c r="S25" s="25">
        <v>-34337</v>
      </c>
      <c r="T25" s="25">
        <v>-11856</v>
      </c>
      <c r="U25" s="25">
        <v>10609</v>
      </c>
      <c r="V25" s="25">
        <v>33216</v>
      </c>
      <c r="W25" s="25">
        <v>29519</v>
      </c>
      <c r="X25" s="25">
        <v>50320</v>
      </c>
      <c r="Y25" s="25">
        <v>0</v>
      </c>
      <c r="Z25" s="25">
        <v>0</v>
      </c>
      <c r="AA25" s="25">
        <v>-66469588</v>
      </c>
    </row>
    <row r="26" spans="1:27" ht="11.25" customHeight="1" thickBot="1" x14ac:dyDescent="0.25">
      <c r="A26" s="25" t="s">
        <v>191</v>
      </c>
      <c r="C26" s="25">
        <v>15496957</v>
      </c>
      <c r="D26" s="25">
        <v>11546805</v>
      </c>
      <c r="E26" s="25">
        <v>4310601</v>
      </c>
      <c r="F26" s="25">
        <v>1836437</v>
      </c>
      <c r="G26" s="25">
        <v>2390511</v>
      </c>
      <c r="H26" s="25">
        <v>4331029</v>
      </c>
      <c r="I26" s="25">
        <v>6301491</v>
      </c>
      <c r="J26" s="25">
        <v>5988555</v>
      </c>
      <c r="K26" s="25">
        <v>6419054</v>
      </c>
      <c r="L26" s="25">
        <v>6686026</v>
      </c>
      <c r="M26" s="25">
        <v>6406040</v>
      </c>
      <c r="N26" s="25">
        <v>6439108</v>
      </c>
      <c r="O26" s="25">
        <v>2560981</v>
      </c>
      <c r="P26" s="25">
        <v>1777833</v>
      </c>
      <c r="Q26" s="25">
        <v>1977184</v>
      </c>
      <c r="R26" s="25">
        <v>312150</v>
      </c>
      <c r="S26" s="25">
        <v>135017</v>
      </c>
      <c r="T26" s="25">
        <v>316874</v>
      </c>
      <c r="U26" s="25">
        <v>625090</v>
      </c>
      <c r="V26" s="25">
        <v>682799</v>
      </c>
      <c r="W26" s="25">
        <v>668457</v>
      </c>
      <c r="X26" s="25">
        <v>547129</v>
      </c>
      <c r="Y26" s="25">
        <v>2312561</v>
      </c>
      <c r="Z26" s="25">
        <v>2644510</v>
      </c>
      <c r="AA26" s="25">
        <v>92713199</v>
      </c>
    </row>
    <row r="27" spans="1:27" ht="11.25" customHeight="1" thickBot="1" x14ac:dyDescent="0.25">
      <c r="A27" s="28" t="s">
        <v>146</v>
      </c>
      <c r="B27" s="29"/>
      <c r="C27" s="29">
        <v>9754175</v>
      </c>
      <c r="D27" s="29">
        <v>6736078</v>
      </c>
      <c r="E27" s="29">
        <v>331277</v>
      </c>
      <c r="F27" s="29">
        <v>-574391</v>
      </c>
      <c r="G27" s="29">
        <v>-496193</v>
      </c>
      <c r="H27" s="29">
        <v>946641</v>
      </c>
      <c r="I27" s="29">
        <v>2125331</v>
      </c>
      <c r="J27" s="29">
        <v>1512142</v>
      </c>
      <c r="K27" s="29">
        <v>2113945</v>
      </c>
      <c r="L27" s="29">
        <v>2294505</v>
      </c>
      <c r="M27" s="29">
        <v>894368</v>
      </c>
      <c r="N27" s="29">
        <v>1050494</v>
      </c>
      <c r="O27" s="29">
        <v>-2698375</v>
      </c>
      <c r="P27" s="29">
        <v>-2830819</v>
      </c>
      <c r="Q27" s="29">
        <v>-3204087</v>
      </c>
      <c r="R27" s="29">
        <v>278612</v>
      </c>
      <c r="S27" s="29">
        <v>100680</v>
      </c>
      <c r="T27" s="29">
        <v>305018</v>
      </c>
      <c r="U27" s="29">
        <v>635699</v>
      </c>
      <c r="V27" s="29">
        <v>716015</v>
      </c>
      <c r="W27" s="29">
        <v>697976</v>
      </c>
      <c r="X27" s="29">
        <v>597449</v>
      </c>
      <c r="Y27" s="29">
        <v>2312561</v>
      </c>
      <c r="Z27" s="29">
        <v>2644510</v>
      </c>
      <c r="AA27" s="1">
        <v>26243611</v>
      </c>
    </row>
    <row r="28" spans="1:27" ht="11.25" customHeight="1" x14ac:dyDescent="0.2">
      <c r="A28" s="25" t="s">
        <v>2</v>
      </c>
      <c r="C28" s="25">
        <v>9736144</v>
      </c>
      <c r="D28" s="25">
        <v>6804203</v>
      </c>
      <c r="E28" s="25">
        <v>358644</v>
      </c>
      <c r="F28" s="25">
        <v>-593875</v>
      </c>
      <c r="G28" s="25">
        <v>-487644</v>
      </c>
      <c r="H28" s="25">
        <v>990402</v>
      </c>
      <c r="I28" s="25">
        <v>2054502</v>
      </c>
      <c r="J28" s="25">
        <v>1409032</v>
      </c>
      <c r="K28" s="25">
        <v>2075201</v>
      </c>
      <c r="L28" s="25">
        <v>2308841</v>
      </c>
      <c r="M28" s="25">
        <v>883065</v>
      </c>
      <c r="N28" s="25">
        <v>1028578</v>
      </c>
      <c r="O28" s="25">
        <v>-2720570</v>
      </c>
      <c r="P28" s="25">
        <v>-2847217</v>
      </c>
      <c r="Q28" s="25">
        <v>-3202658</v>
      </c>
      <c r="R28" s="25">
        <v>266369</v>
      </c>
      <c r="S28" s="25">
        <v>118009</v>
      </c>
      <c r="T28" s="25">
        <v>302733</v>
      </c>
      <c r="U28" s="25">
        <v>547365</v>
      </c>
      <c r="V28" s="25">
        <v>604150</v>
      </c>
      <c r="W28" s="25">
        <v>612919</v>
      </c>
      <c r="X28" s="25">
        <v>558933</v>
      </c>
      <c r="Y28" s="25">
        <v>2271243</v>
      </c>
      <c r="Z28" s="25">
        <v>2597833</v>
      </c>
      <c r="AA28" s="25">
        <v>25676202</v>
      </c>
    </row>
    <row r="29" spans="1:27" ht="11.25" customHeight="1" x14ac:dyDescent="0.2">
      <c r="A29" s="25" t="s">
        <v>0</v>
      </c>
      <c r="C29" s="2">
        <v>18031</v>
      </c>
      <c r="D29" s="2">
        <v>-68125</v>
      </c>
      <c r="E29" s="2">
        <v>-27367</v>
      </c>
      <c r="F29" s="2">
        <v>19484</v>
      </c>
      <c r="G29" s="2">
        <v>-8549</v>
      </c>
      <c r="H29" s="2">
        <v>-43761</v>
      </c>
      <c r="I29" s="2">
        <v>70829</v>
      </c>
      <c r="J29" s="2">
        <v>103110</v>
      </c>
      <c r="K29" s="2">
        <v>38744</v>
      </c>
      <c r="L29" s="2">
        <v>-14336</v>
      </c>
      <c r="M29" s="2">
        <v>11303</v>
      </c>
      <c r="N29" s="2">
        <v>21916</v>
      </c>
      <c r="O29" s="2">
        <v>22195</v>
      </c>
      <c r="P29" s="2">
        <v>16398</v>
      </c>
      <c r="Q29" s="2">
        <v>-1429</v>
      </c>
      <c r="R29" s="2">
        <v>12243</v>
      </c>
      <c r="S29" s="2">
        <v>-17329</v>
      </c>
      <c r="T29" s="2">
        <v>2285</v>
      </c>
      <c r="U29" s="2">
        <v>88334</v>
      </c>
      <c r="V29" s="2">
        <v>111865</v>
      </c>
      <c r="W29" s="2">
        <v>85057</v>
      </c>
      <c r="X29" s="2">
        <v>38516</v>
      </c>
      <c r="Y29" s="2">
        <v>41318</v>
      </c>
      <c r="Z29" s="2">
        <v>46677</v>
      </c>
      <c r="AA29" s="2">
        <v>567409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192</v>
      </c>
    </row>
    <row r="2" spans="1:27" ht="12" customHeight="1" x14ac:dyDescent="0.2">
      <c r="A2" s="221" t="s">
        <v>154</v>
      </c>
    </row>
    <row r="3" spans="1:27" ht="12" customHeight="1" x14ac:dyDescent="0.2">
      <c r="A3" s="221" t="s">
        <v>183</v>
      </c>
    </row>
    <row r="4" spans="1:27" ht="12" customHeight="1" x14ac:dyDescent="0.2">
      <c r="A4" s="221" t="s">
        <v>184</v>
      </c>
    </row>
    <row r="6" spans="1:27" ht="12" customHeight="1" x14ac:dyDescent="0.2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5">
      <c r="A8" s="25" t="s">
        <v>185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187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5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189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190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-328196</v>
      </c>
      <c r="D25" s="25">
        <v>-295586</v>
      </c>
      <c r="E25" s="25">
        <v>-326468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-950250</v>
      </c>
    </row>
    <row r="26" spans="1:27" ht="11.25" customHeight="1" thickBot="1" x14ac:dyDescent="0.25">
      <c r="A26" s="25" t="s">
        <v>191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5">
      <c r="A27" s="28" t="s">
        <v>146</v>
      </c>
      <c r="B27" s="29"/>
      <c r="C27" s="29">
        <v>-328196</v>
      </c>
      <c r="D27" s="29">
        <v>-295586</v>
      </c>
      <c r="E27" s="29">
        <v>-326468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-950250</v>
      </c>
    </row>
    <row r="28" spans="1:27" ht="11.25" customHeight="1" x14ac:dyDescent="0.2">
      <c r="A28" s="25" t="s">
        <v>2</v>
      </c>
      <c r="C28" s="25">
        <v>-328165</v>
      </c>
      <c r="D28" s="25">
        <v>-295558</v>
      </c>
      <c r="E28" s="25">
        <v>-326438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-950161</v>
      </c>
    </row>
    <row r="29" spans="1:27" ht="11.25" customHeight="1" x14ac:dyDescent="0.2">
      <c r="A29" s="25" t="s">
        <v>0</v>
      </c>
      <c r="C29" s="2">
        <v>-31</v>
      </c>
      <c r="D29" s="2">
        <v>-28</v>
      </c>
      <c r="E29" s="2">
        <v>-30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-89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193</v>
      </c>
    </row>
    <row r="2" spans="1:27" ht="12" customHeight="1" x14ac:dyDescent="0.2">
      <c r="A2" s="221" t="s">
        <v>154</v>
      </c>
    </row>
    <row r="3" spans="1:27" ht="12" customHeight="1" x14ac:dyDescent="0.2">
      <c r="A3" s="221" t="s">
        <v>183</v>
      </c>
    </row>
    <row r="4" spans="1:27" ht="12" customHeight="1" x14ac:dyDescent="0.2">
      <c r="A4" s="221" t="s">
        <v>184</v>
      </c>
    </row>
    <row r="6" spans="1:27" ht="12" customHeight="1" x14ac:dyDescent="0.2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185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187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189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160579</v>
      </c>
      <c r="D25" s="25">
        <v>144623</v>
      </c>
      <c r="E25" s="25">
        <v>159733</v>
      </c>
      <c r="F25" s="25">
        <v>-5537</v>
      </c>
      <c r="G25" s="25">
        <v>-5720</v>
      </c>
      <c r="H25" s="25">
        <v>-5523</v>
      </c>
      <c r="I25" s="25">
        <v>-5694</v>
      </c>
      <c r="J25" s="25">
        <v>-5681</v>
      </c>
      <c r="K25" s="25">
        <v>-5485</v>
      </c>
      <c r="L25" s="25">
        <v>-5654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425641</v>
      </c>
    </row>
    <row r="26" spans="1:27" ht="11.25" customHeight="1" x14ac:dyDescent="0.2">
      <c r="A26" s="25" t="s">
        <v>191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160579</v>
      </c>
      <c r="D27" s="29">
        <v>144623</v>
      </c>
      <c r="E27" s="29">
        <v>159733</v>
      </c>
      <c r="F27" s="29">
        <v>-5537</v>
      </c>
      <c r="G27" s="29">
        <v>-5720</v>
      </c>
      <c r="H27" s="29">
        <v>-5523</v>
      </c>
      <c r="I27" s="29">
        <v>-5694</v>
      </c>
      <c r="J27" s="29">
        <v>-5681</v>
      </c>
      <c r="K27" s="29">
        <v>-5485</v>
      </c>
      <c r="L27" s="29">
        <v>-5654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425641</v>
      </c>
    </row>
    <row r="28" spans="1:27" ht="11.25" customHeight="1" x14ac:dyDescent="0.2">
      <c r="A28" s="25" t="s">
        <v>2</v>
      </c>
      <c r="C28" s="25">
        <v>153137</v>
      </c>
      <c r="D28" s="25">
        <v>137921</v>
      </c>
      <c r="E28" s="25">
        <v>152331</v>
      </c>
      <c r="F28" s="25">
        <v>-11727</v>
      </c>
      <c r="G28" s="25">
        <v>-12115</v>
      </c>
      <c r="H28" s="25">
        <v>-11698</v>
      </c>
      <c r="I28" s="25">
        <v>-12061</v>
      </c>
      <c r="J28" s="25">
        <v>-12033</v>
      </c>
      <c r="K28" s="25">
        <v>-11617</v>
      </c>
      <c r="L28" s="25">
        <v>-11976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360162</v>
      </c>
    </row>
    <row r="29" spans="1:27" ht="11.25" customHeight="1" x14ac:dyDescent="0.2">
      <c r="A29" s="25" t="s">
        <v>0</v>
      </c>
      <c r="C29" s="2">
        <v>7442</v>
      </c>
      <c r="D29" s="2">
        <v>6702</v>
      </c>
      <c r="E29" s="2">
        <v>7402</v>
      </c>
      <c r="F29" s="2">
        <v>6190</v>
      </c>
      <c r="G29" s="2">
        <v>6395</v>
      </c>
      <c r="H29" s="2">
        <v>6175</v>
      </c>
      <c r="I29" s="2">
        <v>6367</v>
      </c>
      <c r="J29" s="2">
        <v>6352</v>
      </c>
      <c r="K29" s="2">
        <v>6132</v>
      </c>
      <c r="L29" s="2">
        <v>6322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65479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194</v>
      </c>
    </row>
    <row r="2" spans="1:27" ht="12" customHeight="1" x14ac:dyDescent="0.2">
      <c r="A2" s="221" t="s">
        <v>154</v>
      </c>
    </row>
    <row r="3" spans="1:27" ht="12" customHeight="1" x14ac:dyDescent="0.2">
      <c r="A3" s="221" t="s">
        <v>183</v>
      </c>
    </row>
    <row r="4" spans="1:27" ht="12" customHeight="1" x14ac:dyDescent="0.2">
      <c r="A4" s="221" t="s">
        <v>184</v>
      </c>
    </row>
    <row r="6" spans="1:27" ht="12" customHeight="1" x14ac:dyDescent="0.2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185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187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189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2">
      <c r="A26" s="25" t="s">
        <v>191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2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2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topLeftCell="A102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195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202</v>
      </c>
      <c r="C28" s="186">
        <v>-31161.290300000001</v>
      </c>
      <c r="D28" s="186">
        <v>-20571.392899999999</v>
      </c>
      <c r="E28" s="186">
        <v>-8193.5161000000007</v>
      </c>
      <c r="F28" s="186">
        <v>-6400</v>
      </c>
      <c r="G28" s="186">
        <v>-4387.0968000000003</v>
      </c>
      <c r="H28" s="186">
        <v>-6800</v>
      </c>
      <c r="I28" s="186">
        <v>-25677.3871</v>
      </c>
      <c r="J28" s="186">
        <v>-30774.1613</v>
      </c>
      <c r="K28" s="186">
        <v>-25966.666700000002</v>
      </c>
      <c r="L28" s="186">
        <v>-20032.258099999999</v>
      </c>
      <c r="M28" s="186">
        <v>-18799.966700000001</v>
      </c>
      <c r="N28" s="186">
        <v>-21000</v>
      </c>
      <c r="O28" s="186">
        <v>-22580.6774</v>
      </c>
      <c r="P28" s="186">
        <v>-19071.428599999999</v>
      </c>
      <c r="Q28" s="186">
        <v>-15677.419400000001</v>
      </c>
      <c r="R28" s="186">
        <v>-11033.3333</v>
      </c>
      <c r="S28" s="186">
        <v>-709.67740000000003</v>
      </c>
      <c r="T28" s="186">
        <v>-7999.9666999999999</v>
      </c>
      <c r="U28" s="186">
        <v>-23258.129000000001</v>
      </c>
      <c r="V28" s="186">
        <v>-27903.258099999999</v>
      </c>
      <c r="W28" s="186">
        <v>-25600</v>
      </c>
      <c r="X28" s="186">
        <v>-15741.967699999999</v>
      </c>
      <c r="Y28" s="186">
        <v>-17133.333299999998</v>
      </c>
      <c r="Z28" s="186">
        <v>-20451.6129</v>
      </c>
      <c r="AA28" s="186">
        <v>-426924.53979999997</v>
      </c>
    </row>
    <row r="29" spans="1:27" ht="11.25" customHeight="1" x14ac:dyDescent="0.2">
      <c r="A29" s="185" t="s">
        <v>203</v>
      </c>
      <c r="C29" s="187">
        <v>2012.3042999999961</v>
      </c>
      <c r="D29" s="187">
        <v>12602.201699999998</v>
      </c>
      <c r="E29" s="187">
        <v>24980.078499999996</v>
      </c>
      <c r="F29" s="187">
        <v>7817.2548000000006</v>
      </c>
      <c r="G29" s="187">
        <v>9830.1579999999994</v>
      </c>
      <c r="H29" s="187">
        <v>7417.2548000000006</v>
      </c>
      <c r="I29" s="187">
        <v>-11460.132299999999</v>
      </c>
      <c r="J29" s="187">
        <v>-16556.906499999997</v>
      </c>
      <c r="K29" s="187">
        <v>-11749.411900000001</v>
      </c>
      <c r="L29" s="187">
        <v>-5815.0032999999985</v>
      </c>
      <c r="M29" s="187">
        <v>-4582.7119000000002</v>
      </c>
      <c r="N29" s="187">
        <v>-6782.7451999999994</v>
      </c>
      <c r="O29" s="187">
        <v>-8363.4225999999999</v>
      </c>
      <c r="P29" s="187">
        <v>-4854.1737999999987</v>
      </c>
      <c r="Q29" s="187">
        <v>-1460.1646000000001</v>
      </c>
      <c r="R29" s="187">
        <v>-11033.3333</v>
      </c>
      <c r="S29" s="187">
        <v>-709.67740000000003</v>
      </c>
      <c r="T29" s="187">
        <v>-7999.9666999999999</v>
      </c>
      <c r="U29" s="187">
        <v>-23258.129000000001</v>
      </c>
      <c r="V29" s="187">
        <v>-27903.258099999999</v>
      </c>
      <c r="W29" s="187">
        <v>-25600</v>
      </c>
      <c r="X29" s="187">
        <v>-15741.967699999999</v>
      </c>
      <c r="Y29" s="187">
        <v>-17133.333299999998</v>
      </c>
      <c r="Z29" s="187">
        <v>-20451.6129</v>
      </c>
      <c r="AA29" s="187">
        <v>-156796.69839999999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-2726.7806000000037</v>
      </c>
      <c r="D34" s="193">
        <v>3124.031799999997</v>
      </c>
      <c r="E34" s="193">
        <v>15501.908599999995</v>
      </c>
      <c r="F34" s="193">
        <v>3078.1699000000008</v>
      </c>
      <c r="G34" s="193">
        <v>5091.0730999999996</v>
      </c>
      <c r="H34" s="193">
        <v>7417.2548000000006</v>
      </c>
      <c r="I34" s="193">
        <v>-11460.132299999999</v>
      </c>
      <c r="J34" s="193">
        <v>-16556.906499999997</v>
      </c>
      <c r="K34" s="193">
        <v>-11749.411900000001</v>
      </c>
      <c r="L34" s="193">
        <v>-5815.0032999999985</v>
      </c>
      <c r="M34" s="193">
        <v>156.37299999999959</v>
      </c>
      <c r="N34" s="193">
        <v>-2043.6602999999996</v>
      </c>
      <c r="O34" s="193">
        <v>-3624.3377</v>
      </c>
      <c r="P34" s="193">
        <v>-115.08889999999883</v>
      </c>
      <c r="Q34" s="193">
        <v>3278.9202999999998</v>
      </c>
      <c r="R34" s="193">
        <v>-1555.1633999999995</v>
      </c>
      <c r="S34" s="193">
        <v>8768.4925000000003</v>
      </c>
      <c r="T34" s="193">
        <v>1478.2032000000008</v>
      </c>
      <c r="U34" s="193">
        <v>-13779.9591</v>
      </c>
      <c r="V34" s="193">
        <v>-18425.088199999998</v>
      </c>
      <c r="W34" s="193">
        <v>-16121.830099999999</v>
      </c>
      <c r="X34" s="193">
        <v>-6263.7977999999985</v>
      </c>
      <c r="Y34" s="193">
        <v>-17133.333299999998</v>
      </c>
      <c r="Z34" s="193">
        <v>-20451.6129</v>
      </c>
      <c r="AA34" s="194">
        <v>-99927.679099999994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202</v>
      </c>
      <c r="C38" s="186">
        <v>-31483.870999999999</v>
      </c>
      <c r="D38" s="186">
        <v>-18392.821400000001</v>
      </c>
      <c r="E38" s="186">
        <v>-7548.3548000000001</v>
      </c>
      <c r="F38" s="186">
        <v>-8166.6666999999998</v>
      </c>
      <c r="G38" s="186">
        <v>-4935.4839000000002</v>
      </c>
      <c r="H38" s="186">
        <v>-7833.3333000000002</v>
      </c>
      <c r="I38" s="186">
        <v>-26419.3226</v>
      </c>
      <c r="J38" s="186">
        <v>-30580.6129</v>
      </c>
      <c r="K38" s="186">
        <v>-25266.666700000002</v>
      </c>
      <c r="L38" s="186">
        <v>-20000</v>
      </c>
      <c r="M38" s="186">
        <v>-19433.3</v>
      </c>
      <c r="N38" s="186">
        <v>-21225.806499999999</v>
      </c>
      <c r="O38" s="186">
        <v>-22000.032299999999</v>
      </c>
      <c r="P38" s="186">
        <v>-18142.857100000001</v>
      </c>
      <c r="Q38" s="186">
        <v>-15387.096799999999</v>
      </c>
      <c r="R38" s="186">
        <v>-10666.6667</v>
      </c>
      <c r="S38" s="186">
        <v>-709.67740000000003</v>
      </c>
      <c r="T38" s="186">
        <v>-7733.3</v>
      </c>
      <c r="U38" s="186">
        <v>-22871.032299999999</v>
      </c>
      <c r="V38" s="186">
        <v>-27258.096799999999</v>
      </c>
      <c r="W38" s="186">
        <v>-24400</v>
      </c>
      <c r="X38" s="186">
        <v>-15290.354799999999</v>
      </c>
      <c r="Y38" s="186">
        <v>-16700</v>
      </c>
      <c r="Z38" s="186">
        <v>-19774.193500000001</v>
      </c>
      <c r="AA38" s="186">
        <v>-422219.54749999999</v>
      </c>
    </row>
    <row r="39" spans="1:27" ht="11.25" customHeight="1" x14ac:dyDescent="0.2">
      <c r="A39" s="185" t="s">
        <v>204</v>
      </c>
      <c r="C39" s="186">
        <v>-4739.0848999999998</v>
      </c>
      <c r="D39" s="186">
        <v>-4739.0848999999998</v>
      </c>
      <c r="E39" s="186">
        <v>-4739.0848999999998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66347.189299999998</v>
      </c>
    </row>
    <row r="40" spans="1:27" ht="11.25" customHeight="1" x14ac:dyDescent="0.2">
      <c r="A40" s="185" t="s">
        <v>203</v>
      </c>
      <c r="C40" s="187">
        <v>-3049.3613000000023</v>
      </c>
      <c r="D40" s="187">
        <v>10041.688299999996</v>
      </c>
      <c r="E40" s="187">
        <v>20886.154899999994</v>
      </c>
      <c r="F40" s="187">
        <v>1311.503200000001</v>
      </c>
      <c r="G40" s="187">
        <v>4542.6859999999997</v>
      </c>
      <c r="H40" s="187">
        <v>6383.9215000000004</v>
      </c>
      <c r="I40" s="187">
        <v>-12202.067799999999</v>
      </c>
      <c r="J40" s="187">
        <v>-16363.358099999999</v>
      </c>
      <c r="K40" s="187">
        <v>-11049.411900000001</v>
      </c>
      <c r="L40" s="187">
        <v>-5782.7451999999994</v>
      </c>
      <c r="M40" s="187">
        <v>-476.96029999999882</v>
      </c>
      <c r="N40" s="187">
        <v>-2269.4667999999983</v>
      </c>
      <c r="O40" s="187">
        <v>-3043.6925999999985</v>
      </c>
      <c r="P40" s="187">
        <v>813.48259999999937</v>
      </c>
      <c r="Q40" s="187">
        <v>3569.2429000000011</v>
      </c>
      <c r="R40" s="187">
        <v>-1188.496799999999</v>
      </c>
      <c r="S40" s="187">
        <v>8768.4925000000003</v>
      </c>
      <c r="T40" s="187">
        <v>1744.8699000000006</v>
      </c>
      <c r="U40" s="187">
        <v>-13392.862399999998</v>
      </c>
      <c r="V40" s="187">
        <v>-17779.926899999999</v>
      </c>
      <c r="W40" s="187">
        <v>-14921.830099999999</v>
      </c>
      <c r="X40" s="187">
        <v>-5812.1848999999984</v>
      </c>
      <c r="Y40" s="187">
        <v>-16700</v>
      </c>
      <c r="Z40" s="187">
        <v>-19774.193500000001</v>
      </c>
      <c r="AA40" s="187">
        <v>-85744.516800000012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322.58069999999861</v>
      </c>
      <c r="D44" s="186">
        <v>-2178.5714999999982</v>
      </c>
      <c r="E44" s="186">
        <v>-645.16130000000067</v>
      </c>
      <c r="F44" s="186">
        <v>1766.6666999999998</v>
      </c>
      <c r="G44" s="186">
        <v>548.38709999999992</v>
      </c>
      <c r="H44" s="186">
        <v>1033.3333000000002</v>
      </c>
      <c r="I44" s="186">
        <v>741.93549999999959</v>
      </c>
      <c r="J44" s="186">
        <v>-193.54839999999967</v>
      </c>
      <c r="K44" s="186">
        <v>-700</v>
      </c>
      <c r="L44" s="186">
        <v>-32.258099999999104</v>
      </c>
      <c r="M44" s="186">
        <v>633.33329999999842</v>
      </c>
      <c r="N44" s="186">
        <v>225.80649999999878</v>
      </c>
      <c r="O44" s="186">
        <v>-580.64510000000155</v>
      </c>
      <c r="P44" s="186">
        <v>-928.5714999999982</v>
      </c>
      <c r="Q44" s="186">
        <v>-290.32260000000133</v>
      </c>
      <c r="R44" s="186">
        <v>-366.66660000000047</v>
      </c>
      <c r="S44" s="186">
        <v>0</v>
      </c>
      <c r="T44" s="186">
        <v>-266.66669999999976</v>
      </c>
      <c r="U44" s="186">
        <v>-387.09670000000187</v>
      </c>
      <c r="V44" s="186">
        <v>-645.16129999999976</v>
      </c>
      <c r="W44" s="186">
        <v>-1200</v>
      </c>
      <c r="X44" s="186">
        <v>-451.61290000000008</v>
      </c>
      <c r="Y44" s="186">
        <v>-433.33329999999842</v>
      </c>
      <c r="Z44" s="186">
        <v>-677.41939999999886</v>
      </c>
      <c r="AA44" s="186">
        <v>-4704.9922999999835</v>
      </c>
    </row>
    <row r="45" spans="1:27" ht="11.25" customHeight="1" x14ac:dyDescent="0.2">
      <c r="A45" s="185" t="s">
        <v>204</v>
      </c>
      <c r="C45" s="186">
        <v>0</v>
      </c>
      <c r="D45" s="186">
        <v>-4739.0850000000009</v>
      </c>
      <c r="E45" s="186">
        <v>-4739.0850000000009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-9478.17</v>
      </c>
    </row>
    <row r="46" spans="1:27" ht="11.25" customHeight="1" x14ac:dyDescent="0.2">
      <c r="A46" s="185" t="s">
        <v>203</v>
      </c>
      <c r="C46" s="187">
        <v>322.58069999999861</v>
      </c>
      <c r="D46" s="187">
        <v>-6917.6564999999991</v>
      </c>
      <c r="E46" s="187">
        <v>-5384.2463000000016</v>
      </c>
      <c r="F46" s="187">
        <v>1766.6666999999998</v>
      </c>
      <c r="G46" s="187">
        <v>548.38709999999992</v>
      </c>
      <c r="H46" s="187">
        <v>1033.3333000000002</v>
      </c>
      <c r="I46" s="187">
        <v>741.93549999999959</v>
      </c>
      <c r="J46" s="187">
        <v>-193.54839999999967</v>
      </c>
      <c r="K46" s="187">
        <v>-700</v>
      </c>
      <c r="L46" s="187">
        <v>-32.258099999999104</v>
      </c>
      <c r="M46" s="187">
        <v>633.33329999999842</v>
      </c>
      <c r="N46" s="187">
        <v>225.80649999999878</v>
      </c>
      <c r="O46" s="187">
        <v>-580.64510000000155</v>
      </c>
      <c r="P46" s="187">
        <v>-928.5714999999982</v>
      </c>
      <c r="Q46" s="187">
        <v>-290.32260000000133</v>
      </c>
      <c r="R46" s="187">
        <v>-366.66660000000047</v>
      </c>
      <c r="S46" s="187">
        <v>0</v>
      </c>
      <c r="T46" s="187">
        <v>-266.66669999999976</v>
      </c>
      <c r="U46" s="187">
        <v>-387.09670000000187</v>
      </c>
      <c r="V46" s="187">
        <v>-645.16129999999976</v>
      </c>
      <c r="W46" s="187">
        <v>-1200</v>
      </c>
      <c r="X46" s="187">
        <v>-451.61290000000008</v>
      </c>
      <c r="Y46" s="187">
        <v>-433.33329999999842</v>
      </c>
      <c r="Z46" s="187">
        <v>-677.41939999999886</v>
      </c>
      <c r="AA46" s="187">
        <v>-14183.162299999982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-1579099</v>
      </c>
      <c r="D58" s="186">
        <v>-1467328</v>
      </c>
      <c r="E58" s="186">
        <v>-1615743</v>
      </c>
      <c r="F58" s="186">
        <v>-952604</v>
      </c>
      <c r="G58" s="186">
        <v>-968520</v>
      </c>
      <c r="H58" s="186">
        <v>-1021688</v>
      </c>
      <c r="I58" s="186">
        <v>-1035932</v>
      </c>
      <c r="J58" s="186">
        <v>-1016112</v>
      </c>
      <c r="K58" s="186">
        <v>-978235</v>
      </c>
      <c r="L58" s="186">
        <v>-999792</v>
      </c>
      <c r="M58" s="186">
        <v>-1388924</v>
      </c>
      <c r="N58" s="186">
        <v>-1316200</v>
      </c>
      <c r="O58" s="186">
        <v>-1265119</v>
      </c>
      <c r="P58" s="186">
        <v>-1167305</v>
      </c>
      <c r="Q58" s="186">
        <v>-1335186</v>
      </c>
      <c r="R58" s="186">
        <v>-25179</v>
      </c>
      <c r="S58" s="186">
        <v>-25888</v>
      </c>
      <c r="T58" s="186">
        <v>-14240</v>
      </c>
      <c r="U58" s="186">
        <v>-3659</v>
      </c>
      <c r="V58" s="186">
        <v>7277</v>
      </c>
      <c r="W58" s="186">
        <v>5251</v>
      </c>
      <c r="X58" s="186">
        <v>16183</v>
      </c>
      <c r="Y58" s="186">
        <v>0</v>
      </c>
      <c r="Z58" s="186">
        <v>0</v>
      </c>
      <c r="AA58" s="186">
        <v>-18148042</v>
      </c>
    </row>
    <row r="59" spans="1:27" ht="11.25" customHeight="1" thickBot="1" x14ac:dyDescent="0.25">
      <c r="A59" s="185" t="s">
        <v>205</v>
      </c>
      <c r="C59" s="186">
        <v>3467248</v>
      </c>
      <c r="D59" s="186">
        <v>2699788</v>
      </c>
      <c r="E59" s="186">
        <v>2544122</v>
      </c>
      <c r="F59" s="186">
        <v>1625308</v>
      </c>
      <c r="G59" s="186">
        <v>174001</v>
      </c>
      <c r="H59" s="186">
        <v>1456954</v>
      </c>
      <c r="I59" s="186">
        <v>1494435</v>
      </c>
      <c r="J59" s="186">
        <v>1449430</v>
      </c>
      <c r="K59" s="186">
        <v>1446686</v>
      </c>
      <c r="L59" s="186">
        <v>1526350</v>
      </c>
      <c r="M59" s="186">
        <v>1469635</v>
      </c>
      <c r="N59" s="186">
        <v>1363599</v>
      </c>
      <c r="O59" s="186">
        <v>443310</v>
      </c>
      <c r="P59" s="186">
        <v>335724</v>
      </c>
      <c r="Q59" s="186">
        <v>345714</v>
      </c>
      <c r="R59" s="186">
        <v>34719</v>
      </c>
      <c r="S59" s="186">
        <v>12644</v>
      </c>
      <c r="T59" s="186">
        <v>158988</v>
      </c>
      <c r="U59" s="186">
        <v>216283</v>
      </c>
      <c r="V59" s="186">
        <v>244505</v>
      </c>
      <c r="W59" s="186">
        <v>255774</v>
      </c>
      <c r="X59" s="186">
        <v>225386</v>
      </c>
      <c r="Y59" s="186">
        <v>299771</v>
      </c>
      <c r="Z59" s="186">
        <v>399529</v>
      </c>
      <c r="AA59" s="186">
        <v>23689903</v>
      </c>
    </row>
    <row r="60" spans="1:27" ht="11.25" customHeight="1" thickBot="1" x14ac:dyDescent="0.25">
      <c r="A60" s="191" t="s">
        <v>146</v>
      </c>
      <c r="B60" s="192"/>
      <c r="C60" s="193">
        <v>1888149</v>
      </c>
      <c r="D60" s="193">
        <v>1232460</v>
      </c>
      <c r="E60" s="193">
        <v>928379</v>
      </c>
      <c r="F60" s="193">
        <v>672704</v>
      </c>
      <c r="G60" s="193">
        <v>-794519</v>
      </c>
      <c r="H60" s="193">
        <v>435266</v>
      </c>
      <c r="I60" s="193">
        <v>458503</v>
      </c>
      <c r="J60" s="193">
        <v>433318</v>
      </c>
      <c r="K60" s="193">
        <v>468451</v>
      </c>
      <c r="L60" s="193">
        <v>526558</v>
      </c>
      <c r="M60" s="193">
        <v>80711</v>
      </c>
      <c r="N60" s="193">
        <v>47399</v>
      </c>
      <c r="O60" s="193">
        <v>-821809</v>
      </c>
      <c r="P60" s="193">
        <v>-831581</v>
      </c>
      <c r="Q60" s="193">
        <v>-989472</v>
      </c>
      <c r="R60" s="193">
        <v>9540</v>
      </c>
      <c r="S60" s="193">
        <v>-13244</v>
      </c>
      <c r="T60" s="193">
        <v>144748</v>
      </c>
      <c r="U60" s="193">
        <v>212624</v>
      </c>
      <c r="V60" s="193">
        <v>251782</v>
      </c>
      <c r="W60" s="193">
        <v>261025</v>
      </c>
      <c r="X60" s="193">
        <v>241569</v>
      </c>
      <c r="Y60" s="193">
        <v>299771</v>
      </c>
      <c r="Z60" s="193">
        <v>399529</v>
      </c>
      <c r="AA60" s="194">
        <v>5541861</v>
      </c>
    </row>
    <row r="61" spans="1:27" ht="11.25" customHeight="1" x14ac:dyDescent="0.2">
      <c r="A61" s="185" t="s">
        <v>2</v>
      </c>
      <c r="C61" s="186">
        <v>1868880</v>
      </c>
      <c r="D61" s="186">
        <v>1248325</v>
      </c>
      <c r="E61" s="186">
        <v>999720</v>
      </c>
      <c r="F61" s="186">
        <v>668512</v>
      </c>
      <c r="G61" s="186">
        <v>-790340</v>
      </c>
      <c r="H61" s="186">
        <v>440566</v>
      </c>
      <c r="I61" s="186">
        <v>417161</v>
      </c>
      <c r="J61" s="186">
        <v>381181</v>
      </c>
      <c r="K61" s="186">
        <v>433593</v>
      </c>
      <c r="L61" s="186">
        <v>503163</v>
      </c>
      <c r="M61" s="186">
        <v>66299</v>
      </c>
      <c r="N61" s="186">
        <v>29513</v>
      </c>
      <c r="O61" s="186">
        <v>-841593</v>
      </c>
      <c r="P61" s="186">
        <v>-842450</v>
      </c>
      <c r="Q61" s="186">
        <v>-997332</v>
      </c>
      <c r="R61" s="186">
        <v>3663</v>
      </c>
      <c r="S61" s="186">
        <v>1849</v>
      </c>
      <c r="T61" s="186">
        <v>144619</v>
      </c>
      <c r="U61" s="186">
        <v>180891</v>
      </c>
      <c r="V61" s="186">
        <v>210897</v>
      </c>
      <c r="W61" s="186">
        <v>227410</v>
      </c>
      <c r="X61" s="186">
        <v>226055</v>
      </c>
      <c r="Y61" s="186">
        <v>278111</v>
      </c>
      <c r="Z61" s="186">
        <v>376557</v>
      </c>
      <c r="AA61" s="186">
        <v>5235250</v>
      </c>
    </row>
    <row r="62" spans="1:27" ht="11.25" customHeight="1" x14ac:dyDescent="0.2">
      <c r="A62" s="185" t="s">
        <v>0</v>
      </c>
      <c r="C62" s="187">
        <v>19269</v>
      </c>
      <c r="D62" s="187">
        <v>-15865</v>
      </c>
      <c r="E62" s="187">
        <v>-71341</v>
      </c>
      <c r="F62" s="187">
        <v>4192</v>
      </c>
      <c r="G62" s="187">
        <v>-4179</v>
      </c>
      <c r="H62" s="187">
        <v>-5300</v>
      </c>
      <c r="I62" s="187">
        <v>41342</v>
      </c>
      <c r="J62" s="187">
        <v>52137</v>
      </c>
      <c r="K62" s="187">
        <v>34858</v>
      </c>
      <c r="L62" s="187">
        <v>23395</v>
      </c>
      <c r="M62" s="187">
        <v>14412</v>
      </c>
      <c r="N62" s="187">
        <v>17886</v>
      </c>
      <c r="O62" s="187">
        <v>19784</v>
      </c>
      <c r="P62" s="187">
        <v>10869</v>
      </c>
      <c r="Q62" s="187">
        <v>7860</v>
      </c>
      <c r="R62" s="187">
        <v>5877</v>
      </c>
      <c r="S62" s="187">
        <v>-15093</v>
      </c>
      <c r="T62" s="187">
        <v>129</v>
      </c>
      <c r="U62" s="187">
        <v>31733</v>
      </c>
      <c r="V62" s="187">
        <v>40885</v>
      </c>
      <c r="W62" s="187">
        <v>33615</v>
      </c>
      <c r="X62" s="187">
        <v>15514</v>
      </c>
      <c r="Y62" s="187">
        <v>21660</v>
      </c>
      <c r="Z62" s="187">
        <v>22972</v>
      </c>
      <c r="AA62" s="187">
        <v>306611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-10000</v>
      </c>
      <c r="D72" s="186">
        <v>-10000</v>
      </c>
      <c r="E72" s="186">
        <v>-10000</v>
      </c>
      <c r="F72" s="186">
        <v>-20000</v>
      </c>
      <c r="G72" s="186">
        <v>-5000</v>
      </c>
      <c r="H72" s="186">
        <v>-5000</v>
      </c>
      <c r="I72" s="186">
        <v>15000</v>
      </c>
      <c r="J72" s="186">
        <v>15000</v>
      </c>
      <c r="K72" s="186">
        <v>15000</v>
      </c>
      <c r="L72" s="186">
        <v>15000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110000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20000</v>
      </c>
      <c r="D74" s="193">
        <v>10000</v>
      </c>
      <c r="E74" s="193">
        <v>10000</v>
      </c>
      <c r="F74" s="193">
        <v>0</v>
      </c>
      <c r="G74" s="193">
        <v>15000</v>
      </c>
      <c r="H74" s="193">
        <v>15000</v>
      </c>
      <c r="I74" s="193">
        <v>35000</v>
      </c>
      <c r="J74" s="193">
        <v>35000</v>
      </c>
      <c r="K74" s="193">
        <v>35000</v>
      </c>
      <c r="L74" s="193">
        <v>35000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345000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-10000</v>
      </c>
      <c r="D79" s="186">
        <v>-10000</v>
      </c>
      <c r="E79" s="186">
        <v>-10000</v>
      </c>
      <c r="F79" s="186">
        <v>-20000</v>
      </c>
      <c r="G79" s="186">
        <v>-5000</v>
      </c>
      <c r="H79" s="186">
        <v>-5000</v>
      </c>
      <c r="I79" s="186">
        <v>15000</v>
      </c>
      <c r="J79" s="186">
        <v>15000</v>
      </c>
      <c r="K79" s="186">
        <v>15000</v>
      </c>
      <c r="L79" s="186">
        <v>15000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110000</v>
      </c>
    </row>
    <row r="80" spans="1:27" ht="11.25" customHeight="1" x14ac:dyDescent="0.2">
      <c r="A80" s="185" t="s">
        <v>203</v>
      </c>
      <c r="C80" s="187">
        <v>20000</v>
      </c>
      <c r="D80" s="187">
        <v>10000</v>
      </c>
      <c r="E80" s="187">
        <v>10000</v>
      </c>
      <c r="F80" s="187">
        <v>0</v>
      </c>
      <c r="G80" s="187">
        <v>15000</v>
      </c>
      <c r="H80" s="187">
        <v>15000</v>
      </c>
      <c r="I80" s="187">
        <v>35000</v>
      </c>
      <c r="J80" s="187">
        <v>35000</v>
      </c>
      <c r="K80" s="187">
        <v>35000</v>
      </c>
      <c r="L80" s="187">
        <v>35000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345000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-1505447</v>
      </c>
      <c r="D98" s="186">
        <v>-968253</v>
      </c>
      <c r="E98" s="186">
        <v>-807623</v>
      </c>
      <c r="F98" s="186">
        <v>-1042809</v>
      </c>
      <c r="G98" s="186">
        <v>-1481046</v>
      </c>
      <c r="H98" s="186">
        <v>-1403316</v>
      </c>
      <c r="I98" s="186">
        <v>-2070383</v>
      </c>
      <c r="J98" s="186">
        <v>-2022892</v>
      </c>
      <c r="K98" s="186">
        <v>-1942762</v>
      </c>
      <c r="L98" s="186">
        <v>-1981544</v>
      </c>
      <c r="M98" s="186">
        <v>-1279661</v>
      </c>
      <c r="N98" s="186">
        <v>-1201938</v>
      </c>
      <c r="O98" s="186">
        <v>-1149084</v>
      </c>
      <c r="P98" s="186">
        <v>-1064575</v>
      </c>
      <c r="Q98" s="186">
        <v>-1226363</v>
      </c>
      <c r="R98" s="186">
        <v>0</v>
      </c>
      <c r="S98" s="186">
        <v>0</v>
      </c>
      <c r="T98" s="186">
        <v>5609</v>
      </c>
      <c r="U98" s="186">
        <v>11530</v>
      </c>
      <c r="V98" s="186">
        <v>17198</v>
      </c>
      <c r="W98" s="186">
        <v>16546</v>
      </c>
      <c r="X98" s="186">
        <v>21247</v>
      </c>
      <c r="Y98" s="186">
        <v>0</v>
      </c>
      <c r="Z98" s="186">
        <v>0</v>
      </c>
      <c r="AA98" s="186">
        <v>-21075566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-1505447</v>
      </c>
      <c r="D100" s="193">
        <v>-968253</v>
      </c>
      <c r="E100" s="193">
        <v>-807623</v>
      </c>
      <c r="F100" s="193">
        <v>-1042809</v>
      </c>
      <c r="G100" s="193">
        <v>-1481046</v>
      </c>
      <c r="H100" s="193">
        <v>-1403316</v>
      </c>
      <c r="I100" s="193">
        <v>-2070383</v>
      </c>
      <c r="J100" s="193">
        <v>-2022892</v>
      </c>
      <c r="K100" s="193">
        <v>-1942762</v>
      </c>
      <c r="L100" s="193">
        <v>-1981544</v>
      </c>
      <c r="M100" s="193">
        <v>-1279661</v>
      </c>
      <c r="N100" s="193">
        <v>-1201938</v>
      </c>
      <c r="O100" s="193">
        <v>-1149084</v>
      </c>
      <c r="P100" s="193">
        <v>-1064575</v>
      </c>
      <c r="Q100" s="193">
        <v>-1226363</v>
      </c>
      <c r="R100" s="193">
        <v>0</v>
      </c>
      <c r="S100" s="193">
        <v>0</v>
      </c>
      <c r="T100" s="193">
        <v>5609</v>
      </c>
      <c r="U100" s="193">
        <v>11530</v>
      </c>
      <c r="V100" s="193">
        <v>17198</v>
      </c>
      <c r="W100" s="193">
        <v>16546</v>
      </c>
      <c r="X100" s="193">
        <v>21247</v>
      </c>
      <c r="Y100" s="193">
        <v>0</v>
      </c>
      <c r="Z100" s="193">
        <v>0</v>
      </c>
      <c r="AA100" s="194">
        <v>-21075566</v>
      </c>
    </row>
    <row r="101" spans="1:27" ht="11.25" customHeight="1" x14ac:dyDescent="0.2">
      <c r="A101" s="185" t="s">
        <v>2</v>
      </c>
      <c r="C101" s="186">
        <v>-1468153</v>
      </c>
      <c r="D101" s="186">
        <v>-945857</v>
      </c>
      <c r="E101" s="186">
        <v>-782913</v>
      </c>
      <c r="F101" s="186">
        <v>-1042714</v>
      </c>
      <c r="G101" s="186">
        <v>-1457914</v>
      </c>
      <c r="H101" s="186">
        <v>-1380982</v>
      </c>
      <c r="I101" s="186">
        <v>-2016748</v>
      </c>
      <c r="J101" s="186">
        <v>-1958712</v>
      </c>
      <c r="K101" s="186">
        <v>-1891101</v>
      </c>
      <c r="L101" s="186">
        <v>-1928287</v>
      </c>
      <c r="M101" s="186">
        <v>-1250268</v>
      </c>
      <c r="N101" s="186">
        <v>-1171967</v>
      </c>
      <c r="O101" s="186">
        <v>-1113305</v>
      </c>
      <c r="P101" s="186">
        <v>-1037756</v>
      </c>
      <c r="Q101" s="186">
        <v>-1196793</v>
      </c>
      <c r="R101" s="186">
        <v>5667</v>
      </c>
      <c r="S101" s="186">
        <v>5826</v>
      </c>
      <c r="T101" s="186">
        <v>11217</v>
      </c>
      <c r="U101" s="186">
        <v>17293</v>
      </c>
      <c r="V101" s="186">
        <v>22927</v>
      </c>
      <c r="W101" s="186">
        <v>22059</v>
      </c>
      <c r="X101" s="186">
        <v>28326</v>
      </c>
      <c r="Y101" s="186">
        <v>0</v>
      </c>
      <c r="Z101" s="186">
        <v>0</v>
      </c>
      <c r="AA101" s="186">
        <v>-20530155</v>
      </c>
    </row>
    <row r="102" spans="1:27" ht="11.25" customHeight="1" x14ac:dyDescent="0.2">
      <c r="A102" s="185" t="s">
        <v>0</v>
      </c>
      <c r="C102" s="187">
        <v>-37294</v>
      </c>
      <c r="D102" s="187">
        <v>-22396</v>
      </c>
      <c r="E102" s="187">
        <v>-24710</v>
      </c>
      <c r="F102" s="187">
        <v>-95</v>
      </c>
      <c r="G102" s="187">
        <v>-23132</v>
      </c>
      <c r="H102" s="187">
        <v>-22334</v>
      </c>
      <c r="I102" s="187">
        <v>-53635</v>
      </c>
      <c r="J102" s="187">
        <v>-64180</v>
      </c>
      <c r="K102" s="187">
        <v>-51661</v>
      </c>
      <c r="L102" s="187">
        <v>-53257</v>
      </c>
      <c r="M102" s="187">
        <v>-29393</v>
      </c>
      <c r="N102" s="187">
        <v>-29971</v>
      </c>
      <c r="O102" s="187">
        <v>-35779</v>
      </c>
      <c r="P102" s="187">
        <v>-26819</v>
      </c>
      <c r="Q102" s="187">
        <v>-29570</v>
      </c>
      <c r="R102" s="187">
        <v>-5667</v>
      </c>
      <c r="S102" s="187">
        <v>-5826</v>
      </c>
      <c r="T102" s="187">
        <v>-5608</v>
      </c>
      <c r="U102" s="187">
        <v>-5763</v>
      </c>
      <c r="V102" s="187">
        <v>-5729</v>
      </c>
      <c r="W102" s="187">
        <v>-5513</v>
      </c>
      <c r="X102" s="187">
        <v>-7079</v>
      </c>
      <c r="Y102" s="187">
        <v>0</v>
      </c>
      <c r="Z102" s="187">
        <v>0</v>
      </c>
      <c r="AA102" s="187">
        <v>-545411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202</v>
      </c>
      <c r="C108" s="186">
        <v>-30999.967700000001</v>
      </c>
      <c r="D108" s="186">
        <v>-14428.571400000001</v>
      </c>
      <c r="E108" s="186">
        <v>-516.12900000000002</v>
      </c>
      <c r="F108" s="186">
        <v>-266.66669999999999</v>
      </c>
      <c r="G108" s="186">
        <v>-1161.2902999999999</v>
      </c>
      <c r="H108" s="186">
        <v>-7733.3</v>
      </c>
      <c r="I108" s="186">
        <v>-46225.806499999999</v>
      </c>
      <c r="J108" s="186">
        <v>-65838.709700000007</v>
      </c>
      <c r="K108" s="186">
        <v>-48766.666700000002</v>
      </c>
      <c r="L108" s="186">
        <v>-30935.483899999999</v>
      </c>
      <c r="M108" s="186">
        <v>-17366.633300000001</v>
      </c>
      <c r="N108" s="186">
        <v>-21483.8387</v>
      </c>
      <c r="O108" s="186">
        <v>-26129.032299999999</v>
      </c>
      <c r="P108" s="186">
        <v>-21214.25</v>
      </c>
      <c r="Q108" s="186">
        <v>-13129.0645</v>
      </c>
      <c r="R108" s="186">
        <v>-12900</v>
      </c>
      <c r="S108" s="186">
        <v>-7322.5483999999997</v>
      </c>
      <c r="T108" s="186">
        <v>-10233.3333</v>
      </c>
      <c r="U108" s="186">
        <v>-44322.6129</v>
      </c>
      <c r="V108" s="186">
        <v>-54290.3226</v>
      </c>
      <c r="W108" s="186">
        <v>-43933.333299999998</v>
      </c>
      <c r="X108" s="186">
        <v>-23032.258099999999</v>
      </c>
      <c r="Y108" s="186">
        <v>-18466.666700000002</v>
      </c>
      <c r="Z108" s="186">
        <v>-24903.2258</v>
      </c>
      <c r="AA108" s="186">
        <v>-585599.71180000005</v>
      </c>
    </row>
    <row r="109" spans="1:27" ht="11.25" customHeight="1" x14ac:dyDescent="0.2">
      <c r="A109" s="185" t="s">
        <v>203</v>
      </c>
      <c r="C109" s="187">
        <v>-10999.967700000001</v>
      </c>
      <c r="D109" s="187">
        <v>5571.4285999999993</v>
      </c>
      <c r="E109" s="187">
        <v>9483.8709999999992</v>
      </c>
      <c r="F109" s="187">
        <v>9733.3333000000002</v>
      </c>
      <c r="G109" s="187">
        <v>8838.7096999999994</v>
      </c>
      <c r="H109" s="187">
        <v>7266.7</v>
      </c>
      <c r="I109" s="187">
        <v>-21225.806499999999</v>
      </c>
      <c r="J109" s="187">
        <v>-35838.709700000007</v>
      </c>
      <c r="K109" s="187">
        <v>-18766.666700000002</v>
      </c>
      <c r="L109" s="187">
        <v>-935.48389999999927</v>
      </c>
      <c r="M109" s="187">
        <v>-2366.6333000000013</v>
      </c>
      <c r="N109" s="187">
        <v>-6483.8387000000002</v>
      </c>
      <c r="O109" s="187">
        <v>-11129.032299999999</v>
      </c>
      <c r="P109" s="187">
        <v>-6214.25</v>
      </c>
      <c r="Q109" s="187">
        <v>1870.9354999999996</v>
      </c>
      <c r="R109" s="187">
        <v>-12900</v>
      </c>
      <c r="S109" s="187">
        <v>-7322.5483999999997</v>
      </c>
      <c r="T109" s="187">
        <v>-10233.3333</v>
      </c>
      <c r="U109" s="187">
        <v>-44322.6129</v>
      </c>
      <c r="V109" s="187">
        <v>-54290.3226</v>
      </c>
      <c r="W109" s="187">
        <v>-43933.333299999998</v>
      </c>
      <c r="X109" s="187">
        <v>-23032.258099999999</v>
      </c>
      <c r="Y109" s="187">
        <v>-18466.666700000002</v>
      </c>
      <c r="Z109" s="187">
        <v>-24903.2258</v>
      </c>
      <c r="AA109" s="187">
        <v>-310599.71180000005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-10999.967700000001</v>
      </c>
      <c r="D114" s="193">
        <v>5571.4285999999993</v>
      </c>
      <c r="E114" s="193">
        <v>-15516.129000000001</v>
      </c>
      <c r="F114" s="193">
        <v>-5266.6666999999998</v>
      </c>
      <c r="G114" s="193">
        <v>-6161.2903000000006</v>
      </c>
      <c r="H114" s="193">
        <v>7266.7</v>
      </c>
      <c r="I114" s="193">
        <v>-26225.806499999999</v>
      </c>
      <c r="J114" s="193">
        <v>-40838.709700000007</v>
      </c>
      <c r="K114" s="193">
        <v>-23766.666700000002</v>
      </c>
      <c r="L114" s="193">
        <v>-5935.4838999999993</v>
      </c>
      <c r="M114" s="193">
        <v>-12366.633300000001</v>
      </c>
      <c r="N114" s="193">
        <v>-16483.8387</v>
      </c>
      <c r="O114" s="193">
        <v>-21129.032299999999</v>
      </c>
      <c r="P114" s="193">
        <v>-21214.25</v>
      </c>
      <c r="Q114" s="193">
        <v>-13129.0645</v>
      </c>
      <c r="R114" s="193">
        <v>-7900</v>
      </c>
      <c r="S114" s="193">
        <v>-2322.5483999999997</v>
      </c>
      <c r="T114" s="193">
        <v>-5233.3333000000002</v>
      </c>
      <c r="U114" s="193">
        <v>-39322.6129</v>
      </c>
      <c r="V114" s="193">
        <v>-49290.3226</v>
      </c>
      <c r="W114" s="193">
        <v>-38933.333299999998</v>
      </c>
      <c r="X114" s="193">
        <v>-18032.258099999999</v>
      </c>
      <c r="Y114" s="193">
        <v>-18466.666700000002</v>
      </c>
      <c r="Z114" s="193">
        <v>-24903.2258</v>
      </c>
      <c r="AA114" s="194">
        <v>-410599.71180000005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202</v>
      </c>
      <c r="C118" s="186">
        <v>-29161.258099999999</v>
      </c>
      <c r="D118" s="186">
        <v>-12464.2857</v>
      </c>
      <c r="E118" s="186">
        <v>-483.87099999999998</v>
      </c>
      <c r="F118" s="186">
        <v>-400</v>
      </c>
      <c r="G118" s="186">
        <v>-1322.5806</v>
      </c>
      <c r="H118" s="186">
        <v>-9099.9667000000009</v>
      </c>
      <c r="I118" s="186">
        <v>-48838.709699999999</v>
      </c>
      <c r="J118" s="186">
        <v>-65096.7742</v>
      </c>
      <c r="K118" s="186">
        <v>-46100</v>
      </c>
      <c r="L118" s="186">
        <v>-30645.1613</v>
      </c>
      <c r="M118" s="186">
        <v>-18933.3</v>
      </c>
      <c r="N118" s="186">
        <v>-22677.3871</v>
      </c>
      <c r="O118" s="186">
        <v>-25129.032299999999</v>
      </c>
      <c r="P118" s="186">
        <v>-20607.107100000001</v>
      </c>
      <c r="Q118" s="186">
        <v>-12838.741900000001</v>
      </c>
      <c r="R118" s="186">
        <v>-12566.6667</v>
      </c>
      <c r="S118" s="186">
        <v>-7193.5160999999998</v>
      </c>
      <c r="T118" s="186">
        <v>-9933.3333000000002</v>
      </c>
      <c r="U118" s="186">
        <v>-43612.9355</v>
      </c>
      <c r="V118" s="186">
        <v>-52774.193500000001</v>
      </c>
      <c r="W118" s="186">
        <v>-41866.666700000002</v>
      </c>
      <c r="X118" s="186">
        <v>-22387.096799999999</v>
      </c>
      <c r="Y118" s="186">
        <v>-18233.333299999998</v>
      </c>
      <c r="Z118" s="186">
        <v>-24580.645199999999</v>
      </c>
      <c r="AA118" s="186">
        <v>-576946.56280000007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203</v>
      </c>
      <c r="C120" s="187">
        <v>-9161.2580999999991</v>
      </c>
      <c r="D120" s="187">
        <v>7535.7142999999996</v>
      </c>
      <c r="E120" s="187">
        <v>-15483.870999999999</v>
      </c>
      <c r="F120" s="187">
        <v>-5400</v>
      </c>
      <c r="G120" s="187">
        <v>-6322.5805999999993</v>
      </c>
      <c r="H120" s="187">
        <v>5900.0332999999991</v>
      </c>
      <c r="I120" s="187">
        <v>-28838.709699999999</v>
      </c>
      <c r="J120" s="187">
        <v>-40096.7742</v>
      </c>
      <c r="K120" s="187">
        <v>-21100</v>
      </c>
      <c r="L120" s="187">
        <v>-5645.1612999999998</v>
      </c>
      <c r="M120" s="187">
        <v>-13933.3</v>
      </c>
      <c r="N120" s="187">
        <v>-17677.3871</v>
      </c>
      <c r="O120" s="187">
        <v>-20129.032299999999</v>
      </c>
      <c r="P120" s="187">
        <v>-20607.107100000001</v>
      </c>
      <c r="Q120" s="187">
        <v>-12838.741900000001</v>
      </c>
      <c r="R120" s="187">
        <v>-7566.6666999999998</v>
      </c>
      <c r="S120" s="187">
        <v>-2193.5160999999998</v>
      </c>
      <c r="T120" s="187">
        <v>-4933.3333000000002</v>
      </c>
      <c r="U120" s="187">
        <v>-38612.9355</v>
      </c>
      <c r="V120" s="187">
        <v>-47774.193500000001</v>
      </c>
      <c r="W120" s="187">
        <v>-36866.666700000002</v>
      </c>
      <c r="X120" s="187">
        <v>-17387.096799999999</v>
      </c>
      <c r="Y120" s="187">
        <v>-18233.333299999998</v>
      </c>
      <c r="Z120" s="187">
        <v>-24580.645199999999</v>
      </c>
      <c r="AA120" s="187">
        <v>-401946.56280000007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-1838.709600000002</v>
      </c>
      <c r="D124" s="186">
        <v>-1964.2857000000004</v>
      </c>
      <c r="E124" s="186">
        <v>-32.258000000000038</v>
      </c>
      <c r="F124" s="186">
        <v>133.33330000000001</v>
      </c>
      <c r="G124" s="186">
        <v>161.29030000000012</v>
      </c>
      <c r="H124" s="186">
        <v>1366.6667000000007</v>
      </c>
      <c r="I124" s="186">
        <v>2612.9032000000007</v>
      </c>
      <c r="J124" s="186">
        <v>-741.93550000000687</v>
      </c>
      <c r="K124" s="186">
        <v>-2666.6667000000016</v>
      </c>
      <c r="L124" s="186">
        <v>-290.32259999999951</v>
      </c>
      <c r="M124" s="186">
        <v>1566.6666999999979</v>
      </c>
      <c r="N124" s="186">
        <v>1193.5483999999997</v>
      </c>
      <c r="O124" s="186">
        <v>-1000</v>
      </c>
      <c r="P124" s="186">
        <v>-607.14289999999892</v>
      </c>
      <c r="Q124" s="186">
        <v>-290.32259999999951</v>
      </c>
      <c r="R124" s="186">
        <v>-333.33330000000024</v>
      </c>
      <c r="S124" s="186">
        <v>-129.03229999999985</v>
      </c>
      <c r="T124" s="186">
        <v>-300</v>
      </c>
      <c r="U124" s="186">
        <v>-709.67740000000049</v>
      </c>
      <c r="V124" s="186">
        <v>-1516.1290999999983</v>
      </c>
      <c r="W124" s="186">
        <v>-2066.6665999999968</v>
      </c>
      <c r="X124" s="186">
        <v>-645.16129999999976</v>
      </c>
      <c r="Y124" s="186">
        <v>-233.33340000000317</v>
      </c>
      <c r="Z124" s="186">
        <v>-322.58060000000114</v>
      </c>
      <c r="AA124" s="186">
        <v>-8653.1489999999758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-1838.709600000002</v>
      </c>
      <c r="D126" s="187">
        <v>-1964.2857000000004</v>
      </c>
      <c r="E126" s="187">
        <v>-32.258000000000038</v>
      </c>
      <c r="F126" s="187">
        <v>133.33330000000001</v>
      </c>
      <c r="G126" s="187">
        <v>161.29030000000012</v>
      </c>
      <c r="H126" s="187">
        <v>1366.6667000000007</v>
      </c>
      <c r="I126" s="187">
        <v>2612.9032000000007</v>
      </c>
      <c r="J126" s="187">
        <v>-741.93550000000687</v>
      </c>
      <c r="K126" s="187">
        <v>-2666.6667000000016</v>
      </c>
      <c r="L126" s="187">
        <v>-290.32259999999951</v>
      </c>
      <c r="M126" s="187">
        <v>1566.6666999999979</v>
      </c>
      <c r="N126" s="187">
        <v>1193.5483999999997</v>
      </c>
      <c r="O126" s="187">
        <v>-1000</v>
      </c>
      <c r="P126" s="187">
        <v>-607.14289999999892</v>
      </c>
      <c r="Q126" s="187">
        <v>-290.32259999999951</v>
      </c>
      <c r="R126" s="187">
        <v>-333.33330000000024</v>
      </c>
      <c r="S126" s="187">
        <v>-129.03229999999985</v>
      </c>
      <c r="T126" s="187">
        <v>-300</v>
      </c>
      <c r="U126" s="187">
        <v>-709.67740000000049</v>
      </c>
      <c r="V126" s="187">
        <v>-1516.1290999999983</v>
      </c>
      <c r="W126" s="187">
        <v>-2066.6665999999968</v>
      </c>
      <c r="X126" s="187">
        <v>-645.16129999999976</v>
      </c>
      <c r="Y126" s="187">
        <v>-233.33340000000317</v>
      </c>
      <c r="Z126" s="187">
        <v>-322.58060000000114</v>
      </c>
      <c r="AA126" s="187">
        <v>-8653.1489999999758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-2658237</v>
      </c>
      <c r="D138" s="186">
        <v>-2375145</v>
      </c>
      <c r="E138" s="190">
        <v>-1555958</v>
      </c>
      <c r="F138" s="190">
        <v>-415415</v>
      </c>
      <c r="G138" s="190">
        <v>-437137</v>
      </c>
      <c r="H138" s="190">
        <v>-959383</v>
      </c>
      <c r="I138" s="190">
        <v>-1069845</v>
      </c>
      <c r="J138" s="186">
        <v>-1437409</v>
      </c>
      <c r="K138" s="186">
        <v>-1384112</v>
      </c>
      <c r="L138" s="186">
        <v>-1410186</v>
      </c>
      <c r="M138" s="186">
        <v>-2843088</v>
      </c>
      <c r="N138" s="186">
        <v>-2870476</v>
      </c>
      <c r="O138" s="186">
        <v>-2845153</v>
      </c>
      <c r="P138" s="186">
        <v>-2376772</v>
      </c>
      <c r="Q138" s="186">
        <v>-2619722</v>
      </c>
      <c r="R138" s="186">
        <v>-8359</v>
      </c>
      <c r="S138" s="186">
        <v>-8449</v>
      </c>
      <c r="T138" s="186">
        <v>-3225</v>
      </c>
      <c r="U138" s="186">
        <v>2738</v>
      </c>
      <c r="V138" s="186">
        <v>8742</v>
      </c>
      <c r="W138" s="186">
        <v>7722</v>
      </c>
      <c r="X138" s="186">
        <v>12890</v>
      </c>
      <c r="Y138" s="186">
        <v>0</v>
      </c>
      <c r="Z138" s="186">
        <v>0</v>
      </c>
      <c r="AA138" s="186">
        <v>-27245979</v>
      </c>
    </row>
    <row r="139" spans="1:27" ht="11.25" customHeight="1" thickBot="1" x14ac:dyDescent="0.25">
      <c r="A139" s="185" t="s">
        <v>205</v>
      </c>
      <c r="C139" s="186">
        <v>12029709</v>
      </c>
      <c r="D139" s="186">
        <v>8847016</v>
      </c>
      <c r="E139" s="186">
        <v>1766480</v>
      </c>
      <c r="F139" s="186">
        <v>211129</v>
      </c>
      <c r="G139" s="186">
        <v>2216510</v>
      </c>
      <c r="H139" s="186">
        <v>2874075</v>
      </c>
      <c r="I139" s="186">
        <v>4807056</v>
      </c>
      <c r="J139" s="186">
        <v>4539125</v>
      </c>
      <c r="K139" s="186">
        <v>4972368</v>
      </c>
      <c r="L139" s="186">
        <v>5159676</v>
      </c>
      <c r="M139" s="186">
        <v>4936404</v>
      </c>
      <c r="N139" s="186">
        <v>5075509</v>
      </c>
      <c r="O139" s="186">
        <v>2117671</v>
      </c>
      <c r="P139" s="186">
        <v>1442109</v>
      </c>
      <c r="Q139" s="186">
        <v>1631471</v>
      </c>
      <c r="R139" s="186">
        <v>277432</v>
      </c>
      <c r="S139" s="186">
        <v>122373</v>
      </c>
      <c r="T139" s="186">
        <v>157886</v>
      </c>
      <c r="U139" s="186">
        <v>408807</v>
      </c>
      <c r="V139" s="186">
        <v>438294</v>
      </c>
      <c r="W139" s="186">
        <v>412684</v>
      </c>
      <c r="X139" s="186">
        <v>321743</v>
      </c>
      <c r="Y139" s="186">
        <v>2012790</v>
      </c>
      <c r="Z139" s="186">
        <v>2244981</v>
      </c>
      <c r="AA139" s="186">
        <v>69023298</v>
      </c>
    </row>
    <row r="140" spans="1:27" ht="11.25" customHeight="1" thickBot="1" x14ac:dyDescent="0.25">
      <c r="A140" s="191" t="s">
        <v>146</v>
      </c>
      <c r="B140" s="192"/>
      <c r="C140" s="193">
        <v>9371472</v>
      </c>
      <c r="D140" s="193">
        <v>6471871</v>
      </c>
      <c r="E140" s="193">
        <v>210522</v>
      </c>
      <c r="F140" s="193">
        <v>-204286</v>
      </c>
      <c r="G140" s="193">
        <v>1779373</v>
      </c>
      <c r="H140" s="193">
        <v>1914692</v>
      </c>
      <c r="I140" s="193">
        <v>3737211</v>
      </c>
      <c r="J140" s="193">
        <v>3101716</v>
      </c>
      <c r="K140" s="193">
        <v>3588256</v>
      </c>
      <c r="L140" s="193">
        <v>3749490</v>
      </c>
      <c r="M140" s="193">
        <v>2093316</v>
      </c>
      <c r="N140" s="193">
        <v>2205033</v>
      </c>
      <c r="O140" s="193">
        <v>-727482</v>
      </c>
      <c r="P140" s="193">
        <v>-934663</v>
      </c>
      <c r="Q140" s="193">
        <v>-988251</v>
      </c>
      <c r="R140" s="193">
        <v>269073</v>
      </c>
      <c r="S140" s="193">
        <v>113924</v>
      </c>
      <c r="T140" s="193">
        <v>154661</v>
      </c>
      <c r="U140" s="193">
        <v>411545</v>
      </c>
      <c r="V140" s="193">
        <v>447036</v>
      </c>
      <c r="W140" s="193">
        <v>420406</v>
      </c>
      <c r="X140" s="193">
        <v>334633</v>
      </c>
      <c r="Y140" s="193">
        <v>2012790</v>
      </c>
      <c r="Z140" s="193">
        <v>2244981</v>
      </c>
      <c r="AA140" s="194">
        <v>41777319</v>
      </c>
    </row>
    <row r="141" spans="1:27" ht="11.25" customHeight="1" x14ac:dyDescent="0.2">
      <c r="A141" s="185" t="s">
        <v>2</v>
      </c>
      <c r="C141" s="186">
        <v>9335417</v>
      </c>
      <c r="D141" s="186">
        <v>6501735</v>
      </c>
      <c r="E141" s="186">
        <v>141837</v>
      </c>
      <c r="F141" s="186">
        <v>-219672</v>
      </c>
      <c r="G141" s="186">
        <v>1760609</v>
      </c>
      <c r="H141" s="186">
        <v>1930818</v>
      </c>
      <c r="I141" s="186">
        <v>3654088</v>
      </c>
      <c r="J141" s="186">
        <v>2986563</v>
      </c>
      <c r="K141" s="186">
        <v>3532709</v>
      </c>
      <c r="L141" s="186">
        <v>3733965</v>
      </c>
      <c r="M141" s="186">
        <v>2067035</v>
      </c>
      <c r="N141" s="186">
        <v>2171032</v>
      </c>
      <c r="O141" s="186">
        <v>-765671</v>
      </c>
      <c r="P141" s="186">
        <v>-967010</v>
      </c>
      <c r="Q141" s="186">
        <v>-1008533</v>
      </c>
      <c r="R141" s="186">
        <v>257039</v>
      </c>
      <c r="S141" s="186">
        <v>110334</v>
      </c>
      <c r="T141" s="186">
        <v>146898</v>
      </c>
      <c r="U141" s="186">
        <v>349181</v>
      </c>
      <c r="V141" s="186">
        <v>370326</v>
      </c>
      <c r="W141" s="186">
        <v>363451</v>
      </c>
      <c r="X141" s="186">
        <v>304553</v>
      </c>
      <c r="Y141" s="186">
        <v>1993133</v>
      </c>
      <c r="Z141" s="186">
        <v>2221276</v>
      </c>
      <c r="AA141" s="186">
        <v>40971113</v>
      </c>
    </row>
    <row r="142" spans="1:27" ht="11.25" customHeight="1" x14ac:dyDescent="0.2">
      <c r="A142" s="185" t="s">
        <v>0</v>
      </c>
      <c r="C142" s="187">
        <v>36055</v>
      </c>
      <c r="D142" s="187">
        <v>-29864</v>
      </c>
      <c r="E142" s="187">
        <v>68685</v>
      </c>
      <c r="F142" s="187">
        <v>15386</v>
      </c>
      <c r="G142" s="187">
        <v>18764</v>
      </c>
      <c r="H142" s="187">
        <v>-16126</v>
      </c>
      <c r="I142" s="187">
        <v>83123</v>
      </c>
      <c r="J142" s="187">
        <v>115153</v>
      </c>
      <c r="K142" s="187">
        <v>55547</v>
      </c>
      <c r="L142" s="187">
        <v>15525</v>
      </c>
      <c r="M142" s="187">
        <v>26281</v>
      </c>
      <c r="N142" s="187">
        <v>34001</v>
      </c>
      <c r="O142" s="187">
        <v>38189</v>
      </c>
      <c r="P142" s="187">
        <v>32347</v>
      </c>
      <c r="Q142" s="187">
        <v>20282</v>
      </c>
      <c r="R142" s="187">
        <v>12034</v>
      </c>
      <c r="S142" s="187">
        <v>3590</v>
      </c>
      <c r="T142" s="187">
        <v>7763</v>
      </c>
      <c r="U142" s="187">
        <v>62364</v>
      </c>
      <c r="V142" s="187">
        <v>76710</v>
      </c>
      <c r="W142" s="187">
        <v>56955</v>
      </c>
      <c r="X142" s="187">
        <v>30080</v>
      </c>
      <c r="Y142" s="187">
        <v>19657</v>
      </c>
      <c r="Z142" s="187">
        <v>23705</v>
      </c>
      <c r="AA142" s="187">
        <v>806206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topLeftCell="A24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206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203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203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-328196</v>
      </c>
      <c r="D138" s="186">
        <v>-295586</v>
      </c>
      <c r="E138" s="190">
        <v>-326468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-950250</v>
      </c>
    </row>
    <row r="139" spans="1:27" ht="11.25" customHeight="1" thickBot="1" x14ac:dyDescent="0.25">
      <c r="A139" s="185" t="s">
        <v>205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-328196</v>
      </c>
      <c r="D140" s="193">
        <v>-295586</v>
      </c>
      <c r="E140" s="193">
        <v>-326468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-950250</v>
      </c>
    </row>
    <row r="141" spans="1:27" ht="11.25" customHeight="1" x14ac:dyDescent="0.2">
      <c r="A141" s="185" t="s">
        <v>2</v>
      </c>
      <c r="C141" s="186">
        <v>-328165</v>
      </c>
      <c r="D141" s="186">
        <v>-295558</v>
      </c>
      <c r="E141" s="186">
        <v>-326438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-950161</v>
      </c>
    </row>
    <row r="142" spans="1:27" ht="11.25" customHeight="1" x14ac:dyDescent="0.2">
      <c r="A142" s="185" t="s">
        <v>0</v>
      </c>
      <c r="C142" s="187">
        <v>-31</v>
      </c>
      <c r="D142" s="187">
        <v>-28</v>
      </c>
      <c r="E142" s="187">
        <v>-30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-89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51037</v>
      </c>
      <c r="D20" s="186">
        <v>23155</v>
      </c>
      <c r="E20" s="190">
        <v>10432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84624</v>
      </c>
    </row>
    <row r="21" spans="1:27" ht="11.25" customHeight="1" x14ac:dyDescent="0.2">
      <c r="A21" s="185" t="s">
        <v>2</v>
      </c>
      <c r="C21" s="186">
        <v>51032</v>
      </c>
      <c r="D21" s="186">
        <v>27136</v>
      </c>
      <c r="E21" s="186">
        <v>10431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88599</v>
      </c>
    </row>
    <row r="22" spans="1:27" ht="11.25" customHeight="1" x14ac:dyDescent="0.2">
      <c r="A22" s="185" t="s">
        <v>0</v>
      </c>
      <c r="C22" s="187">
        <v>5</v>
      </c>
      <c r="D22" s="187">
        <v>-3981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-3975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5.1135999999999999</v>
      </c>
      <c r="D54" s="188">
        <v>5.1135999999999999</v>
      </c>
      <c r="E54" s="188">
        <v>5.1135999999999999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5.1121999999999996</v>
      </c>
      <c r="D55" s="188">
        <v>5.1121999999999996</v>
      </c>
      <c r="E55" s="188">
        <v>5.1121999999999996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-6461</v>
      </c>
      <c r="D58" s="186">
        <v>-5819</v>
      </c>
      <c r="E58" s="186">
        <v>-6427</v>
      </c>
      <c r="F58" s="186">
        <v>-52346</v>
      </c>
      <c r="G58" s="186">
        <v>-54077</v>
      </c>
      <c r="H58" s="186">
        <v>-52213</v>
      </c>
      <c r="I58" s="186">
        <v>-53834</v>
      </c>
      <c r="J58" s="186">
        <v>-53709</v>
      </c>
      <c r="K58" s="186">
        <v>-51855</v>
      </c>
      <c r="L58" s="186">
        <v>-53457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-390198</v>
      </c>
    </row>
    <row r="59" spans="1:27" ht="11.25" customHeight="1" thickBot="1" x14ac:dyDescent="0.25">
      <c r="A59" s="185" t="s">
        <v>205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-6461</v>
      </c>
      <c r="D60" s="193">
        <v>-5819</v>
      </c>
      <c r="E60" s="193">
        <v>-6427</v>
      </c>
      <c r="F60" s="193">
        <v>-52346</v>
      </c>
      <c r="G60" s="193">
        <v>-54077</v>
      </c>
      <c r="H60" s="193">
        <v>-52213</v>
      </c>
      <c r="I60" s="193">
        <v>-53834</v>
      </c>
      <c r="J60" s="193">
        <v>-53709</v>
      </c>
      <c r="K60" s="193">
        <v>-51855</v>
      </c>
      <c r="L60" s="193">
        <v>-53457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-390198</v>
      </c>
    </row>
    <row r="61" spans="1:27" ht="11.25" customHeight="1" x14ac:dyDescent="0.2">
      <c r="A61" s="185" t="s">
        <v>2</v>
      </c>
      <c r="C61" s="186">
        <v>-13887</v>
      </c>
      <c r="D61" s="186">
        <v>-12507</v>
      </c>
      <c r="E61" s="186">
        <v>-13814</v>
      </c>
      <c r="F61" s="186">
        <v>-52589</v>
      </c>
      <c r="G61" s="186">
        <v>-54329</v>
      </c>
      <c r="H61" s="186">
        <v>-52456</v>
      </c>
      <c r="I61" s="186">
        <v>-54084</v>
      </c>
      <c r="J61" s="186">
        <v>-53959</v>
      </c>
      <c r="K61" s="186">
        <v>-52096</v>
      </c>
      <c r="L61" s="186">
        <v>-53706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-413427</v>
      </c>
    </row>
    <row r="62" spans="1:27" ht="11.25" customHeight="1" x14ac:dyDescent="0.2">
      <c r="A62" s="185" t="s">
        <v>0</v>
      </c>
      <c r="C62" s="187">
        <v>7426</v>
      </c>
      <c r="D62" s="187">
        <v>6688</v>
      </c>
      <c r="E62" s="187">
        <v>7387</v>
      </c>
      <c r="F62" s="187">
        <v>243</v>
      </c>
      <c r="G62" s="187">
        <v>252</v>
      </c>
      <c r="H62" s="187">
        <v>243</v>
      </c>
      <c r="I62" s="187">
        <v>250</v>
      </c>
      <c r="J62" s="187">
        <v>250</v>
      </c>
      <c r="K62" s="187">
        <v>241</v>
      </c>
      <c r="L62" s="187">
        <v>249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23229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0</v>
      </c>
      <c r="D98" s="186">
        <v>0</v>
      </c>
      <c r="E98" s="186">
        <v>0</v>
      </c>
      <c r="F98" s="186">
        <v>21547</v>
      </c>
      <c r="G98" s="186">
        <v>22260</v>
      </c>
      <c r="H98" s="186">
        <v>21493</v>
      </c>
      <c r="I98" s="186">
        <v>22159</v>
      </c>
      <c r="J98" s="186">
        <v>22108</v>
      </c>
      <c r="K98" s="186">
        <v>21345</v>
      </c>
      <c r="L98" s="186">
        <v>22005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152917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21547</v>
      </c>
      <c r="G100" s="193">
        <v>22260</v>
      </c>
      <c r="H100" s="193">
        <v>21493</v>
      </c>
      <c r="I100" s="193">
        <v>22159</v>
      </c>
      <c r="J100" s="193">
        <v>22108</v>
      </c>
      <c r="K100" s="193">
        <v>21345</v>
      </c>
      <c r="L100" s="193">
        <v>22005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152917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15602</v>
      </c>
      <c r="G101" s="186">
        <v>16118</v>
      </c>
      <c r="H101" s="186">
        <v>15562</v>
      </c>
      <c r="I101" s="186">
        <v>16045</v>
      </c>
      <c r="J101" s="186">
        <v>16008</v>
      </c>
      <c r="K101" s="186">
        <v>15456</v>
      </c>
      <c r="L101" s="186">
        <v>15933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110724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5945</v>
      </c>
      <c r="G102" s="187">
        <v>6142</v>
      </c>
      <c r="H102" s="187">
        <v>5931</v>
      </c>
      <c r="I102" s="187">
        <v>6114</v>
      </c>
      <c r="J102" s="187">
        <v>6100</v>
      </c>
      <c r="K102" s="187">
        <v>5889</v>
      </c>
      <c r="L102" s="187">
        <v>6072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42193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167040</v>
      </c>
      <c r="D138" s="186">
        <v>150442</v>
      </c>
      <c r="E138" s="190">
        <v>166160</v>
      </c>
      <c r="F138" s="190">
        <v>25262</v>
      </c>
      <c r="G138" s="190">
        <v>26098</v>
      </c>
      <c r="H138" s="190">
        <v>25198</v>
      </c>
      <c r="I138" s="190">
        <v>25980</v>
      </c>
      <c r="J138" s="186">
        <v>25920</v>
      </c>
      <c r="K138" s="186">
        <v>25025</v>
      </c>
      <c r="L138" s="186">
        <v>25798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662923</v>
      </c>
    </row>
    <row r="139" spans="1:27" ht="11.25" customHeight="1" thickBot="1" x14ac:dyDescent="0.25">
      <c r="A139" s="185" t="s">
        <v>205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167040</v>
      </c>
      <c r="D140" s="193">
        <v>150442</v>
      </c>
      <c r="E140" s="193">
        <v>166160</v>
      </c>
      <c r="F140" s="193">
        <v>25262</v>
      </c>
      <c r="G140" s="193">
        <v>26098</v>
      </c>
      <c r="H140" s="193">
        <v>25198</v>
      </c>
      <c r="I140" s="193">
        <v>25980</v>
      </c>
      <c r="J140" s="193">
        <v>25920</v>
      </c>
      <c r="K140" s="193">
        <v>25025</v>
      </c>
      <c r="L140" s="193">
        <v>25798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662923</v>
      </c>
    </row>
    <row r="141" spans="1:27" ht="11.25" customHeight="1" x14ac:dyDescent="0.2">
      <c r="A141" s="185" t="s">
        <v>2</v>
      </c>
      <c r="C141" s="186">
        <v>167024</v>
      </c>
      <c r="D141" s="186">
        <v>150428</v>
      </c>
      <c r="E141" s="186">
        <v>166145</v>
      </c>
      <c r="F141" s="186">
        <v>25260</v>
      </c>
      <c r="G141" s="186">
        <v>26096</v>
      </c>
      <c r="H141" s="186">
        <v>25196</v>
      </c>
      <c r="I141" s="186">
        <v>25978</v>
      </c>
      <c r="J141" s="186">
        <v>25918</v>
      </c>
      <c r="K141" s="186">
        <v>25023</v>
      </c>
      <c r="L141" s="186">
        <v>25796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662864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2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pane="bottomLeft"/>
    </sheetView>
  </sheetViews>
  <sheetFormatPr defaultRowHeight="7.8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SUM(B131:B65536)</f>
        <v>1058275</v>
      </c>
      <c r="E1" s="133" t="s">
        <v>89</v>
      </c>
    </row>
    <row r="2" spans="1:6" x14ac:dyDescent="0.15">
      <c r="A2" s="133" t="s">
        <v>56</v>
      </c>
      <c r="B2" s="138"/>
      <c r="C2" s="137">
        <f>SUM(C131:C65536)</f>
        <v>126429</v>
      </c>
      <c r="E2" s="133" t="s">
        <v>130</v>
      </c>
      <c r="F2" s="137">
        <f>SUM(C123:C142)</f>
        <v>256283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8.4" hidden="1" thickBot="1" x14ac:dyDescent="0.2">
      <c r="A61" s="140">
        <v>37134</v>
      </c>
      <c r="B61" s="141">
        <v>404653</v>
      </c>
      <c r="C61" s="141">
        <v>46715</v>
      </c>
    </row>
    <row r="62" spans="1:3" ht="8.4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8.4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8.4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8.4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8.4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8.4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</row>
    <row r="137" spans="1:3" x14ac:dyDescent="0.15">
      <c r="A137" s="130">
        <v>37246</v>
      </c>
    </row>
    <row r="138" spans="1:3" x14ac:dyDescent="0.15">
      <c r="A138" s="130">
        <v>37249</v>
      </c>
    </row>
    <row r="139" spans="1:3" x14ac:dyDescent="0.15">
      <c r="A139" s="130">
        <v>37251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8.4" thickBot="1" x14ac:dyDescent="0.2">
      <c r="A142" s="140">
        <v>37256</v>
      </c>
      <c r="B142" s="141"/>
      <c r="C142" s="141"/>
    </row>
    <row r="143" spans="1:3" ht="8.4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7.8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B100" s="138"/>
      <c r="C100" s="138"/>
      <c r="D100" s="138"/>
    </row>
    <row r="101" spans="1:4" x14ac:dyDescent="0.15">
      <c r="B101" s="138"/>
      <c r="C101" s="138"/>
      <c r="D101" s="138"/>
    </row>
    <row r="102" spans="1:4" x14ac:dyDescent="0.15">
      <c r="B102" s="138"/>
      <c r="C102" s="138"/>
      <c r="D102" s="138"/>
    </row>
    <row r="103" spans="1:4" x14ac:dyDescent="0.15">
      <c r="B103" s="138"/>
      <c r="C103" s="138"/>
      <c r="D103" s="138"/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/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6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/>
  </sheetViews>
  <sheetFormatPr defaultRowHeight="7.8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194470.79960000006</v>
      </c>
      <c r="C15" s="11">
        <f>Dth_Day!D19*C14</f>
        <v>523472.89120000001</v>
      </c>
      <c r="D15" s="11">
        <f>Dth_Day!E19*D14</f>
        <v>309559.16759999999</v>
      </c>
      <c r="E15" s="11">
        <f>Dth_Day!F19*E14</f>
        <v>-65654.903999999995</v>
      </c>
      <c r="F15" s="11">
        <f>Dth_Day!G19*F14</f>
        <v>431823.26680000004</v>
      </c>
      <c r="G15" s="11">
        <f>Dth_Day!H19*G14</f>
        <v>890518.64399999997</v>
      </c>
      <c r="H15" s="11">
        <f>Dth_Day!I19*H14</f>
        <v>-83264.102799999877</v>
      </c>
      <c r="I15" s="11">
        <f>Dth_Day!J19*I14</f>
        <v>-694264.10220000008</v>
      </c>
      <c r="J15" s="11">
        <f>Dth_Day!K19*J14</f>
        <v>-15482.355000000098</v>
      </c>
      <c r="K15" s="11">
        <f>Dth_Day!L19*K14</f>
        <v>720734.89990000008</v>
      </c>
      <c r="L15" s="11">
        <f>Dth_Day!M19*L14</f>
        <v>233692.19400000005</v>
      </c>
      <c r="M15" s="11">
        <f>Dth_Day!N19*M14</f>
        <v>45647.534100000041</v>
      </c>
      <c r="N15" s="11">
        <f>Dth_Day!O19*N14</f>
        <v>-147354.46999999997</v>
      </c>
      <c r="O15" s="11">
        <f>Dth_Day!P19*O14</f>
        <v>-37221.486400000038</v>
      </c>
      <c r="P15" s="11">
        <f>Dth_Day!Q19*P14</f>
        <v>314645.53289999993</v>
      </c>
      <c r="Q15" s="11">
        <f>Dth_Day!R19*Q14</f>
        <v>-133654.90500000003</v>
      </c>
      <c r="R15" s="11">
        <f>Dth_Day!S19*R14</f>
        <v>354824.2671</v>
      </c>
      <c r="S15" s="11">
        <f>Dth_Day!T19*S14</f>
        <v>37346.096999999994</v>
      </c>
      <c r="T15" s="11">
        <f>Dth_Day!U19*T14</f>
        <v>-1491179.7350999999</v>
      </c>
      <c r="U15" s="11">
        <f>Dth_Day!V19*U14</f>
        <v>-1944177.7348</v>
      </c>
      <c r="V15" s="11">
        <f>Dth_Day!W19*V14</f>
        <v>-1501654.902</v>
      </c>
      <c r="W15" s="11">
        <f>Dth_Day!X19*W14</f>
        <v>-598177.73599999992</v>
      </c>
      <c r="X15" s="11">
        <f>Dth_Day!Y19*X14</f>
        <v>-1068000</v>
      </c>
      <c r="Y15" s="11">
        <f>Dth_Day!Z19*Y14</f>
        <v>-1405999.9997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-5129351.1387999998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2491253.9331999999</v>
      </c>
      <c r="C19" s="153">
        <f>MIN(M19:Y19)</f>
        <v>-7620605.0719999988</v>
      </c>
      <c r="M19" s="11">
        <f>SUM(B15:M15)</f>
        <v>2491253.9331999999</v>
      </c>
      <c r="N19" s="11">
        <f t="shared" ref="N19:Y19" si="3">SUM(C15:N15)</f>
        <v>2149428.6635999996</v>
      </c>
      <c r="O19" s="11">
        <f t="shared" si="3"/>
        <v>1588734.2860000001</v>
      </c>
      <c r="P19" s="11">
        <f t="shared" si="3"/>
        <v>1593820.6513000003</v>
      </c>
      <c r="Q19" s="11">
        <f t="shared" si="3"/>
        <v>1525820.6503000003</v>
      </c>
      <c r="R19" s="11">
        <f t="shared" si="3"/>
        <v>1448821.6506000001</v>
      </c>
      <c r="S19" s="11">
        <f t="shared" si="3"/>
        <v>595649.10359999991</v>
      </c>
      <c r="T19" s="11">
        <f t="shared" si="3"/>
        <v>-812266.52870000014</v>
      </c>
      <c r="U19" s="11">
        <f t="shared" si="3"/>
        <v>-2062180.1612999998</v>
      </c>
      <c r="V19" s="11">
        <f t="shared" si="3"/>
        <v>-3548352.7083000001</v>
      </c>
      <c r="W19" s="11">
        <f t="shared" si="3"/>
        <v>-4867265.3441999992</v>
      </c>
      <c r="X19" s="11">
        <f t="shared" si="3"/>
        <v>-6168957.5381999994</v>
      </c>
      <c r="Y19" s="11">
        <f t="shared" si="3"/>
        <v>-7620605.0719999988</v>
      </c>
    </row>
    <row r="20" spans="1:26" x14ac:dyDescent="0.15">
      <c r="A20" s="11"/>
      <c r="B20" s="155">
        <f>IF(ABS(C19)&gt;ABS(B19),C19,B19)</f>
        <v>-7620605.0719999988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2001-12-20T00:51:46Z</cp:lastPrinted>
  <dcterms:created xsi:type="dcterms:W3CDTF">2001-06-07T23:53:28Z</dcterms:created>
  <dcterms:modified xsi:type="dcterms:W3CDTF">2023-09-10T12:21:40Z</dcterms:modified>
</cp:coreProperties>
</file>