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omments3.xml" ContentType="application/vnd.openxmlformats-officedocument.spreadsheetml.comment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380" yWindow="-12" windowWidth="7440" windowHeight="7956" tabRatio="755"/>
  </bookViews>
  <sheets>
    <sheet name="GAS SUM" sheetId="1" r:id="rId1"/>
    <sheet name="REG" sheetId="2" r:id="rId2"/>
    <sheet name="SPEC" sheetId="3" r:id="rId3"/>
    <sheet name="Dth_Day" sheetId="4" r:id="rId4"/>
    <sheet name="Dth_Day INDEX" sheetId="5" r:id="rId5"/>
    <sheet name="Dth Prompt" sheetId="6" r:id="rId6"/>
    <sheet name="PLR SUM" sheetId="7" r:id="rId7"/>
    <sheet name="PLR DETAILS" sheetId="8" r:id="rId8"/>
    <sheet name="SPEC REPORT" sheetId="9" r:id="rId9"/>
    <sheet name="SPEC REPORT DETAILS" sheetId="10" r:id="rId10"/>
    <sheet name="SPEC BASIS" sheetId="11" r:id="rId11"/>
    <sheet name="Dth Fixed INPUT PG" sheetId="12" state="hidden" r:id="rId12"/>
    <sheet name="Dth Index INPUT PG" sheetId="13" state="hidden" r:id="rId13"/>
    <sheet name="PLR SUM FIXED INPUT PG" sheetId="14" state="hidden" r:id="rId14"/>
    <sheet name="PLR SUM INDEX INPUT PG" sheetId="15" state="hidden" r:id="rId15"/>
    <sheet name="SPEC SUM FIXED INPUT PG" sheetId="16" state="hidden" r:id="rId16"/>
    <sheet name="SPEC SUM INDEX INPUT PG" sheetId="17" state="hidden" r:id="rId17"/>
    <sheet name="PLR DET FIXED INPUT PG" sheetId="18" state="hidden" r:id="rId18"/>
    <sheet name="PLR DET INDEX INPUT PG" sheetId="19" state="hidden" r:id="rId19"/>
    <sheet name="SPEC DET FIXED INPUT PG" sheetId="20" state="hidden" r:id="rId20"/>
    <sheet name="SPEC DET INDEX INPUT PG" sheetId="21" state="hidden" r:id="rId21"/>
    <sheet name="5-DAY" sheetId="22" state="hidden" r:id="rId22"/>
    <sheet name="VAR" sheetId="23" state="hidden" r:id="rId23"/>
    <sheet name="OPEN SPEC" sheetId="24" state="hidden" r:id="rId24"/>
    <sheet name="Gap Risk" sheetId="25" state="hidden" r:id="rId25"/>
  </sheets>
  <externalReferences>
    <externalReference r:id="rId26"/>
    <externalReference r:id="rId27"/>
  </externalReferences>
  <definedNames>
    <definedName name="Aeco_nonS" localSheetId="11">'Dth Fixed INPUT PG'!$A$27</definedName>
    <definedName name="Aeco_nonS" localSheetId="12">'Dth Index INPUT PG'!$A$27</definedName>
    <definedName name="Aeco_nonS" localSheetId="4">'Dth_Day INDEX'!$A$27</definedName>
    <definedName name="Aeco_nonS">Dth_Day!$A$15</definedName>
    <definedName name="Aeco_S" localSheetId="11">'Dth Fixed INPUT PG'!$A$15</definedName>
    <definedName name="Aeco_S" localSheetId="12">'Dth Index INPUT PG'!$A$15</definedName>
    <definedName name="Aeco_S" localSheetId="4">'Dth_Day INDEX'!$A$15</definedName>
    <definedName name="Aeco_S">Dth_Day!$A$27</definedName>
    <definedName name="Days">'Gap Risk'!#REF!</definedName>
    <definedName name="Dthdt" localSheetId="11">'Dth Fixed INPUT PG'!$A$5</definedName>
    <definedName name="Dthdt" localSheetId="12">'Dth Index INPUT PG'!$A$5</definedName>
    <definedName name="Dthdt" localSheetId="4">'Dth_Day INDEX'!$A$5</definedName>
    <definedName name="Dthdt">Dth_Day!$A$5</definedName>
    <definedName name="_xlnm.Print_Area" localSheetId="1">REG!$A$1:$L$57</definedName>
    <definedName name="_xlnm.Print_Area" localSheetId="2">SPEC!$A$1:$L$57</definedName>
    <definedName name="_xlnm.Print_Titles" localSheetId="11">'Dth Fixed INPUT PG'!$A:$B</definedName>
    <definedName name="_xlnm.Print_Titles" localSheetId="12">'Dth Index INPUT PG'!$A:$B</definedName>
    <definedName name="_xlnm.Print_Titles" localSheetId="5">'Dth Prompt'!$A:$B</definedName>
    <definedName name="_xlnm.Print_Titles" localSheetId="3">Dth_Day!$A:$B</definedName>
    <definedName name="_xlnm.Print_Titles" localSheetId="4">'Dth_Day INDEX'!$A:$B</definedName>
    <definedName name="_xlnm.Print_Titles" localSheetId="17">'PLR DET FIXED INPUT PG'!$A:$B,'PLR DET FIXED INPUT PG'!$1:$4</definedName>
    <definedName name="_xlnm.Print_Titles" localSheetId="18">'PLR DET INDEX INPUT PG'!$A:$B,'PLR DET INDEX INPUT PG'!$1:$4</definedName>
    <definedName name="_xlnm.Print_Titles" localSheetId="7">'PLR DETAILS'!$A:$B,'PLR DETAILS'!$1:$4</definedName>
    <definedName name="_xlnm.Print_Titles" localSheetId="6">'PLR SUM'!$A:$B</definedName>
    <definedName name="_xlnm.Print_Titles" localSheetId="13">'PLR SUM FIXED INPUT PG'!$A:$B</definedName>
    <definedName name="_xlnm.Print_Titles" localSheetId="14">'PLR SUM INDEX INPUT PG'!$A:$B</definedName>
    <definedName name="_xlnm.Print_Titles" localSheetId="10">'SPEC BASIS'!$A:$B</definedName>
    <definedName name="_xlnm.Print_Titles" localSheetId="19">'SPEC DET FIXED INPUT PG'!$A:$B</definedName>
    <definedName name="_xlnm.Print_Titles" localSheetId="20">'SPEC DET INDEX INPUT PG'!$A:$B</definedName>
    <definedName name="_xlnm.Print_Titles" localSheetId="9">'SPEC REPORT DETAILS'!$A:$C</definedName>
    <definedName name="_xlnm.Print_Titles" localSheetId="15">'SPEC SUM FIXED INPUT PG'!$A:$B</definedName>
    <definedName name="_xlnm.Print_Titles" localSheetId="16">'SPEC SUM INDEX INPUT PG'!$A:$B</definedName>
    <definedName name="Rockies_nonS" localSheetId="11">'Dth Fixed INPUT PG'!$A$29</definedName>
    <definedName name="Rockies_nonS" localSheetId="12">'Dth Index INPUT PG'!$A$29</definedName>
    <definedName name="Rockies_nonS" localSheetId="4">'Dth_Day INDEX'!$A$29</definedName>
    <definedName name="Rockies_nonS">Dth_Day!$A$17</definedName>
    <definedName name="Rockies_S" localSheetId="11">'Dth Fixed INPUT PG'!$A$17</definedName>
    <definedName name="Rockies_S" localSheetId="12">'Dth Index INPUT PG'!$A$17</definedName>
    <definedName name="Rockies_S" localSheetId="4">'Dth_Day INDEX'!$A$17</definedName>
    <definedName name="Rockies_S">Dth_Day!$A$29</definedName>
    <definedName name="Sumas_nonS" localSheetId="11">'Dth Fixed INPUT PG'!$A$28</definedName>
    <definedName name="Sumas_nonS" localSheetId="12">'Dth Index INPUT PG'!$A$28</definedName>
    <definedName name="Sumas_nonS" localSheetId="4">'Dth_Day INDEX'!$A$28</definedName>
    <definedName name="Sumas_nonS">Dth_Day!$A$16</definedName>
    <definedName name="Sumas_S" localSheetId="11">'Dth Fixed INPUT PG'!$A$16</definedName>
    <definedName name="Sumas_S" localSheetId="12">'Dth Index INPUT PG'!$A$16</definedName>
    <definedName name="Sumas_S" localSheetId="4">'Dth_Day INDEX'!$A$16</definedName>
    <definedName name="Sumas_S">Dth_Day!$A$28</definedName>
    <definedName name="Zero" localSheetId="11">'Dth Fixed INPUT PG'!#REF!</definedName>
    <definedName name="Zero" localSheetId="12">'Dth Index INPUT PG'!#REF!</definedName>
    <definedName name="Zero" localSheetId="4">'Dth_Day INDEX'!#REF!</definedName>
  </definedNames>
  <calcPr calcId="0" fullCalcOnLoad="1" iterate="1" iterateCount="50"/>
  <pivotCaches>
    <pivotCache cacheId="0" r:id="rId28"/>
  </pivotCaches>
</workbook>
</file>

<file path=xl/calcChain.xml><?xml version="1.0" encoding="utf-8"?>
<calcChain xmlns="http://schemas.openxmlformats.org/spreadsheetml/2006/main">
  <c r="C1" i="22" l="1"/>
  <c r="C2" i="22"/>
  <c r="F2" i="22"/>
  <c r="C79" i="22"/>
  <c r="A3" i="6"/>
  <c r="A4" i="6"/>
  <c r="C7" i="6"/>
  <c r="D7" i="6"/>
  <c r="E7" i="6"/>
  <c r="C8" i="6"/>
  <c r="D8" i="6"/>
  <c r="E8" i="6"/>
  <c r="C9" i="6"/>
  <c r="D9" i="6"/>
  <c r="E9" i="6"/>
  <c r="C10" i="6"/>
  <c r="D10" i="6"/>
  <c r="E10" i="6"/>
  <c r="C11" i="6"/>
  <c r="D11" i="6"/>
  <c r="E11" i="6"/>
  <c r="C12" i="6"/>
  <c r="D12" i="6"/>
  <c r="E12" i="6"/>
  <c r="C15" i="6"/>
  <c r="D15" i="6"/>
  <c r="E15" i="6"/>
  <c r="C16" i="6"/>
  <c r="D16" i="6"/>
  <c r="E16" i="6"/>
  <c r="C18" i="6"/>
  <c r="D18" i="6"/>
  <c r="E18" i="6"/>
  <c r="C19" i="6"/>
  <c r="D19" i="6"/>
  <c r="E19" i="6"/>
  <c r="C22" i="6"/>
  <c r="D22" i="6"/>
  <c r="E22" i="6"/>
  <c r="C23" i="6"/>
  <c r="D23" i="6"/>
  <c r="E23" i="6"/>
  <c r="C24" i="6"/>
  <c r="D24" i="6"/>
  <c r="E24" i="6"/>
  <c r="C25" i="6"/>
  <c r="D25" i="6"/>
  <c r="E25" i="6"/>
  <c r="I25" i="6"/>
  <c r="J25" i="6"/>
  <c r="M25" i="6"/>
  <c r="N25" i="6"/>
  <c r="Q25" i="6"/>
  <c r="R25" i="6"/>
  <c r="C26" i="6"/>
  <c r="D26" i="6"/>
  <c r="E26" i="6"/>
  <c r="I26" i="6"/>
  <c r="J26" i="6"/>
  <c r="M26" i="6"/>
  <c r="N26" i="6"/>
  <c r="Q26" i="6"/>
  <c r="R26" i="6"/>
  <c r="C27" i="6"/>
  <c r="D27" i="6"/>
  <c r="E27" i="6"/>
  <c r="I27" i="6"/>
  <c r="J27" i="6"/>
  <c r="M27" i="6"/>
  <c r="N27" i="6"/>
  <c r="Q27" i="6"/>
  <c r="R27" i="6"/>
  <c r="J29" i="6"/>
  <c r="J30" i="6"/>
  <c r="N30" i="6"/>
  <c r="R30" i="6"/>
  <c r="J32" i="6"/>
  <c r="N32" i="6"/>
  <c r="R32" i="6"/>
  <c r="I35" i="6"/>
  <c r="J35" i="6"/>
  <c r="M35" i="6"/>
  <c r="N35" i="6"/>
  <c r="Q35" i="6"/>
  <c r="R35" i="6"/>
  <c r="I36" i="6"/>
  <c r="J36" i="6"/>
  <c r="M36" i="6"/>
  <c r="N36" i="6"/>
  <c r="Q36" i="6"/>
  <c r="R36" i="6"/>
  <c r="I37" i="6"/>
  <c r="J37" i="6"/>
  <c r="M37" i="6"/>
  <c r="N37" i="6"/>
  <c r="Q37" i="6"/>
  <c r="R37" i="6"/>
  <c r="J39" i="6"/>
  <c r="N39" i="6"/>
  <c r="R39" i="6"/>
  <c r="J40" i="6"/>
  <c r="N40" i="6"/>
  <c r="R40" i="6"/>
  <c r="J42" i="6"/>
  <c r="N42" i="6"/>
  <c r="R42" i="6"/>
  <c r="J44" i="6"/>
  <c r="N44" i="6"/>
  <c r="R44" i="6"/>
  <c r="A1" i="4"/>
  <c r="A2" i="4"/>
  <c r="A3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1" i="5"/>
  <c r="A2" i="5"/>
  <c r="A3" i="5"/>
  <c r="C5" i="5"/>
  <c r="D5" i="5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Z5" i="5"/>
  <c r="AA5" i="5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C7" i="5"/>
  <c r="D7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V7" i="5"/>
  <c r="W7" i="5"/>
  <c r="X7" i="5"/>
  <c r="Y7" i="5"/>
  <c r="Z7" i="5"/>
  <c r="AA7" i="5"/>
  <c r="C8" i="5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AA8" i="5"/>
  <c r="C9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C10" i="5"/>
  <c r="D10" i="5"/>
  <c r="E10" i="5"/>
  <c r="F10" i="5"/>
  <c r="G10" i="5"/>
  <c r="H10" i="5"/>
  <c r="I10" i="5"/>
  <c r="J10" i="5"/>
  <c r="K10" i="5"/>
  <c r="L10" i="5"/>
  <c r="M10" i="5"/>
  <c r="N10" i="5"/>
  <c r="O10" i="5"/>
  <c r="P10" i="5"/>
  <c r="Q10" i="5"/>
  <c r="R10" i="5"/>
  <c r="S10" i="5"/>
  <c r="T10" i="5"/>
  <c r="U10" i="5"/>
  <c r="V10" i="5"/>
  <c r="W10" i="5"/>
  <c r="X10" i="5"/>
  <c r="Y10" i="5"/>
  <c r="Z10" i="5"/>
  <c r="AA10" i="5"/>
  <c r="C15" i="5"/>
  <c r="D15" i="5"/>
  <c r="E15" i="5"/>
  <c r="F15" i="5"/>
  <c r="G15" i="5"/>
  <c r="H15" i="5"/>
  <c r="I15" i="5"/>
  <c r="J15" i="5"/>
  <c r="K15" i="5"/>
  <c r="L15" i="5"/>
  <c r="M15" i="5"/>
  <c r="N15" i="5"/>
  <c r="O15" i="5"/>
  <c r="P15" i="5"/>
  <c r="Q15" i="5"/>
  <c r="R15" i="5"/>
  <c r="S15" i="5"/>
  <c r="T15" i="5"/>
  <c r="U15" i="5"/>
  <c r="V15" i="5"/>
  <c r="W15" i="5"/>
  <c r="X15" i="5"/>
  <c r="Y15" i="5"/>
  <c r="Z15" i="5"/>
  <c r="AA15" i="5"/>
  <c r="C16" i="5"/>
  <c r="D16" i="5"/>
  <c r="E16" i="5"/>
  <c r="F16" i="5"/>
  <c r="G16" i="5"/>
  <c r="H16" i="5"/>
  <c r="I16" i="5"/>
  <c r="J16" i="5"/>
  <c r="K16" i="5"/>
  <c r="L16" i="5"/>
  <c r="M16" i="5"/>
  <c r="N16" i="5"/>
  <c r="O16" i="5"/>
  <c r="P16" i="5"/>
  <c r="Q16" i="5"/>
  <c r="R16" i="5"/>
  <c r="S16" i="5"/>
  <c r="T16" i="5"/>
  <c r="U16" i="5"/>
  <c r="V16" i="5"/>
  <c r="W16" i="5"/>
  <c r="X16" i="5"/>
  <c r="Y16" i="5"/>
  <c r="Z16" i="5"/>
  <c r="AA16" i="5"/>
  <c r="C17" i="5"/>
  <c r="D17" i="5"/>
  <c r="E17" i="5"/>
  <c r="F17" i="5"/>
  <c r="G17" i="5"/>
  <c r="H17" i="5"/>
  <c r="I17" i="5"/>
  <c r="J17" i="5"/>
  <c r="K17" i="5"/>
  <c r="L17" i="5"/>
  <c r="M17" i="5"/>
  <c r="N17" i="5"/>
  <c r="O17" i="5"/>
  <c r="P17" i="5"/>
  <c r="Q17" i="5"/>
  <c r="R17" i="5"/>
  <c r="S17" i="5"/>
  <c r="T17" i="5"/>
  <c r="U17" i="5"/>
  <c r="V17" i="5"/>
  <c r="W17" i="5"/>
  <c r="X17" i="5"/>
  <c r="Y17" i="5"/>
  <c r="Z17" i="5"/>
  <c r="AA17" i="5"/>
  <c r="C18" i="5"/>
  <c r="D18" i="5"/>
  <c r="E18" i="5"/>
  <c r="F18" i="5"/>
  <c r="G18" i="5"/>
  <c r="H18" i="5"/>
  <c r="I18" i="5"/>
  <c r="J18" i="5"/>
  <c r="K18" i="5"/>
  <c r="L18" i="5"/>
  <c r="M18" i="5"/>
  <c r="N18" i="5"/>
  <c r="O18" i="5"/>
  <c r="P18" i="5"/>
  <c r="Q18" i="5"/>
  <c r="R18" i="5"/>
  <c r="S18" i="5"/>
  <c r="T18" i="5"/>
  <c r="U18" i="5"/>
  <c r="V18" i="5"/>
  <c r="W18" i="5"/>
  <c r="X18" i="5"/>
  <c r="Y18" i="5"/>
  <c r="Z18" i="5"/>
  <c r="AA18" i="5"/>
  <c r="C19" i="5"/>
  <c r="D19" i="5"/>
  <c r="E19" i="5"/>
  <c r="F19" i="5"/>
  <c r="G19" i="5"/>
  <c r="H19" i="5"/>
  <c r="I19" i="5"/>
  <c r="J19" i="5"/>
  <c r="K19" i="5"/>
  <c r="L19" i="5"/>
  <c r="M19" i="5"/>
  <c r="N19" i="5"/>
  <c r="O19" i="5"/>
  <c r="P19" i="5"/>
  <c r="Q19" i="5"/>
  <c r="R19" i="5"/>
  <c r="S19" i="5"/>
  <c r="T19" i="5"/>
  <c r="U19" i="5"/>
  <c r="V19" i="5"/>
  <c r="W19" i="5"/>
  <c r="X19" i="5"/>
  <c r="Y19" i="5"/>
  <c r="Z19" i="5"/>
  <c r="AA19" i="5"/>
  <c r="C21" i="5"/>
  <c r="D21" i="5"/>
  <c r="E21" i="5"/>
  <c r="F21" i="5"/>
  <c r="G21" i="5"/>
  <c r="H21" i="5"/>
  <c r="I21" i="5"/>
  <c r="J21" i="5"/>
  <c r="K21" i="5"/>
  <c r="L21" i="5"/>
  <c r="M21" i="5"/>
  <c r="N21" i="5"/>
  <c r="O21" i="5"/>
  <c r="P21" i="5"/>
  <c r="Q21" i="5"/>
  <c r="R21" i="5"/>
  <c r="S21" i="5"/>
  <c r="T21" i="5"/>
  <c r="U21" i="5"/>
  <c r="V21" i="5"/>
  <c r="W21" i="5"/>
  <c r="X21" i="5"/>
  <c r="Y21" i="5"/>
  <c r="Z21" i="5"/>
  <c r="C22" i="5"/>
  <c r="D22" i="5"/>
  <c r="E22" i="5"/>
  <c r="F22" i="5"/>
  <c r="G22" i="5"/>
  <c r="H22" i="5"/>
  <c r="I22" i="5"/>
  <c r="J22" i="5"/>
  <c r="K22" i="5"/>
  <c r="L22" i="5"/>
  <c r="M22" i="5"/>
  <c r="N22" i="5"/>
  <c r="O22" i="5"/>
  <c r="P22" i="5"/>
  <c r="Q22" i="5"/>
  <c r="R22" i="5"/>
  <c r="S22" i="5"/>
  <c r="T22" i="5"/>
  <c r="U22" i="5"/>
  <c r="V22" i="5"/>
  <c r="W22" i="5"/>
  <c r="X22" i="5"/>
  <c r="Y22" i="5"/>
  <c r="Z22" i="5"/>
  <c r="C27" i="5"/>
  <c r="D27" i="5"/>
  <c r="E27" i="5"/>
  <c r="F27" i="5"/>
  <c r="G27" i="5"/>
  <c r="H27" i="5"/>
  <c r="I27" i="5"/>
  <c r="J27" i="5"/>
  <c r="K27" i="5"/>
  <c r="L27" i="5"/>
  <c r="M27" i="5"/>
  <c r="N27" i="5"/>
  <c r="O27" i="5"/>
  <c r="P27" i="5"/>
  <c r="Q27" i="5"/>
  <c r="R27" i="5"/>
  <c r="S27" i="5"/>
  <c r="T27" i="5"/>
  <c r="U27" i="5"/>
  <c r="V27" i="5"/>
  <c r="W27" i="5"/>
  <c r="X27" i="5"/>
  <c r="Y27" i="5"/>
  <c r="Z27" i="5"/>
  <c r="AA27" i="5"/>
  <c r="C28" i="5"/>
  <c r="D28" i="5"/>
  <c r="E28" i="5"/>
  <c r="F28" i="5"/>
  <c r="G28" i="5"/>
  <c r="H28" i="5"/>
  <c r="I28" i="5"/>
  <c r="J28" i="5"/>
  <c r="K28" i="5"/>
  <c r="L28" i="5"/>
  <c r="M28" i="5"/>
  <c r="N28" i="5"/>
  <c r="O28" i="5"/>
  <c r="P28" i="5"/>
  <c r="Q28" i="5"/>
  <c r="R28" i="5"/>
  <c r="S28" i="5"/>
  <c r="T28" i="5"/>
  <c r="U28" i="5"/>
  <c r="V28" i="5"/>
  <c r="W28" i="5"/>
  <c r="X28" i="5"/>
  <c r="Y28" i="5"/>
  <c r="Z28" i="5"/>
  <c r="AA28" i="5"/>
  <c r="C29" i="5"/>
  <c r="D29" i="5"/>
  <c r="E29" i="5"/>
  <c r="F29" i="5"/>
  <c r="G29" i="5"/>
  <c r="H29" i="5"/>
  <c r="I29" i="5"/>
  <c r="J29" i="5"/>
  <c r="K29" i="5"/>
  <c r="L29" i="5"/>
  <c r="M29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AA29" i="5"/>
  <c r="C30" i="5"/>
  <c r="D30" i="5"/>
  <c r="E30" i="5"/>
  <c r="F30" i="5"/>
  <c r="G30" i="5"/>
  <c r="H30" i="5"/>
  <c r="I30" i="5"/>
  <c r="J30" i="5"/>
  <c r="K30" i="5"/>
  <c r="L30" i="5"/>
  <c r="M30" i="5"/>
  <c r="N30" i="5"/>
  <c r="O30" i="5"/>
  <c r="P30" i="5"/>
  <c r="Q30" i="5"/>
  <c r="R30" i="5"/>
  <c r="S30" i="5"/>
  <c r="T30" i="5"/>
  <c r="U30" i="5"/>
  <c r="V30" i="5"/>
  <c r="W30" i="5"/>
  <c r="X30" i="5"/>
  <c r="Y30" i="5"/>
  <c r="Z30" i="5"/>
  <c r="AA30" i="5"/>
  <c r="C31" i="5"/>
  <c r="D31" i="5"/>
  <c r="E31" i="5"/>
  <c r="F31" i="5"/>
  <c r="G31" i="5"/>
  <c r="H31" i="5"/>
  <c r="I31" i="5"/>
  <c r="J31" i="5"/>
  <c r="K31" i="5"/>
  <c r="L31" i="5"/>
  <c r="M31" i="5"/>
  <c r="N31" i="5"/>
  <c r="O31" i="5"/>
  <c r="P31" i="5"/>
  <c r="Q31" i="5"/>
  <c r="R31" i="5"/>
  <c r="S31" i="5"/>
  <c r="T31" i="5"/>
  <c r="U31" i="5"/>
  <c r="V31" i="5"/>
  <c r="W31" i="5"/>
  <c r="X31" i="5"/>
  <c r="Y31" i="5"/>
  <c r="Z31" i="5"/>
  <c r="AA31" i="5"/>
  <c r="C33" i="5"/>
  <c r="D33" i="5"/>
  <c r="E33" i="5"/>
  <c r="F33" i="5"/>
  <c r="G33" i="5"/>
  <c r="H33" i="5"/>
  <c r="I33" i="5"/>
  <c r="J33" i="5"/>
  <c r="K33" i="5"/>
  <c r="L33" i="5"/>
  <c r="M33" i="5"/>
  <c r="N33" i="5"/>
  <c r="O33" i="5"/>
  <c r="P33" i="5"/>
  <c r="Q33" i="5"/>
  <c r="R33" i="5"/>
  <c r="S33" i="5"/>
  <c r="T33" i="5"/>
  <c r="U33" i="5"/>
  <c r="V33" i="5"/>
  <c r="W33" i="5"/>
  <c r="X33" i="5"/>
  <c r="Y33" i="5"/>
  <c r="Z33" i="5"/>
  <c r="C34" i="5"/>
  <c r="D34" i="5"/>
  <c r="E34" i="5"/>
  <c r="F34" i="5"/>
  <c r="G34" i="5"/>
  <c r="H34" i="5"/>
  <c r="I34" i="5"/>
  <c r="J34" i="5"/>
  <c r="K34" i="5"/>
  <c r="L34" i="5"/>
  <c r="M34" i="5"/>
  <c r="N34" i="5"/>
  <c r="O34" i="5"/>
  <c r="P34" i="5"/>
  <c r="Q34" i="5"/>
  <c r="R34" i="5"/>
  <c r="S34" i="5"/>
  <c r="T34" i="5"/>
  <c r="U34" i="5"/>
  <c r="V34" i="5"/>
  <c r="W34" i="5"/>
  <c r="X34" i="5"/>
  <c r="Y34" i="5"/>
  <c r="Z34" i="5"/>
  <c r="C40" i="5"/>
  <c r="D40" i="5"/>
  <c r="E40" i="5"/>
  <c r="F40" i="5"/>
  <c r="G40" i="5"/>
  <c r="H40" i="5"/>
  <c r="I40" i="5"/>
  <c r="J40" i="5"/>
  <c r="K40" i="5"/>
  <c r="L40" i="5"/>
  <c r="M40" i="5"/>
  <c r="N40" i="5"/>
  <c r="O40" i="5"/>
  <c r="P40" i="5"/>
  <c r="Q40" i="5"/>
  <c r="R40" i="5"/>
  <c r="S40" i="5"/>
  <c r="T40" i="5"/>
  <c r="U40" i="5"/>
  <c r="V40" i="5"/>
  <c r="W40" i="5"/>
  <c r="X40" i="5"/>
  <c r="Y40" i="5"/>
  <c r="Z40" i="5"/>
  <c r="C41" i="5"/>
  <c r="D41" i="5"/>
  <c r="E41" i="5"/>
  <c r="F41" i="5"/>
  <c r="G41" i="5"/>
  <c r="H41" i="5"/>
  <c r="I41" i="5"/>
  <c r="J41" i="5"/>
  <c r="K41" i="5"/>
  <c r="L41" i="5"/>
  <c r="M41" i="5"/>
  <c r="N41" i="5"/>
  <c r="O41" i="5"/>
  <c r="P41" i="5"/>
  <c r="Q41" i="5"/>
  <c r="R41" i="5"/>
  <c r="S41" i="5"/>
  <c r="T41" i="5"/>
  <c r="U41" i="5"/>
  <c r="V41" i="5"/>
  <c r="W41" i="5"/>
  <c r="X41" i="5"/>
  <c r="Y41" i="5"/>
  <c r="Z41" i="5"/>
  <c r="C43" i="5"/>
  <c r="D43" i="5"/>
  <c r="E43" i="5"/>
  <c r="F43" i="5"/>
  <c r="G43" i="5"/>
  <c r="H43" i="5"/>
  <c r="I43" i="5"/>
  <c r="J43" i="5"/>
  <c r="K43" i="5"/>
  <c r="L43" i="5"/>
  <c r="M43" i="5"/>
  <c r="N43" i="5"/>
  <c r="O43" i="5"/>
  <c r="P43" i="5"/>
  <c r="Q43" i="5"/>
  <c r="R43" i="5"/>
  <c r="S43" i="5"/>
  <c r="T43" i="5"/>
  <c r="U43" i="5"/>
  <c r="V43" i="5"/>
  <c r="W43" i="5"/>
  <c r="X43" i="5"/>
  <c r="Y43" i="5"/>
  <c r="Z43" i="5"/>
  <c r="C44" i="5"/>
  <c r="D44" i="5"/>
  <c r="E44" i="5"/>
  <c r="F44" i="5"/>
  <c r="G44" i="5"/>
  <c r="H44" i="5"/>
  <c r="I44" i="5"/>
  <c r="J44" i="5"/>
  <c r="K44" i="5"/>
  <c r="L44" i="5"/>
  <c r="M44" i="5"/>
  <c r="N44" i="5"/>
  <c r="O44" i="5"/>
  <c r="P44" i="5"/>
  <c r="Q44" i="5"/>
  <c r="R44" i="5"/>
  <c r="S44" i="5"/>
  <c r="T44" i="5"/>
  <c r="U44" i="5"/>
  <c r="V44" i="5"/>
  <c r="W44" i="5"/>
  <c r="X44" i="5"/>
  <c r="Y44" i="5"/>
  <c r="Z44" i="5"/>
  <c r="B3" i="25"/>
  <c r="C3" i="25"/>
  <c r="D3" i="25"/>
  <c r="E3" i="25"/>
  <c r="F3" i="25"/>
  <c r="G3" i="25"/>
  <c r="H3" i="25"/>
  <c r="I3" i="25"/>
  <c r="J3" i="25"/>
  <c r="K3" i="25"/>
  <c r="L3" i="25"/>
  <c r="M3" i="25"/>
  <c r="N3" i="25"/>
  <c r="O3" i="25"/>
  <c r="P3" i="25"/>
  <c r="Q3" i="25"/>
  <c r="R3" i="25"/>
  <c r="S3" i="25"/>
  <c r="T3" i="25"/>
  <c r="U3" i="25"/>
  <c r="V3" i="25"/>
  <c r="W3" i="25"/>
  <c r="X3" i="25"/>
  <c r="Y3" i="25"/>
  <c r="B5" i="25"/>
  <c r="C5" i="25"/>
  <c r="D5" i="25"/>
  <c r="E5" i="25"/>
  <c r="F5" i="25"/>
  <c r="G5" i="25"/>
  <c r="H5" i="25"/>
  <c r="I5" i="25"/>
  <c r="J5" i="25"/>
  <c r="K5" i="25"/>
  <c r="L5" i="25"/>
  <c r="M5" i="25"/>
  <c r="N5" i="25"/>
  <c r="O5" i="25"/>
  <c r="P5" i="25"/>
  <c r="Q5" i="25"/>
  <c r="R5" i="25"/>
  <c r="S5" i="25"/>
  <c r="T5" i="25"/>
  <c r="U5" i="25"/>
  <c r="V5" i="25"/>
  <c r="W5" i="25"/>
  <c r="X5" i="25"/>
  <c r="Y5" i="25"/>
  <c r="B7" i="25"/>
  <c r="B9" i="25"/>
  <c r="C9" i="25"/>
  <c r="M9" i="25"/>
  <c r="N9" i="25"/>
  <c r="O9" i="25"/>
  <c r="P9" i="25"/>
  <c r="Q9" i="25"/>
  <c r="R9" i="25"/>
  <c r="S9" i="25"/>
  <c r="T9" i="25"/>
  <c r="U9" i="25"/>
  <c r="V9" i="25"/>
  <c r="W9" i="25"/>
  <c r="X9" i="25"/>
  <c r="Y9" i="25"/>
  <c r="B10" i="25"/>
  <c r="B13" i="25"/>
  <c r="C13" i="25"/>
  <c r="D13" i="25"/>
  <c r="E13" i="25"/>
  <c r="F13" i="25"/>
  <c r="G13" i="25"/>
  <c r="H13" i="25"/>
  <c r="I13" i="25"/>
  <c r="J13" i="25"/>
  <c r="K13" i="25"/>
  <c r="L13" i="25"/>
  <c r="M13" i="25"/>
  <c r="N13" i="25"/>
  <c r="O13" i="25"/>
  <c r="P13" i="25"/>
  <c r="Q13" i="25"/>
  <c r="R13" i="25"/>
  <c r="S13" i="25"/>
  <c r="T13" i="25"/>
  <c r="U13" i="25"/>
  <c r="V13" i="25"/>
  <c r="W13" i="25"/>
  <c r="X13" i="25"/>
  <c r="Y13" i="25"/>
  <c r="B14" i="25"/>
  <c r="C14" i="25"/>
  <c r="D14" i="25"/>
  <c r="E14" i="25"/>
  <c r="F14" i="25"/>
  <c r="G14" i="25"/>
  <c r="H14" i="25"/>
  <c r="I14" i="25"/>
  <c r="J14" i="25"/>
  <c r="K14" i="25"/>
  <c r="L14" i="25"/>
  <c r="M14" i="25"/>
  <c r="N14" i="25"/>
  <c r="O14" i="25"/>
  <c r="P14" i="25"/>
  <c r="Q14" i="25"/>
  <c r="R14" i="25"/>
  <c r="S14" i="25"/>
  <c r="T14" i="25"/>
  <c r="U14" i="25"/>
  <c r="V14" i="25"/>
  <c r="W14" i="25"/>
  <c r="X14" i="25"/>
  <c r="Y14" i="25"/>
  <c r="B15" i="25"/>
  <c r="C15" i="25"/>
  <c r="D15" i="25"/>
  <c r="E15" i="25"/>
  <c r="F15" i="25"/>
  <c r="G15" i="25"/>
  <c r="H15" i="25"/>
  <c r="I15" i="25"/>
  <c r="J15" i="25"/>
  <c r="K15" i="25"/>
  <c r="L15" i="25"/>
  <c r="M15" i="25"/>
  <c r="N15" i="25"/>
  <c r="O15" i="25"/>
  <c r="P15" i="25"/>
  <c r="Q15" i="25"/>
  <c r="R15" i="25"/>
  <c r="S15" i="25"/>
  <c r="T15" i="25"/>
  <c r="U15" i="25"/>
  <c r="V15" i="25"/>
  <c r="W15" i="25"/>
  <c r="X15" i="25"/>
  <c r="Y15" i="25"/>
  <c r="B17" i="25"/>
  <c r="B19" i="25"/>
  <c r="C19" i="25"/>
  <c r="M19" i="25"/>
  <c r="N19" i="25"/>
  <c r="O19" i="25"/>
  <c r="P19" i="25"/>
  <c r="Q19" i="25"/>
  <c r="R19" i="25"/>
  <c r="S19" i="25"/>
  <c r="T19" i="25"/>
  <c r="U19" i="25"/>
  <c r="V19" i="25"/>
  <c r="W19" i="25"/>
  <c r="X19" i="25"/>
  <c r="Y19" i="25"/>
  <c r="B20" i="25"/>
  <c r="C9" i="1"/>
  <c r="C10" i="1"/>
  <c r="E15" i="1"/>
  <c r="C16" i="1"/>
  <c r="E16" i="1"/>
  <c r="C17" i="1"/>
  <c r="E17" i="1"/>
  <c r="C18" i="1"/>
  <c r="E18" i="1"/>
  <c r="C19" i="1"/>
  <c r="E19" i="1"/>
  <c r="E23" i="1"/>
  <c r="C24" i="1"/>
  <c r="E24" i="1"/>
  <c r="C25" i="1"/>
  <c r="C26" i="1"/>
  <c r="E26" i="1"/>
  <c r="C27" i="1"/>
  <c r="E27" i="1"/>
  <c r="C28" i="1"/>
  <c r="C29" i="1"/>
  <c r="C30" i="1"/>
  <c r="V10" i="24"/>
  <c r="A2" i="8"/>
  <c r="A3" i="8"/>
  <c r="A4" i="8"/>
  <c r="A6" i="8"/>
  <c r="A8" i="8"/>
  <c r="C8" i="8"/>
  <c r="D8" i="8"/>
  <c r="E8" i="8"/>
  <c r="F8" i="8"/>
  <c r="G8" i="8"/>
  <c r="H8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9" i="8"/>
  <c r="A10" i="8"/>
  <c r="C10" i="8"/>
  <c r="D10" i="8"/>
  <c r="E10" i="8"/>
  <c r="F10" i="8"/>
  <c r="G10" i="8"/>
  <c r="H10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11" i="8"/>
  <c r="C11" i="8"/>
  <c r="D11" i="8"/>
  <c r="E11" i="8"/>
  <c r="F11" i="8"/>
  <c r="G11" i="8"/>
  <c r="H11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12" i="8"/>
  <c r="C12" i="8"/>
  <c r="D12" i="8"/>
  <c r="E12" i="8"/>
  <c r="F12" i="8"/>
  <c r="G12" i="8"/>
  <c r="H12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14" i="8"/>
  <c r="A15" i="8"/>
  <c r="C15" i="8"/>
  <c r="D15" i="8"/>
  <c r="E15" i="8"/>
  <c r="F15" i="8"/>
  <c r="G15" i="8"/>
  <c r="H15" i="8"/>
  <c r="I15" i="8"/>
  <c r="J15" i="8"/>
  <c r="K15" i="8"/>
  <c r="L15" i="8"/>
  <c r="M15" i="8"/>
  <c r="N15" i="8"/>
  <c r="O15" i="8"/>
  <c r="P15" i="8"/>
  <c r="Q15" i="8"/>
  <c r="R15" i="8"/>
  <c r="S15" i="8"/>
  <c r="T15" i="8"/>
  <c r="U15" i="8"/>
  <c r="V15" i="8"/>
  <c r="W15" i="8"/>
  <c r="X15" i="8"/>
  <c r="Y15" i="8"/>
  <c r="Z15" i="8"/>
  <c r="A16" i="8"/>
  <c r="C16" i="8"/>
  <c r="D16" i="8"/>
  <c r="E16" i="8"/>
  <c r="F16" i="8"/>
  <c r="G16" i="8"/>
  <c r="H16" i="8"/>
  <c r="I16" i="8"/>
  <c r="J16" i="8"/>
  <c r="K16" i="8"/>
  <c r="L16" i="8"/>
  <c r="M16" i="8"/>
  <c r="N16" i="8"/>
  <c r="O16" i="8"/>
  <c r="P16" i="8"/>
  <c r="Q16" i="8"/>
  <c r="R16" i="8"/>
  <c r="S16" i="8"/>
  <c r="T16" i="8"/>
  <c r="U16" i="8"/>
  <c r="V16" i="8"/>
  <c r="W16" i="8"/>
  <c r="X16" i="8"/>
  <c r="Y16" i="8"/>
  <c r="Z16" i="8"/>
  <c r="A17" i="8"/>
  <c r="C17" i="8"/>
  <c r="D17" i="8"/>
  <c r="E17" i="8"/>
  <c r="F17" i="8"/>
  <c r="G17" i="8"/>
  <c r="H17" i="8"/>
  <c r="I17" i="8"/>
  <c r="J17" i="8"/>
  <c r="K17" i="8"/>
  <c r="L17" i="8"/>
  <c r="M17" i="8"/>
  <c r="N17" i="8"/>
  <c r="O17" i="8"/>
  <c r="P17" i="8"/>
  <c r="Q17" i="8"/>
  <c r="R17" i="8"/>
  <c r="S17" i="8"/>
  <c r="T17" i="8"/>
  <c r="U17" i="8"/>
  <c r="V17" i="8"/>
  <c r="W17" i="8"/>
  <c r="X17" i="8"/>
  <c r="Y17" i="8"/>
  <c r="Z17" i="8"/>
  <c r="A19" i="8"/>
  <c r="A20" i="8"/>
  <c r="C20" i="8"/>
  <c r="D20" i="8"/>
  <c r="E20" i="8"/>
  <c r="F20" i="8"/>
  <c r="G20" i="8"/>
  <c r="H20" i="8"/>
  <c r="I20" i="8"/>
  <c r="J20" i="8"/>
  <c r="K20" i="8"/>
  <c r="L20" i="8"/>
  <c r="M20" i="8"/>
  <c r="N20" i="8"/>
  <c r="O20" i="8"/>
  <c r="P20" i="8"/>
  <c r="Q20" i="8"/>
  <c r="R20" i="8"/>
  <c r="S20" i="8"/>
  <c r="T20" i="8"/>
  <c r="U20" i="8"/>
  <c r="V20" i="8"/>
  <c r="W20" i="8"/>
  <c r="X20" i="8"/>
  <c r="Y20" i="8"/>
  <c r="Z20" i="8"/>
  <c r="AA20" i="8"/>
  <c r="A21" i="8"/>
  <c r="C21" i="8"/>
  <c r="D21" i="8"/>
  <c r="E21" i="8"/>
  <c r="F21" i="8"/>
  <c r="G21" i="8"/>
  <c r="H21" i="8"/>
  <c r="I21" i="8"/>
  <c r="J21" i="8"/>
  <c r="K21" i="8"/>
  <c r="L21" i="8"/>
  <c r="M21" i="8"/>
  <c r="N21" i="8"/>
  <c r="O21" i="8"/>
  <c r="P21" i="8"/>
  <c r="Q21" i="8"/>
  <c r="R21" i="8"/>
  <c r="S21" i="8"/>
  <c r="T21" i="8"/>
  <c r="U21" i="8"/>
  <c r="V21" i="8"/>
  <c r="W21" i="8"/>
  <c r="X21" i="8"/>
  <c r="Y21" i="8"/>
  <c r="Z21" i="8"/>
  <c r="AA21" i="8"/>
  <c r="A22" i="8"/>
  <c r="C22" i="8"/>
  <c r="D22" i="8"/>
  <c r="E22" i="8"/>
  <c r="F22" i="8"/>
  <c r="G22" i="8"/>
  <c r="H22" i="8"/>
  <c r="I22" i="8"/>
  <c r="J22" i="8"/>
  <c r="K22" i="8"/>
  <c r="L22" i="8"/>
  <c r="M22" i="8"/>
  <c r="N22" i="8"/>
  <c r="O22" i="8"/>
  <c r="P22" i="8"/>
  <c r="Q22" i="8"/>
  <c r="R22" i="8"/>
  <c r="S22" i="8"/>
  <c r="T22" i="8"/>
  <c r="U22" i="8"/>
  <c r="V22" i="8"/>
  <c r="W22" i="8"/>
  <c r="X22" i="8"/>
  <c r="Y22" i="8"/>
  <c r="Z22" i="8"/>
  <c r="AA22" i="8"/>
  <c r="A24" i="8"/>
  <c r="A26" i="8"/>
  <c r="C26" i="8"/>
  <c r="D26" i="8"/>
  <c r="E26" i="8"/>
  <c r="F26" i="8"/>
  <c r="G26" i="8"/>
  <c r="H26" i="8"/>
  <c r="I26" i="8"/>
  <c r="J26" i="8"/>
  <c r="K26" i="8"/>
  <c r="L26" i="8"/>
  <c r="M26" i="8"/>
  <c r="N26" i="8"/>
  <c r="O26" i="8"/>
  <c r="P26" i="8"/>
  <c r="Q26" i="8"/>
  <c r="R26" i="8"/>
  <c r="S26" i="8"/>
  <c r="T26" i="8"/>
  <c r="U26" i="8"/>
  <c r="V26" i="8"/>
  <c r="W26" i="8"/>
  <c r="X26" i="8"/>
  <c r="Y26" i="8"/>
  <c r="Z26" i="8"/>
  <c r="AA26" i="8"/>
  <c r="A27" i="8"/>
  <c r="C27" i="8"/>
  <c r="D27" i="8"/>
  <c r="E27" i="8"/>
  <c r="F27" i="8"/>
  <c r="G27" i="8"/>
  <c r="H27" i="8"/>
  <c r="I27" i="8"/>
  <c r="J27" i="8"/>
  <c r="K27" i="8"/>
  <c r="L27" i="8"/>
  <c r="M27" i="8"/>
  <c r="N27" i="8"/>
  <c r="O27" i="8"/>
  <c r="P27" i="8"/>
  <c r="Q27" i="8"/>
  <c r="R27" i="8"/>
  <c r="S27" i="8"/>
  <c r="T27" i="8"/>
  <c r="U27" i="8"/>
  <c r="V27" i="8"/>
  <c r="W27" i="8"/>
  <c r="X27" i="8"/>
  <c r="Y27" i="8"/>
  <c r="Z27" i="8"/>
  <c r="AA27" i="8"/>
  <c r="A28" i="8"/>
  <c r="C28" i="8"/>
  <c r="D28" i="8"/>
  <c r="E28" i="8"/>
  <c r="F28" i="8"/>
  <c r="G28" i="8"/>
  <c r="H28" i="8"/>
  <c r="I28" i="8"/>
  <c r="J28" i="8"/>
  <c r="K28" i="8"/>
  <c r="L28" i="8"/>
  <c r="M28" i="8"/>
  <c r="N28" i="8"/>
  <c r="O28" i="8"/>
  <c r="P28" i="8"/>
  <c r="Q28" i="8"/>
  <c r="R28" i="8"/>
  <c r="S28" i="8"/>
  <c r="T28" i="8"/>
  <c r="U28" i="8"/>
  <c r="V28" i="8"/>
  <c r="W28" i="8"/>
  <c r="X28" i="8"/>
  <c r="Y28" i="8"/>
  <c r="Z28" i="8"/>
  <c r="AA28" i="8"/>
  <c r="A29" i="8"/>
  <c r="C29" i="8"/>
  <c r="D29" i="8"/>
  <c r="E29" i="8"/>
  <c r="F29" i="8"/>
  <c r="G29" i="8"/>
  <c r="H29" i="8"/>
  <c r="I29" i="8"/>
  <c r="J29" i="8"/>
  <c r="K29" i="8"/>
  <c r="L29" i="8"/>
  <c r="M29" i="8"/>
  <c r="N29" i="8"/>
  <c r="O29" i="8"/>
  <c r="P29" i="8"/>
  <c r="Q29" i="8"/>
  <c r="R29" i="8"/>
  <c r="S29" i="8"/>
  <c r="T29" i="8"/>
  <c r="U29" i="8"/>
  <c r="V29" i="8"/>
  <c r="W29" i="8"/>
  <c r="X29" i="8"/>
  <c r="Y29" i="8"/>
  <c r="Z29" i="8"/>
  <c r="AA29" i="8"/>
  <c r="A31" i="8"/>
  <c r="C31" i="8"/>
  <c r="D31" i="8"/>
  <c r="E31" i="8"/>
  <c r="F31" i="8"/>
  <c r="G31" i="8"/>
  <c r="H31" i="8"/>
  <c r="I31" i="8"/>
  <c r="J31" i="8"/>
  <c r="K31" i="8"/>
  <c r="L31" i="8"/>
  <c r="M31" i="8"/>
  <c r="N31" i="8"/>
  <c r="O31" i="8"/>
  <c r="P31" i="8"/>
  <c r="Q31" i="8"/>
  <c r="R31" i="8"/>
  <c r="S31" i="8"/>
  <c r="T31" i="8"/>
  <c r="U31" i="8"/>
  <c r="V31" i="8"/>
  <c r="W31" i="8"/>
  <c r="X31" i="8"/>
  <c r="Y31" i="8"/>
  <c r="Z31" i="8"/>
  <c r="AA31" i="8"/>
  <c r="A32" i="8"/>
  <c r="C32" i="8"/>
  <c r="D32" i="8"/>
  <c r="E32" i="8"/>
  <c r="F32" i="8"/>
  <c r="G32" i="8"/>
  <c r="H32" i="8"/>
  <c r="I32" i="8"/>
  <c r="J32" i="8"/>
  <c r="K32" i="8"/>
  <c r="L32" i="8"/>
  <c r="M32" i="8"/>
  <c r="N32" i="8"/>
  <c r="O32" i="8"/>
  <c r="P32" i="8"/>
  <c r="Q32" i="8"/>
  <c r="R32" i="8"/>
  <c r="S32" i="8"/>
  <c r="T32" i="8"/>
  <c r="U32" i="8"/>
  <c r="V32" i="8"/>
  <c r="W32" i="8"/>
  <c r="X32" i="8"/>
  <c r="Y32" i="8"/>
  <c r="Z32" i="8"/>
  <c r="AA32" i="8"/>
  <c r="A34" i="8"/>
  <c r="C34" i="8"/>
  <c r="D34" i="8"/>
  <c r="E34" i="8"/>
  <c r="F34" i="8"/>
  <c r="G34" i="8"/>
  <c r="H34" i="8"/>
  <c r="I34" i="8"/>
  <c r="J34" i="8"/>
  <c r="K34" i="8"/>
  <c r="L34" i="8"/>
  <c r="M34" i="8"/>
  <c r="N34" i="8"/>
  <c r="O34" i="8"/>
  <c r="P34" i="8"/>
  <c r="Q34" i="8"/>
  <c r="R34" i="8"/>
  <c r="S34" i="8"/>
  <c r="T34" i="8"/>
  <c r="U34" i="8"/>
  <c r="V34" i="8"/>
  <c r="W34" i="8"/>
  <c r="X34" i="8"/>
  <c r="Y34" i="8"/>
  <c r="Z34" i="8"/>
  <c r="AA34" i="8"/>
  <c r="A36" i="8"/>
  <c r="A37" i="8"/>
  <c r="C37" i="8"/>
  <c r="D37" i="8"/>
  <c r="E37" i="8"/>
  <c r="F37" i="8"/>
  <c r="G37" i="8"/>
  <c r="H37" i="8"/>
  <c r="I37" i="8"/>
  <c r="J37" i="8"/>
  <c r="K37" i="8"/>
  <c r="L37" i="8"/>
  <c r="M37" i="8"/>
  <c r="N37" i="8"/>
  <c r="O37" i="8"/>
  <c r="P37" i="8"/>
  <c r="Q37" i="8"/>
  <c r="R37" i="8"/>
  <c r="S37" i="8"/>
  <c r="T37" i="8"/>
  <c r="U37" i="8"/>
  <c r="V37" i="8"/>
  <c r="W37" i="8"/>
  <c r="X37" i="8"/>
  <c r="Y37" i="8"/>
  <c r="Z37" i="8"/>
  <c r="AA37" i="8"/>
  <c r="A38" i="8"/>
  <c r="C38" i="8"/>
  <c r="D38" i="8"/>
  <c r="E38" i="8"/>
  <c r="F38" i="8"/>
  <c r="G38" i="8"/>
  <c r="H38" i="8"/>
  <c r="I38" i="8"/>
  <c r="J38" i="8"/>
  <c r="K38" i="8"/>
  <c r="L38" i="8"/>
  <c r="M38" i="8"/>
  <c r="N38" i="8"/>
  <c r="O38" i="8"/>
  <c r="P38" i="8"/>
  <c r="Q38" i="8"/>
  <c r="R38" i="8"/>
  <c r="S38" i="8"/>
  <c r="T38" i="8"/>
  <c r="U38" i="8"/>
  <c r="V38" i="8"/>
  <c r="W38" i="8"/>
  <c r="X38" i="8"/>
  <c r="Y38" i="8"/>
  <c r="Z38" i="8"/>
  <c r="AA38" i="8"/>
  <c r="A39" i="8"/>
  <c r="C39" i="8"/>
  <c r="D39" i="8"/>
  <c r="E39" i="8"/>
  <c r="F39" i="8"/>
  <c r="G39" i="8"/>
  <c r="H39" i="8"/>
  <c r="I39" i="8"/>
  <c r="J39" i="8"/>
  <c r="K39" i="8"/>
  <c r="L39" i="8"/>
  <c r="M39" i="8"/>
  <c r="N39" i="8"/>
  <c r="O39" i="8"/>
  <c r="P39" i="8"/>
  <c r="Q39" i="8"/>
  <c r="R39" i="8"/>
  <c r="S39" i="8"/>
  <c r="T39" i="8"/>
  <c r="U39" i="8"/>
  <c r="V39" i="8"/>
  <c r="W39" i="8"/>
  <c r="X39" i="8"/>
  <c r="Y39" i="8"/>
  <c r="Z39" i="8"/>
  <c r="AA39" i="8"/>
  <c r="A40" i="8"/>
  <c r="C40" i="8"/>
  <c r="D40" i="8"/>
  <c r="E40" i="8"/>
  <c r="F40" i="8"/>
  <c r="G40" i="8"/>
  <c r="H40" i="8"/>
  <c r="I40" i="8"/>
  <c r="J40" i="8"/>
  <c r="K40" i="8"/>
  <c r="L40" i="8"/>
  <c r="M40" i="8"/>
  <c r="N40" i="8"/>
  <c r="O40" i="8"/>
  <c r="P40" i="8"/>
  <c r="Q40" i="8"/>
  <c r="R40" i="8"/>
  <c r="S40" i="8"/>
  <c r="T40" i="8"/>
  <c r="U40" i="8"/>
  <c r="V40" i="8"/>
  <c r="W40" i="8"/>
  <c r="X40" i="8"/>
  <c r="Y40" i="8"/>
  <c r="Z40" i="8"/>
  <c r="A42" i="8"/>
  <c r="A43" i="8"/>
  <c r="C43" i="8"/>
  <c r="D43" i="8"/>
  <c r="E43" i="8"/>
  <c r="F43" i="8"/>
  <c r="G43" i="8"/>
  <c r="H43" i="8"/>
  <c r="I43" i="8"/>
  <c r="J43" i="8"/>
  <c r="K43" i="8"/>
  <c r="L43" i="8"/>
  <c r="M43" i="8"/>
  <c r="N43" i="8"/>
  <c r="O43" i="8"/>
  <c r="P43" i="8"/>
  <c r="Q43" i="8"/>
  <c r="R43" i="8"/>
  <c r="S43" i="8"/>
  <c r="T43" i="8"/>
  <c r="U43" i="8"/>
  <c r="V43" i="8"/>
  <c r="W43" i="8"/>
  <c r="X43" i="8"/>
  <c r="Y43" i="8"/>
  <c r="Z43" i="8"/>
  <c r="AA43" i="8"/>
  <c r="A44" i="8"/>
  <c r="C44" i="8"/>
  <c r="D44" i="8"/>
  <c r="E44" i="8"/>
  <c r="F44" i="8"/>
  <c r="G44" i="8"/>
  <c r="H44" i="8"/>
  <c r="I44" i="8"/>
  <c r="J44" i="8"/>
  <c r="K44" i="8"/>
  <c r="L44" i="8"/>
  <c r="M44" i="8"/>
  <c r="N44" i="8"/>
  <c r="O44" i="8"/>
  <c r="P44" i="8"/>
  <c r="Q44" i="8"/>
  <c r="R44" i="8"/>
  <c r="S44" i="8"/>
  <c r="T44" i="8"/>
  <c r="U44" i="8"/>
  <c r="V44" i="8"/>
  <c r="W44" i="8"/>
  <c r="X44" i="8"/>
  <c r="Y44" i="8"/>
  <c r="Z44" i="8"/>
  <c r="AA44" i="8"/>
  <c r="A45" i="8"/>
  <c r="C45" i="8"/>
  <c r="D45" i="8"/>
  <c r="E45" i="8"/>
  <c r="F45" i="8"/>
  <c r="G45" i="8"/>
  <c r="H45" i="8"/>
  <c r="I45" i="8"/>
  <c r="J45" i="8"/>
  <c r="K45" i="8"/>
  <c r="L45" i="8"/>
  <c r="M45" i="8"/>
  <c r="N45" i="8"/>
  <c r="O45" i="8"/>
  <c r="P45" i="8"/>
  <c r="Q45" i="8"/>
  <c r="R45" i="8"/>
  <c r="S45" i="8"/>
  <c r="T45" i="8"/>
  <c r="U45" i="8"/>
  <c r="V45" i="8"/>
  <c r="W45" i="8"/>
  <c r="X45" i="8"/>
  <c r="Y45" i="8"/>
  <c r="Z45" i="8"/>
  <c r="AA45" i="8"/>
  <c r="A46" i="8"/>
  <c r="C46" i="8"/>
  <c r="D46" i="8"/>
  <c r="E46" i="8"/>
  <c r="F46" i="8"/>
  <c r="G46" i="8"/>
  <c r="H46" i="8"/>
  <c r="I46" i="8"/>
  <c r="J46" i="8"/>
  <c r="K46" i="8"/>
  <c r="L46" i="8"/>
  <c r="M46" i="8"/>
  <c r="N46" i="8"/>
  <c r="O46" i="8"/>
  <c r="P46" i="8"/>
  <c r="Q46" i="8"/>
  <c r="R46" i="8"/>
  <c r="S46" i="8"/>
  <c r="T46" i="8"/>
  <c r="U46" i="8"/>
  <c r="V46" i="8"/>
  <c r="W46" i="8"/>
  <c r="X46" i="8"/>
  <c r="Y46" i="8"/>
  <c r="Z46" i="8"/>
  <c r="AA46" i="8"/>
  <c r="A48" i="8"/>
  <c r="A49" i="8"/>
  <c r="C49" i="8"/>
  <c r="D49" i="8"/>
  <c r="E49" i="8"/>
  <c r="F49" i="8"/>
  <c r="G49" i="8"/>
  <c r="H49" i="8"/>
  <c r="I49" i="8"/>
  <c r="J49" i="8"/>
  <c r="K49" i="8"/>
  <c r="L49" i="8"/>
  <c r="M49" i="8"/>
  <c r="N49" i="8"/>
  <c r="O49" i="8"/>
  <c r="P49" i="8"/>
  <c r="Q49" i="8"/>
  <c r="R49" i="8"/>
  <c r="S49" i="8"/>
  <c r="T49" i="8"/>
  <c r="U49" i="8"/>
  <c r="V49" i="8"/>
  <c r="W49" i="8"/>
  <c r="X49" i="8"/>
  <c r="Y49" i="8"/>
  <c r="Z49" i="8"/>
  <c r="AA49" i="8"/>
  <c r="A50" i="8"/>
  <c r="C50" i="8"/>
  <c r="D50" i="8"/>
  <c r="E50" i="8"/>
  <c r="F50" i="8"/>
  <c r="G50" i="8"/>
  <c r="H50" i="8"/>
  <c r="I50" i="8"/>
  <c r="J50" i="8"/>
  <c r="K50" i="8"/>
  <c r="L50" i="8"/>
  <c r="M50" i="8"/>
  <c r="N50" i="8"/>
  <c r="O50" i="8"/>
  <c r="P50" i="8"/>
  <c r="Q50" i="8"/>
  <c r="R50" i="8"/>
  <c r="S50" i="8"/>
  <c r="T50" i="8"/>
  <c r="U50" i="8"/>
  <c r="V50" i="8"/>
  <c r="W50" i="8"/>
  <c r="X50" i="8"/>
  <c r="Y50" i="8"/>
  <c r="Z50" i="8"/>
  <c r="AA50" i="8"/>
  <c r="A51" i="8"/>
  <c r="C51" i="8"/>
  <c r="D51" i="8"/>
  <c r="E51" i="8"/>
  <c r="F51" i="8"/>
  <c r="G51" i="8"/>
  <c r="H51" i="8"/>
  <c r="I51" i="8"/>
  <c r="J51" i="8"/>
  <c r="K51" i="8"/>
  <c r="L51" i="8"/>
  <c r="M51" i="8"/>
  <c r="N51" i="8"/>
  <c r="O51" i="8"/>
  <c r="P51" i="8"/>
  <c r="Q51" i="8"/>
  <c r="R51" i="8"/>
  <c r="S51" i="8"/>
  <c r="T51" i="8"/>
  <c r="U51" i="8"/>
  <c r="V51" i="8"/>
  <c r="W51" i="8"/>
  <c r="X51" i="8"/>
  <c r="Y51" i="8"/>
  <c r="Z51" i="8"/>
  <c r="AA51" i="8"/>
  <c r="A53" i="8"/>
  <c r="A54" i="8"/>
  <c r="C54" i="8"/>
  <c r="D54" i="8"/>
  <c r="E54" i="8"/>
  <c r="F54" i="8"/>
  <c r="G54" i="8"/>
  <c r="H54" i="8"/>
  <c r="I54" i="8"/>
  <c r="J54" i="8"/>
  <c r="K54" i="8"/>
  <c r="L54" i="8"/>
  <c r="M54" i="8"/>
  <c r="N54" i="8"/>
  <c r="O54" i="8"/>
  <c r="P54" i="8"/>
  <c r="Q54" i="8"/>
  <c r="R54" i="8"/>
  <c r="S54" i="8"/>
  <c r="T54" i="8"/>
  <c r="U54" i="8"/>
  <c r="V54" i="8"/>
  <c r="W54" i="8"/>
  <c r="X54" i="8"/>
  <c r="Y54" i="8"/>
  <c r="Z54" i="8"/>
  <c r="AA54" i="8"/>
  <c r="A55" i="8"/>
  <c r="C55" i="8"/>
  <c r="D55" i="8"/>
  <c r="E55" i="8"/>
  <c r="F55" i="8"/>
  <c r="G55" i="8"/>
  <c r="H55" i="8"/>
  <c r="I55" i="8"/>
  <c r="J55" i="8"/>
  <c r="K55" i="8"/>
  <c r="L55" i="8"/>
  <c r="M55" i="8"/>
  <c r="N55" i="8"/>
  <c r="O55" i="8"/>
  <c r="P55" i="8"/>
  <c r="Q55" i="8"/>
  <c r="R55" i="8"/>
  <c r="S55" i="8"/>
  <c r="T55" i="8"/>
  <c r="U55" i="8"/>
  <c r="V55" i="8"/>
  <c r="W55" i="8"/>
  <c r="X55" i="8"/>
  <c r="Y55" i="8"/>
  <c r="Z55" i="8"/>
  <c r="AA55" i="8"/>
  <c r="A57" i="8"/>
  <c r="A58" i="8"/>
  <c r="C58" i="8"/>
  <c r="D58" i="8"/>
  <c r="E58" i="8"/>
  <c r="F58" i="8"/>
  <c r="G58" i="8"/>
  <c r="H58" i="8"/>
  <c r="I58" i="8"/>
  <c r="J58" i="8"/>
  <c r="K58" i="8"/>
  <c r="L58" i="8"/>
  <c r="M58" i="8"/>
  <c r="N58" i="8"/>
  <c r="O58" i="8"/>
  <c r="P58" i="8"/>
  <c r="Q58" i="8"/>
  <c r="R58" i="8"/>
  <c r="S58" i="8"/>
  <c r="T58" i="8"/>
  <c r="U58" i="8"/>
  <c r="V58" i="8"/>
  <c r="W58" i="8"/>
  <c r="X58" i="8"/>
  <c r="Y58" i="8"/>
  <c r="Z58" i="8"/>
  <c r="AA58" i="8"/>
  <c r="A59" i="8"/>
  <c r="C59" i="8"/>
  <c r="D59" i="8"/>
  <c r="E59" i="8"/>
  <c r="F59" i="8"/>
  <c r="G59" i="8"/>
  <c r="H59" i="8"/>
  <c r="I59" i="8"/>
  <c r="J59" i="8"/>
  <c r="K59" i="8"/>
  <c r="L59" i="8"/>
  <c r="M59" i="8"/>
  <c r="N59" i="8"/>
  <c r="O59" i="8"/>
  <c r="P59" i="8"/>
  <c r="Q59" i="8"/>
  <c r="R59" i="8"/>
  <c r="S59" i="8"/>
  <c r="T59" i="8"/>
  <c r="U59" i="8"/>
  <c r="V59" i="8"/>
  <c r="W59" i="8"/>
  <c r="X59" i="8"/>
  <c r="Y59" i="8"/>
  <c r="Z59" i="8"/>
  <c r="AA59" i="8"/>
  <c r="A60" i="8"/>
  <c r="C60" i="8"/>
  <c r="D60" i="8"/>
  <c r="E60" i="8"/>
  <c r="F60" i="8"/>
  <c r="G60" i="8"/>
  <c r="H60" i="8"/>
  <c r="I60" i="8"/>
  <c r="J60" i="8"/>
  <c r="K60" i="8"/>
  <c r="L60" i="8"/>
  <c r="M60" i="8"/>
  <c r="N60" i="8"/>
  <c r="O60" i="8"/>
  <c r="P60" i="8"/>
  <c r="Q60" i="8"/>
  <c r="R60" i="8"/>
  <c r="S60" i="8"/>
  <c r="T60" i="8"/>
  <c r="U60" i="8"/>
  <c r="V60" i="8"/>
  <c r="W60" i="8"/>
  <c r="X60" i="8"/>
  <c r="Y60" i="8"/>
  <c r="Z60" i="8"/>
  <c r="AA60" i="8"/>
  <c r="A61" i="8"/>
  <c r="C61" i="8"/>
  <c r="D61" i="8"/>
  <c r="E61" i="8"/>
  <c r="F61" i="8"/>
  <c r="G61" i="8"/>
  <c r="H61" i="8"/>
  <c r="I61" i="8"/>
  <c r="J61" i="8"/>
  <c r="K61" i="8"/>
  <c r="L61" i="8"/>
  <c r="M61" i="8"/>
  <c r="N61" i="8"/>
  <c r="O61" i="8"/>
  <c r="P61" i="8"/>
  <c r="Q61" i="8"/>
  <c r="R61" i="8"/>
  <c r="S61" i="8"/>
  <c r="T61" i="8"/>
  <c r="U61" i="8"/>
  <c r="V61" i="8"/>
  <c r="W61" i="8"/>
  <c r="X61" i="8"/>
  <c r="Y61" i="8"/>
  <c r="Z61" i="8"/>
  <c r="AA61" i="8"/>
  <c r="A62" i="8"/>
  <c r="C62" i="8"/>
  <c r="D62" i="8"/>
  <c r="E62" i="8"/>
  <c r="F62" i="8"/>
  <c r="G62" i="8"/>
  <c r="H62" i="8"/>
  <c r="I62" i="8"/>
  <c r="J62" i="8"/>
  <c r="K62" i="8"/>
  <c r="L62" i="8"/>
  <c r="M62" i="8"/>
  <c r="N62" i="8"/>
  <c r="O62" i="8"/>
  <c r="P62" i="8"/>
  <c r="Q62" i="8"/>
  <c r="R62" i="8"/>
  <c r="S62" i="8"/>
  <c r="T62" i="8"/>
  <c r="U62" i="8"/>
  <c r="V62" i="8"/>
  <c r="W62" i="8"/>
  <c r="X62" i="8"/>
  <c r="Y62" i="8"/>
  <c r="Z62" i="8"/>
  <c r="AA62" i="8"/>
  <c r="A64" i="8"/>
  <c r="A66" i="8"/>
  <c r="C66" i="8"/>
  <c r="D66" i="8"/>
  <c r="E66" i="8"/>
  <c r="F66" i="8"/>
  <c r="G66" i="8"/>
  <c r="H66" i="8"/>
  <c r="I66" i="8"/>
  <c r="J66" i="8"/>
  <c r="K66" i="8"/>
  <c r="L66" i="8"/>
  <c r="M66" i="8"/>
  <c r="N66" i="8"/>
  <c r="O66" i="8"/>
  <c r="P66" i="8"/>
  <c r="Q66" i="8"/>
  <c r="R66" i="8"/>
  <c r="S66" i="8"/>
  <c r="T66" i="8"/>
  <c r="U66" i="8"/>
  <c r="V66" i="8"/>
  <c r="W66" i="8"/>
  <c r="X66" i="8"/>
  <c r="Y66" i="8"/>
  <c r="Z66" i="8"/>
  <c r="AA66" i="8"/>
  <c r="A67" i="8"/>
  <c r="C67" i="8"/>
  <c r="D67" i="8"/>
  <c r="E67" i="8"/>
  <c r="F67" i="8"/>
  <c r="G67" i="8"/>
  <c r="H67" i="8"/>
  <c r="I67" i="8"/>
  <c r="J67" i="8"/>
  <c r="K67" i="8"/>
  <c r="L67" i="8"/>
  <c r="M67" i="8"/>
  <c r="N67" i="8"/>
  <c r="O67" i="8"/>
  <c r="P67" i="8"/>
  <c r="Q67" i="8"/>
  <c r="R67" i="8"/>
  <c r="S67" i="8"/>
  <c r="T67" i="8"/>
  <c r="U67" i="8"/>
  <c r="V67" i="8"/>
  <c r="W67" i="8"/>
  <c r="X67" i="8"/>
  <c r="Y67" i="8"/>
  <c r="Z67" i="8"/>
  <c r="AA67" i="8"/>
  <c r="A68" i="8"/>
  <c r="C68" i="8"/>
  <c r="D68" i="8"/>
  <c r="E68" i="8"/>
  <c r="F68" i="8"/>
  <c r="G68" i="8"/>
  <c r="H68" i="8"/>
  <c r="I68" i="8"/>
  <c r="J68" i="8"/>
  <c r="K68" i="8"/>
  <c r="L68" i="8"/>
  <c r="M68" i="8"/>
  <c r="N68" i="8"/>
  <c r="O68" i="8"/>
  <c r="P68" i="8"/>
  <c r="Q68" i="8"/>
  <c r="R68" i="8"/>
  <c r="S68" i="8"/>
  <c r="T68" i="8"/>
  <c r="U68" i="8"/>
  <c r="V68" i="8"/>
  <c r="W68" i="8"/>
  <c r="X68" i="8"/>
  <c r="Y68" i="8"/>
  <c r="Z68" i="8"/>
  <c r="AA68" i="8"/>
  <c r="A69" i="8"/>
  <c r="C69" i="8"/>
  <c r="D69" i="8"/>
  <c r="E69" i="8"/>
  <c r="F69" i="8"/>
  <c r="G69" i="8"/>
  <c r="H69" i="8"/>
  <c r="I69" i="8"/>
  <c r="J69" i="8"/>
  <c r="K69" i="8"/>
  <c r="L69" i="8"/>
  <c r="M69" i="8"/>
  <c r="N69" i="8"/>
  <c r="O69" i="8"/>
  <c r="P69" i="8"/>
  <c r="Q69" i="8"/>
  <c r="R69" i="8"/>
  <c r="S69" i="8"/>
  <c r="T69" i="8"/>
  <c r="U69" i="8"/>
  <c r="V69" i="8"/>
  <c r="W69" i="8"/>
  <c r="X69" i="8"/>
  <c r="Y69" i="8"/>
  <c r="Z69" i="8"/>
  <c r="AA69" i="8"/>
  <c r="A71" i="8"/>
  <c r="C71" i="8"/>
  <c r="D71" i="8"/>
  <c r="E71" i="8"/>
  <c r="F71" i="8"/>
  <c r="G71" i="8"/>
  <c r="H71" i="8"/>
  <c r="I71" i="8"/>
  <c r="J71" i="8"/>
  <c r="K71" i="8"/>
  <c r="L71" i="8"/>
  <c r="M71" i="8"/>
  <c r="N71" i="8"/>
  <c r="O71" i="8"/>
  <c r="P71" i="8"/>
  <c r="Q71" i="8"/>
  <c r="R71" i="8"/>
  <c r="S71" i="8"/>
  <c r="T71" i="8"/>
  <c r="U71" i="8"/>
  <c r="V71" i="8"/>
  <c r="W71" i="8"/>
  <c r="X71" i="8"/>
  <c r="Y71" i="8"/>
  <c r="Z71" i="8"/>
  <c r="AA71" i="8"/>
  <c r="A72" i="8"/>
  <c r="C72" i="8"/>
  <c r="D72" i="8"/>
  <c r="E72" i="8"/>
  <c r="F72" i="8"/>
  <c r="G72" i="8"/>
  <c r="H72" i="8"/>
  <c r="I72" i="8"/>
  <c r="J72" i="8"/>
  <c r="K72" i="8"/>
  <c r="L72" i="8"/>
  <c r="M72" i="8"/>
  <c r="N72" i="8"/>
  <c r="O72" i="8"/>
  <c r="P72" i="8"/>
  <c r="Q72" i="8"/>
  <c r="R72" i="8"/>
  <c r="S72" i="8"/>
  <c r="T72" i="8"/>
  <c r="U72" i="8"/>
  <c r="V72" i="8"/>
  <c r="W72" i="8"/>
  <c r="X72" i="8"/>
  <c r="Y72" i="8"/>
  <c r="Z72" i="8"/>
  <c r="AA72" i="8"/>
  <c r="A74" i="8"/>
  <c r="C74" i="8"/>
  <c r="D74" i="8"/>
  <c r="E74" i="8"/>
  <c r="F74" i="8"/>
  <c r="G74" i="8"/>
  <c r="H74" i="8"/>
  <c r="I74" i="8"/>
  <c r="J74" i="8"/>
  <c r="K74" i="8"/>
  <c r="L74" i="8"/>
  <c r="M74" i="8"/>
  <c r="N74" i="8"/>
  <c r="O74" i="8"/>
  <c r="P74" i="8"/>
  <c r="Q74" i="8"/>
  <c r="R74" i="8"/>
  <c r="S74" i="8"/>
  <c r="T74" i="8"/>
  <c r="U74" i="8"/>
  <c r="V74" i="8"/>
  <c r="W74" i="8"/>
  <c r="X74" i="8"/>
  <c r="Y74" i="8"/>
  <c r="Z74" i="8"/>
  <c r="AA74" i="8"/>
  <c r="A76" i="8"/>
  <c r="A77" i="8"/>
  <c r="C77" i="8"/>
  <c r="D77" i="8"/>
  <c r="E77" i="8"/>
  <c r="F77" i="8"/>
  <c r="G77" i="8"/>
  <c r="H77" i="8"/>
  <c r="I77" i="8"/>
  <c r="J77" i="8"/>
  <c r="K77" i="8"/>
  <c r="L77" i="8"/>
  <c r="M77" i="8"/>
  <c r="N77" i="8"/>
  <c r="O77" i="8"/>
  <c r="P77" i="8"/>
  <c r="Q77" i="8"/>
  <c r="R77" i="8"/>
  <c r="S77" i="8"/>
  <c r="T77" i="8"/>
  <c r="U77" i="8"/>
  <c r="V77" i="8"/>
  <c r="W77" i="8"/>
  <c r="X77" i="8"/>
  <c r="Y77" i="8"/>
  <c r="Z77" i="8"/>
  <c r="AA77" i="8"/>
  <c r="A78" i="8"/>
  <c r="C78" i="8"/>
  <c r="D78" i="8"/>
  <c r="E78" i="8"/>
  <c r="F78" i="8"/>
  <c r="G78" i="8"/>
  <c r="H78" i="8"/>
  <c r="I78" i="8"/>
  <c r="J78" i="8"/>
  <c r="K78" i="8"/>
  <c r="L78" i="8"/>
  <c r="M78" i="8"/>
  <c r="N78" i="8"/>
  <c r="O78" i="8"/>
  <c r="P78" i="8"/>
  <c r="Q78" i="8"/>
  <c r="R78" i="8"/>
  <c r="S78" i="8"/>
  <c r="T78" i="8"/>
  <c r="U78" i="8"/>
  <c r="V78" i="8"/>
  <c r="W78" i="8"/>
  <c r="X78" i="8"/>
  <c r="Y78" i="8"/>
  <c r="Z78" i="8"/>
  <c r="AA78" i="8"/>
  <c r="A79" i="8"/>
  <c r="C79" i="8"/>
  <c r="D79" i="8"/>
  <c r="E79" i="8"/>
  <c r="F79" i="8"/>
  <c r="G79" i="8"/>
  <c r="H79" i="8"/>
  <c r="I79" i="8"/>
  <c r="J79" i="8"/>
  <c r="K79" i="8"/>
  <c r="L79" i="8"/>
  <c r="M79" i="8"/>
  <c r="N79" i="8"/>
  <c r="O79" i="8"/>
  <c r="P79" i="8"/>
  <c r="Q79" i="8"/>
  <c r="R79" i="8"/>
  <c r="S79" i="8"/>
  <c r="T79" i="8"/>
  <c r="U79" i="8"/>
  <c r="V79" i="8"/>
  <c r="W79" i="8"/>
  <c r="X79" i="8"/>
  <c r="Y79" i="8"/>
  <c r="Z79" i="8"/>
  <c r="AA79" i="8"/>
  <c r="A80" i="8"/>
  <c r="C80" i="8"/>
  <c r="D80" i="8"/>
  <c r="E80" i="8"/>
  <c r="F80" i="8"/>
  <c r="G80" i="8"/>
  <c r="H80" i="8"/>
  <c r="I80" i="8"/>
  <c r="J80" i="8"/>
  <c r="K80" i="8"/>
  <c r="L80" i="8"/>
  <c r="M80" i="8"/>
  <c r="N80" i="8"/>
  <c r="O80" i="8"/>
  <c r="P80" i="8"/>
  <c r="Q80" i="8"/>
  <c r="R80" i="8"/>
  <c r="S80" i="8"/>
  <c r="T80" i="8"/>
  <c r="U80" i="8"/>
  <c r="V80" i="8"/>
  <c r="W80" i="8"/>
  <c r="X80" i="8"/>
  <c r="Y80" i="8"/>
  <c r="Z80" i="8"/>
  <c r="AA80" i="8"/>
  <c r="A82" i="8"/>
  <c r="A83" i="8"/>
  <c r="C83" i="8"/>
  <c r="D83" i="8"/>
  <c r="E83" i="8"/>
  <c r="F83" i="8"/>
  <c r="G83" i="8"/>
  <c r="H83" i="8"/>
  <c r="I83" i="8"/>
  <c r="J83" i="8"/>
  <c r="K83" i="8"/>
  <c r="L83" i="8"/>
  <c r="M83" i="8"/>
  <c r="N83" i="8"/>
  <c r="O83" i="8"/>
  <c r="P83" i="8"/>
  <c r="Q83" i="8"/>
  <c r="R83" i="8"/>
  <c r="S83" i="8"/>
  <c r="T83" i="8"/>
  <c r="U83" i="8"/>
  <c r="V83" i="8"/>
  <c r="W83" i="8"/>
  <c r="X83" i="8"/>
  <c r="Y83" i="8"/>
  <c r="Z83" i="8"/>
  <c r="AA83" i="8"/>
  <c r="A84" i="8"/>
  <c r="C84" i="8"/>
  <c r="D84" i="8"/>
  <c r="E84" i="8"/>
  <c r="F84" i="8"/>
  <c r="G84" i="8"/>
  <c r="H84" i="8"/>
  <c r="I84" i="8"/>
  <c r="J84" i="8"/>
  <c r="K84" i="8"/>
  <c r="L84" i="8"/>
  <c r="M84" i="8"/>
  <c r="N84" i="8"/>
  <c r="O84" i="8"/>
  <c r="P84" i="8"/>
  <c r="Q84" i="8"/>
  <c r="R84" i="8"/>
  <c r="S84" i="8"/>
  <c r="T84" i="8"/>
  <c r="U84" i="8"/>
  <c r="V84" i="8"/>
  <c r="W84" i="8"/>
  <c r="X84" i="8"/>
  <c r="Y84" i="8"/>
  <c r="Z84" i="8"/>
  <c r="AA84" i="8"/>
  <c r="A85" i="8"/>
  <c r="C85" i="8"/>
  <c r="D85" i="8"/>
  <c r="E85" i="8"/>
  <c r="F85" i="8"/>
  <c r="G85" i="8"/>
  <c r="H85" i="8"/>
  <c r="I85" i="8"/>
  <c r="J85" i="8"/>
  <c r="K85" i="8"/>
  <c r="L85" i="8"/>
  <c r="M85" i="8"/>
  <c r="N85" i="8"/>
  <c r="O85" i="8"/>
  <c r="P85" i="8"/>
  <c r="Q85" i="8"/>
  <c r="R85" i="8"/>
  <c r="S85" i="8"/>
  <c r="T85" i="8"/>
  <c r="U85" i="8"/>
  <c r="V85" i="8"/>
  <c r="W85" i="8"/>
  <c r="X85" i="8"/>
  <c r="Y85" i="8"/>
  <c r="Z85" i="8"/>
  <c r="AA85" i="8"/>
  <c r="A86" i="8"/>
  <c r="C86" i="8"/>
  <c r="D86" i="8"/>
  <c r="E86" i="8"/>
  <c r="F86" i="8"/>
  <c r="G86" i="8"/>
  <c r="H86" i="8"/>
  <c r="I86" i="8"/>
  <c r="J86" i="8"/>
  <c r="K86" i="8"/>
  <c r="L86" i="8"/>
  <c r="M86" i="8"/>
  <c r="N86" i="8"/>
  <c r="O86" i="8"/>
  <c r="P86" i="8"/>
  <c r="Q86" i="8"/>
  <c r="R86" i="8"/>
  <c r="S86" i="8"/>
  <c r="T86" i="8"/>
  <c r="U86" i="8"/>
  <c r="V86" i="8"/>
  <c r="W86" i="8"/>
  <c r="X86" i="8"/>
  <c r="Y86" i="8"/>
  <c r="Z86" i="8"/>
  <c r="AA86" i="8"/>
  <c r="A88" i="8"/>
  <c r="A89" i="8"/>
  <c r="C89" i="8"/>
  <c r="D89" i="8"/>
  <c r="E89" i="8"/>
  <c r="F89" i="8"/>
  <c r="G89" i="8"/>
  <c r="H89" i="8"/>
  <c r="I89" i="8"/>
  <c r="J89" i="8"/>
  <c r="K89" i="8"/>
  <c r="L89" i="8"/>
  <c r="M89" i="8"/>
  <c r="N89" i="8"/>
  <c r="O89" i="8"/>
  <c r="P89" i="8"/>
  <c r="Q89" i="8"/>
  <c r="R89" i="8"/>
  <c r="S89" i="8"/>
  <c r="T89" i="8"/>
  <c r="U89" i="8"/>
  <c r="V89" i="8"/>
  <c r="W89" i="8"/>
  <c r="X89" i="8"/>
  <c r="Y89" i="8"/>
  <c r="Z89" i="8"/>
  <c r="AA89" i="8"/>
  <c r="A90" i="8"/>
  <c r="C90" i="8"/>
  <c r="D90" i="8"/>
  <c r="E90" i="8"/>
  <c r="F90" i="8"/>
  <c r="G90" i="8"/>
  <c r="H90" i="8"/>
  <c r="I90" i="8"/>
  <c r="J90" i="8"/>
  <c r="K90" i="8"/>
  <c r="L90" i="8"/>
  <c r="M90" i="8"/>
  <c r="N90" i="8"/>
  <c r="O90" i="8"/>
  <c r="P90" i="8"/>
  <c r="Q90" i="8"/>
  <c r="R90" i="8"/>
  <c r="S90" i="8"/>
  <c r="T90" i="8"/>
  <c r="U90" i="8"/>
  <c r="V90" i="8"/>
  <c r="W90" i="8"/>
  <c r="X90" i="8"/>
  <c r="Y90" i="8"/>
  <c r="Z90" i="8"/>
  <c r="AA90" i="8"/>
  <c r="A91" i="8"/>
  <c r="C91" i="8"/>
  <c r="D91" i="8"/>
  <c r="E91" i="8"/>
  <c r="F91" i="8"/>
  <c r="G91" i="8"/>
  <c r="H91" i="8"/>
  <c r="I91" i="8"/>
  <c r="J91" i="8"/>
  <c r="K91" i="8"/>
  <c r="L91" i="8"/>
  <c r="M91" i="8"/>
  <c r="N91" i="8"/>
  <c r="O91" i="8"/>
  <c r="P91" i="8"/>
  <c r="Q91" i="8"/>
  <c r="R91" i="8"/>
  <c r="S91" i="8"/>
  <c r="T91" i="8"/>
  <c r="U91" i="8"/>
  <c r="V91" i="8"/>
  <c r="W91" i="8"/>
  <c r="X91" i="8"/>
  <c r="Y91" i="8"/>
  <c r="Z91" i="8"/>
  <c r="AA91" i="8"/>
  <c r="A93" i="8"/>
  <c r="A94" i="8"/>
  <c r="C94" i="8"/>
  <c r="D94" i="8"/>
  <c r="E94" i="8"/>
  <c r="F94" i="8"/>
  <c r="G94" i="8"/>
  <c r="H94" i="8"/>
  <c r="I94" i="8"/>
  <c r="J94" i="8"/>
  <c r="K94" i="8"/>
  <c r="L94" i="8"/>
  <c r="M94" i="8"/>
  <c r="N94" i="8"/>
  <c r="O94" i="8"/>
  <c r="P94" i="8"/>
  <c r="Q94" i="8"/>
  <c r="R94" i="8"/>
  <c r="S94" i="8"/>
  <c r="T94" i="8"/>
  <c r="U94" i="8"/>
  <c r="V94" i="8"/>
  <c r="W94" i="8"/>
  <c r="X94" i="8"/>
  <c r="Y94" i="8"/>
  <c r="Z94" i="8"/>
  <c r="AA94" i="8"/>
  <c r="A95" i="8"/>
  <c r="C95" i="8"/>
  <c r="D95" i="8"/>
  <c r="E95" i="8"/>
  <c r="F95" i="8"/>
  <c r="G95" i="8"/>
  <c r="H95" i="8"/>
  <c r="I95" i="8"/>
  <c r="J95" i="8"/>
  <c r="K95" i="8"/>
  <c r="L95" i="8"/>
  <c r="M95" i="8"/>
  <c r="N95" i="8"/>
  <c r="O95" i="8"/>
  <c r="P95" i="8"/>
  <c r="Q95" i="8"/>
  <c r="R95" i="8"/>
  <c r="S95" i="8"/>
  <c r="T95" i="8"/>
  <c r="U95" i="8"/>
  <c r="V95" i="8"/>
  <c r="W95" i="8"/>
  <c r="X95" i="8"/>
  <c r="Y95" i="8"/>
  <c r="Z95" i="8"/>
  <c r="AA95" i="8"/>
  <c r="A97" i="8"/>
  <c r="A98" i="8"/>
  <c r="C98" i="8"/>
  <c r="D98" i="8"/>
  <c r="E98" i="8"/>
  <c r="F98" i="8"/>
  <c r="G98" i="8"/>
  <c r="H98" i="8"/>
  <c r="I98" i="8"/>
  <c r="J98" i="8"/>
  <c r="K98" i="8"/>
  <c r="L98" i="8"/>
  <c r="M98" i="8"/>
  <c r="N98" i="8"/>
  <c r="O98" i="8"/>
  <c r="P98" i="8"/>
  <c r="Q98" i="8"/>
  <c r="R98" i="8"/>
  <c r="S98" i="8"/>
  <c r="T98" i="8"/>
  <c r="U98" i="8"/>
  <c r="V98" i="8"/>
  <c r="W98" i="8"/>
  <c r="X98" i="8"/>
  <c r="Y98" i="8"/>
  <c r="Z98" i="8"/>
  <c r="AA98" i="8"/>
  <c r="A99" i="8"/>
  <c r="C99" i="8"/>
  <c r="D99" i="8"/>
  <c r="E99" i="8"/>
  <c r="F99" i="8"/>
  <c r="G99" i="8"/>
  <c r="H99" i="8"/>
  <c r="I99" i="8"/>
  <c r="J99" i="8"/>
  <c r="K99" i="8"/>
  <c r="L99" i="8"/>
  <c r="M99" i="8"/>
  <c r="N99" i="8"/>
  <c r="O99" i="8"/>
  <c r="P99" i="8"/>
  <c r="Q99" i="8"/>
  <c r="R99" i="8"/>
  <c r="S99" i="8"/>
  <c r="T99" i="8"/>
  <c r="U99" i="8"/>
  <c r="V99" i="8"/>
  <c r="W99" i="8"/>
  <c r="X99" i="8"/>
  <c r="Y99" i="8"/>
  <c r="Z99" i="8"/>
  <c r="AA99" i="8"/>
  <c r="A100" i="8"/>
  <c r="C100" i="8"/>
  <c r="D100" i="8"/>
  <c r="E100" i="8"/>
  <c r="F100" i="8"/>
  <c r="G100" i="8"/>
  <c r="H100" i="8"/>
  <c r="I100" i="8"/>
  <c r="J100" i="8"/>
  <c r="K100" i="8"/>
  <c r="L100" i="8"/>
  <c r="M100" i="8"/>
  <c r="N100" i="8"/>
  <c r="O100" i="8"/>
  <c r="P100" i="8"/>
  <c r="Q100" i="8"/>
  <c r="R100" i="8"/>
  <c r="S100" i="8"/>
  <c r="T100" i="8"/>
  <c r="U100" i="8"/>
  <c r="V100" i="8"/>
  <c r="W100" i="8"/>
  <c r="X100" i="8"/>
  <c r="Y100" i="8"/>
  <c r="Z100" i="8"/>
  <c r="AA100" i="8"/>
  <c r="A101" i="8"/>
  <c r="C101" i="8"/>
  <c r="D101" i="8"/>
  <c r="E101" i="8"/>
  <c r="F101" i="8"/>
  <c r="G101" i="8"/>
  <c r="H101" i="8"/>
  <c r="I101" i="8"/>
  <c r="J101" i="8"/>
  <c r="K101" i="8"/>
  <c r="L101" i="8"/>
  <c r="M101" i="8"/>
  <c r="N101" i="8"/>
  <c r="O101" i="8"/>
  <c r="P101" i="8"/>
  <c r="Q101" i="8"/>
  <c r="R101" i="8"/>
  <c r="S101" i="8"/>
  <c r="T101" i="8"/>
  <c r="U101" i="8"/>
  <c r="V101" i="8"/>
  <c r="W101" i="8"/>
  <c r="X101" i="8"/>
  <c r="Y101" i="8"/>
  <c r="Z101" i="8"/>
  <c r="AA101" i="8"/>
  <c r="A102" i="8"/>
  <c r="C102" i="8"/>
  <c r="D102" i="8"/>
  <c r="E102" i="8"/>
  <c r="F102" i="8"/>
  <c r="G102" i="8"/>
  <c r="H102" i="8"/>
  <c r="I102" i="8"/>
  <c r="J102" i="8"/>
  <c r="K102" i="8"/>
  <c r="L102" i="8"/>
  <c r="M102" i="8"/>
  <c r="N102" i="8"/>
  <c r="O102" i="8"/>
  <c r="P102" i="8"/>
  <c r="Q102" i="8"/>
  <c r="R102" i="8"/>
  <c r="S102" i="8"/>
  <c r="T102" i="8"/>
  <c r="U102" i="8"/>
  <c r="V102" i="8"/>
  <c r="W102" i="8"/>
  <c r="X102" i="8"/>
  <c r="Y102" i="8"/>
  <c r="Z102" i="8"/>
  <c r="AA102" i="8"/>
  <c r="A104" i="8"/>
  <c r="A106" i="8"/>
  <c r="C106" i="8"/>
  <c r="D106" i="8"/>
  <c r="E106" i="8"/>
  <c r="F106" i="8"/>
  <c r="G106" i="8"/>
  <c r="H106" i="8"/>
  <c r="I106" i="8"/>
  <c r="J106" i="8"/>
  <c r="K106" i="8"/>
  <c r="L106" i="8"/>
  <c r="M106" i="8"/>
  <c r="N106" i="8"/>
  <c r="O106" i="8"/>
  <c r="P106" i="8"/>
  <c r="Q106" i="8"/>
  <c r="R106" i="8"/>
  <c r="S106" i="8"/>
  <c r="T106" i="8"/>
  <c r="U106" i="8"/>
  <c r="V106" i="8"/>
  <c r="W106" i="8"/>
  <c r="X106" i="8"/>
  <c r="Y106" i="8"/>
  <c r="Z106" i="8"/>
  <c r="AA106" i="8"/>
  <c r="A107" i="8"/>
  <c r="C107" i="8"/>
  <c r="D107" i="8"/>
  <c r="E107" i="8"/>
  <c r="F107" i="8"/>
  <c r="G107" i="8"/>
  <c r="H107" i="8"/>
  <c r="I107" i="8"/>
  <c r="J107" i="8"/>
  <c r="K107" i="8"/>
  <c r="L107" i="8"/>
  <c r="M107" i="8"/>
  <c r="N107" i="8"/>
  <c r="O107" i="8"/>
  <c r="P107" i="8"/>
  <c r="Q107" i="8"/>
  <c r="R107" i="8"/>
  <c r="S107" i="8"/>
  <c r="T107" i="8"/>
  <c r="U107" i="8"/>
  <c r="V107" i="8"/>
  <c r="W107" i="8"/>
  <c r="X107" i="8"/>
  <c r="Y107" i="8"/>
  <c r="Z107" i="8"/>
  <c r="AA107" i="8"/>
  <c r="A108" i="8"/>
  <c r="C108" i="8"/>
  <c r="D108" i="8"/>
  <c r="E108" i="8"/>
  <c r="F108" i="8"/>
  <c r="G108" i="8"/>
  <c r="H108" i="8"/>
  <c r="I108" i="8"/>
  <c r="J108" i="8"/>
  <c r="K108" i="8"/>
  <c r="L108" i="8"/>
  <c r="M108" i="8"/>
  <c r="N108" i="8"/>
  <c r="O108" i="8"/>
  <c r="P108" i="8"/>
  <c r="Q108" i="8"/>
  <c r="R108" i="8"/>
  <c r="S108" i="8"/>
  <c r="T108" i="8"/>
  <c r="U108" i="8"/>
  <c r="V108" i="8"/>
  <c r="W108" i="8"/>
  <c r="X108" i="8"/>
  <c r="Y108" i="8"/>
  <c r="Z108" i="8"/>
  <c r="AA108" i="8"/>
  <c r="A109" i="8"/>
  <c r="C109" i="8"/>
  <c r="D109" i="8"/>
  <c r="E109" i="8"/>
  <c r="F109" i="8"/>
  <c r="G109" i="8"/>
  <c r="H109" i="8"/>
  <c r="I109" i="8"/>
  <c r="J109" i="8"/>
  <c r="K109" i="8"/>
  <c r="L109" i="8"/>
  <c r="M109" i="8"/>
  <c r="N109" i="8"/>
  <c r="O109" i="8"/>
  <c r="P109" i="8"/>
  <c r="Q109" i="8"/>
  <c r="R109" i="8"/>
  <c r="S109" i="8"/>
  <c r="T109" i="8"/>
  <c r="U109" i="8"/>
  <c r="V109" i="8"/>
  <c r="W109" i="8"/>
  <c r="X109" i="8"/>
  <c r="Y109" i="8"/>
  <c r="Z109" i="8"/>
  <c r="AA109" i="8"/>
  <c r="A111" i="8"/>
  <c r="C111" i="8"/>
  <c r="D111" i="8"/>
  <c r="E111" i="8"/>
  <c r="F111" i="8"/>
  <c r="G111" i="8"/>
  <c r="H111" i="8"/>
  <c r="I111" i="8"/>
  <c r="J111" i="8"/>
  <c r="K111" i="8"/>
  <c r="L111" i="8"/>
  <c r="M111" i="8"/>
  <c r="N111" i="8"/>
  <c r="O111" i="8"/>
  <c r="P111" i="8"/>
  <c r="Q111" i="8"/>
  <c r="R111" i="8"/>
  <c r="S111" i="8"/>
  <c r="T111" i="8"/>
  <c r="U111" i="8"/>
  <c r="V111" i="8"/>
  <c r="W111" i="8"/>
  <c r="X111" i="8"/>
  <c r="Y111" i="8"/>
  <c r="Z111" i="8"/>
  <c r="AA111" i="8"/>
  <c r="A112" i="8"/>
  <c r="C112" i="8"/>
  <c r="D112" i="8"/>
  <c r="E112" i="8"/>
  <c r="F112" i="8"/>
  <c r="G112" i="8"/>
  <c r="H112" i="8"/>
  <c r="I112" i="8"/>
  <c r="J112" i="8"/>
  <c r="K112" i="8"/>
  <c r="L112" i="8"/>
  <c r="M112" i="8"/>
  <c r="N112" i="8"/>
  <c r="O112" i="8"/>
  <c r="P112" i="8"/>
  <c r="Q112" i="8"/>
  <c r="R112" i="8"/>
  <c r="S112" i="8"/>
  <c r="T112" i="8"/>
  <c r="U112" i="8"/>
  <c r="V112" i="8"/>
  <c r="W112" i="8"/>
  <c r="X112" i="8"/>
  <c r="Y112" i="8"/>
  <c r="Z112" i="8"/>
  <c r="AA112" i="8"/>
  <c r="A114" i="8"/>
  <c r="C114" i="8"/>
  <c r="D114" i="8"/>
  <c r="E114" i="8"/>
  <c r="F114" i="8"/>
  <c r="G114" i="8"/>
  <c r="H114" i="8"/>
  <c r="I114" i="8"/>
  <c r="J114" i="8"/>
  <c r="K114" i="8"/>
  <c r="L114" i="8"/>
  <c r="M114" i="8"/>
  <c r="N114" i="8"/>
  <c r="O114" i="8"/>
  <c r="P114" i="8"/>
  <c r="Q114" i="8"/>
  <c r="R114" i="8"/>
  <c r="S114" i="8"/>
  <c r="T114" i="8"/>
  <c r="U114" i="8"/>
  <c r="V114" i="8"/>
  <c r="W114" i="8"/>
  <c r="X114" i="8"/>
  <c r="Y114" i="8"/>
  <c r="Z114" i="8"/>
  <c r="AA114" i="8"/>
  <c r="A116" i="8"/>
  <c r="A117" i="8"/>
  <c r="C117" i="8"/>
  <c r="D117" i="8"/>
  <c r="E117" i="8"/>
  <c r="F117" i="8"/>
  <c r="G117" i="8"/>
  <c r="H117" i="8"/>
  <c r="I117" i="8"/>
  <c r="J117" i="8"/>
  <c r="K117" i="8"/>
  <c r="L117" i="8"/>
  <c r="M117" i="8"/>
  <c r="N117" i="8"/>
  <c r="O117" i="8"/>
  <c r="P117" i="8"/>
  <c r="Q117" i="8"/>
  <c r="R117" i="8"/>
  <c r="S117" i="8"/>
  <c r="T117" i="8"/>
  <c r="U117" i="8"/>
  <c r="V117" i="8"/>
  <c r="W117" i="8"/>
  <c r="X117" i="8"/>
  <c r="Y117" i="8"/>
  <c r="Z117" i="8"/>
  <c r="AA117" i="8"/>
  <c r="A118" i="8"/>
  <c r="C118" i="8"/>
  <c r="D118" i="8"/>
  <c r="E118" i="8"/>
  <c r="F118" i="8"/>
  <c r="G118" i="8"/>
  <c r="H118" i="8"/>
  <c r="I118" i="8"/>
  <c r="J118" i="8"/>
  <c r="K118" i="8"/>
  <c r="L118" i="8"/>
  <c r="M118" i="8"/>
  <c r="N118" i="8"/>
  <c r="O118" i="8"/>
  <c r="P118" i="8"/>
  <c r="Q118" i="8"/>
  <c r="R118" i="8"/>
  <c r="S118" i="8"/>
  <c r="T118" i="8"/>
  <c r="U118" i="8"/>
  <c r="V118" i="8"/>
  <c r="W118" i="8"/>
  <c r="X118" i="8"/>
  <c r="Y118" i="8"/>
  <c r="Z118" i="8"/>
  <c r="AA118" i="8"/>
  <c r="A119" i="8"/>
  <c r="C119" i="8"/>
  <c r="D119" i="8"/>
  <c r="E119" i="8"/>
  <c r="F119" i="8"/>
  <c r="G119" i="8"/>
  <c r="H119" i="8"/>
  <c r="I119" i="8"/>
  <c r="J119" i="8"/>
  <c r="K119" i="8"/>
  <c r="L119" i="8"/>
  <c r="M119" i="8"/>
  <c r="N119" i="8"/>
  <c r="O119" i="8"/>
  <c r="P119" i="8"/>
  <c r="Q119" i="8"/>
  <c r="R119" i="8"/>
  <c r="S119" i="8"/>
  <c r="T119" i="8"/>
  <c r="U119" i="8"/>
  <c r="V119" i="8"/>
  <c r="W119" i="8"/>
  <c r="X119" i="8"/>
  <c r="Y119" i="8"/>
  <c r="Z119" i="8"/>
  <c r="AA119" i="8"/>
  <c r="A120" i="8"/>
  <c r="C120" i="8"/>
  <c r="D120" i="8"/>
  <c r="E120" i="8"/>
  <c r="F120" i="8"/>
  <c r="G120" i="8"/>
  <c r="H120" i="8"/>
  <c r="I120" i="8"/>
  <c r="J120" i="8"/>
  <c r="K120" i="8"/>
  <c r="L120" i="8"/>
  <c r="M120" i="8"/>
  <c r="N120" i="8"/>
  <c r="O120" i="8"/>
  <c r="P120" i="8"/>
  <c r="Q120" i="8"/>
  <c r="R120" i="8"/>
  <c r="S120" i="8"/>
  <c r="T120" i="8"/>
  <c r="U120" i="8"/>
  <c r="V120" i="8"/>
  <c r="W120" i="8"/>
  <c r="X120" i="8"/>
  <c r="Y120" i="8"/>
  <c r="Z120" i="8"/>
  <c r="AA120" i="8"/>
  <c r="A122" i="8"/>
  <c r="A123" i="8"/>
  <c r="C123" i="8"/>
  <c r="D123" i="8"/>
  <c r="E123" i="8"/>
  <c r="F123" i="8"/>
  <c r="G123" i="8"/>
  <c r="H123" i="8"/>
  <c r="I123" i="8"/>
  <c r="J123" i="8"/>
  <c r="K123" i="8"/>
  <c r="L123" i="8"/>
  <c r="M123" i="8"/>
  <c r="N123" i="8"/>
  <c r="O123" i="8"/>
  <c r="P123" i="8"/>
  <c r="Q123" i="8"/>
  <c r="R123" i="8"/>
  <c r="S123" i="8"/>
  <c r="T123" i="8"/>
  <c r="U123" i="8"/>
  <c r="V123" i="8"/>
  <c r="W123" i="8"/>
  <c r="X123" i="8"/>
  <c r="Y123" i="8"/>
  <c r="Z123" i="8"/>
  <c r="AA123" i="8"/>
  <c r="A124" i="8"/>
  <c r="C124" i="8"/>
  <c r="D124" i="8"/>
  <c r="E124" i="8"/>
  <c r="F124" i="8"/>
  <c r="G124" i="8"/>
  <c r="H124" i="8"/>
  <c r="I124" i="8"/>
  <c r="J124" i="8"/>
  <c r="K124" i="8"/>
  <c r="L124" i="8"/>
  <c r="M124" i="8"/>
  <c r="N124" i="8"/>
  <c r="O124" i="8"/>
  <c r="P124" i="8"/>
  <c r="Q124" i="8"/>
  <c r="R124" i="8"/>
  <c r="S124" i="8"/>
  <c r="T124" i="8"/>
  <c r="U124" i="8"/>
  <c r="V124" i="8"/>
  <c r="W124" i="8"/>
  <c r="X124" i="8"/>
  <c r="Y124" i="8"/>
  <c r="Z124" i="8"/>
  <c r="AA124" i="8"/>
  <c r="A125" i="8"/>
  <c r="C125" i="8"/>
  <c r="D125" i="8"/>
  <c r="E125" i="8"/>
  <c r="F125" i="8"/>
  <c r="G125" i="8"/>
  <c r="H125" i="8"/>
  <c r="I125" i="8"/>
  <c r="J125" i="8"/>
  <c r="K125" i="8"/>
  <c r="L125" i="8"/>
  <c r="M125" i="8"/>
  <c r="N125" i="8"/>
  <c r="O125" i="8"/>
  <c r="P125" i="8"/>
  <c r="Q125" i="8"/>
  <c r="R125" i="8"/>
  <c r="S125" i="8"/>
  <c r="T125" i="8"/>
  <c r="U125" i="8"/>
  <c r="V125" i="8"/>
  <c r="W125" i="8"/>
  <c r="X125" i="8"/>
  <c r="Y125" i="8"/>
  <c r="Z125" i="8"/>
  <c r="AA125" i="8"/>
  <c r="A126" i="8"/>
  <c r="C126" i="8"/>
  <c r="D126" i="8"/>
  <c r="E126" i="8"/>
  <c r="F126" i="8"/>
  <c r="G126" i="8"/>
  <c r="H126" i="8"/>
  <c r="I126" i="8"/>
  <c r="J126" i="8"/>
  <c r="K126" i="8"/>
  <c r="L126" i="8"/>
  <c r="M126" i="8"/>
  <c r="N126" i="8"/>
  <c r="O126" i="8"/>
  <c r="P126" i="8"/>
  <c r="Q126" i="8"/>
  <c r="R126" i="8"/>
  <c r="S126" i="8"/>
  <c r="T126" i="8"/>
  <c r="U126" i="8"/>
  <c r="V126" i="8"/>
  <c r="W126" i="8"/>
  <c r="X126" i="8"/>
  <c r="Y126" i="8"/>
  <c r="Z126" i="8"/>
  <c r="AA126" i="8"/>
  <c r="A128" i="8"/>
  <c r="A129" i="8"/>
  <c r="C129" i="8"/>
  <c r="D129" i="8"/>
  <c r="E129" i="8"/>
  <c r="F129" i="8"/>
  <c r="G129" i="8"/>
  <c r="H129" i="8"/>
  <c r="I129" i="8"/>
  <c r="J129" i="8"/>
  <c r="K129" i="8"/>
  <c r="L129" i="8"/>
  <c r="M129" i="8"/>
  <c r="N129" i="8"/>
  <c r="O129" i="8"/>
  <c r="P129" i="8"/>
  <c r="Q129" i="8"/>
  <c r="R129" i="8"/>
  <c r="S129" i="8"/>
  <c r="T129" i="8"/>
  <c r="U129" i="8"/>
  <c r="V129" i="8"/>
  <c r="W129" i="8"/>
  <c r="X129" i="8"/>
  <c r="Y129" i="8"/>
  <c r="Z129" i="8"/>
  <c r="A130" i="8"/>
  <c r="C130" i="8"/>
  <c r="D130" i="8"/>
  <c r="E130" i="8"/>
  <c r="F130" i="8"/>
  <c r="G130" i="8"/>
  <c r="H130" i="8"/>
  <c r="I130" i="8"/>
  <c r="J130" i="8"/>
  <c r="K130" i="8"/>
  <c r="L130" i="8"/>
  <c r="M130" i="8"/>
  <c r="N130" i="8"/>
  <c r="O130" i="8"/>
  <c r="P130" i="8"/>
  <c r="Q130" i="8"/>
  <c r="R130" i="8"/>
  <c r="S130" i="8"/>
  <c r="T130" i="8"/>
  <c r="U130" i="8"/>
  <c r="V130" i="8"/>
  <c r="W130" i="8"/>
  <c r="X130" i="8"/>
  <c r="Y130" i="8"/>
  <c r="Z130" i="8"/>
  <c r="A131" i="8"/>
  <c r="C131" i="8"/>
  <c r="D131" i="8"/>
  <c r="E131" i="8"/>
  <c r="F131" i="8"/>
  <c r="G131" i="8"/>
  <c r="H131" i="8"/>
  <c r="I131" i="8"/>
  <c r="J131" i="8"/>
  <c r="K131" i="8"/>
  <c r="L131" i="8"/>
  <c r="M131" i="8"/>
  <c r="N131" i="8"/>
  <c r="O131" i="8"/>
  <c r="P131" i="8"/>
  <c r="Q131" i="8"/>
  <c r="R131" i="8"/>
  <c r="S131" i="8"/>
  <c r="T131" i="8"/>
  <c r="U131" i="8"/>
  <c r="V131" i="8"/>
  <c r="W131" i="8"/>
  <c r="X131" i="8"/>
  <c r="Y131" i="8"/>
  <c r="Z131" i="8"/>
  <c r="A133" i="8"/>
  <c r="A134" i="8"/>
  <c r="C134" i="8"/>
  <c r="D134" i="8"/>
  <c r="E134" i="8"/>
  <c r="F134" i="8"/>
  <c r="G134" i="8"/>
  <c r="H134" i="8"/>
  <c r="I134" i="8"/>
  <c r="J134" i="8"/>
  <c r="K134" i="8"/>
  <c r="L134" i="8"/>
  <c r="M134" i="8"/>
  <c r="N134" i="8"/>
  <c r="O134" i="8"/>
  <c r="P134" i="8"/>
  <c r="Q134" i="8"/>
  <c r="R134" i="8"/>
  <c r="S134" i="8"/>
  <c r="T134" i="8"/>
  <c r="U134" i="8"/>
  <c r="V134" i="8"/>
  <c r="W134" i="8"/>
  <c r="X134" i="8"/>
  <c r="Y134" i="8"/>
  <c r="Z134" i="8"/>
  <c r="AA134" i="8"/>
  <c r="A135" i="8"/>
  <c r="C135" i="8"/>
  <c r="D135" i="8"/>
  <c r="E135" i="8"/>
  <c r="F135" i="8"/>
  <c r="G135" i="8"/>
  <c r="H135" i="8"/>
  <c r="I135" i="8"/>
  <c r="J135" i="8"/>
  <c r="K135" i="8"/>
  <c r="L135" i="8"/>
  <c r="M135" i="8"/>
  <c r="N135" i="8"/>
  <c r="O135" i="8"/>
  <c r="P135" i="8"/>
  <c r="Q135" i="8"/>
  <c r="R135" i="8"/>
  <c r="S135" i="8"/>
  <c r="T135" i="8"/>
  <c r="U135" i="8"/>
  <c r="V135" i="8"/>
  <c r="W135" i="8"/>
  <c r="X135" i="8"/>
  <c r="Y135" i="8"/>
  <c r="Z135" i="8"/>
  <c r="AA135" i="8"/>
  <c r="A137" i="8"/>
  <c r="A138" i="8"/>
  <c r="C138" i="8"/>
  <c r="D138" i="8"/>
  <c r="E138" i="8"/>
  <c r="F138" i="8"/>
  <c r="G138" i="8"/>
  <c r="H138" i="8"/>
  <c r="I138" i="8"/>
  <c r="J138" i="8"/>
  <c r="K138" i="8"/>
  <c r="L138" i="8"/>
  <c r="M138" i="8"/>
  <c r="N138" i="8"/>
  <c r="O138" i="8"/>
  <c r="P138" i="8"/>
  <c r="Q138" i="8"/>
  <c r="R138" i="8"/>
  <c r="S138" i="8"/>
  <c r="T138" i="8"/>
  <c r="U138" i="8"/>
  <c r="V138" i="8"/>
  <c r="W138" i="8"/>
  <c r="X138" i="8"/>
  <c r="Y138" i="8"/>
  <c r="Z138" i="8"/>
  <c r="AA138" i="8"/>
  <c r="A139" i="8"/>
  <c r="C139" i="8"/>
  <c r="D139" i="8"/>
  <c r="E139" i="8"/>
  <c r="F139" i="8"/>
  <c r="G139" i="8"/>
  <c r="H139" i="8"/>
  <c r="I139" i="8"/>
  <c r="J139" i="8"/>
  <c r="K139" i="8"/>
  <c r="L139" i="8"/>
  <c r="M139" i="8"/>
  <c r="N139" i="8"/>
  <c r="O139" i="8"/>
  <c r="P139" i="8"/>
  <c r="Q139" i="8"/>
  <c r="R139" i="8"/>
  <c r="S139" i="8"/>
  <c r="T139" i="8"/>
  <c r="U139" i="8"/>
  <c r="V139" i="8"/>
  <c r="W139" i="8"/>
  <c r="X139" i="8"/>
  <c r="Y139" i="8"/>
  <c r="Z139" i="8"/>
  <c r="AA139" i="8"/>
  <c r="A140" i="8"/>
  <c r="C140" i="8"/>
  <c r="D140" i="8"/>
  <c r="E140" i="8"/>
  <c r="F140" i="8"/>
  <c r="G140" i="8"/>
  <c r="H140" i="8"/>
  <c r="I140" i="8"/>
  <c r="J140" i="8"/>
  <c r="K140" i="8"/>
  <c r="L140" i="8"/>
  <c r="M140" i="8"/>
  <c r="N140" i="8"/>
  <c r="O140" i="8"/>
  <c r="P140" i="8"/>
  <c r="Q140" i="8"/>
  <c r="R140" i="8"/>
  <c r="S140" i="8"/>
  <c r="T140" i="8"/>
  <c r="U140" i="8"/>
  <c r="V140" i="8"/>
  <c r="W140" i="8"/>
  <c r="X140" i="8"/>
  <c r="Y140" i="8"/>
  <c r="Z140" i="8"/>
  <c r="AA140" i="8"/>
  <c r="A141" i="8"/>
  <c r="C141" i="8"/>
  <c r="D141" i="8"/>
  <c r="E141" i="8"/>
  <c r="F141" i="8"/>
  <c r="G141" i="8"/>
  <c r="H141" i="8"/>
  <c r="I141" i="8"/>
  <c r="J141" i="8"/>
  <c r="K141" i="8"/>
  <c r="L141" i="8"/>
  <c r="M141" i="8"/>
  <c r="N141" i="8"/>
  <c r="O141" i="8"/>
  <c r="P141" i="8"/>
  <c r="Q141" i="8"/>
  <c r="R141" i="8"/>
  <c r="S141" i="8"/>
  <c r="T141" i="8"/>
  <c r="U141" i="8"/>
  <c r="V141" i="8"/>
  <c r="W141" i="8"/>
  <c r="X141" i="8"/>
  <c r="Y141" i="8"/>
  <c r="Z141" i="8"/>
  <c r="AA141" i="8"/>
  <c r="A142" i="8"/>
  <c r="C142" i="8"/>
  <c r="D142" i="8"/>
  <c r="E142" i="8"/>
  <c r="F142" i="8"/>
  <c r="G142" i="8"/>
  <c r="H142" i="8"/>
  <c r="I142" i="8"/>
  <c r="J142" i="8"/>
  <c r="K142" i="8"/>
  <c r="L142" i="8"/>
  <c r="M142" i="8"/>
  <c r="N142" i="8"/>
  <c r="O142" i="8"/>
  <c r="P142" i="8"/>
  <c r="Q142" i="8"/>
  <c r="R142" i="8"/>
  <c r="S142" i="8"/>
  <c r="T142" i="8"/>
  <c r="U142" i="8"/>
  <c r="V142" i="8"/>
  <c r="W142" i="8"/>
  <c r="X142" i="8"/>
  <c r="Y142" i="8"/>
  <c r="Z142" i="8"/>
  <c r="AA142" i="8"/>
  <c r="A2" i="7"/>
  <c r="A3" i="7"/>
  <c r="A4" i="7"/>
  <c r="A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25" i="7"/>
  <c r="A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2" i="2"/>
  <c r="N8" i="2"/>
  <c r="O8" i="2"/>
  <c r="N9" i="2"/>
  <c r="O9" i="2"/>
  <c r="Q9" i="2"/>
  <c r="N10" i="2"/>
  <c r="O10" i="2"/>
  <c r="Q10" i="2"/>
  <c r="N11" i="2"/>
  <c r="O11" i="2"/>
  <c r="Q11" i="2"/>
  <c r="N12" i="2"/>
  <c r="O12" i="2"/>
  <c r="P12" i="2"/>
  <c r="Q12" i="2"/>
  <c r="N13" i="2"/>
  <c r="O13" i="2"/>
  <c r="P13" i="2"/>
  <c r="Q13" i="2"/>
  <c r="N14" i="2"/>
  <c r="O14" i="2"/>
  <c r="P14" i="2"/>
  <c r="Q14" i="2"/>
  <c r="N15" i="2"/>
  <c r="O15" i="2"/>
  <c r="P15" i="2"/>
  <c r="Q15" i="2"/>
  <c r="N16" i="2"/>
  <c r="O16" i="2"/>
  <c r="P16" i="2"/>
  <c r="Q16" i="2"/>
  <c r="N17" i="2"/>
  <c r="O17" i="2"/>
  <c r="P17" i="2"/>
  <c r="Q17" i="2"/>
  <c r="N18" i="2"/>
  <c r="O18" i="2"/>
  <c r="P18" i="2"/>
  <c r="Q18" i="2"/>
  <c r="N19" i="2"/>
  <c r="O19" i="2"/>
  <c r="P19" i="2"/>
  <c r="Q19" i="2"/>
  <c r="N20" i="2"/>
  <c r="O20" i="2"/>
  <c r="P20" i="2"/>
  <c r="Q20" i="2"/>
  <c r="N21" i="2"/>
  <c r="O21" i="2"/>
  <c r="P21" i="2"/>
  <c r="Q21" i="2"/>
  <c r="N22" i="2"/>
  <c r="O22" i="2"/>
  <c r="P22" i="2"/>
  <c r="Q22" i="2"/>
  <c r="N23" i="2"/>
  <c r="O23" i="2"/>
  <c r="P23" i="2"/>
  <c r="Q23" i="2"/>
  <c r="N24" i="2"/>
  <c r="O24" i="2"/>
  <c r="P24" i="2"/>
  <c r="Q24" i="2"/>
  <c r="N25" i="2"/>
  <c r="O25" i="2"/>
  <c r="P25" i="2"/>
  <c r="Q25" i="2"/>
  <c r="N26" i="2"/>
  <c r="O26" i="2"/>
  <c r="P26" i="2"/>
  <c r="Q26" i="2"/>
  <c r="N27" i="2"/>
  <c r="O27" i="2"/>
  <c r="P27" i="2"/>
  <c r="Q27" i="2"/>
  <c r="N28" i="2"/>
  <c r="O28" i="2"/>
  <c r="P28" i="2"/>
  <c r="Q28" i="2"/>
  <c r="N29" i="2"/>
  <c r="O29" i="2"/>
  <c r="P29" i="2"/>
  <c r="Q29" i="2"/>
  <c r="N30" i="2"/>
  <c r="O30" i="2"/>
  <c r="P30" i="2"/>
  <c r="Q30" i="2"/>
  <c r="N31" i="2"/>
  <c r="O31" i="2"/>
  <c r="P31" i="2"/>
  <c r="Q31" i="2"/>
  <c r="N32" i="2"/>
  <c r="O32" i="2"/>
  <c r="P32" i="2"/>
  <c r="Q32" i="2"/>
  <c r="N33" i="2"/>
  <c r="O33" i="2"/>
  <c r="P33" i="2"/>
  <c r="Q33" i="2"/>
  <c r="N34" i="2"/>
  <c r="O34" i="2"/>
  <c r="P34" i="2"/>
  <c r="Q34" i="2"/>
  <c r="N35" i="2"/>
  <c r="O35" i="2"/>
  <c r="P35" i="2"/>
  <c r="Q35" i="2"/>
  <c r="N36" i="2"/>
  <c r="O36" i="2"/>
  <c r="P36" i="2"/>
  <c r="Q36" i="2"/>
  <c r="N37" i="2"/>
  <c r="O37" i="2"/>
  <c r="P37" i="2"/>
  <c r="Q37" i="2"/>
  <c r="N38" i="2"/>
  <c r="O38" i="2"/>
  <c r="P38" i="2"/>
  <c r="Q38" i="2"/>
  <c r="N39" i="2"/>
  <c r="O39" i="2"/>
  <c r="P39" i="2"/>
  <c r="Q39" i="2"/>
  <c r="N40" i="2"/>
  <c r="O40" i="2"/>
  <c r="P40" i="2"/>
  <c r="Q40" i="2"/>
  <c r="N41" i="2"/>
  <c r="O41" i="2"/>
  <c r="P41" i="2"/>
  <c r="Q41" i="2"/>
  <c r="N42" i="2"/>
  <c r="O42" i="2"/>
  <c r="P42" i="2"/>
  <c r="Q42" i="2"/>
  <c r="N43" i="2"/>
  <c r="O43" i="2"/>
  <c r="P43" i="2"/>
  <c r="Q43" i="2"/>
  <c r="N44" i="2"/>
  <c r="O44" i="2"/>
  <c r="P44" i="2"/>
  <c r="Q44" i="2"/>
  <c r="N45" i="2"/>
  <c r="O45" i="2"/>
  <c r="P45" i="2"/>
  <c r="Q45" i="2"/>
  <c r="N46" i="2"/>
  <c r="O46" i="2"/>
  <c r="P46" i="2"/>
  <c r="Q46" i="2"/>
  <c r="N47" i="2"/>
  <c r="O47" i="2"/>
  <c r="P47" i="2"/>
  <c r="Q47" i="2"/>
  <c r="N48" i="2"/>
  <c r="O48" i="2"/>
  <c r="P48" i="2"/>
  <c r="Q48" i="2"/>
  <c r="N49" i="2"/>
  <c r="O49" i="2"/>
  <c r="P49" i="2"/>
  <c r="Q49" i="2"/>
  <c r="N50" i="2"/>
  <c r="O50" i="2"/>
  <c r="P50" i="2"/>
  <c r="Q50" i="2"/>
  <c r="N51" i="2"/>
  <c r="O51" i="2"/>
  <c r="P51" i="2"/>
  <c r="Q51" i="2"/>
  <c r="N52" i="2"/>
  <c r="O52" i="2"/>
  <c r="P52" i="2"/>
  <c r="Q52" i="2"/>
  <c r="N53" i="2"/>
  <c r="O53" i="2"/>
  <c r="P53" i="2"/>
  <c r="Q53" i="2"/>
  <c r="N54" i="2"/>
  <c r="O54" i="2"/>
  <c r="P54" i="2"/>
  <c r="Q54" i="2"/>
  <c r="N55" i="2"/>
  <c r="O55" i="2"/>
  <c r="P55" i="2"/>
  <c r="Q55" i="2"/>
  <c r="N56" i="2"/>
  <c r="O56" i="2"/>
  <c r="P56" i="2"/>
  <c r="Q56" i="2"/>
  <c r="N57" i="2"/>
  <c r="O57" i="2"/>
  <c r="P57" i="2"/>
  <c r="Q57" i="2"/>
  <c r="N58" i="2"/>
  <c r="O58" i="2"/>
  <c r="P58" i="2"/>
  <c r="Q58" i="2"/>
  <c r="N59" i="2"/>
  <c r="O59" i="2"/>
  <c r="P59" i="2"/>
  <c r="Q59" i="2"/>
  <c r="N60" i="2"/>
  <c r="O60" i="2"/>
  <c r="P60" i="2"/>
  <c r="Q60" i="2"/>
  <c r="N61" i="2"/>
  <c r="O61" i="2"/>
  <c r="P61" i="2"/>
  <c r="Q61" i="2"/>
  <c r="N62" i="2"/>
  <c r="O62" i="2"/>
  <c r="P62" i="2"/>
  <c r="Q62" i="2"/>
  <c r="N63" i="2"/>
  <c r="O63" i="2"/>
  <c r="P63" i="2"/>
  <c r="Q63" i="2"/>
  <c r="N64" i="2"/>
  <c r="O64" i="2"/>
  <c r="P64" i="2"/>
  <c r="Q64" i="2"/>
  <c r="N65" i="2"/>
  <c r="O65" i="2"/>
  <c r="P65" i="2"/>
  <c r="Q65" i="2"/>
  <c r="N66" i="2"/>
  <c r="O66" i="2"/>
  <c r="P66" i="2"/>
  <c r="Q66" i="2"/>
  <c r="N67" i="2"/>
  <c r="O67" i="2"/>
  <c r="P67" i="2"/>
  <c r="Q67" i="2"/>
  <c r="N68" i="2"/>
  <c r="O68" i="2"/>
  <c r="P68" i="2"/>
  <c r="Q68" i="2"/>
  <c r="N69" i="2"/>
  <c r="O69" i="2"/>
  <c r="P69" i="2"/>
  <c r="Q69" i="2"/>
  <c r="N70" i="2"/>
  <c r="O70" i="2"/>
  <c r="P70" i="2"/>
  <c r="Q70" i="2"/>
  <c r="N71" i="2"/>
  <c r="O71" i="2"/>
  <c r="P71" i="2"/>
  <c r="Q71" i="2"/>
  <c r="N72" i="2"/>
  <c r="O72" i="2"/>
  <c r="P72" i="2"/>
  <c r="Q72" i="2"/>
  <c r="N73" i="2"/>
  <c r="O73" i="2"/>
  <c r="P73" i="2"/>
  <c r="Q73" i="2"/>
  <c r="N74" i="2"/>
  <c r="O74" i="2"/>
  <c r="P74" i="2"/>
  <c r="Q74" i="2"/>
  <c r="N75" i="2"/>
  <c r="O75" i="2"/>
  <c r="P75" i="2"/>
  <c r="Q75" i="2"/>
  <c r="N76" i="2"/>
  <c r="O76" i="2"/>
  <c r="P76" i="2"/>
  <c r="Q76" i="2"/>
  <c r="N77" i="2"/>
  <c r="O77" i="2"/>
  <c r="P77" i="2"/>
  <c r="Q77" i="2"/>
  <c r="N78" i="2"/>
  <c r="O78" i="2"/>
  <c r="P78" i="2"/>
  <c r="Q78" i="2"/>
  <c r="N79" i="2"/>
  <c r="O79" i="2"/>
  <c r="P79" i="2"/>
  <c r="Q79" i="2"/>
  <c r="N80" i="2"/>
  <c r="O80" i="2"/>
  <c r="P80" i="2"/>
  <c r="Q80" i="2"/>
  <c r="N81" i="2"/>
  <c r="O81" i="2"/>
  <c r="P81" i="2"/>
  <c r="Q81" i="2"/>
  <c r="N82" i="2"/>
  <c r="O82" i="2"/>
  <c r="P82" i="2"/>
  <c r="Q82" i="2"/>
  <c r="N83" i="2"/>
  <c r="O83" i="2"/>
  <c r="P83" i="2"/>
  <c r="Q83" i="2"/>
  <c r="N84" i="2"/>
  <c r="O84" i="2"/>
  <c r="P84" i="2"/>
  <c r="Q84" i="2"/>
  <c r="N85" i="2"/>
  <c r="O85" i="2"/>
  <c r="P85" i="2"/>
  <c r="Q85" i="2"/>
  <c r="N86" i="2"/>
  <c r="O86" i="2"/>
  <c r="P86" i="2"/>
  <c r="Q86" i="2"/>
  <c r="N87" i="2"/>
  <c r="O87" i="2"/>
  <c r="P87" i="2"/>
  <c r="Q87" i="2"/>
  <c r="N88" i="2"/>
  <c r="O88" i="2"/>
  <c r="P88" i="2"/>
  <c r="Q88" i="2"/>
  <c r="N89" i="2"/>
  <c r="O89" i="2"/>
  <c r="P89" i="2"/>
  <c r="Q89" i="2"/>
  <c r="N90" i="2"/>
  <c r="O90" i="2"/>
  <c r="P90" i="2"/>
  <c r="Q90" i="2"/>
  <c r="N91" i="2"/>
  <c r="O91" i="2"/>
  <c r="P91" i="2"/>
  <c r="Q91" i="2"/>
  <c r="N92" i="2"/>
  <c r="O92" i="2"/>
  <c r="P92" i="2"/>
  <c r="Q92" i="2"/>
  <c r="N93" i="2"/>
  <c r="O93" i="2"/>
  <c r="P93" i="2"/>
  <c r="Q93" i="2"/>
  <c r="N94" i="2"/>
  <c r="O94" i="2"/>
  <c r="P94" i="2"/>
  <c r="Q94" i="2"/>
  <c r="N95" i="2"/>
  <c r="O95" i="2"/>
  <c r="P95" i="2"/>
  <c r="Q95" i="2"/>
  <c r="N96" i="2"/>
  <c r="O96" i="2"/>
  <c r="P96" i="2"/>
  <c r="Q96" i="2"/>
  <c r="N97" i="2"/>
  <c r="O97" i="2"/>
  <c r="P97" i="2"/>
  <c r="Q97" i="2"/>
  <c r="N98" i="2"/>
  <c r="O98" i="2"/>
  <c r="P98" i="2"/>
  <c r="Q98" i="2"/>
  <c r="N99" i="2"/>
  <c r="O99" i="2"/>
  <c r="P99" i="2"/>
  <c r="Q99" i="2"/>
  <c r="N100" i="2"/>
  <c r="O100" i="2"/>
  <c r="P100" i="2"/>
  <c r="Q100" i="2"/>
  <c r="N101" i="2"/>
  <c r="O101" i="2"/>
  <c r="P101" i="2"/>
  <c r="Q101" i="2"/>
  <c r="N102" i="2"/>
  <c r="O102" i="2"/>
  <c r="P102" i="2"/>
  <c r="Q102" i="2"/>
  <c r="N103" i="2"/>
  <c r="O103" i="2"/>
  <c r="P103" i="2"/>
  <c r="Q103" i="2"/>
  <c r="N104" i="2"/>
  <c r="O104" i="2"/>
  <c r="P104" i="2"/>
  <c r="Q104" i="2"/>
  <c r="N105" i="2"/>
  <c r="O105" i="2"/>
  <c r="P105" i="2"/>
  <c r="Q105" i="2"/>
  <c r="N106" i="2"/>
  <c r="O106" i="2"/>
  <c r="P106" i="2"/>
  <c r="Q106" i="2"/>
  <c r="N107" i="2"/>
  <c r="O107" i="2"/>
  <c r="P107" i="2"/>
  <c r="Q107" i="2"/>
  <c r="N108" i="2"/>
  <c r="O108" i="2"/>
  <c r="P108" i="2"/>
  <c r="Q108" i="2"/>
  <c r="N109" i="2"/>
  <c r="O109" i="2"/>
  <c r="P109" i="2"/>
  <c r="Q109" i="2"/>
  <c r="N110" i="2"/>
  <c r="O110" i="2"/>
  <c r="P110" i="2"/>
  <c r="Q110" i="2"/>
  <c r="N111" i="2"/>
  <c r="O111" i="2"/>
  <c r="P111" i="2"/>
  <c r="Q111" i="2"/>
  <c r="A2" i="3"/>
  <c r="N8" i="3"/>
  <c r="O8" i="3"/>
  <c r="Q8" i="3"/>
  <c r="R8" i="3"/>
  <c r="S8" i="3"/>
  <c r="N9" i="3"/>
  <c r="O9" i="3"/>
  <c r="Q9" i="3"/>
  <c r="R9" i="3"/>
  <c r="S9" i="3"/>
  <c r="T9" i="3"/>
  <c r="N10" i="3"/>
  <c r="O10" i="3"/>
  <c r="Q10" i="3"/>
  <c r="R10" i="3"/>
  <c r="S10" i="3"/>
  <c r="T10" i="3"/>
  <c r="N11" i="3"/>
  <c r="O11" i="3"/>
  <c r="Q11" i="3"/>
  <c r="R11" i="3"/>
  <c r="S11" i="3"/>
  <c r="T11" i="3"/>
  <c r="N12" i="3"/>
  <c r="O12" i="3"/>
  <c r="P12" i="3"/>
  <c r="Q12" i="3"/>
  <c r="R12" i="3"/>
  <c r="S12" i="3"/>
  <c r="T12" i="3"/>
  <c r="N13" i="3"/>
  <c r="O13" i="3"/>
  <c r="P13" i="3"/>
  <c r="Q13" i="3"/>
  <c r="R13" i="3"/>
  <c r="S13" i="3"/>
  <c r="T13" i="3"/>
  <c r="N14" i="3"/>
  <c r="O14" i="3"/>
  <c r="P14" i="3"/>
  <c r="Q14" i="3"/>
  <c r="R14" i="3"/>
  <c r="S14" i="3"/>
  <c r="T14" i="3"/>
  <c r="N15" i="3"/>
  <c r="O15" i="3"/>
  <c r="P15" i="3"/>
  <c r="Q15" i="3"/>
  <c r="R15" i="3"/>
  <c r="S15" i="3"/>
  <c r="T15" i="3"/>
  <c r="N16" i="3"/>
  <c r="O16" i="3"/>
  <c r="P16" i="3"/>
  <c r="Q16" i="3"/>
  <c r="R16" i="3"/>
  <c r="S16" i="3"/>
  <c r="T16" i="3"/>
  <c r="N17" i="3"/>
  <c r="O17" i="3"/>
  <c r="P17" i="3"/>
  <c r="Q17" i="3"/>
  <c r="R17" i="3"/>
  <c r="S17" i="3"/>
  <c r="T17" i="3"/>
  <c r="N18" i="3"/>
  <c r="O18" i="3"/>
  <c r="P18" i="3"/>
  <c r="Q18" i="3"/>
  <c r="R18" i="3"/>
  <c r="S18" i="3"/>
  <c r="T18" i="3"/>
  <c r="N19" i="3"/>
  <c r="O19" i="3"/>
  <c r="P19" i="3"/>
  <c r="Q19" i="3"/>
  <c r="R19" i="3"/>
  <c r="S19" i="3"/>
  <c r="T19" i="3"/>
  <c r="N20" i="3"/>
  <c r="O20" i="3"/>
  <c r="P20" i="3"/>
  <c r="Q20" i="3"/>
  <c r="R20" i="3"/>
  <c r="S20" i="3"/>
  <c r="T20" i="3"/>
  <c r="N21" i="3"/>
  <c r="O21" i="3"/>
  <c r="P21" i="3"/>
  <c r="Q21" i="3"/>
  <c r="R21" i="3"/>
  <c r="S21" i="3"/>
  <c r="T21" i="3"/>
  <c r="N22" i="3"/>
  <c r="O22" i="3"/>
  <c r="P22" i="3"/>
  <c r="Q22" i="3"/>
  <c r="R22" i="3"/>
  <c r="S22" i="3"/>
  <c r="T22" i="3"/>
  <c r="N23" i="3"/>
  <c r="O23" i="3"/>
  <c r="P23" i="3"/>
  <c r="Q23" i="3"/>
  <c r="R23" i="3"/>
  <c r="S23" i="3"/>
  <c r="T23" i="3"/>
  <c r="N24" i="3"/>
  <c r="O24" i="3"/>
  <c r="P24" i="3"/>
  <c r="Q24" i="3"/>
  <c r="R24" i="3"/>
  <c r="S24" i="3"/>
  <c r="T24" i="3"/>
  <c r="N25" i="3"/>
  <c r="O25" i="3"/>
  <c r="P25" i="3"/>
  <c r="Q25" i="3"/>
  <c r="R25" i="3"/>
  <c r="S25" i="3"/>
  <c r="T25" i="3"/>
  <c r="N26" i="3"/>
  <c r="O26" i="3"/>
  <c r="P26" i="3"/>
  <c r="Q26" i="3"/>
  <c r="R26" i="3"/>
  <c r="S26" i="3"/>
  <c r="T26" i="3"/>
  <c r="N27" i="3"/>
  <c r="O27" i="3"/>
  <c r="P27" i="3"/>
  <c r="Q27" i="3"/>
  <c r="R27" i="3"/>
  <c r="S27" i="3"/>
  <c r="T27" i="3"/>
  <c r="N28" i="3"/>
  <c r="O28" i="3"/>
  <c r="P28" i="3"/>
  <c r="Q28" i="3"/>
  <c r="R28" i="3"/>
  <c r="S28" i="3"/>
  <c r="T28" i="3"/>
  <c r="N29" i="3"/>
  <c r="O29" i="3"/>
  <c r="P29" i="3"/>
  <c r="Q29" i="3"/>
  <c r="R29" i="3"/>
  <c r="S29" i="3"/>
  <c r="T29" i="3"/>
  <c r="N30" i="3"/>
  <c r="O30" i="3"/>
  <c r="P30" i="3"/>
  <c r="Q30" i="3"/>
  <c r="R30" i="3"/>
  <c r="S30" i="3"/>
  <c r="T30" i="3"/>
  <c r="N31" i="3"/>
  <c r="O31" i="3"/>
  <c r="P31" i="3"/>
  <c r="Q31" i="3"/>
  <c r="R31" i="3"/>
  <c r="S31" i="3"/>
  <c r="T31" i="3"/>
  <c r="N32" i="3"/>
  <c r="O32" i="3"/>
  <c r="P32" i="3"/>
  <c r="Q32" i="3"/>
  <c r="R32" i="3"/>
  <c r="S32" i="3"/>
  <c r="T32" i="3"/>
  <c r="N33" i="3"/>
  <c r="O33" i="3"/>
  <c r="P33" i="3"/>
  <c r="Q33" i="3"/>
  <c r="R33" i="3"/>
  <c r="S33" i="3"/>
  <c r="T33" i="3"/>
  <c r="N34" i="3"/>
  <c r="O34" i="3"/>
  <c r="P34" i="3"/>
  <c r="Q34" i="3"/>
  <c r="R34" i="3"/>
  <c r="S34" i="3"/>
  <c r="T34" i="3"/>
  <c r="N35" i="3"/>
  <c r="O35" i="3"/>
  <c r="P35" i="3"/>
  <c r="Q35" i="3"/>
  <c r="R35" i="3"/>
  <c r="S35" i="3"/>
  <c r="T35" i="3"/>
  <c r="N36" i="3"/>
  <c r="O36" i="3"/>
  <c r="P36" i="3"/>
  <c r="Q36" i="3"/>
  <c r="R36" i="3"/>
  <c r="S36" i="3"/>
  <c r="T36" i="3"/>
  <c r="N37" i="3"/>
  <c r="O37" i="3"/>
  <c r="P37" i="3"/>
  <c r="Q37" i="3"/>
  <c r="R37" i="3"/>
  <c r="S37" i="3"/>
  <c r="T37" i="3"/>
  <c r="N38" i="3"/>
  <c r="O38" i="3"/>
  <c r="P38" i="3"/>
  <c r="Q38" i="3"/>
  <c r="R38" i="3"/>
  <c r="S38" i="3"/>
  <c r="T38" i="3"/>
  <c r="N39" i="3"/>
  <c r="O39" i="3"/>
  <c r="P39" i="3"/>
  <c r="Q39" i="3"/>
  <c r="R39" i="3"/>
  <c r="S39" i="3"/>
  <c r="T39" i="3"/>
  <c r="N40" i="3"/>
  <c r="O40" i="3"/>
  <c r="P40" i="3"/>
  <c r="Q40" i="3"/>
  <c r="R40" i="3"/>
  <c r="S40" i="3"/>
  <c r="T40" i="3"/>
  <c r="N41" i="3"/>
  <c r="O41" i="3"/>
  <c r="P41" i="3"/>
  <c r="Q41" i="3"/>
  <c r="R41" i="3"/>
  <c r="S41" i="3"/>
  <c r="T41" i="3"/>
  <c r="N42" i="3"/>
  <c r="O42" i="3"/>
  <c r="P42" i="3"/>
  <c r="Q42" i="3"/>
  <c r="R42" i="3"/>
  <c r="S42" i="3"/>
  <c r="T42" i="3"/>
  <c r="N43" i="3"/>
  <c r="O43" i="3"/>
  <c r="P43" i="3"/>
  <c r="Q43" i="3"/>
  <c r="R43" i="3"/>
  <c r="S43" i="3"/>
  <c r="T43" i="3"/>
  <c r="N44" i="3"/>
  <c r="O44" i="3"/>
  <c r="P44" i="3"/>
  <c r="Q44" i="3"/>
  <c r="R44" i="3"/>
  <c r="S44" i="3"/>
  <c r="T44" i="3"/>
  <c r="N45" i="3"/>
  <c r="O45" i="3"/>
  <c r="P45" i="3"/>
  <c r="Q45" i="3"/>
  <c r="R45" i="3"/>
  <c r="S45" i="3"/>
  <c r="T45" i="3"/>
  <c r="N46" i="3"/>
  <c r="O46" i="3"/>
  <c r="P46" i="3"/>
  <c r="Q46" i="3"/>
  <c r="R46" i="3"/>
  <c r="S46" i="3"/>
  <c r="T46" i="3"/>
  <c r="N47" i="3"/>
  <c r="O47" i="3"/>
  <c r="P47" i="3"/>
  <c r="Q47" i="3"/>
  <c r="R47" i="3"/>
  <c r="S47" i="3"/>
  <c r="T47" i="3"/>
  <c r="N48" i="3"/>
  <c r="O48" i="3"/>
  <c r="P48" i="3"/>
  <c r="Q48" i="3"/>
  <c r="R48" i="3"/>
  <c r="S48" i="3"/>
  <c r="T48" i="3"/>
  <c r="N49" i="3"/>
  <c r="O49" i="3"/>
  <c r="P49" i="3"/>
  <c r="Q49" i="3"/>
  <c r="R49" i="3"/>
  <c r="S49" i="3"/>
  <c r="T49" i="3"/>
  <c r="N50" i="3"/>
  <c r="O50" i="3"/>
  <c r="P50" i="3"/>
  <c r="Q50" i="3"/>
  <c r="R50" i="3"/>
  <c r="S50" i="3"/>
  <c r="T50" i="3"/>
  <c r="N51" i="3"/>
  <c r="O51" i="3"/>
  <c r="P51" i="3"/>
  <c r="Q51" i="3"/>
  <c r="R51" i="3"/>
  <c r="S51" i="3"/>
  <c r="T51" i="3"/>
  <c r="N52" i="3"/>
  <c r="O52" i="3"/>
  <c r="P52" i="3"/>
  <c r="Q52" i="3"/>
  <c r="R52" i="3"/>
  <c r="S52" i="3"/>
  <c r="T52" i="3"/>
  <c r="N53" i="3"/>
  <c r="O53" i="3"/>
  <c r="P53" i="3"/>
  <c r="Q53" i="3"/>
  <c r="R53" i="3"/>
  <c r="S53" i="3"/>
  <c r="T53" i="3"/>
  <c r="N54" i="3"/>
  <c r="O54" i="3"/>
  <c r="P54" i="3"/>
  <c r="Q54" i="3"/>
  <c r="R54" i="3"/>
  <c r="S54" i="3"/>
  <c r="T54" i="3"/>
  <c r="N55" i="3"/>
  <c r="O55" i="3"/>
  <c r="P55" i="3"/>
  <c r="Q55" i="3"/>
  <c r="R55" i="3"/>
  <c r="S55" i="3"/>
  <c r="T55" i="3"/>
  <c r="N56" i="3"/>
  <c r="O56" i="3"/>
  <c r="P56" i="3"/>
  <c r="Q56" i="3"/>
  <c r="R56" i="3"/>
  <c r="S56" i="3"/>
  <c r="T56" i="3"/>
  <c r="N57" i="3"/>
  <c r="O57" i="3"/>
  <c r="P57" i="3"/>
  <c r="Q57" i="3"/>
  <c r="R57" i="3"/>
  <c r="S57" i="3"/>
  <c r="T57" i="3"/>
  <c r="N58" i="3"/>
  <c r="O58" i="3"/>
  <c r="P58" i="3"/>
  <c r="Q58" i="3"/>
  <c r="R58" i="3"/>
  <c r="S58" i="3"/>
  <c r="T58" i="3"/>
  <c r="N59" i="3"/>
  <c r="O59" i="3"/>
  <c r="P59" i="3"/>
  <c r="Q59" i="3"/>
  <c r="R59" i="3"/>
  <c r="S59" i="3"/>
  <c r="T59" i="3"/>
  <c r="N60" i="3"/>
  <c r="O60" i="3"/>
  <c r="P60" i="3"/>
  <c r="Q60" i="3"/>
  <c r="R60" i="3"/>
  <c r="S60" i="3"/>
  <c r="T60" i="3"/>
  <c r="N61" i="3"/>
  <c r="O61" i="3"/>
  <c r="P61" i="3"/>
  <c r="Q61" i="3"/>
  <c r="R61" i="3"/>
  <c r="S61" i="3"/>
  <c r="T61" i="3"/>
  <c r="N62" i="3"/>
  <c r="O62" i="3"/>
  <c r="P62" i="3"/>
  <c r="Q62" i="3"/>
  <c r="R62" i="3"/>
  <c r="S62" i="3"/>
  <c r="T62" i="3"/>
  <c r="N63" i="3"/>
  <c r="O63" i="3"/>
  <c r="P63" i="3"/>
  <c r="Q63" i="3"/>
  <c r="R63" i="3"/>
  <c r="S63" i="3"/>
  <c r="T63" i="3"/>
  <c r="N64" i="3"/>
  <c r="O64" i="3"/>
  <c r="P64" i="3"/>
  <c r="Q64" i="3"/>
  <c r="R64" i="3"/>
  <c r="S64" i="3"/>
  <c r="T64" i="3"/>
  <c r="N65" i="3"/>
  <c r="O65" i="3"/>
  <c r="P65" i="3"/>
  <c r="Q65" i="3"/>
  <c r="R65" i="3"/>
  <c r="S65" i="3"/>
  <c r="T65" i="3"/>
  <c r="N66" i="3"/>
  <c r="O66" i="3"/>
  <c r="P66" i="3"/>
  <c r="Q66" i="3"/>
  <c r="R66" i="3"/>
  <c r="S66" i="3"/>
  <c r="T66" i="3"/>
  <c r="N67" i="3"/>
  <c r="O67" i="3"/>
  <c r="P67" i="3"/>
  <c r="Q67" i="3"/>
  <c r="R67" i="3"/>
  <c r="S67" i="3"/>
  <c r="T67" i="3"/>
  <c r="N68" i="3"/>
  <c r="O68" i="3"/>
  <c r="P68" i="3"/>
  <c r="Q68" i="3"/>
  <c r="R68" i="3"/>
  <c r="S68" i="3"/>
  <c r="T68" i="3"/>
  <c r="N69" i="3"/>
  <c r="O69" i="3"/>
  <c r="P69" i="3"/>
  <c r="Q69" i="3"/>
  <c r="R69" i="3"/>
  <c r="S69" i="3"/>
  <c r="T69" i="3"/>
  <c r="N70" i="3"/>
  <c r="O70" i="3"/>
  <c r="P70" i="3"/>
  <c r="Q70" i="3"/>
  <c r="R70" i="3"/>
  <c r="S70" i="3"/>
  <c r="T70" i="3"/>
  <c r="N71" i="3"/>
  <c r="O71" i="3"/>
  <c r="P71" i="3"/>
  <c r="Q71" i="3"/>
  <c r="R71" i="3"/>
  <c r="S71" i="3"/>
  <c r="T71" i="3"/>
  <c r="N72" i="3"/>
  <c r="O72" i="3"/>
  <c r="P72" i="3"/>
  <c r="Q72" i="3"/>
  <c r="R72" i="3"/>
  <c r="S72" i="3"/>
  <c r="T72" i="3"/>
  <c r="N73" i="3"/>
  <c r="O73" i="3"/>
  <c r="P73" i="3"/>
  <c r="Q73" i="3"/>
  <c r="R73" i="3"/>
  <c r="S73" i="3"/>
  <c r="T73" i="3"/>
  <c r="N74" i="3"/>
  <c r="O74" i="3"/>
  <c r="P74" i="3"/>
  <c r="Q74" i="3"/>
  <c r="R74" i="3"/>
  <c r="S74" i="3"/>
  <c r="T74" i="3"/>
  <c r="N75" i="3"/>
  <c r="O75" i="3"/>
  <c r="P75" i="3"/>
  <c r="Q75" i="3"/>
  <c r="R75" i="3"/>
  <c r="S75" i="3"/>
  <c r="T75" i="3"/>
  <c r="N76" i="3"/>
  <c r="O76" i="3"/>
  <c r="P76" i="3"/>
  <c r="Q76" i="3"/>
  <c r="R76" i="3"/>
  <c r="S76" i="3"/>
  <c r="T76" i="3"/>
  <c r="N77" i="3"/>
  <c r="O77" i="3"/>
  <c r="P77" i="3"/>
  <c r="Q77" i="3"/>
  <c r="R77" i="3"/>
  <c r="S77" i="3"/>
  <c r="T77" i="3"/>
  <c r="N78" i="3"/>
  <c r="O78" i="3"/>
  <c r="P78" i="3"/>
  <c r="Q78" i="3"/>
  <c r="R78" i="3"/>
  <c r="S78" i="3"/>
  <c r="T78" i="3"/>
  <c r="N79" i="3"/>
  <c r="O79" i="3"/>
  <c r="P79" i="3"/>
  <c r="Q79" i="3"/>
  <c r="R79" i="3"/>
  <c r="S79" i="3"/>
  <c r="T79" i="3"/>
  <c r="N80" i="3"/>
  <c r="O80" i="3"/>
  <c r="P80" i="3"/>
  <c r="Q80" i="3"/>
  <c r="R80" i="3"/>
  <c r="S80" i="3"/>
  <c r="T80" i="3"/>
  <c r="N81" i="3"/>
  <c r="O81" i="3"/>
  <c r="P81" i="3"/>
  <c r="Q81" i="3"/>
  <c r="R81" i="3"/>
  <c r="S81" i="3"/>
  <c r="T81" i="3"/>
  <c r="N82" i="3"/>
  <c r="O82" i="3"/>
  <c r="P82" i="3"/>
  <c r="Q82" i="3"/>
  <c r="R82" i="3"/>
  <c r="S82" i="3"/>
  <c r="T82" i="3"/>
  <c r="N83" i="3"/>
  <c r="O83" i="3"/>
  <c r="P83" i="3"/>
  <c r="Q83" i="3"/>
  <c r="R83" i="3"/>
  <c r="S83" i="3"/>
  <c r="T83" i="3"/>
  <c r="N84" i="3"/>
  <c r="O84" i="3"/>
  <c r="P84" i="3"/>
  <c r="Q84" i="3"/>
  <c r="R84" i="3"/>
  <c r="S84" i="3"/>
  <c r="T84" i="3"/>
  <c r="N85" i="3"/>
  <c r="O85" i="3"/>
  <c r="P85" i="3"/>
  <c r="Q85" i="3"/>
  <c r="R85" i="3"/>
  <c r="S85" i="3"/>
  <c r="T85" i="3"/>
  <c r="N86" i="3"/>
  <c r="O86" i="3"/>
  <c r="P86" i="3"/>
  <c r="Q86" i="3"/>
  <c r="R86" i="3"/>
  <c r="S86" i="3"/>
  <c r="T86" i="3"/>
  <c r="N87" i="3"/>
  <c r="O87" i="3"/>
  <c r="P87" i="3"/>
  <c r="Q87" i="3"/>
  <c r="R87" i="3"/>
  <c r="S87" i="3"/>
  <c r="T87" i="3"/>
  <c r="N88" i="3"/>
  <c r="O88" i="3"/>
  <c r="P88" i="3"/>
  <c r="Q88" i="3"/>
  <c r="R88" i="3"/>
  <c r="S88" i="3"/>
  <c r="T88" i="3"/>
  <c r="N89" i="3"/>
  <c r="O89" i="3"/>
  <c r="P89" i="3"/>
  <c r="Q89" i="3"/>
  <c r="R89" i="3"/>
  <c r="S89" i="3"/>
  <c r="T89" i="3"/>
  <c r="N90" i="3"/>
  <c r="O90" i="3"/>
  <c r="P90" i="3"/>
  <c r="Q90" i="3"/>
  <c r="R90" i="3"/>
  <c r="S90" i="3"/>
  <c r="T90" i="3"/>
  <c r="N91" i="3"/>
  <c r="O91" i="3"/>
  <c r="P91" i="3"/>
  <c r="Q91" i="3"/>
  <c r="R91" i="3"/>
  <c r="S91" i="3"/>
  <c r="T91" i="3"/>
  <c r="N92" i="3"/>
  <c r="O92" i="3"/>
  <c r="P92" i="3"/>
  <c r="Q92" i="3"/>
  <c r="R92" i="3"/>
  <c r="S92" i="3"/>
  <c r="T92" i="3"/>
  <c r="N93" i="3"/>
  <c r="O93" i="3"/>
  <c r="P93" i="3"/>
  <c r="Q93" i="3"/>
  <c r="R93" i="3"/>
  <c r="S93" i="3"/>
  <c r="T93" i="3"/>
  <c r="N94" i="3"/>
  <c r="O94" i="3"/>
  <c r="P94" i="3"/>
  <c r="Q94" i="3"/>
  <c r="R94" i="3"/>
  <c r="S94" i="3"/>
  <c r="T94" i="3"/>
  <c r="N95" i="3"/>
  <c r="O95" i="3"/>
  <c r="P95" i="3"/>
  <c r="Q95" i="3"/>
  <c r="R95" i="3"/>
  <c r="S95" i="3"/>
  <c r="T95" i="3"/>
  <c r="N96" i="3"/>
  <c r="O96" i="3"/>
  <c r="P96" i="3"/>
  <c r="Q96" i="3"/>
  <c r="R96" i="3"/>
  <c r="S96" i="3"/>
  <c r="T96" i="3"/>
  <c r="N97" i="3"/>
  <c r="O97" i="3"/>
  <c r="P97" i="3"/>
  <c r="Q97" i="3"/>
  <c r="R97" i="3"/>
  <c r="S97" i="3"/>
  <c r="T97" i="3"/>
  <c r="N98" i="3"/>
  <c r="O98" i="3"/>
  <c r="P98" i="3"/>
  <c r="Q98" i="3"/>
  <c r="R98" i="3"/>
  <c r="S98" i="3"/>
  <c r="T98" i="3"/>
  <c r="N99" i="3"/>
  <c r="O99" i="3"/>
  <c r="P99" i="3"/>
  <c r="Q99" i="3"/>
  <c r="R99" i="3"/>
  <c r="S99" i="3"/>
  <c r="T99" i="3"/>
  <c r="N100" i="3"/>
  <c r="O100" i="3"/>
  <c r="P100" i="3"/>
  <c r="Q100" i="3"/>
  <c r="R100" i="3"/>
  <c r="S100" i="3"/>
  <c r="T100" i="3"/>
  <c r="N101" i="3"/>
  <c r="O101" i="3"/>
  <c r="P101" i="3"/>
  <c r="Q101" i="3"/>
  <c r="R101" i="3"/>
  <c r="S101" i="3"/>
  <c r="T101" i="3"/>
  <c r="N102" i="3"/>
  <c r="O102" i="3"/>
  <c r="P102" i="3"/>
  <c r="Q102" i="3"/>
  <c r="R102" i="3"/>
  <c r="S102" i="3"/>
  <c r="T102" i="3"/>
  <c r="N103" i="3"/>
  <c r="O103" i="3"/>
  <c r="P103" i="3"/>
  <c r="Q103" i="3"/>
  <c r="R103" i="3"/>
  <c r="S103" i="3"/>
  <c r="T103" i="3"/>
  <c r="N104" i="3"/>
  <c r="O104" i="3"/>
  <c r="P104" i="3"/>
  <c r="Q104" i="3"/>
  <c r="R104" i="3"/>
  <c r="S104" i="3"/>
  <c r="T104" i="3"/>
  <c r="N105" i="3"/>
  <c r="O105" i="3"/>
  <c r="P105" i="3"/>
  <c r="Q105" i="3"/>
  <c r="R105" i="3"/>
  <c r="S105" i="3"/>
  <c r="T105" i="3"/>
  <c r="N106" i="3"/>
  <c r="O106" i="3"/>
  <c r="P106" i="3"/>
  <c r="Q106" i="3"/>
  <c r="R106" i="3"/>
  <c r="S106" i="3"/>
  <c r="T106" i="3"/>
  <c r="N107" i="3"/>
  <c r="O107" i="3"/>
  <c r="P107" i="3"/>
  <c r="Q107" i="3"/>
  <c r="R107" i="3"/>
  <c r="S107" i="3"/>
  <c r="T107" i="3"/>
  <c r="N108" i="3"/>
  <c r="O108" i="3"/>
  <c r="P108" i="3"/>
  <c r="Q108" i="3"/>
  <c r="R108" i="3"/>
  <c r="S108" i="3"/>
  <c r="T108" i="3"/>
  <c r="N109" i="3"/>
  <c r="N110" i="3"/>
  <c r="N111" i="3"/>
  <c r="A3" i="9"/>
  <c r="D7" i="9"/>
  <c r="D8" i="9"/>
  <c r="I8" i="9"/>
  <c r="K8" i="9"/>
  <c r="C9" i="9"/>
  <c r="I9" i="9"/>
  <c r="K9" i="9"/>
  <c r="I10" i="9"/>
  <c r="K10" i="9"/>
  <c r="D11" i="9"/>
  <c r="I11" i="9"/>
  <c r="K11" i="9"/>
  <c r="D12" i="9"/>
  <c r="I12" i="9"/>
  <c r="K12" i="9"/>
  <c r="D16" i="9"/>
  <c r="J16" i="9"/>
  <c r="K16" i="9"/>
  <c r="L16" i="9"/>
  <c r="M16" i="9"/>
  <c r="N16" i="9"/>
  <c r="O16" i="9"/>
  <c r="C20" i="9"/>
  <c r="C21" i="9"/>
  <c r="C22" i="9"/>
  <c r="C23" i="9"/>
  <c r="C28" i="9"/>
  <c r="D28" i="9"/>
  <c r="E28" i="9"/>
  <c r="F28" i="9"/>
  <c r="G28" i="9"/>
  <c r="H28" i="9"/>
  <c r="I28" i="9"/>
  <c r="J28" i="9"/>
  <c r="K28" i="9"/>
  <c r="L28" i="9"/>
  <c r="M28" i="9"/>
  <c r="N28" i="9"/>
  <c r="C29" i="9"/>
  <c r="D29" i="9"/>
  <c r="E29" i="9"/>
  <c r="F29" i="9"/>
  <c r="G29" i="9"/>
  <c r="H29" i="9"/>
  <c r="I29" i="9"/>
  <c r="J29" i="9"/>
  <c r="K29" i="9"/>
  <c r="L29" i="9"/>
  <c r="M29" i="9"/>
  <c r="N29" i="9"/>
  <c r="C30" i="9"/>
  <c r="D30" i="9"/>
  <c r="E30" i="9"/>
  <c r="F30" i="9"/>
  <c r="G30" i="9"/>
  <c r="H30" i="9"/>
  <c r="I30" i="9"/>
  <c r="J30" i="9"/>
  <c r="K30" i="9"/>
  <c r="L30" i="9"/>
  <c r="M30" i="9"/>
  <c r="N30" i="9"/>
  <c r="C33" i="9"/>
  <c r="D33" i="9"/>
  <c r="E33" i="9"/>
  <c r="F33" i="9"/>
  <c r="G33" i="9"/>
  <c r="H33" i="9"/>
  <c r="I33" i="9"/>
  <c r="J33" i="9"/>
  <c r="K33" i="9"/>
  <c r="L33" i="9"/>
  <c r="M33" i="9"/>
  <c r="N33" i="9"/>
  <c r="C34" i="9"/>
  <c r="D34" i="9"/>
  <c r="E34" i="9"/>
  <c r="F34" i="9"/>
  <c r="G34" i="9"/>
  <c r="H34" i="9"/>
  <c r="I34" i="9"/>
  <c r="J34" i="9"/>
  <c r="K34" i="9"/>
  <c r="L34" i="9"/>
  <c r="M34" i="9"/>
  <c r="N34" i="9"/>
  <c r="C35" i="9"/>
  <c r="D35" i="9"/>
  <c r="E35" i="9"/>
  <c r="F35" i="9"/>
  <c r="G35" i="9"/>
  <c r="H35" i="9"/>
  <c r="I35" i="9"/>
  <c r="J35" i="9"/>
  <c r="K35" i="9"/>
  <c r="L35" i="9"/>
  <c r="M35" i="9"/>
  <c r="N35" i="9"/>
  <c r="C36" i="9"/>
  <c r="D36" i="9"/>
  <c r="E36" i="9"/>
  <c r="F36" i="9"/>
  <c r="G36" i="9"/>
  <c r="H36" i="9"/>
  <c r="I36" i="9"/>
  <c r="J36" i="9"/>
  <c r="K36" i="9"/>
  <c r="L36" i="9"/>
  <c r="M36" i="9"/>
  <c r="N36" i="9"/>
  <c r="C37" i="9"/>
  <c r="D37" i="9"/>
  <c r="E37" i="9"/>
  <c r="F37" i="9"/>
  <c r="G37" i="9"/>
  <c r="H37" i="9"/>
  <c r="I37" i="9"/>
  <c r="J37" i="9"/>
  <c r="K37" i="9"/>
  <c r="L37" i="9"/>
  <c r="M37" i="9"/>
  <c r="N37" i="9"/>
  <c r="C38" i="9"/>
  <c r="D38" i="9"/>
  <c r="E38" i="9"/>
  <c r="F38" i="9"/>
  <c r="G38" i="9"/>
  <c r="H38" i="9"/>
  <c r="I38" i="9"/>
  <c r="J38" i="9"/>
  <c r="K38" i="9"/>
  <c r="L38" i="9"/>
  <c r="M38" i="9"/>
  <c r="N38" i="9"/>
  <c r="C42" i="9"/>
  <c r="D42" i="9"/>
  <c r="E42" i="9"/>
  <c r="F42" i="9"/>
  <c r="G42" i="9"/>
  <c r="H42" i="9"/>
  <c r="I42" i="9"/>
  <c r="J42" i="9"/>
  <c r="K42" i="9"/>
  <c r="L42" i="9"/>
  <c r="M42" i="9"/>
  <c r="N42" i="9"/>
  <c r="C43" i="9"/>
  <c r="D43" i="9"/>
  <c r="E43" i="9"/>
  <c r="F43" i="9"/>
  <c r="G43" i="9"/>
  <c r="H43" i="9"/>
  <c r="I43" i="9"/>
  <c r="J43" i="9"/>
  <c r="K43" i="9"/>
  <c r="L43" i="9"/>
  <c r="M43" i="9"/>
  <c r="N43" i="9"/>
  <c r="C44" i="9"/>
  <c r="D44" i="9"/>
  <c r="E44" i="9"/>
  <c r="F44" i="9"/>
  <c r="G44" i="9"/>
  <c r="H44" i="9"/>
  <c r="I44" i="9"/>
  <c r="J44" i="9"/>
  <c r="K44" i="9"/>
  <c r="L44" i="9"/>
  <c r="M44" i="9"/>
  <c r="N44" i="9"/>
  <c r="C47" i="9"/>
  <c r="D47" i="9"/>
  <c r="E47" i="9"/>
  <c r="F47" i="9"/>
  <c r="G47" i="9"/>
  <c r="H47" i="9"/>
  <c r="I47" i="9"/>
  <c r="J47" i="9"/>
  <c r="K47" i="9"/>
  <c r="L47" i="9"/>
  <c r="M47" i="9"/>
  <c r="N47" i="9"/>
  <c r="O47" i="9"/>
  <c r="C48" i="9"/>
  <c r="D48" i="9"/>
  <c r="E48" i="9"/>
  <c r="F48" i="9"/>
  <c r="G48" i="9"/>
  <c r="H48" i="9"/>
  <c r="I48" i="9"/>
  <c r="J48" i="9"/>
  <c r="K48" i="9"/>
  <c r="L48" i="9"/>
  <c r="M48" i="9"/>
  <c r="N48" i="9"/>
  <c r="O48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C50" i="9"/>
  <c r="D50" i="9"/>
  <c r="E50" i="9"/>
  <c r="F50" i="9"/>
  <c r="G50" i="9"/>
  <c r="H50" i="9"/>
  <c r="I50" i="9"/>
  <c r="J50" i="9"/>
  <c r="K50" i="9"/>
  <c r="L50" i="9"/>
  <c r="M50" i="9"/>
  <c r="N50" i="9"/>
  <c r="O50" i="9"/>
  <c r="C51" i="9"/>
  <c r="D51" i="9"/>
  <c r="E51" i="9"/>
  <c r="F51" i="9"/>
  <c r="G51" i="9"/>
  <c r="H51" i="9"/>
  <c r="I51" i="9"/>
  <c r="J51" i="9"/>
  <c r="K51" i="9"/>
  <c r="L51" i="9"/>
  <c r="M51" i="9"/>
  <c r="N51" i="9"/>
  <c r="O51" i="9"/>
  <c r="C52" i="9"/>
  <c r="D52" i="9"/>
  <c r="E52" i="9"/>
  <c r="F52" i="9"/>
  <c r="G52" i="9"/>
  <c r="H52" i="9"/>
  <c r="I52" i="9"/>
  <c r="J52" i="9"/>
  <c r="K52" i="9"/>
  <c r="L52" i="9"/>
  <c r="M52" i="9"/>
  <c r="N52" i="9"/>
  <c r="O52" i="9"/>
  <c r="A3" i="10"/>
  <c r="J8" i="10"/>
  <c r="K8" i="10"/>
  <c r="L8" i="10"/>
  <c r="M8" i="10"/>
  <c r="N8" i="10"/>
  <c r="O8" i="10"/>
  <c r="P8" i="10"/>
  <c r="Q8" i="10"/>
  <c r="R8" i="10"/>
  <c r="S8" i="10"/>
  <c r="T8" i="10"/>
  <c r="U8" i="10"/>
  <c r="V8" i="10"/>
  <c r="W8" i="10"/>
  <c r="X8" i="10"/>
  <c r="Y8" i="10"/>
  <c r="Z8" i="10"/>
  <c r="AA8" i="10"/>
  <c r="AB8" i="10"/>
  <c r="AC8" i="10"/>
  <c r="AD8" i="10"/>
  <c r="AE8" i="10"/>
  <c r="AF8" i="10"/>
  <c r="AG8" i="10"/>
  <c r="J10" i="10"/>
  <c r="K10" i="10"/>
  <c r="L10" i="10"/>
  <c r="M10" i="10"/>
  <c r="N10" i="10"/>
  <c r="O10" i="10"/>
  <c r="P10" i="10"/>
  <c r="Q10" i="10"/>
  <c r="R10" i="10"/>
  <c r="S10" i="10"/>
  <c r="T10" i="10"/>
  <c r="U10" i="10"/>
  <c r="V10" i="10"/>
  <c r="W10" i="10"/>
  <c r="X10" i="10"/>
  <c r="Y10" i="10"/>
  <c r="Z10" i="10"/>
  <c r="AA10" i="10"/>
  <c r="AB10" i="10"/>
  <c r="AC10" i="10"/>
  <c r="AD10" i="10"/>
  <c r="AE10" i="10"/>
  <c r="AF10" i="10"/>
  <c r="AH10" i="10"/>
  <c r="AH11" i="10"/>
  <c r="J12" i="10"/>
  <c r="K12" i="10"/>
  <c r="L12" i="10"/>
  <c r="M12" i="10"/>
  <c r="N12" i="10"/>
  <c r="O12" i="10"/>
  <c r="P12" i="10"/>
  <c r="Q12" i="10"/>
  <c r="R12" i="10"/>
  <c r="S12" i="10"/>
  <c r="T12" i="10"/>
  <c r="U12" i="10"/>
  <c r="V12" i="10"/>
  <c r="W12" i="10"/>
  <c r="X12" i="10"/>
  <c r="Y12" i="10"/>
  <c r="Z12" i="10"/>
  <c r="AA12" i="10"/>
  <c r="AB12" i="10"/>
  <c r="AC12" i="10"/>
  <c r="AD12" i="10"/>
  <c r="AE12" i="10"/>
  <c r="AF12" i="10"/>
  <c r="AG12" i="10"/>
  <c r="AH12" i="10"/>
  <c r="J15" i="10"/>
  <c r="K15" i="10"/>
  <c r="L15" i="10"/>
  <c r="M15" i="10"/>
  <c r="N15" i="10"/>
  <c r="O15" i="10"/>
  <c r="P15" i="10"/>
  <c r="Q15" i="10"/>
  <c r="R15" i="10"/>
  <c r="S15" i="10"/>
  <c r="T15" i="10"/>
  <c r="U15" i="10"/>
  <c r="V15" i="10"/>
  <c r="W15" i="10"/>
  <c r="X15" i="10"/>
  <c r="Y15" i="10"/>
  <c r="Z15" i="10"/>
  <c r="AA15" i="10"/>
  <c r="AB15" i="10"/>
  <c r="AC15" i="10"/>
  <c r="AD15" i="10"/>
  <c r="AE15" i="10"/>
  <c r="AF15" i="10"/>
  <c r="AG15" i="10"/>
  <c r="J16" i="10"/>
  <c r="K16" i="10"/>
  <c r="L16" i="10"/>
  <c r="M16" i="10"/>
  <c r="N16" i="10"/>
  <c r="O16" i="10"/>
  <c r="P16" i="10"/>
  <c r="Q16" i="10"/>
  <c r="R16" i="10"/>
  <c r="S16" i="10"/>
  <c r="T16" i="10"/>
  <c r="U16" i="10"/>
  <c r="V16" i="10"/>
  <c r="W16" i="10"/>
  <c r="X16" i="10"/>
  <c r="Y16" i="10"/>
  <c r="Z16" i="10"/>
  <c r="AA16" i="10"/>
  <c r="AB16" i="10"/>
  <c r="AC16" i="10"/>
  <c r="AD16" i="10"/>
  <c r="AE16" i="10"/>
  <c r="AF16" i="10"/>
  <c r="AG16" i="10"/>
  <c r="J19" i="10"/>
  <c r="K19" i="10"/>
  <c r="L19" i="10"/>
  <c r="M19" i="10"/>
  <c r="N19" i="10"/>
  <c r="O19" i="10"/>
  <c r="P19" i="10"/>
  <c r="Q19" i="10"/>
  <c r="R19" i="10"/>
  <c r="S19" i="10"/>
  <c r="T19" i="10"/>
  <c r="U19" i="10"/>
  <c r="V19" i="10"/>
  <c r="W19" i="10"/>
  <c r="X19" i="10"/>
  <c r="Y19" i="10"/>
  <c r="Z19" i="10"/>
  <c r="AA19" i="10"/>
  <c r="AB19" i="10"/>
  <c r="AC19" i="10"/>
  <c r="AD19" i="10"/>
  <c r="AE19" i="10"/>
  <c r="AF19" i="10"/>
  <c r="AG19" i="10"/>
  <c r="J20" i="10"/>
  <c r="K20" i="10"/>
  <c r="L20" i="10"/>
  <c r="M20" i="10"/>
  <c r="N20" i="10"/>
  <c r="O20" i="10"/>
  <c r="P20" i="10"/>
  <c r="Q20" i="10"/>
  <c r="R20" i="10"/>
  <c r="S20" i="10"/>
  <c r="T20" i="10"/>
  <c r="U20" i="10"/>
  <c r="V20" i="10"/>
  <c r="W20" i="10"/>
  <c r="X20" i="10"/>
  <c r="Y20" i="10"/>
  <c r="Z20" i="10"/>
  <c r="AA20" i="10"/>
  <c r="AB20" i="10"/>
  <c r="AC20" i="10"/>
  <c r="AD20" i="10"/>
  <c r="AE20" i="10"/>
  <c r="AF20" i="10"/>
  <c r="AG20" i="10"/>
  <c r="J22" i="10"/>
  <c r="K22" i="10"/>
  <c r="L22" i="10"/>
  <c r="M22" i="10"/>
  <c r="N22" i="10"/>
  <c r="O22" i="10"/>
  <c r="P22" i="10"/>
  <c r="Q22" i="10"/>
  <c r="R22" i="10"/>
  <c r="S22" i="10"/>
  <c r="T22" i="10"/>
  <c r="U22" i="10"/>
  <c r="V22" i="10"/>
  <c r="W22" i="10"/>
  <c r="X22" i="10"/>
  <c r="Y22" i="10"/>
  <c r="Z22" i="10"/>
  <c r="AA22" i="10"/>
  <c r="AB22" i="10"/>
  <c r="AC22" i="10"/>
  <c r="AD22" i="10"/>
  <c r="AE22" i="10"/>
  <c r="AF22" i="10"/>
  <c r="AH22" i="10"/>
  <c r="AH23" i="10"/>
  <c r="J24" i="10"/>
  <c r="K24" i="10"/>
  <c r="L24" i="10"/>
  <c r="M24" i="10"/>
  <c r="N24" i="10"/>
  <c r="O24" i="10"/>
  <c r="P24" i="10"/>
  <c r="Q24" i="10"/>
  <c r="R24" i="10"/>
  <c r="S24" i="10"/>
  <c r="T24" i="10"/>
  <c r="U24" i="10"/>
  <c r="V24" i="10"/>
  <c r="W24" i="10"/>
  <c r="X24" i="10"/>
  <c r="Y24" i="10"/>
  <c r="Z24" i="10"/>
  <c r="AA24" i="10"/>
  <c r="AB24" i="10"/>
  <c r="AC24" i="10"/>
  <c r="AD24" i="10"/>
  <c r="AE24" i="10"/>
  <c r="AF24" i="10"/>
  <c r="AG24" i="10"/>
  <c r="AH24" i="10"/>
  <c r="J27" i="10"/>
  <c r="K27" i="10"/>
  <c r="L27" i="10"/>
  <c r="M27" i="10"/>
  <c r="N27" i="10"/>
  <c r="O27" i="10"/>
  <c r="P27" i="10"/>
  <c r="Q27" i="10"/>
  <c r="R27" i="10"/>
  <c r="S27" i="10"/>
  <c r="T27" i="10"/>
  <c r="U27" i="10"/>
  <c r="V27" i="10"/>
  <c r="W27" i="10"/>
  <c r="X27" i="10"/>
  <c r="Y27" i="10"/>
  <c r="Z27" i="10"/>
  <c r="AA27" i="10"/>
  <c r="AB27" i="10"/>
  <c r="AC27" i="10"/>
  <c r="AD27" i="10"/>
  <c r="AE27" i="10"/>
  <c r="AF27" i="10"/>
  <c r="AG27" i="10"/>
  <c r="J28" i="10"/>
  <c r="K28" i="10"/>
  <c r="L28" i="10"/>
  <c r="M28" i="10"/>
  <c r="N28" i="10"/>
  <c r="O28" i="10"/>
  <c r="P28" i="10"/>
  <c r="Q28" i="10"/>
  <c r="R28" i="10"/>
  <c r="S28" i="10"/>
  <c r="T28" i="10"/>
  <c r="U28" i="10"/>
  <c r="V28" i="10"/>
  <c r="W28" i="10"/>
  <c r="X28" i="10"/>
  <c r="Y28" i="10"/>
  <c r="Z28" i="10"/>
  <c r="AA28" i="10"/>
  <c r="AB28" i="10"/>
  <c r="AC28" i="10"/>
  <c r="AD28" i="10"/>
  <c r="AE28" i="10"/>
  <c r="AF28" i="10"/>
  <c r="AG28" i="10"/>
  <c r="J31" i="10"/>
  <c r="K31" i="10"/>
  <c r="L31" i="10"/>
  <c r="M31" i="10"/>
  <c r="N31" i="10"/>
  <c r="O31" i="10"/>
  <c r="P31" i="10"/>
  <c r="Q31" i="10"/>
  <c r="R31" i="10"/>
  <c r="S31" i="10"/>
  <c r="T31" i="10"/>
  <c r="U31" i="10"/>
  <c r="V31" i="10"/>
  <c r="W31" i="10"/>
  <c r="X31" i="10"/>
  <c r="Y31" i="10"/>
  <c r="Z31" i="10"/>
  <c r="AA31" i="10"/>
  <c r="AB31" i="10"/>
  <c r="AC31" i="10"/>
  <c r="AD31" i="10"/>
  <c r="AE31" i="10"/>
  <c r="AF31" i="10"/>
  <c r="AG31" i="10"/>
  <c r="J32" i="10"/>
  <c r="K32" i="10"/>
  <c r="L32" i="10"/>
  <c r="M32" i="10"/>
  <c r="N32" i="10"/>
  <c r="O32" i="10"/>
  <c r="P32" i="10"/>
  <c r="Q32" i="10"/>
  <c r="R32" i="10"/>
  <c r="S32" i="10"/>
  <c r="T32" i="10"/>
  <c r="U32" i="10"/>
  <c r="V32" i="10"/>
  <c r="W32" i="10"/>
  <c r="X32" i="10"/>
  <c r="Y32" i="10"/>
  <c r="Z32" i="10"/>
  <c r="AA32" i="10"/>
  <c r="AB32" i="10"/>
  <c r="AC32" i="10"/>
  <c r="AD32" i="10"/>
  <c r="AE32" i="10"/>
  <c r="AF32" i="10"/>
  <c r="AG32" i="10"/>
  <c r="J34" i="10"/>
  <c r="K34" i="10"/>
  <c r="L34" i="10"/>
  <c r="M34" i="10"/>
  <c r="N34" i="10"/>
  <c r="O34" i="10"/>
  <c r="P34" i="10"/>
  <c r="Q34" i="10"/>
  <c r="R34" i="10"/>
  <c r="S34" i="10"/>
  <c r="T34" i="10"/>
  <c r="U34" i="10"/>
  <c r="V34" i="10"/>
  <c r="W34" i="10"/>
  <c r="X34" i="10"/>
  <c r="Y34" i="10"/>
  <c r="Z34" i="10"/>
  <c r="AA34" i="10"/>
  <c r="AB34" i="10"/>
  <c r="AC34" i="10"/>
  <c r="AD34" i="10"/>
  <c r="AE34" i="10"/>
  <c r="AF34" i="10"/>
  <c r="AH34" i="10"/>
  <c r="AH35" i="10"/>
  <c r="J36" i="10"/>
  <c r="K36" i="10"/>
  <c r="L36" i="10"/>
  <c r="M36" i="10"/>
  <c r="N36" i="10"/>
  <c r="O36" i="10"/>
  <c r="P36" i="10"/>
  <c r="Q36" i="10"/>
  <c r="R36" i="10"/>
  <c r="S36" i="10"/>
  <c r="T36" i="10"/>
  <c r="U36" i="10"/>
  <c r="V36" i="10"/>
  <c r="W36" i="10"/>
  <c r="X36" i="10"/>
  <c r="Y36" i="10"/>
  <c r="Z36" i="10"/>
  <c r="AA36" i="10"/>
  <c r="AB36" i="10"/>
  <c r="AC36" i="10"/>
  <c r="AD36" i="10"/>
  <c r="AE36" i="10"/>
  <c r="AF36" i="10"/>
  <c r="AG36" i="10"/>
  <c r="AH36" i="10"/>
  <c r="J39" i="10"/>
  <c r="K39" i="10"/>
  <c r="L39" i="10"/>
  <c r="M39" i="10"/>
  <c r="N39" i="10"/>
  <c r="O39" i="10"/>
  <c r="P39" i="10"/>
  <c r="Q39" i="10"/>
  <c r="R39" i="10"/>
  <c r="S39" i="10"/>
  <c r="T39" i="10"/>
  <c r="U39" i="10"/>
  <c r="V39" i="10"/>
  <c r="W39" i="10"/>
  <c r="X39" i="10"/>
  <c r="Y39" i="10"/>
  <c r="Z39" i="10"/>
  <c r="AA39" i="10"/>
  <c r="AB39" i="10"/>
  <c r="AC39" i="10"/>
  <c r="AD39" i="10"/>
  <c r="AE39" i="10"/>
  <c r="AF39" i="10"/>
  <c r="AG39" i="10"/>
  <c r="J40" i="10"/>
  <c r="K40" i="10"/>
  <c r="L40" i="10"/>
  <c r="M40" i="10"/>
  <c r="N40" i="10"/>
  <c r="O40" i="10"/>
  <c r="P40" i="10"/>
  <c r="Q40" i="10"/>
  <c r="R40" i="10"/>
  <c r="S40" i="10"/>
  <c r="T40" i="10"/>
  <c r="U40" i="10"/>
  <c r="V40" i="10"/>
  <c r="W40" i="10"/>
  <c r="X40" i="10"/>
  <c r="Y40" i="10"/>
  <c r="Z40" i="10"/>
  <c r="AA40" i="10"/>
  <c r="AB40" i="10"/>
  <c r="AC40" i="10"/>
  <c r="AD40" i="10"/>
  <c r="AE40" i="10"/>
  <c r="AF40" i="10"/>
  <c r="AG40" i="10"/>
  <c r="J43" i="10"/>
  <c r="K43" i="10"/>
  <c r="L43" i="10"/>
  <c r="M43" i="10"/>
  <c r="N43" i="10"/>
  <c r="O43" i="10"/>
  <c r="P43" i="10"/>
  <c r="Q43" i="10"/>
  <c r="R43" i="10"/>
  <c r="S43" i="10"/>
  <c r="T43" i="10"/>
  <c r="U43" i="10"/>
  <c r="V43" i="10"/>
  <c r="W43" i="10"/>
  <c r="X43" i="10"/>
  <c r="Y43" i="10"/>
  <c r="Z43" i="10"/>
  <c r="AA43" i="10"/>
  <c r="AB43" i="10"/>
  <c r="AC43" i="10"/>
  <c r="AD43" i="10"/>
  <c r="AE43" i="10"/>
  <c r="AF43" i="10"/>
  <c r="AG43" i="10"/>
  <c r="J44" i="10"/>
  <c r="K44" i="10"/>
  <c r="L44" i="10"/>
  <c r="M44" i="10"/>
  <c r="N44" i="10"/>
  <c r="O44" i="10"/>
  <c r="P44" i="10"/>
  <c r="Q44" i="10"/>
  <c r="R44" i="10"/>
  <c r="S44" i="10"/>
  <c r="T44" i="10"/>
  <c r="U44" i="10"/>
  <c r="V44" i="10"/>
  <c r="W44" i="10"/>
  <c r="X44" i="10"/>
  <c r="Y44" i="10"/>
  <c r="Z44" i="10"/>
  <c r="AA44" i="10"/>
  <c r="AB44" i="10"/>
  <c r="AC44" i="10"/>
  <c r="AD44" i="10"/>
  <c r="AE44" i="10"/>
  <c r="AF44" i="10"/>
  <c r="AG44" i="10"/>
  <c r="J46" i="10"/>
  <c r="K46" i="10"/>
  <c r="L46" i="10"/>
  <c r="M46" i="10"/>
  <c r="N46" i="10"/>
  <c r="O46" i="10"/>
  <c r="P46" i="10"/>
  <c r="Q46" i="10"/>
  <c r="R46" i="10"/>
  <c r="S46" i="10"/>
  <c r="T46" i="10"/>
  <c r="U46" i="10"/>
  <c r="V46" i="10"/>
  <c r="W46" i="10"/>
  <c r="X46" i="10"/>
  <c r="Y46" i="10"/>
  <c r="Z46" i="10"/>
  <c r="AA46" i="10"/>
  <c r="AB46" i="10"/>
  <c r="AC46" i="10"/>
  <c r="AD46" i="10"/>
  <c r="AE46" i="10"/>
  <c r="AF46" i="10"/>
  <c r="AH46" i="10"/>
  <c r="AH47" i="10"/>
  <c r="J48" i="10"/>
  <c r="K48" i="10"/>
  <c r="L48" i="10"/>
  <c r="M48" i="10"/>
  <c r="N48" i="10"/>
  <c r="O48" i="10"/>
  <c r="P48" i="10"/>
  <c r="Q48" i="10"/>
  <c r="R48" i="10"/>
  <c r="S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</calcChain>
</file>

<file path=xl/comments1.xml><?xml version="1.0" encoding="utf-8"?>
<comments xmlns="http://schemas.openxmlformats.org/spreadsheetml/2006/main">
  <authors>
    <author>Scott Gardner</author>
  </authors>
  <commentList>
    <comment ref="N7" authorId="0" shapeId="0">
      <text>
        <r>
          <rPr>
            <b/>
            <sz val="8"/>
            <color indexed="81"/>
            <rFont val="Tahoma"/>
          </rPr>
          <t>Scott Gardner:</t>
        </r>
        <r>
          <rPr>
            <sz val="8"/>
            <color indexed="81"/>
            <rFont val="Tahoma"/>
          </rPr>
          <t xml:space="preserve">
date in number format</t>
        </r>
      </text>
    </comment>
  </commentList>
</comments>
</file>

<file path=xl/comments2.xml><?xml version="1.0" encoding="utf-8"?>
<comments xmlns="http://schemas.openxmlformats.org/spreadsheetml/2006/main">
  <authors>
    <author>Scott Gardner</author>
  </authors>
  <commentList>
    <comment ref="N7" authorId="0" shapeId="0">
      <text>
        <r>
          <rPr>
            <b/>
            <sz val="8"/>
            <color indexed="81"/>
            <rFont val="Tahoma"/>
          </rPr>
          <t>Scott Gardner:</t>
        </r>
        <r>
          <rPr>
            <sz val="8"/>
            <color indexed="81"/>
            <rFont val="Tahoma"/>
          </rPr>
          <t xml:space="preserve">
date in number format</t>
        </r>
      </text>
    </comment>
  </commentList>
</comments>
</file>

<file path=xl/comments3.xml><?xml version="1.0" encoding="utf-8"?>
<comments xmlns="http://schemas.openxmlformats.org/spreadsheetml/2006/main">
  <authors>
    <author>Scott Gardner</author>
  </authors>
  <commentList>
    <comment ref="H16" authorId="0" shapeId="0">
      <text>
        <r>
          <rPr>
            <b/>
            <sz val="8"/>
            <color indexed="81"/>
            <rFont val="Tahoma"/>
          </rPr>
          <t>Scott Gardner:</t>
        </r>
        <r>
          <rPr>
            <sz val="8"/>
            <color indexed="81"/>
            <rFont val="Tahoma"/>
          </rPr>
          <t xml:space="preserve">
adjusted to reflect adjustment of $141k gain recorded to G/L in July
</t>
        </r>
      </text>
    </comment>
    <comment ref="I16" authorId="0" shapeId="0">
      <text>
        <r>
          <rPr>
            <b/>
            <sz val="8"/>
            <color indexed="81"/>
            <rFont val="Tahoma"/>
          </rPr>
          <t>Scott Gardner:</t>
        </r>
        <r>
          <rPr>
            <sz val="8"/>
            <color indexed="81"/>
            <rFont val="Tahoma"/>
          </rPr>
          <t xml:space="preserve">
adjusted downward by $141k from adjustment from June deals recorded in July</t>
        </r>
      </text>
    </comment>
  </commentList>
</comments>
</file>

<file path=xl/sharedStrings.xml><?xml version="1.0" encoding="utf-8"?>
<sst xmlns="http://schemas.openxmlformats.org/spreadsheetml/2006/main" count="1804" uniqueCount="211">
  <si>
    <t>Delta</t>
  </si>
  <si>
    <t>Mark-to-Market</t>
  </si>
  <si>
    <t>Prior Day MTM</t>
  </si>
  <si>
    <t>NYMEX</t>
  </si>
  <si>
    <t>AECO</t>
  </si>
  <si>
    <t>Average Deal Prices</t>
  </si>
  <si>
    <t>BUY</t>
  </si>
  <si>
    <t>SELL</t>
  </si>
  <si>
    <t>ROCKIES</t>
  </si>
  <si>
    <t>SUMAS</t>
  </si>
  <si>
    <t>Portland General Electric Company</t>
  </si>
  <si>
    <t>Speculative Book - Gas Summary</t>
  </si>
  <si>
    <t>Gain (Loss)</t>
  </si>
  <si>
    <t>Speculative Book</t>
  </si>
  <si>
    <t>Forward Mark-to-Market Value</t>
  </si>
  <si>
    <t>Forward MTM Gain (Loss) From Prior Day</t>
  </si>
  <si>
    <t>Less: Amounts Booked in 2000</t>
  </si>
  <si>
    <t>5-Day Cumulative MTM Gain (Loss)</t>
  </si>
  <si>
    <t>Year-to-Date Gain (Loss)</t>
  </si>
  <si>
    <t>Total</t>
  </si>
  <si>
    <t xml:space="preserve">Monthly Settlement </t>
  </si>
  <si>
    <t>Closed Positions - Mark-to-Market</t>
  </si>
  <si>
    <t>Open Positions - Mark-to-Market</t>
  </si>
  <si>
    <t>Forward Position Detail</t>
  </si>
  <si>
    <t>Net Open Position (Mmbtu/day)</t>
  </si>
  <si>
    <t xml:space="preserve">  Closed</t>
  </si>
  <si>
    <t xml:space="preserve">  Open</t>
  </si>
  <si>
    <t xml:space="preserve">Total Mark-to-Market </t>
  </si>
  <si>
    <t>Speculative Book - Gas Details</t>
  </si>
  <si>
    <t xml:space="preserve"> Mark-to-Market</t>
  </si>
  <si>
    <t xml:space="preserve">    Closed</t>
  </si>
  <si>
    <t xml:space="preserve">    Open</t>
  </si>
  <si>
    <t xml:space="preserve"> Total Mark-to-Market - AECO</t>
  </si>
  <si>
    <t xml:space="preserve">  Total Mark-to-Market - ROCKIES</t>
  </si>
  <si>
    <t xml:space="preserve">  Total Mark-to-Market - SUMAS</t>
  </si>
  <si>
    <t xml:space="preserve">  Total Mark-to-Market - NYMEX</t>
  </si>
  <si>
    <t xml:space="preserve">Date </t>
  </si>
  <si>
    <t>Prior Day Net Open Position</t>
  </si>
  <si>
    <t>Total Mark-to-Market Value Booked in 2001</t>
  </si>
  <si>
    <t>TOTAL</t>
  </si>
  <si>
    <t>Daily Value at Risk</t>
  </si>
  <si>
    <t>Today</t>
  </si>
  <si>
    <t xml:space="preserve">  Basis Trades</t>
  </si>
  <si>
    <t>Basis Trades - Mark-to-Market</t>
  </si>
  <si>
    <t>Limit</t>
  </si>
  <si>
    <t>Violation</t>
  </si>
  <si>
    <t>Total Net Open Position (MMBtu)</t>
  </si>
  <si>
    <t>Gas Book Limits</t>
  </si>
  <si>
    <t>Days</t>
  </si>
  <si>
    <t>Spec</t>
  </si>
  <si>
    <t>Hedge</t>
  </si>
  <si>
    <t>Retail Book</t>
  </si>
  <si>
    <t>Gas Summary</t>
  </si>
  <si>
    <t>SPEC</t>
  </si>
  <si>
    <t>RETAIL</t>
  </si>
  <si>
    <t>LAST 5-DAY RETAIL</t>
  </si>
  <si>
    <t>LAST 5-DAY SPEC</t>
  </si>
  <si>
    <t>Value at Risk</t>
  </si>
  <si>
    <t>B/S</t>
  </si>
  <si>
    <t>FASB</t>
  </si>
  <si>
    <t>EXEC DATE</t>
  </si>
  <si>
    <t>TRADER</t>
  </si>
  <si>
    <t>COUNTERPARTY</t>
  </si>
  <si>
    <t>MONTH</t>
  </si>
  <si>
    <t>EXT QTY</t>
  </si>
  <si>
    <t>FEE</t>
  </si>
  <si>
    <t>PGE_PAYS</t>
  </si>
  <si>
    <t>PGE_REC</t>
  </si>
  <si>
    <t>CURR</t>
  </si>
  <si>
    <t>PRICE</t>
  </si>
  <si>
    <t>CP PAYS</t>
  </si>
  <si>
    <t>NET</t>
  </si>
  <si>
    <t>(blank)</t>
  </si>
  <si>
    <t>Grand Total</t>
  </si>
  <si>
    <t>Sum of NET</t>
  </si>
  <si>
    <t>Month-to-Date Gain (Loss)</t>
  </si>
  <si>
    <t>Quarter-to-Date Gain (Loss)</t>
  </si>
  <si>
    <t>Forward MTM Gain (Loss) From Prior Day (100% of VaR)</t>
  </si>
  <si>
    <t>5-Day Cumulative MTM Gain (Loss)  (225% of VaR)</t>
  </si>
  <si>
    <t>Date</t>
  </si>
  <si>
    <t>Daily MTM</t>
  </si>
  <si>
    <t>5-Day Rolling</t>
  </si>
  <si>
    <t>MTD</t>
  </si>
  <si>
    <t>QTD</t>
  </si>
  <si>
    <t>YTD</t>
  </si>
  <si>
    <t>REGULATORY PORTFOLIO</t>
  </si>
  <si>
    <t>VAR</t>
  </si>
  <si>
    <t>TRADING PORTFOLIO</t>
  </si>
  <si>
    <t>Var</t>
  </si>
  <si>
    <t>MTD SPEC</t>
  </si>
  <si>
    <t>PLANT DELTAS</t>
  </si>
  <si>
    <t>Beaver</t>
  </si>
  <si>
    <t xml:space="preserve">  On-Peak</t>
  </si>
  <si>
    <t xml:space="preserve">  Off-Peak</t>
  </si>
  <si>
    <t>Coyote</t>
  </si>
  <si>
    <t xml:space="preserve">  MMBtu</t>
  </si>
  <si>
    <t>Maturity/Gap</t>
  </si>
  <si>
    <t>Aeco</t>
  </si>
  <si>
    <t>Sumas</t>
  </si>
  <si>
    <t>Rockies</t>
  </si>
  <si>
    <t>Futures</t>
  </si>
  <si>
    <t>Total (Dth/Day)</t>
  </si>
  <si>
    <t>Maturity / Gap Risk (MMBtu)</t>
  </si>
  <si>
    <t xml:space="preserve">    MMBtu</t>
  </si>
  <si>
    <t>TERM - Fuel Position Summary - Dth/Day</t>
  </si>
  <si>
    <t>WITH PLANT OPTION MODEL DELTAS</t>
  </si>
  <si>
    <t>Model</t>
  </si>
  <si>
    <t>Avail</t>
  </si>
  <si>
    <t>Diff</t>
  </si>
  <si>
    <t>On</t>
  </si>
  <si>
    <t>Off</t>
  </si>
  <si>
    <t>Flat</t>
  </si>
  <si>
    <t>Hr</t>
  </si>
  <si>
    <t>Hrs</t>
  </si>
  <si>
    <t>MMBtu</t>
  </si>
  <si>
    <t>Sumas Dly</t>
  </si>
  <si>
    <t>AECO Dly</t>
  </si>
  <si>
    <t>Comparison of Positions With and Without Plant Option Model</t>
  </si>
  <si>
    <t>Gas Reg Data</t>
  </si>
  <si>
    <t>Trading Data</t>
  </si>
  <si>
    <t>PLANTS AT AVAILABLE CAPACITIES</t>
  </si>
  <si>
    <t>February</t>
  </si>
  <si>
    <t>SPECULATIVE BOOK</t>
  </si>
  <si>
    <t>RMC Spec Limits</t>
  </si>
  <si>
    <t>Violations</t>
  </si>
  <si>
    <t>HEDGE BOOK</t>
  </si>
  <si>
    <t>RMC Hedge Limits</t>
  </si>
  <si>
    <t>Total Book</t>
  </si>
  <si>
    <t xml:space="preserve">January </t>
  </si>
  <si>
    <t>March</t>
  </si>
  <si>
    <t xml:space="preserve"> -  DECEMBER</t>
  </si>
  <si>
    <t>Realized Settlement - January thru November</t>
  </si>
  <si>
    <t>Forecasted Realized Settlement - December</t>
  </si>
  <si>
    <t>ST</t>
  </si>
  <si>
    <t>TYPE</t>
  </si>
  <si>
    <t>DAILY</t>
  </si>
  <si>
    <t>DEAL</t>
  </si>
  <si>
    <t>DIV</t>
  </si>
  <si>
    <t>CTRT</t>
  </si>
  <si>
    <t>LOCATION</t>
  </si>
  <si>
    <t>REFRESH PIVOT TABLE AFTER UPDATE</t>
  </si>
  <si>
    <t>Realized Settlement Values</t>
  </si>
  <si>
    <t>GAP RISK</t>
  </si>
  <si>
    <t>Total NOP</t>
  </si>
  <si>
    <t>Dth</t>
  </si>
  <si>
    <t>MTM Deals</t>
  </si>
  <si>
    <t>Total MTM</t>
  </si>
  <si>
    <t xml:space="preserve">Total </t>
  </si>
  <si>
    <t>FIXED PRICE BOOK</t>
  </si>
  <si>
    <t>TERM - RETAIL BOOK DETAILS</t>
  </si>
  <si>
    <t>TERM - RETAIL BOOK SUMMARY</t>
  </si>
  <si>
    <t>INDEX BOOK</t>
  </si>
  <si>
    <t>Total Sumas &amp; Rockies</t>
  </si>
  <si>
    <t>As of December 26, 2001</t>
  </si>
  <si>
    <t>FIXED TERM - Fuel Position Summary - Dth/Day</t>
  </si>
  <si>
    <t>Valuation Date:  12/26/2001</t>
  </si>
  <si>
    <t>As of:                12/26/2001</t>
  </si>
  <si>
    <t>Jan-02</t>
  </si>
  <si>
    <t>Feb-02</t>
  </si>
  <si>
    <t>Mar-02</t>
  </si>
  <si>
    <t>Apr-02</t>
  </si>
  <si>
    <t>May-02</t>
  </si>
  <si>
    <t>Jun-02</t>
  </si>
  <si>
    <t>Jul-02</t>
  </si>
  <si>
    <t>Aug-02</t>
  </si>
  <si>
    <t>Sep-02</t>
  </si>
  <si>
    <t>Oct-02</t>
  </si>
  <si>
    <t>Nov-02</t>
  </si>
  <si>
    <t>Dec-02</t>
  </si>
  <si>
    <t>Jan-03</t>
  </si>
  <si>
    <t>Feb-03</t>
  </si>
  <si>
    <t>Mar-03</t>
  </si>
  <si>
    <t>Apr-03</t>
  </si>
  <si>
    <t>May-03</t>
  </si>
  <si>
    <t>Jun-03</t>
  </si>
  <si>
    <t>Jul-03</t>
  </si>
  <si>
    <t>Aug-03</t>
  </si>
  <si>
    <t>Sep-03</t>
  </si>
  <si>
    <t>Oct-03</t>
  </si>
  <si>
    <t>Nov-03</t>
  </si>
  <si>
    <t>Dec-03</t>
  </si>
  <si>
    <t>MERCHANT BOOK</t>
  </si>
  <si>
    <t>INDEX TERM - Fuel Position Summary - Dth/Day</t>
  </si>
  <si>
    <t>TERM - Fuel PLR Book Summary</t>
  </si>
  <si>
    <t>Prior Date:          12/21/2001</t>
  </si>
  <si>
    <t>As of:                  12/26/2001</t>
  </si>
  <si>
    <t>Coyote Plant</t>
  </si>
  <si>
    <t>Total Aeco</t>
  </si>
  <si>
    <t>Beaver Plant</t>
  </si>
  <si>
    <t>Beaver II Plant</t>
  </si>
  <si>
    <t>Total Sumas</t>
  </si>
  <si>
    <t>Prior Dth/Day</t>
  </si>
  <si>
    <t>MTM Plant Generation</t>
  </si>
  <si>
    <t>TERM - Fuel PINDEX Book Summary</t>
  </si>
  <si>
    <t>TERM - Fuel SPEC Book Summary</t>
  </si>
  <si>
    <t>TERM - Fuel SINDEX Book Summary</t>
  </si>
  <si>
    <t>TERM - Fuel PLR Book Details</t>
  </si>
  <si>
    <t>Prior Day</t>
  </si>
  <si>
    <t>Curve Comparison</t>
  </si>
  <si>
    <t>Mark-To-Market</t>
  </si>
  <si>
    <t>Today's MTM</t>
  </si>
  <si>
    <t>Physical Transactions</t>
  </si>
  <si>
    <t>Physical</t>
  </si>
  <si>
    <t>Interbook</t>
  </si>
  <si>
    <t>Total Dth</t>
  </si>
  <si>
    <t>Swaps</t>
  </si>
  <si>
    <t>Interbook MTM</t>
  </si>
  <si>
    <t>TERM - Fuel PINDEX Book Details</t>
  </si>
  <si>
    <t>TERM - Fuel SPEC Book Details</t>
  </si>
  <si>
    <t>TERM - Fuel SINDEX Book Details</t>
  </si>
  <si>
    <t>TERM - Basis Position Summary - Mark-To-Market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</si>
</sst>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5" formatCode="&quot;$&quot;#,##0_);\(&quot;$&quot;#,##0\)"/>
    <numFmt numFmtId="7" formatCode="&quot;$&quot;#,##0.00_);\(&quot;$&quot;#,##0.00\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164" formatCode="&quot;$&quot;#,##0.00"/>
    <numFmt numFmtId="166" formatCode="&quot;$&quot;#,##0"/>
    <numFmt numFmtId="168" formatCode="_(* #,##0_);_(* \(#,##0\);_(* &quot;-&quot;??_);_(@_)"/>
    <numFmt numFmtId="175" formatCode="mmmm\ d\,\ yyyy"/>
    <numFmt numFmtId="177" formatCode="#,##0.000"/>
    <numFmt numFmtId="184" formatCode="mm/dd/yy"/>
  </numFmts>
  <fonts count="40" x14ac:knownFonts="1">
    <font>
      <sz val="8"/>
      <name val="Times New Roman"/>
    </font>
    <font>
      <sz val="8"/>
      <name val="Times New Roman"/>
    </font>
    <font>
      <sz val="8.25"/>
      <color indexed="72"/>
      <name val="MS Sans Serif"/>
    </font>
    <font>
      <b/>
      <sz val="8.25"/>
      <color indexed="0"/>
      <name val="MS Sans Serif"/>
    </font>
    <font>
      <b/>
      <u/>
      <sz val="8.25"/>
      <color indexed="0"/>
      <name val="MS Sans Serif"/>
    </font>
    <font>
      <b/>
      <sz val="10"/>
      <name val="MS Sans Serif"/>
      <family val="2"/>
    </font>
    <font>
      <sz val="8"/>
      <name val="MS Sans Serif"/>
      <family val="2"/>
    </font>
    <font>
      <b/>
      <sz val="8"/>
      <name val="MS Sans Serif"/>
      <family val="2"/>
    </font>
    <font>
      <b/>
      <u/>
      <sz val="8"/>
      <name val="MS Sans Serif"/>
      <family val="2"/>
    </font>
    <font>
      <u/>
      <sz val="8"/>
      <name val="MS Sans Serif"/>
      <family val="2"/>
    </font>
    <font>
      <b/>
      <sz val="7"/>
      <name val="MS Sans Serif"/>
      <family val="2"/>
    </font>
    <font>
      <sz val="7"/>
      <name val="MS Sans Serif"/>
      <family val="2"/>
    </font>
    <font>
      <b/>
      <u/>
      <sz val="7"/>
      <name val="MS Sans Serif"/>
      <family val="2"/>
    </font>
    <font>
      <b/>
      <sz val="8"/>
      <name val="Times New Roman"/>
      <family val="1"/>
    </font>
    <font>
      <b/>
      <u/>
      <sz val="7"/>
      <color indexed="8"/>
      <name val="MS Sans Serif"/>
      <family val="2"/>
    </font>
    <font>
      <sz val="7"/>
      <color indexed="8"/>
      <name val="MS Sans Serif"/>
      <family val="2"/>
    </font>
    <font>
      <b/>
      <sz val="8"/>
      <color indexed="0"/>
      <name val="MS Sans Serif"/>
    </font>
    <font>
      <sz val="8"/>
      <color indexed="81"/>
      <name val="Tahoma"/>
    </font>
    <font>
      <b/>
      <sz val="8"/>
      <color indexed="81"/>
      <name val="Tahoma"/>
    </font>
    <font>
      <sz val="8"/>
      <color indexed="72"/>
      <name val="MS Sans Serif"/>
    </font>
    <font>
      <sz val="10"/>
      <name val="Arial"/>
    </font>
    <font>
      <sz val="7"/>
      <name val="Times New Roman"/>
      <family val="1"/>
    </font>
    <font>
      <b/>
      <sz val="8"/>
      <color indexed="0"/>
      <name val="MS Sans Serif"/>
      <family val="2"/>
    </font>
    <font>
      <sz val="8"/>
      <color indexed="8"/>
      <name val="MS Sans Serif"/>
      <family val="2"/>
    </font>
    <font>
      <b/>
      <u/>
      <sz val="8"/>
      <color indexed="8"/>
      <name val="MS Sans Serif"/>
      <family val="2"/>
    </font>
    <font>
      <sz val="8"/>
      <color indexed="0"/>
      <name val="MS Sans Serif"/>
      <family val="2"/>
    </font>
    <font>
      <b/>
      <sz val="7"/>
      <color indexed="0"/>
      <name val="Times New Roman"/>
      <family val="1"/>
    </font>
    <font>
      <sz val="7"/>
      <color indexed="0"/>
      <name val="Times New Roman"/>
      <family val="1"/>
    </font>
    <font>
      <b/>
      <sz val="7"/>
      <color indexed="0"/>
      <name val="MS Sans Serif"/>
    </font>
    <font>
      <sz val="7"/>
      <name val="Times New Roman"/>
    </font>
    <font>
      <b/>
      <u/>
      <sz val="7"/>
      <color indexed="0"/>
      <name val="MS Sans Serif"/>
    </font>
    <font>
      <sz val="7"/>
      <color indexed="0"/>
      <name val="MS Sans Serif"/>
    </font>
    <font>
      <sz val="6"/>
      <name val="MS Sans Serif"/>
      <family val="2"/>
    </font>
    <font>
      <b/>
      <sz val="6"/>
      <name val="MS Sans Serif"/>
      <family val="2"/>
    </font>
    <font>
      <b/>
      <sz val="7"/>
      <color indexed="0"/>
      <name val="MS Sans Serif"/>
      <family val="2"/>
    </font>
    <font>
      <b/>
      <u/>
      <sz val="7"/>
      <color indexed="0"/>
      <name val="MS Sans Serif"/>
      <family val="2"/>
    </font>
    <font>
      <sz val="7"/>
      <color indexed="0"/>
      <name val="MS Sans Serif"/>
      <family val="2"/>
    </font>
    <font>
      <sz val="7"/>
      <color indexed="72"/>
      <name val="MS Sans Serif"/>
      <family val="2"/>
    </font>
    <font>
      <u/>
      <sz val="7"/>
      <name val="MS Sans Serif"/>
      <family val="2"/>
    </font>
    <font>
      <b/>
      <sz val="9"/>
      <name val="MS Sans Serif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</fills>
  <borders count="25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8">
    <xf numFmtId="0" fontId="0" fillId="0" borderId="0" xfId="0"/>
    <xf numFmtId="37" fontId="28" fillId="2" borderId="2" xfId="0" applyNumberFormat="1" applyFont="1" applyFill="1" applyBorder="1"/>
    <xf numFmtId="37" fontId="31" fillId="0" borderId="3" xfId="0" applyNumberFormat="1" applyFont="1" applyBorder="1"/>
    <xf numFmtId="37" fontId="31" fillId="0" borderId="0" xfId="0" applyNumberFormat="1" applyFont="1" applyBorder="1"/>
    <xf numFmtId="41" fontId="33" fillId="0" borderId="0" xfId="0" applyNumberFormat="1" applyFont="1"/>
    <xf numFmtId="17" fontId="33" fillId="0" borderId="0" xfId="0" applyNumberFormat="1" applyFont="1" applyAlignment="1">
      <alignment horizontal="right"/>
    </xf>
    <xf numFmtId="37" fontId="33" fillId="3" borderId="4" xfId="0" applyNumberFormat="1" applyFont="1" applyFill="1" applyBorder="1"/>
    <xf numFmtId="5" fontId="32" fillId="0" borderId="5" xfId="0" applyNumberFormat="1" applyFont="1" applyBorder="1"/>
    <xf numFmtId="5" fontId="32" fillId="0" borderId="6" xfId="0" applyNumberFormat="1" applyFont="1" applyBorder="1"/>
    <xf numFmtId="5" fontId="32" fillId="0" borderId="7" xfId="0" applyNumberFormat="1" applyFont="1" applyBorder="1"/>
    <xf numFmtId="5" fontId="32" fillId="0" borderId="8" xfId="0" applyNumberFormat="1" applyFont="1" applyBorder="1"/>
    <xf numFmtId="41" fontId="32" fillId="0" borderId="0" xfId="0" applyNumberFormat="1" applyFont="1"/>
    <xf numFmtId="17" fontId="32" fillId="0" borderId="0" xfId="0" applyNumberFormat="1" applyFont="1" applyAlignment="1">
      <alignment horizontal="right"/>
    </xf>
    <xf numFmtId="184" fontId="21" fillId="0" borderId="0" xfId="0" applyNumberFormat="1" applyFont="1"/>
    <xf numFmtId="0" fontId="32" fillId="0" borderId="0" xfId="0" applyFont="1" applyAlignment="1">
      <alignment horizontal="center"/>
    </xf>
    <xf numFmtId="17" fontId="32" fillId="0" borderId="0" xfId="0" applyNumberFormat="1" applyFont="1" applyAlignment="1">
      <alignment horizontal="center"/>
    </xf>
    <xf numFmtId="0" fontId="33" fillId="3" borderId="0" xfId="0" applyFont="1" applyFill="1" applyAlignment="1">
      <alignment horizontal="center"/>
    </xf>
    <xf numFmtId="17" fontId="33" fillId="3" borderId="0" xfId="0" applyNumberFormat="1" applyFont="1" applyFill="1" applyAlignment="1">
      <alignment horizontal="center"/>
    </xf>
    <xf numFmtId="0" fontId="32" fillId="0" borderId="9" xfId="0" applyFont="1" applyBorder="1"/>
    <xf numFmtId="0" fontId="32" fillId="0" borderId="8" xfId="0" pivotButton="1" applyFont="1" applyBorder="1"/>
    <xf numFmtId="0" fontId="32" fillId="0" borderId="10" xfId="0" applyFont="1" applyBorder="1"/>
    <xf numFmtId="9" fontId="27" fillId="0" borderId="0" xfId="0" applyNumberFormat="1" applyFont="1" applyAlignment="1">
      <alignment horizontal="left"/>
    </xf>
    <xf numFmtId="9" fontId="21" fillId="0" borderId="0" xfId="0" applyNumberFormat="1" applyFont="1" applyAlignment="1">
      <alignment horizontal="left"/>
    </xf>
    <xf numFmtId="9" fontId="21" fillId="0" borderId="0" xfId="0" applyNumberFormat="1" applyFont="1" applyAlignment="1">
      <alignment horizontal="right"/>
    </xf>
    <xf numFmtId="3" fontId="21" fillId="0" borderId="0" xfId="0" applyNumberFormat="1" applyFont="1" applyAlignment="1">
      <alignment horizontal="left"/>
    </xf>
    <xf numFmtId="37" fontId="31" fillId="0" borderId="0" xfId="0" applyNumberFormat="1" applyFont="1"/>
    <xf numFmtId="37" fontId="28" fillId="0" borderId="11" xfId="0" applyNumberFormat="1" applyFont="1" applyBorder="1"/>
    <xf numFmtId="37" fontId="31" fillId="0" borderId="0" xfId="0" applyNumberFormat="1" applyFont="1" applyFill="1"/>
    <xf numFmtId="37" fontId="28" fillId="2" borderId="12" xfId="0" applyNumberFormat="1" applyFont="1" applyFill="1" applyBorder="1"/>
    <xf numFmtId="37" fontId="28" fillId="2" borderId="13" xfId="0" applyNumberFormat="1" applyFont="1" applyFill="1" applyBorder="1"/>
    <xf numFmtId="3" fontId="21" fillId="0" borderId="0" xfId="0" applyNumberFormat="1" applyFont="1" applyAlignment="1">
      <alignment horizontal="right"/>
    </xf>
    <xf numFmtId="37" fontId="32" fillId="4" borderId="0" xfId="0" applyNumberFormat="1" applyFont="1" applyFill="1"/>
    <xf numFmtId="0" fontId="32" fillId="4" borderId="14" xfId="0" applyFont="1" applyFill="1" applyBorder="1"/>
    <xf numFmtId="5" fontId="32" fillId="0" borderId="9" xfId="0" applyNumberFormat="1" applyFont="1" applyBorder="1"/>
    <xf numFmtId="5" fontId="32" fillId="0" borderId="15" xfId="0" applyNumberFormat="1" applyFont="1" applyBorder="1"/>
    <xf numFmtId="0" fontId="28" fillId="2" borderId="13" xfId="0" applyFont="1" applyFill="1" applyBorder="1"/>
    <xf numFmtId="168" fontId="28" fillId="2" borderId="13" xfId="1" applyNumberFormat="1" applyFont="1" applyFill="1" applyBorder="1"/>
    <xf numFmtId="168" fontId="28" fillId="2" borderId="2" xfId="1" applyNumberFormat="1" applyFont="1" applyFill="1" applyBorder="1"/>
    <xf numFmtId="168" fontId="29" fillId="0" borderId="0" xfId="1" applyNumberFormat="1" applyFont="1"/>
    <xf numFmtId="0" fontId="30" fillId="0" borderId="0" xfId="0" applyFont="1" applyAlignment="1">
      <alignment horizontal="right"/>
    </xf>
    <xf numFmtId="0" fontId="32" fillId="0" borderId="14" xfId="0" applyFont="1" applyBorder="1"/>
    <xf numFmtId="17" fontId="32" fillId="0" borderId="14" xfId="0" applyNumberFormat="1" applyFont="1" applyBorder="1"/>
    <xf numFmtId="3" fontId="26" fillId="2" borderId="1" xfId="0" applyNumberFormat="1" applyFont="1" applyFill="1" applyBorder="1" applyAlignment="1">
      <alignment horizontal="left"/>
    </xf>
    <xf numFmtId="3" fontId="22" fillId="0" borderId="0" xfId="0" applyNumberFormat="1" applyFont="1"/>
    <xf numFmtId="3" fontId="6" fillId="0" borderId="0" xfId="0" applyNumberFormat="1" applyFont="1" applyAlignment="1">
      <alignment horizontal="right"/>
    </xf>
    <xf numFmtId="3" fontId="22" fillId="2" borderId="12" xfId="0" applyNumberFormat="1" applyFont="1" applyFill="1" applyBorder="1"/>
    <xf numFmtId="3" fontId="22" fillId="2" borderId="13" xfId="0" applyNumberFormat="1" applyFont="1" applyFill="1" applyBorder="1"/>
    <xf numFmtId="3" fontId="6" fillId="0" borderId="0" xfId="0" applyNumberFormat="1" applyFont="1" applyAlignment="1">
      <alignment horizontal="left"/>
    </xf>
    <xf numFmtId="3" fontId="24" fillId="0" borderId="0" xfId="0" applyNumberFormat="1" applyFont="1" applyAlignment="1">
      <alignment horizontal="right"/>
    </xf>
    <xf numFmtId="3" fontId="25" fillId="0" borderId="0" xfId="0" applyNumberFormat="1" applyFont="1" applyAlignment="1">
      <alignment horizontal="left"/>
    </xf>
    <xf numFmtId="0" fontId="9" fillId="0" borderId="0" xfId="0" applyFont="1" applyFill="1" applyBorder="1" applyAlignment="1">
      <alignment horizontal="center"/>
    </xf>
    <xf numFmtId="3" fontId="22" fillId="2" borderId="1" xfId="0" applyNumberFormat="1" applyFont="1" applyFill="1" applyBorder="1" applyAlignment="1">
      <alignment horizontal="left"/>
    </xf>
    <xf numFmtId="3" fontId="23" fillId="0" borderId="0" xfId="0" applyNumberFormat="1" applyFont="1"/>
    <xf numFmtId="42" fontId="11" fillId="0" borderId="0" xfId="0" applyNumberFormat="1" applyFont="1" applyFill="1"/>
    <xf numFmtId="0" fontId="21" fillId="0" borderId="0" xfId="0" applyFont="1" applyFill="1"/>
    <xf numFmtId="42" fontId="10" fillId="5" borderId="16" xfId="0" applyNumberFormat="1" applyFont="1" applyFill="1" applyBorder="1"/>
    <xf numFmtId="42" fontId="10" fillId="0" borderId="0" xfId="0" applyNumberFormat="1" applyFont="1" applyFill="1" applyBorder="1"/>
    <xf numFmtId="17" fontId="12" fillId="0" borderId="0" xfId="0" applyNumberFormat="1" applyFont="1" applyFill="1" applyBorder="1"/>
    <xf numFmtId="17" fontId="12" fillId="0" borderId="0" xfId="0" applyNumberFormat="1" applyFont="1" applyFill="1" applyBorder="1" applyAlignment="1">
      <alignment horizontal="right"/>
    </xf>
    <xf numFmtId="17" fontId="12" fillId="0" borderId="0" xfId="0" applyNumberFormat="1" applyFont="1" applyAlignment="1">
      <alignment horizontal="right"/>
    </xf>
    <xf numFmtId="41" fontId="11" fillId="0" borderId="0" xfId="0" applyNumberFormat="1" applyFont="1" applyFill="1" applyBorder="1"/>
    <xf numFmtId="0" fontId="10" fillId="5" borderId="16" xfId="0" applyFont="1" applyFill="1" applyBorder="1"/>
    <xf numFmtId="41" fontId="10" fillId="5" borderId="16" xfId="0" applyNumberFormat="1" applyFont="1" applyFill="1" applyBorder="1"/>
    <xf numFmtId="41" fontId="10" fillId="0" borderId="0" xfId="0" applyNumberFormat="1" applyFont="1" applyFill="1" applyBorder="1"/>
    <xf numFmtId="42" fontId="11" fillId="0" borderId="0" xfId="0" applyNumberFormat="1" applyFont="1"/>
    <xf numFmtId="42" fontId="11" fillId="0" borderId="0" xfId="0" applyNumberFormat="1" applyFont="1" applyFill="1" applyBorder="1"/>
    <xf numFmtId="42" fontId="11" fillId="0" borderId="0" xfId="0" applyNumberFormat="1" applyFont="1" applyBorder="1"/>
    <xf numFmtId="0" fontId="10" fillId="0" borderId="0" xfId="0" applyFont="1"/>
    <xf numFmtId="0" fontId="11" fillId="0" borderId="0" xfId="0" applyFont="1"/>
    <xf numFmtId="0" fontId="11" fillId="0" borderId="0" xfId="0" applyFont="1" applyFill="1" applyBorder="1"/>
    <xf numFmtId="0" fontId="12" fillId="0" borderId="0" xfId="0" applyFont="1"/>
    <xf numFmtId="17" fontId="12" fillId="0" borderId="0" xfId="0" applyNumberFormat="1" applyFont="1"/>
    <xf numFmtId="0" fontId="10" fillId="0" borderId="0" xfId="0" applyFont="1" applyFill="1" applyBorder="1"/>
    <xf numFmtId="41" fontId="11" fillId="0" borderId="0" xfId="0" applyNumberFormat="1" applyFont="1"/>
    <xf numFmtId="0" fontId="5" fillId="0" borderId="0" xfId="0" applyFont="1"/>
    <xf numFmtId="0" fontId="6" fillId="0" borderId="0" xfId="0" applyFont="1"/>
    <xf numFmtId="42" fontId="6" fillId="0" borderId="0" xfId="0" applyNumberFormat="1" applyFont="1"/>
    <xf numFmtId="0" fontId="8" fillId="0" borderId="0" xfId="0" applyFont="1"/>
    <xf numFmtId="41" fontId="6" fillId="0" borderId="0" xfId="0" applyNumberFormat="1" applyFont="1"/>
    <xf numFmtId="0" fontId="7" fillId="0" borderId="0" xfId="0" applyFont="1"/>
    <xf numFmtId="0" fontId="6" fillId="0" borderId="0" xfId="0" applyFont="1" applyFill="1" applyBorder="1"/>
    <xf numFmtId="0" fontId="7" fillId="0" borderId="0" xfId="0" applyFont="1" applyFill="1" applyBorder="1"/>
    <xf numFmtId="0" fontId="10" fillId="4" borderId="17" xfId="0" applyFont="1" applyFill="1" applyBorder="1"/>
    <xf numFmtId="0" fontId="14" fillId="0" borderId="0" xfId="0" applyFont="1" applyAlignment="1" applyProtection="1">
      <alignment horizontal="left" vertical="top"/>
      <protection locked="0"/>
    </xf>
    <xf numFmtId="0" fontId="15" fillId="0" borderId="0" xfId="0" applyFont="1" applyAlignment="1" applyProtection="1">
      <alignment horizontal="left" vertical="top"/>
      <protection locked="0"/>
    </xf>
    <xf numFmtId="7" fontId="11" fillId="0" borderId="0" xfId="0" applyNumberFormat="1" applyFont="1"/>
    <xf numFmtId="0" fontId="9" fillId="0" borderId="0" xfId="0" applyFont="1" applyAlignment="1">
      <alignment horizontal="center"/>
    </xf>
    <xf numFmtId="42" fontId="7" fillId="0" borderId="16" xfId="0" applyNumberFormat="1" applyFont="1" applyBorder="1"/>
    <xf numFmtId="42" fontId="7" fillId="4" borderId="18" xfId="0" applyNumberFormat="1" applyFont="1" applyFill="1" applyBorder="1"/>
    <xf numFmtId="42" fontId="6" fillId="4" borderId="0" xfId="0" applyNumberFormat="1" applyFont="1" applyFill="1"/>
    <xf numFmtId="41" fontId="6" fillId="4" borderId="0" xfId="0" applyNumberFormat="1" applyFont="1" applyFill="1"/>
    <xf numFmtId="3" fontId="6" fillId="0" borderId="0" xfId="0" applyNumberFormat="1" applyFont="1"/>
    <xf numFmtId="42" fontId="7" fillId="6" borderId="19" xfId="0" applyNumberFormat="1" applyFont="1" applyFill="1" applyBorder="1"/>
    <xf numFmtId="42" fontId="7" fillId="6" borderId="17" xfId="0" applyNumberFormat="1" applyFont="1" applyFill="1" applyBorder="1"/>
    <xf numFmtId="1" fontId="13" fillId="0" borderId="0" xfId="0" applyNumberFormat="1" applyFont="1"/>
    <xf numFmtId="3" fontId="21" fillId="0" borderId="0" xfId="0" applyNumberFormat="1" applyFont="1"/>
    <xf numFmtId="175" fontId="13" fillId="0" borderId="0" xfId="0" applyNumberFormat="1" applyFont="1" applyFill="1"/>
    <xf numFmtId="0" fontId="21" fillId="0" borderId="0" xfId="0" applyFont="1"/>
    <xf numFmtId="0" fontId="21" fillId="0" borderId="0" xfId="0" applyFont="1" applyBorder="1"/>
    <xf numFmtId="0" fontId="21" fillId="0" borderId="14" xfId="0" applyFont="1" applyBorder="1"/>
    <xf numFmtId="1" fontId="21" fillId="0" borderId="0" xfId="0" applyNumberFormat="1" applyFont="1"/>
    <xf numFmtId="1" fontId="21" fillId="3" borderId="0" xfId="0" applyNumberFormat="1" applyFont="1" applyFill="1"/>
    <xf numFmtId="3" fontId="21" fillId="3" borderId="0" xfId="0" applyNumberFormat="1" applyFont="1" applyFill="1"/>
    <xf numFmtId="0" fontId="21" fillId="3" borderId="0" xfId="0" applyFont="1" applyFill="1"/>
    <xf numFmtId="1" fontId="21" fillId="0" borderId="20" xfId="0" applyNumberFormat="1" applyFont="1" applyBorder="1"/>
    <xf numFmtId="3" fontId="21" fillId="0" borderId="21" xfId="0" applyNumberFormat="1" applyFont="1" applyBorder="1"/>
    <xf numFmtId="42" fontId="6" fillId="0" borderId="0" xfId="0" applyNumberFormat="1" applyFont="1" applyFill="1"/>
    <xf numFmtId="3" fontId="21" fillId="0" borderId="0" xfId="0" applyNumberFormat="1" applyFont="1" applyFill="1"/>
    <xf numFmtId="3" fontId="22" fillId="0" borderId="0" xfId="0" applyNumberFormat="1" applyFont="1" applyAlignment="1">
      <alignment horizontal="left"/>
    </xf>
    <xf numFmtId="9" fontId="6" fillId="0" borderId="0" xfId="0" applyNumberFormat="1" applyFont="1" applyAlignment="1">
      <alignment horizontal="right"/>
    </xf>
    <xf numFmtId="3" fontId="6" fillId="3" borderId="0" xfId="0" applyNumberFormat="1" applyFont="1" applyFill="1" applyAlignment="1">
      <alignment horizontal="right"/>
    </xf>
    <xf numFmtId="177" fontId="6" fillId="3" borderId="0" xfId="0" applyNumberFormat="1" applyFont="1" applyFill="1" applyAlignment="1">
      <alignment horizontal="right"/>
    </xf>
    <xf numFmtId="177" fontId="6" fillId="0" borderId="0" xfId="0" applyNumberFormat="1" applyFont="1" applyAlignment="1">
      <alignment horizontal="right"/>
    </xf>
    <xf numFmtId="3" fontId="6" fillId="0" borderId="0" xfId="0" applyNumberFormat="1" applyFont="1" applyFill="1" applyAlignment="1">
      <alignment horizontal="right"/>
    </xf>
    <xf numFmtId="1" fontId="21" fillId="0" borderId="21" xfId="0" applyNumberFormat="1" applyFont="1" applyBorder="1"/>
    <xf numFmtId="3" fontId="21" fillId="0" borderId="21" xfId="0" applyNumberFormat="1" applyFont="1" applyFill="1" applyBorder="1"/>
    <xf numFmtId="3" fontId="7" fillId="0" borderId="0" xfId="0" applyNumberFormat="1" applyFont="1" applyAlignment="1">
      <alignment horizontal="right"/>
    </xf>
    <xf numFmtId="1" fontId="21" fillId="0" borderId="22" xfId="0" applyNumberFormat="1" applyFont="1" applyBorder="1"/>
    <xf numFmtId="1" fontId="21" fillId="0" borderId="0" xfId="0" applyNumberFormat="1" applyFont="1" applyBorder="1"/>
    <xf numFmtId="3" fontId="21" fillId="0" borderId="0" xfId="0" applyNumberFormat="1" applyFont="1" applyBorder="1"/>
    <xf numFmtId="0" fontId="28" fillId="0" borderId="0" xfId="0" applyFont="1"/>
    <xf numFmtId="0" fontId="29" fillId="0" borderId="0" xfId="0" applyFont="1"/>
    <xf numFmtId="0" fontId="28" fillId="2" borderId="1" xfId="0" applyFont="1" applyFill="1" applyBorder="1"/>
    <xf numFmtId="0" fontId="30" fillId="0" borderId="0" xfId="0" applyFont="1"/>
    <xf numFmtId="0" fontId="31" fillId="0" borderId="0" xfId="0" applyFont="1"/>
    <xf numFmtId="168" fontId="31" fillId="0" borderId="0" xfId="1" applyNumberFormat="1" applyFont="1"/>
    <xf numFmtId="0" fontId="28" fillId="2" borderId="12" xfId="0" applyFont="1" applyFill="1" applyBorder="1"/>
    <xf numFmtId="0" fontId="21" fillId="0" borderId="21" xfId="0" applyFont="1" applyBorder="1"/>
    <xf numFmtId="0" fontId="32" fillId="0" borderId="15" xfId="0" applyFont="1" applyBorder="1"/>
    <xf numFmtId="0" fontId="32" fillId="0" borderId="0" xfId="0" applyFont="1"/>
    <xf numFmtId="14" fontId="32" fillId="0" borderId="0" xfId="0" applyNumberFormat="1" applyFont="1"/>
    <xf numFmtId="17" fontId="32" fillId="0" borderId="0" xfId="0" applyNumberFormat="1" applyFont="1"/>
    <xf numFmtId="37" fontId="32" fillId="0" borderId="0" xfId="0" applyNumberFormat="1" applyFont="1"/>
    <xf numFmtId="0" fontId="33" fillId="0" borderId="0" xfId="0" applyFont="1"/>
    <xf numFmtId="17" fontId="33" fillId="0" borderId="0" xfId="0" applyNumberFormat="1" applyFont="1"/>
    <xf numFmtId="0" fontId="33" fillId="0" borderId="0" xfId="0" applyFont="1" applyBorder="1"/>
    <xf numFmtId="166" fontId="32" fillId="0" borderId="0" xfId="0" applyNumberFormat="1" applyFont="1" applyBorder="1"/>
    <xf numFmtId="166" fontId="33" fillId="0" borderId="17" xfId="0" applyNumberFormat="1" applyFont="1" applyBorder="1"/>
    <xf numFmtId="166" fontId="32" fillId="0" borderId="0" xfId="0" applyNumberFormat="1" applyFont="1"/>
    <xf numFmtId="38" fontId="32" fillId="0" borderId="0" xfId="0" applyNumberFormat="1" applyFont="1"/>
    <xf numFmtId="14" fontId="32" fillId="0" borderId="23" xfId="0" applyNumberFormat="1" applyFont="1" applyBorder="1"/>
    <xf numFmtId="38" fontId="32" fillId="0" borderId="23" xfId="0" applyNumberFormat="1" applyFont="1" applyBorder="1"/>
    <xf numFmtId="0" fontId="32" fillId="0" borderId="23" xfId="0" applyFont="1" applyBorder="1"/>
    <xf numFmtId="38" fontId="32" fillId="3" borderId="0" xfId="0" applyNumberFormat="1" applyFont="1" applyFill="1"/>
    <xf numFmtId="0" fontId="32" fillId="3" borderId="0" xfId="0" applyFont="1" applyFill="1"/>
    <xf numFmtId="0" fontId="32" fillId="6" borderId="0" xfId="0" applyFont="1" applyFill="1"/>
    <xf numFmtId="14" fontId="32" fillId="6" borderId="0" xfId="0" applyNumberFormat="1" applyFont="1" applyFill="1"/>
    <xf numFmtId="0" fontId="32" fillId="6" borderId="0" xfId="0" applyFont="1" applyFill="1" applyAlignment="1">
      <alignment horizontal="center"/>
    </xf>
    <xf numFmtId="37" fontId="32" fillId="6" borderId="0" xfId="0" applyNumberFormat="1" applyFont="1" applyFill="1"/>
    <xf numFmtId="0" fontId="32" fillId="6" borderId="14" xfId="0" applyFont="1" applyFill="1" applyBorder="1"/>
    <xf numFmtId="0" fontId="32" fillId="4" borderId="0" xfId="0" applyFont="1" applyFill="1"/>
    <xf numFmtId="14" fontId="32" fillId="4" borderId="0" xfId="0" applyNumberFormat="1" applyFont="1" applyFill="1"/>
    <xf numFmtId="0" fontId="32" fillId="4" borderId="0" xfId="0" applyFont="1" applyFill="1" applyAlignment="1">
      <alignment horizontal="center"/>
    </xf>
    <xf numFmtId="41" fontId="32" fillId="0" borderId="18" xfId="0" applyNumberFormat="1" applyFont="1" applyBorder="1"/>
    <xf numFmtId="41" fontId="32" fillId="0" borderId="17" xfId="0" applyNumberFormat="1" applyFont="1" applyBorder="1"/>
    <xf numFmtId="41" fontId="33" fillId="3" borderId="17" xfId="0" applyNumberFormat="1" applyFont="1" applyFill="1" applyBorder="1"/>
    <xf numFmtId="37" fontId="34" fillId="0" borderId="0" xfId="0" applyNumberFormat="1" applyFont="1"/>
    <xf numFmtId="37" fontId="11" fillId="0" borderId="0" xfId="0" applyNumberFormat="1" applyFont="1"/>
    <xf numFmtId="37" fontId="35" fillId="0" borderId="0" xfId="0" applyNumberFormat="1" applyFont="1"/>
    <xf numFmtId="37" fontId="35" fillId="0" borderId="0" xfId="0" applyNumberFormat="1" applyFont="1" applyAlignment="1">
      <alignment horizontal="right"/>
    </xf>
    <xf numFmtId="37" fontId="36" fillId="0" borderId="0" xfId="0" applyNumberFormat="1" applyFont="1"/>
    <xf numFmtId="37" fontId="34" fillId="0" borderId="11" xfId="0" applyNumberFormat="1" applyFont="1" applyBorder="1"/>
    <xf numFmtId="37" fontId="36" fillId="0" borderId="0" xfId="0" applyNumberFormat="1" applyFont="1" applyFill="1"/>
    <xf numFmtId="37" fontId="34" fillId="2" borderId="12" xfId="0" applyNumberFormat="1" applyFont="1" applyFill="1" applyBorder="1"/>
    <xf numFmtId="37" fontId="34" fillId="2" borderId="13" xfId="0" applyNumberFormat="1" applyFont="1" applyFill="1" applyBorder="1"/>
    <xf numFmtId="37" fontId="34" fillId="2" borderId="2" xfId="0" applyNumberFormat="1" applyFont="1" applyFill="1" applyBorder="1"/>
    <xf numFmtId="37" fontId="36" fillId="0" borderId="3" xfId="0" applyNumberFormat="1" applyFont="1" applyBorder="1"/>
    <xf numFmtId="37" fontId="36" fillId="0" borderId="0" xfId="0" applyNumberFormat="1" applyFont="1" applyBorder="1"/>
    <xf numFmtId="37" fontId="12" fillId="0" borderId="0" xfId="0" applyNumberFormat="1" applyFont="1"/>
    <xf numFmtId="0" fontId="34" fillId="0" borderId="0" xfId="0" applyFont="1"/>
    <xf numFmtId="0" fontId="35" fillId="0" borderId="0" xfId="0" applyFont="1"/>
    <xf numFmtId="0" fontId="35" fillId="0" borderId="0" xfId="0" applyFont="1" applyAlignment="1">
      <alignment horizontal="right"/>
    </xf>
    <xf numFmtId="0" fontId="36" fillId="0" borderId="0" xfId="0" applyFont="1"/>
    <xf numFmtId="0" fontId="34" fillId="2" borderId="12" xfId="0" applyFont="1" applyFill="1" applyBorder="1"/>
    <xf numFmtId="0" fontId="34" fillId="2" borderId="13" xfId="0" applyFont="1" applyFill="1" applyBorder="1"/>
    <xf numFmtId="0" fontId="34" fillId="2" borderId="2" xfId="0" applyFont="1" applyFill="1" applyBorder="1"/>
    <xf numFmtId="0" fontId="36" fillId="0" borderId="3" xfId="0" applyFont="1" applyBorder="1"/>
    <xf numFmtId="37" fontId="34" fillId="4" borderId="1" xfId="0" applyNumberFormat="1" applyFont="1" applyFill="1" applyBorder="1"/>
    <xf numFmtId="0" fontId="34" fillId="0" borderId="0" xfId="0" applyFont="1" applyAlignment="1" applyProtection="1">
      <alignment horizontal="left" vertical="top"/>
      <protection locked="0"/>
    </xf>
    <xf numFmtId="0" fontId="37" fillId="0" borderId="0" xfId="0" applyFont="1" applyAlignment="1" applyProtection="1">
      <alignment horizontal="left" vertical="top"/>
      <protection locked="0"/>
    </xf>
    <xf numFmtId="0" fontId="37" fillId="0" borderId="0" xfId="0" applyFont="1" applyAlignment="1" applyProtection="1">
      <alignment vertical="top" wrapText="1"/>
      <protection locked="0"/>
    </xf>
    <xf numFmtId="0" fontId="34" fillId="2" borderId="1" xfId="0" applyFont="1" applyFill="1" applyBorder="1" applyAlignment="1" applyProtection="1">
      <alignment horizontal="center" vertical="top"/>
      <protection locked="0"/>
    </xf>
    <xf numFmtId="0" fontId="34" fillId="0" borderId="1" xfId="0" applyFont="1" applyBorder="1" applyAlignment="1" applyProtection="1">
      <alignment horizontal="center" vertical="top"/>
      <protection locked="0"/>
    </xf>
    <xf numFmtId="0" fontId="35" fillId="0" borderId="0" xfId="0" applyFont="1" applyAlignment="1" applyProtection="1">
      <alignment horizontal="right" vertical="top"/>
      <protection locked="0"/>
    </xf>
    <xf numFmtId="0" fontId="35" fillId="0" borderId="0" xfId="0" applyFont="1" applyAlignment="1" applyProtection="1">
      <alignment horizontal="left" vertical="top"/>
      <protection locked="0"/>
    </xf>
    <xf numFmtId="0" fontId="36" fillId="0" borderId="0" xfId="0" applyFont="1" applyAlignment="1" applyProtection="1">
      <alignment horizontal="left" vertical="top"/>
      <protection locked="0"/>
    </xf>
    <xf numFmtId="3" fontId="36" fillId="0" borderId="0" xfId="0" applyNumberFormat="1" applyFont="1" applyAlignment="1" applyProtection="1">
      <alignment horizontal="right" vertical="top"/>
      <protection locked="0"/>
    </xf>
    <xf numFmtId="3" fontId="36" fillId="0" borderId="3" xfId="0" applyNumberFormat="1" applyFont="1" applyBorder="1" applyAlignment="1" applyProtection="1">
      <alignment horizontal="right" vertical="top"/>
      <protection locked="0"/>
    </xf>
    <xf numFmtId="164" fontId="36" fillId="0" borderId="0" xfId="0" applyNumberFormat="1" applyFont="1" applyAlignment="1" applyProtection="1">
      <alignment horizontal="right" vertical="top"/>
      <protection locked="0"/>
    </xf>
    <xf numFmtId="164" fontId="36" fillId="0" borderId="3" xfId="0" applyNumberFormat="1" applyFont="1" applyBorder="1" applyAlignment="1" applyProtection="1">
      <alignment horizontal="right" vertical="top"/>
      <protection locked="0"/>
    </xf>
    <xf numFmtId="3" fontId="36" fillId="0" borderId="0" xfId="0" applyNumberFormat="1" applyFont="1" applyFill="1" applyAlignment="1" applyProtection="1">
      <alignment horizontal="right" vertical="top"/>
      <protection locked="0"/>
    </xf>
    <xf numFmtId="0" fontId="34" fillId="2" borderId="12" xfId="0" applyFont="1" applyFill="1" applyBorder="1" applyAlignment="1" applyProtection="1">
      <alignment horizontal="left" vertical="top"/>
      <protection locked="0"/>
    </xf>
    <xf numFmtId="0" fontId="34" fillId="2" borderId="13" xfId="0" applyFont="1" applyFill="1" applyBorder="1" applyAlignment="1" applyProtection="1">
      <alignment horizontal="left" vertical="top"/>
      <protection locked="0"/>
    </xf>
    <xf numFmtId="3" fontId="34" fillId="2" borderId="13" xfId="0" applyNumberFormat="1" applyFont="1" applyFill="1" applyBorder="1" applyAlignment="1" applyProtection="1">
      <alignment horizontal="right" vertical="top"/>
      <protection locked="0"/>
    </xf>
    <xf numFmtId="3" fontId="34" fillId="2" borderId="2" xfId="0" applyNumberFormat="1" applyFont="1" applyFill="1" applyBorder="1" applyAlignment="1" applyProtection="1">
      <alignment horizontal="right" vertical="top"/>
      <protection locked="0"/>
    </xf>
    <xf numFmtId="0" fontId="10" fillId="0" borderId="0" xfId="0" applyFont="1" applyFill="1"/>
    <xf numFmtId="0" fontId="38" fillId="0" borderId="0" xfId="0" applyFont="1"/>
    <xf numFmtId="0" fontId="38" fillId="0" borderId="0" xfId="0" applyFont="1" applyAlignment="1">
      <alignment horizontal="center"/>
    </xf>
    <xf numFmtId="42" fontId="10" fillId="3" borderId="19" xfId="0" applyNumberFormat="1" applyFont="1" applyFill="1" applyBorder="1"/>
    <xf numFmtId="42" fontId="10" fillId="0" borderId="16" xfId="0" applyNumberFormat="1" applyFont="1" applyBorder="1"/>
    <xf numFmtId="42" fontId="10" fillId="4" borderId="18" xfId="0" applyNumberFormat="1" applyFont="1" applyFill="1" applyBorder="1"/>
    <xf numFmtId="0" fontId="11" fillId="0" borderId="0" xfId="0" quotePrefix="1" applyFont="1" applyAlignment="1">
      <alignment horizontal="right"/>
    </xf>
    <xf numFmtId="42" fontId="11" fillId="4" borderId="0" xfId="0" applyNumberFormat="1" applyFont="1" applyFill="1"/>
    <xf numFmtId="0" fontId="11" fillId="0" borderId="0" xfId="0" applyFont="1" applyAlignment="1">
      <alignment horizontal="right"/>
    </xf>
    <xf numFmtId="42" fontId="11" fillId="0" borderId="21" xfId="0" applyNumberFormat="1" applyFont="1" applyBorder="1"/>
    <xf numFmtId="41" fontId="11" fillId="0" borderId="0" xfId="0" applyNumberFormat="1" applyFont="1" applyFill="1"/>
    <xf numFmtId="3" fontId="11" fillId="0" borderId="0" xfId="0" applyNumberFormat="1" applyFont="1"/>
    <xf numFmtId="41" fontId="11" fillId="4" borderId="0" xfId="0" applyNumberFormat="1" applyFont="1" applyFill="1"/>
    <xf numFmtId="0" fontId="10" fillId="4" borderId="16" xfId="0" applyFont="1" applyFill="1" applyBorder="1"/>
    <xf numFmtId="0" fontId="11" fillId="4" borderId="16" xfId="0" applyFont="1" applyFill="1" applyBorder="1"/>
    <xf numFmtId="42" fontId="10" fillId="4" borderId="16" xfId="0" applyNumberFormat="1" applyFont="1" applyFill="1" applyBorder="1"/>
    <xf numFmtId="0" fontId="11" fillId="5" borderId="16" xfId="0" applyFont="1" applyFill="1" applyBorder="1"/>
    <xf numFmtId="41" fontId="11" fillId="0" borderId="16" xfId="0" applyNumberFormat="1" applyFont="1" applyFill="1" applyBorder="1"/>
    <xf numFmtId="0" fontId="11" fillId="0" borderId="21" xfId="0" applyFont="1" applyBorder="1"/>
    <xf numFmtId="42" fontId="10" fillId="5" borderId="21" xfId="0" applyNumberFormat="1" applyFont="1" applyFill="1" applyBorder="1"/>
    <xf numFmtId="42" fontId="11" fillId="0" borderId="16" xfId="0" applyNumberFormat="1" applyFont="1" applyBorder="1"/>
    <xf numFmtId="41" fontId="11" fillId="0" borderId="0" xfId="0" applyNumberFormat="1" applyFont="1" applyBorder="1"/>
    <xf numFmtId="42" fontId="10" fillId="5" borderId="24" xfId="0" applyNumberFormat="1" applyFont="1" applyFill="1" applyBorder="1"/>
    <xf numFmtId="0" fontId="11" fillId="0" borderId="0" xfId="0" applyFont="1" applyBorder="1"/>
    <xf numFmtId="0" fontId="39" fillId="0" borderId="0" xfId="0" applyFont="1"/>
    <xf numFmtId="41" fontId="11" fillId="0" borderId="21" xfId="0" applyNumberFormat="1" applyFont="1" applyFill="1" applyBorder="1"/>
    <xf numFmtId="37" fontId="28" fillId="0" borderId="0" xfId="0" applyNumberFormat="1" applyFont="1"/>
    <xf numFmtId="37" fontId="29" fillId="0" borderId="0" xfId="0" applyNumberFormat="1" applyFont="1"/>
    <xf numFmtId="37" fontId="30" fillId="0" borderId="0" xfId="0" applyNumberFormat="1" applyFont="1"/>
    <xf numFmtId="37" fontId="30" fillId="0" borderId="0" xfId="0" applyNumberFormat="1" applyFont="1" applyAlignment="1">
      <alignment horizontal="right"/>
    </xf>
    <xf numFmtId="3" fontId="37" fillId="0" borderId="0" xfId="0" applyNumberFormat="1" applyFont="1" applyAlignment="1" applyProtection="1">
      <alignment horizontal="left" vertical="top"/>
      <protection locked="0"/>
    </xf>
    <xf numFmtId="3" fontId="6" fillId="0" borderId="0" xfId="0" applyNumberFormat="1" applyFont="1" applyAlignment="1">
      <alignment horizontal="center"/>
    </xf>
    <xf numFmtId="0" fontId="32" fillId="0" borderId="9" xfId="0" pivotButton="1" applyFont="1" applyBorder="1"/>
  </cellXfs>
  <cellStyles count="2">
    <cellStyle name="Comma" xfId="1" builtinId="3"/>
    <cellStyle name="Normal" xfId="0" builtinId="0"/>
  </cellStyles>
  <dxfs count="3">
    <dxf>
      <numFmt numFmtId="9" formatCode="&quot;$&quot;#,##0_);\(&quot;$&quot;#,##0\)"/>
    </dxf>
    <dxf>
      <font>
        <sz val="6"/>
      </font>
    </dxf>
    <dxf>
      <font>
        <name val="MS Sans Serif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2.xml"/><Relationship Id="rId30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5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Daily MTM Change ($000's)</a:t>
            </a:r>
          </a:p>
        </c:rich>
      </c:tx>
      <c:layout>
        <c:manualLayout>
          <c:xMode val="edge"/>
          <c:yMode val="edge"/>
          <c:x val="0.3671100811951063"/>
          <c:y val="4.651180396001377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4717711045024527E-2"/>
          <c:y val="0.22480705247339991"/>
          <c:w val="0.88704426858908059"/>
          <c:h val="0.5891495168268411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REG!$N$10:$N$108</c:f>
              <c:numCache>
                <c:formatCode>0</c:formatCode>
                <c:ptCount val="99"/>
                <c:pt idx="0">
                  <c:v>37106</c:v>
                </c:pt>
                <c:pt idx="1">
                  <c:v>37109</c:v>
                </c:pt>
                <c:pt idx="2">
                  <c:v>37110</c:v>
                </c:pt>
                <c:pt idx="3">
                  <c:v>37111</c:v>
                </c:pt>
                <c:pt idx="4">
                  <c:v>37112</c:v>
                </c:pt>
                <c:pt idx="5">
                  <c:v>37113</c:v>
                </c:pt>
                <c:pt idx="6">
                  <c:v>37116</c:v>
                </c:pt>
                <c:pt idx="7">
                  <c:v>37117</c:v>
                </c:pt>
                <c:pt idx="8">
                  <c:v>37118</c:v>
                </c:pt>
                <c:pt idx="9">
                  <c:v>37119</c:v>
                </c:pt>
                <c:pt idx="10">
                  <c:v>37120</c:v>
                </c:pt>
                <c:pt idx="11">
                  <c:v>37123</c:v>
                </c:pt>
                <c:pt idx="12">
                  <c:v>37124</c:v>
                </c:pt>
                <c:pt idx="13">
                  <c:v>37125</c:v>
                </c:pt>
                <c:pt idx="14">
                  <c:v>37126</c:v>
                </c:pt>
                <c:pt idx="15">
                  <c:v>37127</c:v>
                </c:pt>
                <c:pt idx="16">
                  <c:v>37130</c:v>
                </c:pt>
                <c:pt idx="17">
                  <c:v>37131</c:v>
                </c:pt>
                <c:pt idx="18">
                  <c:v>37132</c:v>
                </c:pt>
                <c:pt idx="19">
                  <c:v>37133</c:v>
                </c:pt>
                <c:pt idx="20">
                  <c:v>37134</c:v>
                </c:pt>
                <c:pt idx="21">
                  <c:v>37138</c:v>
                </c:pt>
                <c:pt idx="22">
                  <c:v>37139</c:v>
                </c:pt>
                <c:pt idx="23">
                  <c:v>37140</c:v>
                </c:pt>
                <c:pt idx="24">
                  <c:v>37141</c:v>
                </c:pt>
                <c:pt idx="25">
                  <c:v>37144</c:v>
                </c:pt>
                <c:pt idx="26">
                  <c:v>37146</c:v>
                </c:pt>
                <c:pt idx="27">
                  <c:v>37147</c:v>
                </c:pt>
                <c:pt idx="28">
                  <c:v>37148</c:v>
                </c:pt>
                <c:pt idx="29">
                  <c:v>37151</c:v>
                </c:pt>
                <c:pt idx="30">
                  <c:v>37152</c:v>
                </c:pt>
                <c:pt idx="31">
                  <c:v>37153</c:v>
                </c:pt>
                <c:pt idx="32">
                  <c:v>37154</c:v>
                </c:pt>
                <c:pt idx="33">
                  <c:v>37155</c:v>
                </c:pt>
                <c:pt idx="34">
                  <c:v>37158</c:v>
                </c:pt>
                <c:pt idx="35">
                  <c:v>37159</c:v>
                </c:pt>
                <c:pt idx="36">
                  <c:v>37160</c:v>
                </c:pt>
                <c:pt idx="37">
                  <c:v>37161</c:v>
                </c:pt>
                <c:pt idx="38">
                  <c:v>37162</c:v>
                </c:pt>
                <c:pt idx="39">
                  <c:v>37165</c:v>
                </c:pt>
                <c:pt idx="40">
                  <c:v>37166</c:v>
                </c:pt>
                <c:pt idx="41">
                  <c:v>37167</c:v>
                </c:pt>
                <c:pt idx="42">
                  <c:v>37168</c:v>
                </c:pt>
                <c:pt idx="43">
                  <c:v>37169</c:v>
                </c:pt>
                <c:pt idx="44">
                  <c:v>37172</c:v>
                </c:pt>
                <c:pt idx="45">
                  <c:v>37173</c:v>
                </c:pt>
                <c:pt idx="46">
                  <c:v>37174</c:v>
                </c:pt>
                <c:pt idx="47">
                  <c:v>37175</c:v>
                </c:pt>
                <c:pt idx="48">
                  <c:v>37176</c:v>
                </c:pt>
                <c:pt idx="49">
                  <c:v>37179</c:v>
                </c:pt>
                <c:pt idx="50">
                  <c:v>37180</c:v>
                </c:pt>
                <c:pt idx="51">
                  <c:v>37181</c:v>
                </c:pt>
                <c:pt idx="52">
                  <c:v>37182</c:v>
                </c:pt>
                <c:pt idx="53">
                  <c:v>37183</c:v>
                </c:pt>
                <c:pt idx="54">
                  <c:v>37186</c:v>
                </c:pt>
                <c:pt idx="55">
                  <c:v>37187</c:v>
                </c:pt>
                <c:pt idx="56">
                  <c:v>37188</c:v>
                </c:pt>
                <c:pt idx="57">
                  <c:v>37189</c:v>
                </c:pt>
                <c:pt idx="58">
                  <c:v>37190</c:v>
                </c:pt>
                <c:pt idx="59">
                  <c:v>37193</c:v>
                </c:pt>
                <c:pt idx="60">
                  <c:v>37194</c:v>
                </c:pt>
                <c:pt idx="61">
                  <c:v>37195</c:v>
                </c:pt>
                <c:pt idx="62">
                  <c:v>37196</c:v>
                </c:pt>
                <c:pt idx="63">
                  <c:v>37197</c:v>
                </c:pt>
                <c:pt idx="64">
                  <c:v>37200</c:v>
                </c:pt>
                <c:pt idx="65">
                  <c:v>37201</c:v>
                </c:pt>
                <c:pt idx="66">
                  <c:v>37202</c:v>
                </c:pt>
                <c:pt idx="67">
                  <c:v>37203</c:v>
                </c:pt>
                <c:pt idx="68">
                  <c:v>37204</c:v>
                </c:pt>
                <c:pt idx="69">
                  <c:v>37207</c:v>
                </c:pt>
                <c:pt idx="70">
                  <c:v>37208</c:v>
                </c:pt>
                <c:pt idx="71">
                  <c:v>37209</c:v>
                </c:pt>
                <c:pt idx="72">
                  <c:v>37210</c:v>
                </c:pt>
                <c:pt idx="73">
                  <c:v>37211</c:v>
                </c:pt>
                <c:pt idx="74">
                  <c:v>37214</c:v>
                </c:pt>
                <c:pt idx="75">
                  <c:v>37215</c:v>
                </c:pt>
                <c:pt idx="76">
                  <c:v>37216</c:v>
                </c:pt>
                <c:pt idx="77">
                  <c:v>37221</c:v>
                </c:pt>
                <c:pt idx="78">
                  <c:v>37222</c:v>
                </c:pt>
                <c:pt idx="79">
                  <c:v>37223</c:v>
                </c:pt>
                <c:pt idx="80">
                  <c:v>37224</c:v>
                </c:pt>
                <c:pt idx="81">
                  <c:v>37225</c:v>
                </c:pt>
                <c:pt idx="82">
                  <c:v>37228</c:v>
                </c:pt>
                <c:pt idx="83">
                  <c:v>37229</c:v>
                </c:pt>
                <c:pt idx="84">
                  <c:v>37230</c:v>
                </c:pt>
                <c:pt idx="85">
                  <c:v>37231</c:v>
                </c:pt>
                <c:pt idx="86">
                  <c:v>37232</c:v>
                </c:pt>
                <c:pt idx="87">
                  <c:v>37235</c:v>
                </c:pt>
                <c:pt idx="88">
                  <c:v>37236</c:v>
                </c:pt>
                <c:pt idx="89">
                  <c:v>37237</c:v>
                </c:pt>
                <c:pt idx="90">
                  <c:v>37238</c:v>
                </c:pt>
                <c:pt idx="91">
                  <c:v>37239</c:v>
                </c:pt>
                <c:pt idx="92">
                  <c:v>37242</c:v>
                </c:pt>
                <c:pt idx="93">
                  <c:v>37243</c:v>
                </c:pt>
                <c:pt idx="94">
                  <c:v>37244</c:v>
                </c:pt>
                <c:pt idx="95">
                  <c:v>37245</c:v>
                </c:pt>
                <c:pt idx="96">
                  <c:v>37246</c:v>
                </c:pt>
                <c:pt idx="97">
                  <c:v>37249</c:v>
                </c:pt>
                <c:pt idx="98">
                  <c:v>37251</c:v>
                </c:pt>
              </c:numCache>
            </c:numRef>
          </c:cat>
          <c:val>
            <c:numRef>
              <c:f>REG!$O$10:$O$108</c:f>
              <c:numCache>
                <c:formatCode>#,##0</c:formatCode>
                <c:ptCount val="99"/>
                <c:pt idx="0">
                  <c:v>1275.855</c:v>
                </c:pt>
                <c:pt idx="1">
                  <c:v>-2323.857</c:v>
                </c:pt>
                <c:pt idx="2">
                  <c:v>308.44799999999998</c:v>
                </c:pt>
                <c:pt idx="3">
                  <c:v>1183.4349999999999</c:v>
                </c:pt>
                <c:pt idx="4">
                  <c:v>1159.5350000000001</c:v>
                </c:pt>
                <c:pt idx="5">
                  <c:v>-595.70600000000002</c:v>
                </c:pt>
                <c:pt idx="6">
                  <c:v>-6281.8689999999997</c:v>
                </c:pt>
                <c:pt idx="7">
                  <c:v>-44.610999999999997</c:v>
                </c:pt>
                <c:pt idx="8">
                  <c:v>-1707.2070000000001</c:v>
                </c:pt>
                <c:pt idx="9">
                  <c:v>27.548999999999999</c:v>
                </c:pt>
                <c:pt idx="10">
                  <c:v>634.74599999999998</c:v>
                </c:pt>
                <c:pt idx="11">
                  <c:v>1044.671</c:v>
                </c:pt>
                <c:pt idx="12">
                  <c:v>-546.79200000000003</c:v>
                </c:pt>
                <c:pt idx="13">
                  <c:v>1777.8440000000001</c:v>
                </c:pt>
                <c:pt idx="14">
                  <c:v>-343.24099999999999</c:v>
                </c:pt>
                <c:pt idx="15">
                  <c:v>918.19200000000001</c:v>
                </c:pt>
                <c:pt idx="16">
                  <c:v>1529.049</c:v>
                </c:pt>
                <c:pt idx="17">
                  <c:v>198.209</c:v>
                </c:pt>
                <c:pt idx="18">
                  <c:v>1578.88</c:v>
                </c:pt>
                <c:pt idx="19">
                  <c:v>-262.39999999999998</c:v>
                </c:pt>
                <c:pt idx="20">
                  <c:v>404.65300000000002</c:v>
                </c:pt>
                <c:pt idx="21">
                  <c:v>2030.4010000000001</c:v>
                </c:pt>
                <c:pt idx="22">
                  <c:v>-267.93200000000002</c:v>
                </c:pt>
                <c:pt idx="23">
                  <c:v>-174.27199999999999</c:v>
                </c:pt>
                <c:pt idx="24">
                  <c:v>-259.29000000000002</c:v>
                </c:pt>
                <c:pt idx="25">
                  <c:v>155.904</c:v>
                </c:pt>
                <c:pt idx="26">
                  <c:v>10.329000000000001</c:v>
                </c:pt>
                <c:pt idx="27">
                  <c:v>-1035.1510000000001</c:v>
                </c:pt>
                <c:pt idx="28">
                  <c:v>131.95500000000001</c:v>
                </c:pt>
                <c:pt idx="29">
                  <c:v>-519.45500000000004</c:v>
                </c:pt>
                <c:pt idx="30">
                  <c:v>927.49300000000005</c:v>
                </c:pt>
                <c:pt idx="31">
                  <c:v>278.89699999999999</c:v>
                </c:pt>
                <c:pt idx="32">
                  <c:v>-324.24900000000002</c:v>
                </c:pt>
                <c:pt idx="33">
                  <c:v>131.14699999999999</c:v>
                </c:pt>
                <c:pt idx="34">
                  <c:v>649.428</c:v>
                </c:pt>
                <c:pt idx="35">
                  <c:v>-1177.383</c:v>
                </c:pt>
                <c:pt idx="36">
                  <c:v>330.49900000000002</c:v>
                </c:pt>
                <c:pt idx="37">
                  <c:v>237.21600000000001</c:v>
                </c:pt>
                <c:pt idx="38">
                  <c:v>-413.71300000000002</c:v>
                </c:pt>
                <c:pt idx="39">
                  <c:v>-398.024</c:v>
                </c:pt>
                <c:pt idx="40">
                  <c:v>-39.332999999999998</c:v>
                </c:pt>
                <c:pt idx="41">
                  <c:v>312.67899999999997</c:v>
                </c:pt>
                <c:pt idx="42">
                  <c:v>209.43600000000001</c:v>
                </c:pt>
                <c:pt idx="43">
                  <c:v>-301.61700000000002</c:v>
                </c:pt>
                <c:pt idx="44">
                  <c:v>111.378</c:v>
                </c:pt>
                <c:pt idx="45">
                  <c:v>349.38499999999999</c:v>
                </c:pt>
                <c:pt idx="46">
                  <c:v>51.353999999999999</c:v>
                </c:pt>
                <c:pt idx="47">
                  <c:v>32.034999999999997</c:v>
                </c:pt>
                <c:pt idx="48">
                  <c:v>-49.484999999999999</c:v>
                </c:pt>
                <c:pt idx="49">
                  <c:v>34.54</c:v>
                </c:pt>
                <c:pt idx="50">
                  <c:v>-444.58600000000001</c:v>
                </c:pt>
                <c:pt idx="51">
                  <c:v>-269.70400000000001</c:v>
                </c:pt>
                <c:pt idx="52">
                  <c:v>-416.87099999999998</c:v>
                </c:pt>
                <c:pt idx="53">
                  <c:v>-1174.327</c:v>
                </c:pt>
                <c:pt idx="54">
                  <c:v>393.68700000000001</c:v>
                </c:pt>
                <c:pt idx="55">
                  <c:v>-166.29900000000001</c:v>
                </c:pt>
                <c:pt idx="56">
                  <c:v>181.65100000000001</c:v>
                </c:pt>
                <c:pt idx="57">
                  <c:v>-140.01900000000001</c:v>
                </c:pt>
                <c:pt idx="58">
                  <c:v>277.88299999999998</c:v>
                </c:pt>
                <c:pt idx="59">
                  <c:v>-313.99900000000002</c:v>
                </c:pt>
                <c:pt idx="60">
                  <c:v>-276.74299999999999</c:v>
                </c:pt>
                <c:pt idx="61">
                  <c:v>-419.46100000000001</c:v>
                </c:pt>
                <c:pt idx="62">
                  <c:v>245.38800000000001</c:v>
                </c:pt>
                <c:pt idx="63">
                  <c:v>-152.12</c:v>
                </c:pt>
                <c:pt idx="64">
                  <c:v>-265.52699999999999</c:v>
                </c:pt>
                <c:pt idx="65">
                  <c:v>-492.58600000000001</c:v>
                </c:pt>
                <c:pt idx="66">
                  <c:v>19.552</c:v>
                </c:pt>
                <c:pt idx="67">
                  <c:v>-402.57100000000003</c:v>
                </c:pt>
                <c:pt idx="68">
                  <c:v>-217.34299999999999</c:v>
                </c:pt>
                <c:pt idx="69">
                  <c:v>151.613</c:v>
                </c:pt>
                <c:pt idx="70">
                  <c:v>170.042</c:v>
                </c:pt>
                <c:pt idx="71">
                  <c:v>176.655</c:v>
                </c:pt>
                <c:pt idx="72">
                  <c:v>450.64499999999998</c:v>
                </c:pt>
                <c:pt idx="73">
                  <c:v>-414.70699999999999</c:v>
                </c:pt>
                <c:pt idx="74">
                  <c:v>-493.7</c:v>
                </c:pt>
                <c:pt idx="75">
                  <c:v>37.487000000000002</c:v>
                </c:pt>
                <c:pt idx="76">
                  <c:v>1206.9349999999999</c:v>
                </c:pt>
                <c:pt idx="77">
                  <c:v>1548.124</c:v>
                </c:pt>
                <c:pt idx="78">
                  <c:v>-588.06700000000001</c:v>
                </c:pt>
                <c:pt idx="79">
                  <c:v>307.18299999999999</c:v>
                </c:pt>
                <c:pt idx="80">
                  <c:v>773.38300000000004</c:v>
                </c:pt>
                <c:pt idx="81">
                  <c:v>-1163.6759999999999</c:v>
                </c:pt>
                <c:pt idx="82">
                  <c:v>-481.45400000000001</c:v>
                </c:pt>
                <c:pt idx="83">
                  <c:v>543.85599999999999</c:v>
                </c:pt>
                <c:pt idx="84">
                  <c:v>325.34699999999998</c:v>
                </c:pt>
                <c:pt idx="85">
                  <c:v>26.728000000000002</c:v>
                </c:pt>
                <c:pt idx="86">
                  <c:v>-1074.8630000000001</c:v>
                </c:pt>
                <c:pt idx="87">
                  <c:v>-349.91899999999998</c:v>
                </c:pt>
                <c:pt idx="88">
                  <c:v>-249.33099999999999</c:v>
                </c:pt>
                <c:pt idx="89">
                  <c:v>174.995</c:v>
                </c:pt>
                <c:pt idx="90">
                  <c:v>413.94499999999999</c:v>
                </c:pt>
                <c:pt idx="91">
                  <c:v>-111.77</c:v>
                </c:pt>
                <c:pt idx="92">
                  <c:v>152.869</c:v>
                </c:pt>
                <c:pt idx="93">
                  <c:v>35.911000000000001</c:v>
                </c:pt>
                <c:pt idx="94">
                  <c:v>567.32000000000005</c:v>
                </c:pt>
                <c:pt idx="95">
                  <c:v>-391.95499999999998</c:v>
                </c:pt>
                <c:pt idx="96">
                  <c:v>-418.84699999999998</c:v>
                </c:pt>
                <c:pt idx="97">
                  <c:v>0</c:v>
                </c:pt>
                <c:pt idx="98">
                  <c:v>-59.488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06-44B2-A456-0F249AD643E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96728496"/>
        <c:axId val="1"/>
      </c:barChart>
      <c:catAx>
        <c:axId val="196728496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  <c:max val="4000"/>
          <c:min val="-8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96728496"/>
        <c:crosses val="autoZero"/>
        <c:crossBetween val="between"/>
        <c:majorUnit val="2000"/>
        <c:minorUnit val="20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5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5-Day MTM ($000's)</a:t>
            </a:r>
          </a:p>
        </c:rich>
      </c:tx>
      <c:layout>
        <c:manualLayout>
          <c:xMode val="edge"/>
          <c:yMode val="edge"/>
          <c:x val="0.40264139951792166"/>
          <c:y val="4.687508940713769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9109162188392488E-2"/>
          <c:y val="0.22656293213449882"/>
          <c:w val="0.88284077353314783"/>
          <c:h val="0.58593861758922117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REG!$N$10:$N$108</c:f>
              <c:numCache>
                <c:formatCode>0</c:formatCode>
                <c:ptCount val="99"/>
                <c:pt idx="0">
                  <c:v>37106</c:v>
                </c:pt>
                <c:pt idx="1">
                  <c:v>37109</c:v>
                </c:pt>
                <c:pt idx="2">
                  <c:v>37110</c:v>
                </c:pt>
                <c:pt idx="3">
                  <c:v>37111</c:v>
                </c:pt>
                <c:pt idx="4">
                  <c:v>37112</c:v>
                </c:pt>
                <c:pt idx="5">
                  <c:v>37113</c:v>
                </c:pt>
                <c:pt idx="6">
                  <c:v>37116</c:v>
                </c:pt>
                <c:pt idx="7">
                  <c:v>37117</c:v>
                </c:pt>
                <c:pt idx="8">
                  <c:v>37118</c:v>
                </c:pt>
                <c:pt idx="9">
                  <c:v>37119</c:v>
                </c:pt>
                <c:pt idx="10">
                  <c:v>37120</c:v>
                </c:pt>
                <c:pt idx="11">
                  <c:v>37123</c:v>
                </c:pt>
                <c:pt idx="12">
                  <c:v>37124</c:v>
                </c:pt>
                <c:pt idx="13">
                  <c:v>37125</c:v>
                </c:pt>
                <c:pt idx="14">
                  <c:v>37126</c:v>
                </c:pt>
                <c:pt idx="15">
                  <c:v>37127</c:v>
                </c:pt>
                <c:pt idx="16">
                  <c:v>37130</c:v>
                </c:pt>
                <c:pt idx="17">
                  <c:v>37131</c:v>
                </c:pt>
                <c:pt idx="18">
                  <c:v>37132</c:v>
                </c:pt>
                <c:pt idx="19">
                  <c:v>37133</c:v>
                </c:pt>
                <c:pt idx="20">
                  <c:v>37134</c:v>
                </c:pt>
                <c:pt idx="21">
                  <c:v>37138</c:v>
                </c:pt>
                <c:pt idx="22">
                  <c:v>37139</c:v>
                </c:pt>
                <c:pt idx="23">
                  <c:v>37140</c:v>
                </c:pt>
                <c:pt idx="24">
                  <c:v>37141</c:v>
                </c:pt>
                <c:pt idx="25">
                  <c:v>37144</c:v>
                </c:pt>
                <c:pt idx="26">
                  <c:v>37146</c:v>
                </c:pt>
                <c:pt idx="27">
                  <c:v>37147</c:v>
                </c:pt>
                <c:pt idx="28">
                  <c:v>37148</c:v>
                </c:pt>
                <c:pt idx="29">
                  <c:v>37151</c:v>
                </c:pt>
                <c:pt idx="30">
                  <c:v>37152</c:v>
                </c:pt>
                <c:pt idx="31">
                  <c:v>37153</c:v>
                </c:pt>
                <c:pt idx="32">
                  <c:v>37154</c:v>
                </c:pt>
                <c:pt idx="33">
                  <c:v>37155</c:v>
                </c:pt>
                <c:pt idx="34">
                  <c:v>37158</c:v>
                </c:pt>
                <c:pt idx="35">
                  <c:v>37159</c:v>
                </c:pt>
                <c:pt idx="36">
                  <c:v>37160</c:v>
                </c:pt>
                <c:pt idx="37">
                  <c:v>37161</c:v>
                </c:pt>
                <c:pt idx="38">
                  <c:v>37162</c:v>
                </c:pt>
                <c:pt idx="39">
                  <c:v>37165</c:v>
                </c:pt>
                <c:pt idx="40">
                  <c:v>37166</c:v>
                </c:pt>
                <c:pt idx="41">
                  <c:v>37167</c:v>
                </c:pt>
                <c:pt idx="42">
                  <c:v>37168</c:v>
                </c:pt>
                <c:pt idx="43">
                  <c:v>37169</c:v>
                </c:pt>
                <c:pt idx="44">
                  <c:v>37172</c:v>
                </c:pt>
                <c:pt idx="45">
                  <c:v>37173</c:v>
                </c:pt>
                <c:pt idx="46">
                  <c:v>37174</c:v>
                </c:pt>
                <c:pt idx="47">
                  <c:v>37175</c:v>
                </c:pt>
                <c:pt idx="48">
                  <c:v>37176</c:v>
                </c:pt>
                <c:pt idx="49">
                  <c:v>37179</c:v>
                </c:pt>
                <c:pt idx="50">
                  <c:v>37180</c:v>
                </c:pt>
                <c:pt idx="51">
                  <c:v>37181</c:v>
                </c:pt>
                <c:pt idx="52">
                  <c:v>37182</c:v>
                </c:pt>
                <c:pt idx="53">
                  <c:v>37183</c:v>
                </c:pt>
                <c:pt idx="54">
                  <c:v>37186</c:v>
                </c:pt>
                <c:pt idx="55">
                  <c:v>37187</c:v>
                </c:pt>
                <c:pt idx="56">
                  <c:v>37188</c:v>
                </c:pt>
                <c:pt idx="57">
                  <c:v>37189</c:v>
                </c:pt>
                <c:pt idx="58">
                  <c:v>37190</c:v>
                </c:pt>
                <c:pt idx="59">
                  <c:v>37193</c:v>
                </c:pt>
                <c:pt idx="60">
                  <c:v>37194</c:v>
                </c:pt>
                <c:pt idx="61">
                  <c:v>37195</c:v>
                </c:pt>
                <c:pt idx="62">
                  <c:v>37196</c:v>
                </c:pt>
                <c:pt idx="63">
                  <c:v>37197</c:v>
                </c:pt>
                <c:pt idx="64">
                  <c:v>37200</c:v>
                </c:pt>
                <c:pt idx="65">
                  <c:v>37201</c:v>
                </c:pt>
                <c:pt idx="66">
                  <c:v>37202</c:v>
                </c:pt>
                <c:pt idx="67">
                  <c:v>37203</c:v>
                </c:pt>
                <c:pt idx="68">
                  <c:v>37204</c:v>
                </c:pt>
                <c:pt idx="69">
                  <c:v>37207</c:v>
                </c:pt>
                <c:pt idx="70">
                  <c:v>37208</c:v>
                </c:pt>
                <c:pt idx="71">
                  <c:v>37209</c:v>
                </c:pt>
                <c:pt idx="72">
                  <c:v>37210</c:v>
                </c:pt>
                <c:pt idx="73">
                  <c:v>37211</c:v>
                </c:pt>
                <c:pt idx="74">
                  <c:v>37214</c:v>
                </c:pt>
                <c:pt idx="75">
                  <c:v>37215</c:v>
                </c:pt>
                <c:pt idx="76">
                  <c:v>37216</c:v>
                </c:pt>
                <c:pt idx="77">
                  <c:v>37221</c:v>
                </c:pt>
                <c:pt idx="78">
                  <c:v>37222</c:v>
                </c:pt>
                <c:pt idx="79">
                  <c:v>37223</c:v>
                </c:pt>
                <c:pt idx="80">
                  <c:v>37224</c:v>
                </c:pt>
                <c:pt idx="81">
                  <c:v>37225</c:v>
                </c:pt>
                <c:pt idx="82">
                  <c:v>37228</c:v>
                </c:pt>
                <c:pt idx="83">
                  <c:v>37229</c:v>
                </c:pt>
                <c:pt idx="84">
                  <c:v>37230</c:v>
                </c:pt>
                <c:pt idx="85">
                  <c:v>37231</c:v>
                </c:pt>
                <c:pt idx="86">
                  <c:v>37232</c:v>
                </c:pt>
                <c:pt idx="87">
                  <c:v>37235</c:v>
                </c:pt>
                <c:pt idx="88">
                  <c:v>37236</c:v>
                </c:pt>
                <c:pt idx="89">
                  <c:v>37237</c:v>
                </c:pt>
                <c:pt idx="90">
                  <c:v>37238</c:v>
                </c:pt>
                <c:pt idx="91">
                  <c:v>37239</c:v>
                </c:pt>
                <c:pt idx="92">
                  <c:v>37242</c:v>
                </c:pt>
                <c:pt idx="93">
                  <c:v>37243</c:v>
                </c:pt>
                <c:pt idx="94">
                  <c:v>37244</c:v>
                </c:pt>
                <c:pt idx="95">
                  <c:v>37245</c:v>
                </c:pt>
                <c:pt idx="96">
                  <c:v>37246</c:v>
                </c:pt>
                <c:pt idx="97">
                  <c:v>37249</c:v>
                </c:pt>
                <c:pt idx="98">
                  <c:v>37251</c:v>
                </c:pt>
              </c:numCache>
            </c:numRef>
          </c:cat>
          <c:val>
            <c:numRef>
              <c:f>REG!$P$10:$P$108</c:f>
              <c:numCache>
                <c:formatCode>#,##0</c:formatCode>
                <c:ptCount val="99"/>
                <c:pt idx="0">
                  <c:v>2117</c:v>
                </c:pt>
                <c:pt idx="1">
                  <c:v>922</c:v>
                </c:pt>
                <c:pt idx="2">
                  <c:v>1322.7649999999999</c:v>
                </c:pt>
                <c:pt idx="3">
                  <c:v>-752.20800000000008</c:v>
                </c:pt>
                <c:pt idx="4">
                  <c:v>1603.4160000000002</c:v>
                </c:pt>
                <c:pt idx="5">
                  <c:v>-268.1450000000001</c:v>
                </c:pt>
                <c:pt idx="6">
                  <c:v>-4226.1570000000002</c:v>
                </c:pt>
                <c:pt idx="7">
                  <c:v>-4579.2159999999994</c:v>
                </c:pt>
                <c:pt idx="8">
                  <c:v>-7469.8580000000002</c:v>
                </c:pt>
                <c:pt idx="9">
                  <c:v>-8601.8439999999991</c:v>
                </c:pt>
                <c:pt idx="10">
                  <c:v>-7371.3919999999998</c:v>
                </c:pt>
                <c:pt idx="11">
                  <c:v>-44.852000000000089</c:v>
                </c:pt>
                <c:pt idx="12">
                  <c:v>-547.03300000000024</c:v>
                </c:pt>
                <c:pt idx="13">
                  <c:v>2938.018</c:v>
                </c:pt>
                <c:pt idx="14">
                  <c:v>2567.2280000000001</c:v>
                </c:pt>
                <c:pt idx="15">
                  <c:v>2850.674</c:v>
                </c:pt>
                <c:pt idx="16">
                  <c:v>3335.0520000000001</c:v>
                </c:pt>
                <c:pt idx="17">
                  <c:v>4080.0529999999999</c:v>
                </c:pt>
                <c:pt idx="18">
                  <c:v>3881.0889999999999</c:v>
                </c:pt>
                <c:pt idx="19">
                  <c:v>3961.93</c:v>
                </c:pt>
                <c:pt idx="20">
                  <c:v>3448.3909999999996</c:v>
                </c:pt>
                <c:pt idx="21">
                  <c:v>3949.7430000000004</c:v>
                </c:pt>
                <c:pt idx="22">
                  <c:v>3483.6019999999999</c:v>
                </c:pt>
                <c:pt idx="23">
                  <c:v>1730.45</c:v>
                </c:pt>
                <c:pt idx="24">
                  <c:v>1733.5600000000004</c:v>
                </c:pt>
                <c:pt idx="25">
                  <c:v>1484.8110000000001</c:v>
                </c:pt>
                <c:pt idx="26">
                  <c:v>-535.26100000000008</c:v>
                </c:pt>
                <c:pt idx="27">
                  <c:v>-1302.48</c:v>
                </c:pt>
                <c:pt idx="28">
                  <c:v>-996.25300000000004</c:v>
                </c:pt>
                <c:pt idx="29">
                  <c:v>-1256.4180000000001</c:v>
                </c:pt>
                <c:pt idx="30">
                  <c:v>-484.82900000000006</c:v>
                </c:pt>
                <c:pt idx="31">
                  <c:v>-216.26100000000002</c:v>
                </c:pt>
                <c:pt idx="32">
                  <c:v>494.64100000000008</c:v>
                </c:pt>
                <c:pt idx="33">
                  <c:v>493.83299999999991</c:v>
                </c:pt>
                <c:pt idx="34">
                  <c:v>1662.7159999999999</c:v>
                </c:pt>
                <c:pt idx="35">
                  <c:v>-442.16000000000008</c:v>
                </c:pt>
                <c:pt idx="36">
                  <c:v>-390.55799999999999</c:v>
                </c:pt>
                <c:pt idx="37">
                  <c:v>170.90700000000004</c:v>
                </c:pt>
                <c:pt idx="38">
                  <c:v>-373.95300000000003</c:v>
                </c:pt>
                <c:pt idx="39">
                  <c:v>-1421.4050000000002</c:v>
                </c:pt>
                <c:pt idx="40">
                  <c:v>-283.35500000000002</c:v>
                </c:pt>
                <c:pt idx="41">
                  <c:v>-301.17499999999995</c:v>
                </c:pt>
                <c:pt idx="42">
                  <c:v>-328.95500000000004</c:v>
                </c:pt>
                <c:pt idx="43">
                  <c:v>-216.85900000000001</c:v>
                </c:pt>
                <c:pt idx="44">
                  <c:v>292.54300000000001</c:v>
                </c:pt>
                <c:pt idx="45">
                  <c:v>681.26099999999997</c:v>
                </c:pt>
                <c:pt idx="46">
                  <c:v>419.93599999999998</c:v>
                </c:pt>
                <c:pt idx="47">
                  <c:v>242.53499999999994</c:v>
                </c:pt>
                <c:pt idx="48">
                  <c:v>494.66699999999992</c:v>
                </c:pt>
                <c:pt idx="49">
                  <c:v>417.82900000000001</c:v>
                </c:pt>
                <c:pt idx="50">
                  <c:v>-376.14200000000005</c:v>
                </c:pt>
                <c:pt idx="51">
                  <c:v>-697.2</c:v>
                </c:pt>
                <c:pt idx="52">
                  <c:v>-1146.106</c:v>
                </c:pt>
                <c:pt idx="53">
                  <c:v>-2270.9480000000003</c:v>
                </c:pt>
                <c:pt idx="54">
                  <c:v>-1911.8010000000004</c:v>
                </c:pt>
                <c:pt idx="55">
                  <c:v>-1633.5140000000001</c:v>
                </c:pt>
                <c:pt idx="56">
                  <c:v>-1182.1589999999999</c:v>
                </c:pt>
                <c:pt idx="57">
                  <c:v>-905.30700000000002</c:v>
                </c:pt>
                <c:pt idx="58">
                  <c:v>546.90300000000002</c:v>
                </c:pt>
                <c:pt idx="59">
                  <c:v>-160.78300000000004</c:v>
                </c:pt>
                <c:pt idx="60">
                  <c:v>-271.22700000000003</c:v>
                </c:pt>
                <c:pt idx="61">
                  <c:v>-872.33900000000006</c:v>
                </c:pt>
                <c:pt idx="62">
                  <c:v>-486.93200000000002</c:v>
                </c:pt>
                <c:pt idx="63">
                  <c:v>-916.93499999999995</c:v>
                </c:pt>
                <c:pt idx="64">
                  <c:v>-868.46299999999997</c:v>
                </c:pt>
                <c:pt idx="65">
                  <c:v>-1084.306</c:v>
                </c:pt>
                <c:pt idx="66">
                  <c:v>-645.29300000000001</c:v>
                </c:pt>
                <c:pt idx="67">
                  <c:v>-1293.252</c:v>
                </c:pt>
                <c:pt idx="68">
                  <c:v>-1358.4750000000001</c:v>
                </c:pt>
                <c:pt idx="69">
                  <c:v>-941.33500000000004</c:v>
                </c:pt>
                <c:pt idx="70">
                  <c:v>-278.70699999999999</c:v>
                </c:pt>
                <c:pt idx="71">
                  <c:v>-121.60400000000001</c:v>
                </c:pt>
                <c:pt idx="72">
                  <c:v>731.61199999999997</c:v>
                </c:pt>
                <c:pt idx="73">
                  <c:v>534.24799999999993</c:v>
                </c:pt>
                <c:pt idx="74">
                  <c:v>-111.065</c:v>
                </c:pt>
                <c:pt idx="75">
                  <c:v>-243.62000000000003</c:v>
                </c:pt>
                <c:pt idx="76">
                  <c:v>786.66</c:v>
                </c:pt>
                <c:pt idx="77">
                  <c:v>1884.1390000000001</c:v>
                </c:pt>
                <c:pt idx="78">
                  <c:v>1710.779</c:v>
                </c:pt>
                <c:pt idx="79">
                  <c:v>2511.6620000000003</c:v>
                </c:pt>
                <c:pt idx="80">
                  <c:v>3247.558</c:v>
                </c:pt>
                <c:pt idx="81">
                  <c:v>876.94700000000012</c:v>
                </c:pt>
                <c:pt idx="82">
                  <c:v>-1152.6309999999999</c:v>
                </c:pt>
                <c:pt idx="83">
                  <c:v>-20.707999999999856</c:v>
                </c:pt>
                <c:pt idx="84">
                  <c:v>-2.543999999999869</c:v>
                </c:pt>
                <c:pt idx="85">
                  <c:v>-749.19899999999996</c:v>
                </c:pt>
                <c:pt idx="86">
                  <c:v>-660.38600000000008</c:v>
                </c:pt>
                <c:pt idx="87">
                  <c:v>-528.85100000000011</c:v>
                </c:pt>
                <c:pt idx="88">
                  <c:v>-1322.0379999999998</c:v>
                </c:pt>
                <c:pt idx="89">
                  <c:v>-1472.3899999999999</c:v>
                </c:pt>
                <c:pt idx="90">
                  <c:v>-1085.173</c:v>
                </c:pt>
                <c:pt idx="91">
                  <c:v>-122.08</c:v>
                </c:pt>
                <c:pt idx="92">
                  <c:v>380.70800000000008</c:v>
                </c:pt>
                <c:pt idx="93">
                  <c:v>665.95</c:v>
                </c:pt>
                <c:pt idx="94">
                  <c:v>1058.2750000000001</c:v>
                </c:pt>
                <c:pt idx="95">
                  <c:v>252.37500000000006</c:v>
                </c:pt>
                <c:pt idx="96">
                  <c:v>-54.701999999999941</c:v>
                </c:pt>
                <c:pt idx="97">
                  <c:v>-207.57099999999997</c:v>
                </c:pt>
                <c:pt idx="98">
                  <c:v>-302.96999999999991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21-4289-BEE7-2A0A871B005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96830648"/>
        <c:axId val="1"/>
      </c:barChart>
      <c:catAx>
        <c:axId val="196830648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45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  <c:max val="6000"/>
          <c:min val="-10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5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96830648"/>
        <c:crosses val="autoZero"/>
        <c:crossBetween val="between"/>
        <c:majorUnit val="2000"/>
        <c:minorUnit val="20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0.87" l="0.75" r="0.56999999999999995" t="1" header="0.5" footer="0.5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Value at Risk (w/o PCA) ($000's)</a:t>
            </a:r>
          </a:p>
        </c:rich>
      </c:tx>
      <c:layout>
        <c:manualLayout>
          <c:xMode val="edge"/>
          <c:yMode val="edge"/>
          <c:x val="0.35909104192229002"/>
          <c:y val="4.39562011940576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1212147554209418E-2"/>
          <c:y val="0.21245497243794512"/>
          <c:w val="0.90303063707040032"/>
          <c:h val="0.61172379995063508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REG!$N$11:$N$108</c:f>
              <c:numCache>
                <c:formatCode>0</c:formatCode>
                <c:ptCount val="98"/>
                <c:pt idx="0">
                  <c:v>37109</c:v>
                </c:pt>
                <c:pt idx="1">
                  <c:v>37110</c:v>
                </c:pt>
                <c:pt idx="2">
                  <c:v>37111</c:v>
                </c:pt>
                <c:pt idx="3">
                  <c:v>37112</c:v>
                </c:pt>
                <c:pt idx="4">
                  <c:v>37113</c:v>
                </c:pt>
                <c:pt idx="5">
                  <c:v>37116</c:v>
                </c:pt>
                <c:pt idx="6">
                  <c:v>37117</c:v>
                </c:pt>
                <c:pt idx="7">
                  <c:v>37118</c:v>
                </c:pt>
                <c:pt idx="8">
                  <c:v>37119</c:v>
                </c:pt>
                <c:pt idx="9">
                  <c:v>37120</c:v>
                </c:pt>
                <c:pt idx="10">
                  <c:v>37123</c:v>
                </c:pt>
                <c:pt idx="11">
                  <c:v>37124</c:v>
                </c:pt>
                <c:pt idx="12">
                  <c:v>37125</c:v>
                </c:pt>
                <c:pt idx="13">
                  <c:v>37126</c:v>
                </c:pt>
                <c:pt idx="14">
                  <c:v>37127</c:v>
                </c:pt>
                <c:pt idx="15">
                  <c:v>37130</c:v>
                </c:pt>
                <c:pt idx="16">
                  <c:v>37131</c:v>
                </c:pt>
                <c:pt idx="17">
                  <c:v>37132</c:v>
                </c:pt>
                <c:pt idx="18">
                  <c:v>37133</c:v>
                </c:pt>
                <c:pt idx="19">
                  <c:v>37134</c:v>
                </c:pt>
                <c:pt idx="20">
                  <c:v>37138</c:v>
                </c:pt>
                <c:pt idx="21">
                  <c:v>37139</c:v>
                </c:pt>
                <c:pt idx="22">
                  <c:v>37140</c:v>
                </c:pt>
                <c:pt idx="23">
                  <c:v>37141</c:v>
                </c:pt>
                <c:pt idx="24">
                  <c:v>37144</c:v>
                </c:pt>
                <c:pt idx="25">
                  <c:v>37146</c:v>
                </c:pt>
                <c:pt idx="26">
                  <c:v>37147</c:v>
                </c:pt>
                <c:pt idx="27">
                  <c:v>37148</c:v>
                </c:pt>
                <c:pt idx="28">
                  <c:v>37151</c:v>
                </c:pt>
                <c:pt idx="29">
                  <c:v>37152</c:v>
                </c:pt>
                <c:pt idx="30">
                  <c:v>37153</c:v>
                </c:pt>
                <c:pt idx="31">
                  <c:v>37154</c:v>
                </c:pt>
                <c:pt idx="32">
                  <c:v>37155</c:v>
                </c:pt>
                <c:pt idx="33">
                  <c:v>37158</c:v>
                </c:pt>
                <c:pt idx="34">
                  <c:v>37159</c:v>
                </c:pt>
                <c:pt idx="35">
                  <c:v>37160</c:v>
                </c:pt>
                <c:pt idx="36">
                  <c:v>37161</c:v>
                </c:pt>
                <c:pt idx="37">
                  <c:v>37162</c:v>
                </c:pt>
                <c:pt idx="38">
                  <c:v>37165</c:v>
                </c:pt>
                <c:pt idx="39">
                  <c:v>37166</c:v>
                </c:pt>
                <c:pt idx="40">
                  <c:v>37167</c:v>
                </c:pt>
                <c:pt idx="41">
                  <c:v>37168</c:v>
                </c:pt>
                <c:pt idx="42">
                  <c:v>37169</c:v>
                </c:pt>
                <c:pt idx="43">
                  <c:v>37172</c:v>
                </c:pt>
                <c:pt idx="44">
                  <c:v>37173</c:v>
                </c:pt>
                <c:pt idx="45">
                  <c:v>37174</c:v>
                </c:pt>
                <c:pt idx="46">
                  <c:v>37175</c:v>
                </c:pt>
                <c:pt idx="47">
                  <c:v>37176</c:v>
                </c:pt>
                <c:pt idx="48">
                  <c:v>37179</c:v>
                </c:pt>
                <c:pt idx="49">
                  <c:v>37180</c:v>
                </c:pt>
                <c:pt idx="50">
                  <c:v>37181</c:v>
                </c:pt>
                <c:pt idx="51">
                  <c:v>37182</c:v>
                </c:pt>
                <c:pt idx="52">
                  <c:v>37183</c:v>
                </c:pt>
                <c:pt idx="53">
                  <c:v>37186</c:v>
                </c:pt>
                <c:pt idx="54">
                  <c:v>37187</c:v>
                </c:pt>
                <c:pt idx="55">
                  <c:v>37188</c:v>
                </c:pt>
                <c:pt idx="56">
                  <c:v>37189</c:v>
                </c:pt>
                <c:pt idx="57">
                  <c:v>37190</c:v>
                </c:pt>
                <c:pt idx="58">
                  <c:v>37193</c:v>
                </c:pt>
                <c:pt idx="59">
                  <c:v>37194</c:v>
                </c:pt>
                <c:pt idx="60">
                  <c:v>37195</c:v>
                </c:pt>
                <c:pt idx="61">
                  <c:v>37196</c:v>
                </c:pt>
                <c:pt idx="62">
                  <c:v>37197</c:v>
                </c:pt>
                <c:pt idx="63">
                  <c:v>37200</c:v>
                </c:pt>
                <c:pt idx="64">
                  <c:v>37201</c:v>
                </c:pt>
                <c:pt idx="65">
                  <c:v>37202</c:v>
                </c:pt>
                <c:pt idx="66">
                  <c:v>37203</c:v>
                </c:pt>
                <c:pt idx="67">
                  <c:v>37204</c:v>
                </c:pt>
                <c:pt idx="68">
                  <c:v>37207</c:v>
                </c:pt>
                <c:pt idx="69">
                  <c:v>37208</c:v>
                </c:pt>
                <c:pt idx="70">
                  <c:v>37209</c:v>
                </c:pt>
                <c:pt idx="71">
                  <c:v>37210</c:v>
                </c:pt>
                <c:pt idx="72">
                  <c:v>37211</c:v>
                </c:pt>
                <c:pt idx="73">
                  <c:v>37214</c:v>
                </c:pt>
                <c:pt idx="74">
                  <c:v>37215</c:v>
                </c:pt>
                <c:pt idx="75">
                  <c:v>37216</c:v>
                </c:pt>
                <c:pt idx="76">
                  <c:v>37221</c:v>
                </c:pt>
                <c:pt idx="77">
                  <c:v>37222</c:v>
                </c:pt>
                <c:pt idx="78">
                  <c:v>37223</c:v>
                </c:pt>
                <c:pt idx="79">
                  <c:v>37224</c:v>
                </c:pt>
                <c:pt idx="80">
                  <c:v>37225</c:v>
                </c:pt>
                <c:pt idx="81">
                  <c:v>37228</c:v>
                </c:pt>
                <c:pt idx="82">
                  <c:v>37229</c:v>
                </c:pt>
                <c:pt idx="83">
                  <c:v>37230</c:v>
                </c:pt>
                <c:pt idx="84">
                  <c:v>37231</c:v>
                </c:pt>
                <c:pt idx="85">
                  <c:v>37232</c:v>
                </c:pt>
                <c:pt idx="86">
                  <c:v>37235</c:v>
                </c:pt>
                <c:pt idx="87">
                  <c:v>37236</c:v>
                </c:pt>
                <c:pt idx="88">
                  <c:v>37237</c:v>
                </c:pt>
                <c:pt idx="89">
                  <c:v>37238</c:v>
                </c:pt>
                <c:pt idx="90">
                  <c:v>37239</c:v>
                </c:pt>
                <c:pt idx="91">
                  <c:v>37242</c:v>
                </c:pt>
                <c:pt idx="92">
                  <c:v>37243</c:v>
                </c:pt>
                <c:pt idx="93">
                  <c:v>37244</c:v>
                </c:pt>
                <c:pt idx="94">
                  <c:v>37245</c:v>
                </c:pt>
                <c:pt idx="95">
                  <c:v>37246</c:v>
                </c:pt>
                <c:pt idx="96">
                  <c:v>37249</c:v>
                </c:pt>
                <c:pt idx="97">
                  <c:v>37251</c:v>
                </c:pt>
              </c:numCache>
            </c:numRef>
          </c:cat>
          <c:val>
            <c:numRef>
              <c:f>REG!$Q$11:$Q$108</c:f>
              <c:numCache>
                <c:formatCode>#,##0</c:formatCode>
                <c:ptCount val="98"/>
                <c:pt idx="0">
                  <c:v>2225.3249999999998</c:v>
                </c:pt>
                <c:pt idx="1">
                  <c:v>2124.9850000000001</c:v>
                </c:pt>
                <c:pt idx="2">
                  <c:v>2145.674</c:v>
                </c:pt>
                <c:pt idx="3">
                  <c:v>2094.9850000000001</c:v>
                </c:pt>
                <c:pt idx="4">
                  <c:v>2079.2869999999998</c:v>
                </c:pt>
                <c:pt idx="5">
                  <c:v>1611.819</c:v>
                </c:pt>
                <c:pt idx="6">
                  <c:v>1644.596</c:v>
                </c:pt>
                <c:pt idx="7">
                  <c:v>1777.097</c:v>
                </c:pt>
                <c:pt idx="8">
                  <c:v>1743.7950000000001</c:v>
                </c:pt>
                <c:pt idx="9">
                  <c:v>1716.027</c:v>
                </c:pt>
                <c:pt idx="10">
                  <c:v>1664.3050000000001</c:v>
                </c:pt>
                <c:pt idx="11">
                  <c:v>1874.5219999999999</c:v>
                </c:pt>
                <c:pt idx="12">
                  <c:v>1748.8009999999999</c:v>
                </c:pt>
                <c:pt idx="13">
                  <c:v>1821.6110000000001</c:v>
                </c:pt>
                <c:pt idx="14">
                  <c:v>1776.2909999999999</c:v>
                </c:pt>
                <c:pt idx="15">
                  <c:v>1688.4110000000001</c:v>
                </c:pt>
                <c:pt idx="16">
                  <c:v>1648.123</c:v>
                </c:pt>
                <c:pt idx="17">
                  <c:v>1788.4880000000001</c:v>
                </c:pt>
                <c:pt idx="18">
                  <c:v>1894.682</c:v>
                </c:pt>
                <c:pt idx="19">
                  <c:v>1955.0889999999999</c:v>
                </c:pt>
                <c:pt idx="20">
                  <c:v>1973.9179999999999</c:v>
                </c:pt>
                <c:pt idx="21">
                  <c:v>1973.9179999999999</c:v>
                </c:pt>
                <c:pt idx="22">
                  <c:v>850.29899999999998</c:v>
                </c:pt>
                <c:pt idx="23">
                  <c:v>995.49099999999999</c:v>
                </c:pt>
                <c:pt idx="24">
                  <c:v>1216.3050000000001</c:v>
                </c:pt>
                <c:pt idx="25">
                  <c:v>1255.9259999999999</c:v>
                </c:pt>
                <c:pt idx="26">
                  <c:v>1323.7750000000001</c:v>
                </c:pt>
                <c:pt idx="27">
                  <c:v>1378.4469999999999</c:v>
                </c:pt>
                <c:pt idx="28">
                  <c:v>1308.2909999999999</c:v>
                </c:pt>
                <c:pt idx="29">
                  <c:v>1524.0840000000001</c:v>
                </c:pt>
                <c:pt idx="30">
                  <c:v>1336.3489999999999</c:v>
                </c:pt>
                <c:pt idx="31">
                  <c:v>1268.3630000000001</c:v>
                </c:pt>
                <c:pt idx="32">
                  <c:v>1211.328</c:v>
                </c:pt>
                <c:pt idx="33">
                  <c:v>1507.0550000000001</c:v>
                </c:pt>
                <c:pt idx="34">
                  <c:v>1350.778</c:v>
                </c:pt>
                <c:pt idx="35">
                  <c:v>1365.5650000000001</c:v>
                </c:pt>
                <c:pt idx="36">
                  <c:v>1406.354</c:v>
                </c:pt>
                <c:pt idx="37">
                  <c:v>1483.992</c:v>
                </c:pt>
                <c:pt idx="38">
                  <c:v>1438.6379999999999</c:v>
                </c:pt>
                <c:pt idx="39">
                  <c:v>1284.451</c:v>
                </c:pt>
                <c:pt idx="40">
                  <c:v>554.98400000000004</c:v>
                </c:pt>
                <c:pt idx="41">
                  <c:v>632.76400000000001</c:v>
                </c:pt>
                <c:pt idx="42">
                  <c:v>490.476</c:v>
                </c:pt>
                <c:pt idx="43">
                  <c:v>559.63</c:v>
                </c:pt>
                <c:pt idx="44">
                  <c:v>515.33900000000006</c:v>
                </c:pt>
                <c:pt idx="45">
                  <c:v>495.30200000000002</c:v>
                </c:pt>
                <c:pt idx="46">
                  <c:v>538.06100000000004</c:v>
                </c:pt>
                <c:pt idx="47">
                  <c:v>602.75099999999998</c:v>
                </c:pt>
                <c:pt idx="48">
                  <c:v>580.12800000000004</c:v>
                </c:pt>
                <c:pt idx="49">
                  <c:v>513.09299999999996</c:v>
                </c:pt>
                <c:pt idx="50">
                  <c:v>580.58399999999995</c:v>
                </c:pt>
                <c:pt idx="51">
                  <c:v>548.55799999999999</c:v>
                </c:pt>
                <c:pt idx="52">
                  <c:v>534.12</c:v>
                </c:pt>
                <c:pt idx="53">
                  <c:v>596.22500000000002</c:v>
                </c:pt>
                <c:pt idx="54">
                  <c:v>555.53</c:v>
                </c:pt>
                <c:pt idx="55">
                  <c:v>578.45299999999997</c:v>
                </c:pt>
                <c:pt idx="56">
                  <c:v>566.70299999999997</c:v>
                </c:pt>
                <c:pt idx="57">
                  <c:v>580.91700000000003</c:v>
                </c:pt>
                <c:pt idx="58">
                  <c:v>595.70899999999995</c:v>
                </c:pt>
                <c:pt idx="59">
                  <c:v>625.08399999999995</c:v>
                </c:pt>
                <c:pt idx="60">
                  <c:v>625.36400000000003</c:v>
                </c:pt>
                <c:pt idx="61">
                  <c:v>407.82100000000003</c:v>
                </c:pt>
                <c:pt idx="62">
                  <c:v>409.05399999999997</c:v>
                </c:pt>
                <c:pt idx="63">
                  <c:v>546.87</c:v>
                </c:pt>
                <c:pt idx="64">
                  <c:v>618.4</c:v>
                </c:pt>
                <c:pt idx="65">
                  <c:v>559.29300000000001</c:v>
                </c:pt>
                <c:pt idx="66">
                  <c:v>566.61400000000003</c:v>
                </c:pt>
                <c:pt idx="67">
                  <c:v>582.274</c:v>
                </c:pt>
                <c:pt idx="68">
                  <c:v>728.02200000000005</c:v>
                </c:pt>
                <c:pt idx="69">
                  <c:v>618.94000000000005</c:v>
                </c:pt>
                <c:pt idx="70">
                  <c:v>690.96699999999998</c:v>
                </c:pt>
                <c:pt idx="71">
                  <c:v>728.21699999999998</c:v>
                </c:pt>
                <c:pt idx="72">
                  <c:v>629.77700000000004</c:v>
                </c:pt>
                <c:pt idx="73">
                  <c:v>450.43200000000002</c:v>
                </c:pt>
                <c:pt idx="74">
                  <c:v>516.96699999999998</c:v>
                </c:pt>
                <c:pt idx="75">
                  <c:v>681.35799999999995</c:v>
                </c:pt>
                <c:pt idx="76">
                  <c:v>729.55399999999997</c:v>
                </c:pt>
                <c:pt idx="77">
                  <c:v>776.34400000000005</c:v>
                </c:pt>
                <c:pt idx="78">
                  <c:v>918.45799999999997</c:v>
                </c:pt>
                <c:pt idx="79">
                  <c:v>913.34799999999996</c:v>
                </c:pt>
                <c:pt idx="80">
                  <c:v>980.64099999999996</c:v>
                </c:pt>
                <c:pt idx="81">
                  <c:v>589.75699999999995</c:v>
                </c:pt>
                <c:pt idx="82">
                  <c:v>511.25</c:v>
                </c:pt>
                <c:pt idx="83">
                  <c:v>508.541</c:v>
                </c:pt>
                <c:pt idx="84">
                  <c:v>529.505</c:v>
                </c:pt>
                <c:pt idx="85">
                  <c:v>484.80500000000001</c:v>
                </c:pt>
                <c:pt idx="86">
                  <c:v>346.16500000000002</c:v>
                </c:pt>
                <c:pt idx="87">
                  <c:v>490.92899999999997</c:v>
                </c:pt>
                <c:pt idx="88">
                  <c:v>527.43399999999997</c:v>
                </c:pt>
                <c:pt idx="89">
                  <c:v>390.06700000000001</c:v>
                </c:pt>
                <c:pt idx="90">
                  <c:v>301.541</c:v>
                </c:pt>
                <c:pt idx="91">
                  <c:v>410.20600000000002</c:v>
                </c:pt>
                <c:pt idx="92">
                  <c:v>407.38099999999997</c:v>
                </c:pt>
                <c:pt idx="93">
                  <c:v>453.17599999999999</c:v>
                </c:pt>
                <c:pt idx="94">
                  <c:v>502.34800000000001</c:v>
                </c:pt>
                <c:pt idx="95">
                  <c:v>348.23399999999998</c:v>
                </c:pt>
                <c:pt idx="96">
                  <c:v>347.55200000000002</c:v>
                </c:pt>
                <c:pt idx="97">
                  <c:v>305.387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37-45A7-BBEA-FEBBCD3EAB0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62601328"/>
        <c:axId val="1"/>
      </c:barChart>
      <c:catAx>
        <c:axId val="162601328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5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  <c:max val="25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62601328"/>
        <c:crosses val="autoZero"/>
        <c:crossBetween val="between"/>
        <c:majorUnit val="500"/>
        <c:minorUnit val="5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paperSize="5"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5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Daily MTM Change ($000's)</a:t>
            </a:r>
          </a:p>
        </c:rich>
      </c:tx>
      <c:layout>
        <c:manualLayout>
          <c:xMode val="edge"/>
          <c:yMode val="edge"/>
          <c:x val="0.3671100811951063"/>
          <c:y val="4.651180396001377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3089789921197648E-2"/>
          <c:y val="0.22480705247339991"/>
          <c:w val="0.89867218971290741"/>
          <c:h val="0.5891495168268411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SPEC!$N$10:$N$108</c:f>
              <c:numCache>
                <c:formatCode>0</c:formatCode>
                <c:ptCount val="99"/>
                <c:pt idx="0">
                  <c:v>37106</c:v>
                </c:pt>
                <c:pt idx="1">
                  <c:v>37109</c:v>
                </c:pt>
                <c:pt idx="2">
                  <c:v>37110</c:v>
                </c:pt>
                <c:pt idx="3">
                  <c:v>37111</c:v>
                </c:pt>
                <c:pt idx="4">
                  <c:v>37112</c:v>
                </c:pt>
                <c:pt idx="5">
                  <c:v>37113</c:v>
                </c:pt>
                <c:pt idx="6">
                  <c:v>37116</c:v>
                </c:pt>
                <c:pt idx="7">
                  <c:v>37117</c:v>
                </c:pt>
                <c:pt idx="8">
                  <c:v>37118</c:v>
                </c:pt>
                <c:pt idx="9">
                  <c:v>37119</c:v>
                </c:pt>
                <c:pt idx="10">
                  <c:v>37120</c:v>
                </c:pt>
                <c:pt idx="11">
                  <c:v>37123</c:v>
                </c:pt>
                <c:pt idx="12">
                  <c:v>37124</c:v>
                </c:pt>
                <c:pt idx="13">
                  <c:v>37125</c:v>
                </c:pt>
                <c:pt idx="14">
                  <c:v>37126</c:v>
                </c:pt>
                <c:pt idx="15">
                  <c:v>37127</c:v>
                </c:pt>
                <c:pt idx="16">
                  <c:v>37130</c:v>
                </c:pt>
                <c:pt idx="17">
                  <c:v>37131</c:v>
                </c:pt>
                <c:pt idx="18">
                  <c:v>37132</c:v>
                </c:pt>
                <c:pt idx="19">
                  <c:v>37133</c:v>
                </c:pt>
                <c:pt idx="20">
                  <c:v>37134</c:v>
                </c:pt>
                <c:pt idx="21">
                  <c:v>37138</c:v>
                </c:pt>
                <c:pt idx="22">
                  <c:v>37139</c:v>
                </c:pt>
                <c:pt idx="23">
                  <c:v>37140</c:v>
                </c:pt>
                <c:pt idx="24">
                  <c:v>37141</c:v>
                </c:pt>
                <c:pt idx="25">
                  <c:v>37144</c:v>
                </c:pt>
                <c:pt idx="26">
                  <c:v>37146</c:v>
                </c:pt>
                <c:pt idx="27">
                  <c:v>37147</c:v>
                </c:pt>
                <c:pt idx="28">
                  <c:v>37148</c:v>
                </c:pt>
                <c:pt idx="29">
                  <c:v>37151</c:v>
                </c:pt>
                <c:pt idx="30">
                  <c:v>37152</c:v>
                </c:pt>
                <c:pt idx="31">
                  <c:v>37153</c:v>
                </c:pt>
                <c:pt idx="32">
                  <c:v>37154</c:v>
                </c:pt>
                <c:pt idx="33">
                  <c:v>37155</c:v>
                </c:pt>
                <c:pt idx="34">
                  <c:v>37158</c:v>
                </c:pt>
                <c:pt idx="35">
                  <c:v>37159</c:v>
                </c:pt>
                <c:pt idx="36">
                  <c:v>37160</c:v>
                </c:pt>
                <c:pt idx="37">
                  <c:v>37161</c:v>
                </c:pt>
                <c:pt idx="38">
                  <c:v>37162</c:v>
                </c:pt>
                <c:pt idx="39">
                  <c:v>37165</c:v>
                </c:pt>
                <c:pt idx="40">
                  <c:v>37166</c:v>
                </c:pt>
                <c:pt idx="41">
                  <c:v>37167</c:v>
                </c:pt>
                <c:pt idx="42">
                  <c:v>37168</c:v>
                </c:pt>
                <c:pt idx="43">
                  <c:v>37169</c:v>
                </c:pt>
                <c:pt idx="44">
                  <c:v>37172</c:v>
                </c:pt>
                <c:pt idx="45">
                  <c:v>37173</c:v>
                </c:pt>
                <c:pt idx="46">
                  <c:v>37174</c:v>
                </c:pt>
                <c:pt idx="47">
                  <c:v>37175</c:v>
                </c:pt>
                <c:pt idx="48">
                  <c:v>37176</c:v>
                </c:pt>
                <c:pt idx="49">
                  <c:v>37179</c:v>
                </c:pt>
                <c:pt idx="50">
                  <c:v>37180</c:v>
                </c:pt>
                <c:pt idx="51">
                  <c:v>37181</c:v>
                </c:pt>
                <c:pt idx="52">
                  <c:v>37182</c:v>
                </c:pt>
                <c:pt idx="53">
                  <c:v>37183</c:v>
                </c:pt>
                <c:pt idx="54">
                  <c:v>37186</c:v>
                </c:pt>
                <c:pt idx="55">
                  <c:v>37187</c:v>
                </c:pt>
                <c:pt idx="56">
                  <c:v>37188</c:v>
                </c:pt>
                <c:pt idx="57">
                  <c:v>37189</c:v>
                </c:pt>
                <c:pt idx="58">
                  <c:v>37190</c:v>
                </c:pt>
                <c:pt idx="59">
                  <c:v>37193</c:v>
                </c:pt>
                <c:pt idx="60">
                  <c:v>37194</c:v>
                </c:pt>
                <c:pt idx="61">
                  <c:v>37195</c:v>
                </c:pt>
                <c:pt idx="62">
                  <c:v>37196</c:v>
                </c:pt>
                <c:pt idx="63">
                  <c:v>37197</c:v>
                </c:pt>
                <c:pt idx="64">
                  <c:v>37200</c:v>
                </c:pt>
                <c:pt idx="65">
                  <c:v>37201</c:v>
                </c:pt>
                <c:pt idx="66">
                  <c:v>37202</c:v>
                </c:pt>
                <c:pt idx="67">
                  <c:v>37203</c:v>
                </c:pt>
                <c:pt idx="68">
                  <c:v>37204</c:v>
                </c:pt>
                <c:pt idx="69">
                  <c:v>37207</c:v>
                </c:pt>
                <c:pt idx="70">
                  <c:v>37208</c:v>
                </c:pt>
                <c:pt idx="71">
                  <c:v>37209</c:v>
                </c:pt>
                <c:pt idx="72">
                  <c:v>37210</c:v>
                </c:pt>
                <c:pt idx="73">
                  <c:v>37211</c:v>
                </c:pt>
                <c:pt idx="74">
                  <c:v>37214</c:v>
                </c:pt>
                <c:pt idx="75">
                  <c:v>37215</c:v>
                </c:pt>
                <c:pt idx="76">
                  <c:v>37216</c:v>
                </c:pt>
                <c:pt idx="77">
                  <c:v>37221</c:v>
                </c:pt>
                <c:pt idx="78">
                  <c:v>37222</c:v>
                </c:pt>
                <c:pt idx="79">
                  <c:v>37223</c:v>
                </c:pt>
                <c:pt idx="80">
                  <c:v>37224</c:v>
                </c:pt>
                <c:pt idx="81">
                  <c:v>37225</c:v>
                </c:pt>
                <c:pt idx="82">
                  <c:v>37228</c:v>
                </c:pt>
                <c:pt idx="83">
                  <c:v>37229</c:v>
                </c:pt>
                <c:pt idx="84">
                  <c:v>37230</c:v>
                </c:pt>
                <c:pt idx="85">
                  <c:v>37231</c:v>
                </c:pt>
                <c:pt idx="86">
                  <c:v>37232</c:v>
                </c:pt>
                <c:pt idx="87">
                  <c:v>37235</c:v>
                </c:pt>
                <c:pt idx="88">
                  <c:v>37236</c:v>
                </c:pt>
                <c:pt idx="89">
                  <c:v>37237</c:v>
                </c:pt>
                <c:pt idx="90">
                  <c:v>37238</c:v>
                </c:pt>
                <c:pt idx="91">
                  <c:v>37239</c:v>
                </c:pt>
                <c:pt idx="92">
                  <c:v>37242</c:v>
                </c:pt>
                <c:pt idx="93">
                  <c:v>37243</c:v>
                </c:pt>
                <c:pt idx="94">
                  <c:v>37244</c:v>
                </c:pt>
                <c:pt idx="95">
                  <c:v>37245</c:v>
                </c:pt>
                <c:pt idx="96">
                  <c:v>37246</c:v>
                </c:pt>
                <c:pt idx="97">
                  <c:v>37249</c:v>
                </c:pt>
                <c:pt idx="98">
                  <c:v>37251</c:v>
                </c:pt>
              </c:numCache>
            </c:numRef>
          </c:cat>
          <c:val>
            <c:numRef>
              <c:f>SPEC!$O$10:$O$108</c:f>
              <c:numCache>
                <c:formatCode>#,##0</c:formatCode>
                <c:ptCount val="99"/>
                <c:pt idx="0">
                  <c:v>-13.673</c:v>
                </c:pt>
                <c:pt idx="1">
                  <c:v>-15.105</c:v>
                </c:pt>
                <c:pt idx="2">
                  <c:v>2.1000000000000001E-2</c:v>
                </c:pt>
                <c:pt idx="3">
                  <c:v>-3.0369999999999999</c:v>
                </c:pt>
                <c:pt idx="4">
                  <c:v>36.280999999999999</c:v>
                </c:pt>
                <c:pt idx="5">
                  <c:v>-67.795000000000002</c:v>
                </c:pt>
                <c:pt idx="6">
                  <c:v>-31.454000000000001</c:v>
                </c:pt>
                <c:pt idx="7">
                  <c:v>-141.92599999999999</c:v>
                </c:pt>
                <c:pt idx="8">
                  <c:v>-581.87400000000002</c:v>
                </c:pt>
                <c:pt idx="9">
                  <c:v>180.452</c:v>
                </c:pt>
                <c:pt idx="10">
                  <c:v>61.750999999999998</c:v>
                </c:pt>
                <c:pt idx="11">
                  <c:v>195.339</c:v>
                </c:pt>
                <c:pt idx="12">
                  <c:v>131.99199999999999</c:v>
                </c:pt>
                <c:pt idx="13">
                  <c:v>325.935</c:v>
                </c:pt>
                <c:pt idx="14">
                  <c:v>-55.436</c:v>
                </c:pt>
                <c:pt idx="15">
                  <c:v>106.78100000000001</c:v>
                </c:pt>
                <c:pt idx="16">
                  <c:v>118.184</c:v>
                </c:pt>
                <c:pt idx="17">
                  <c:v>-38.814999999999998</c:v>
                </c:pt>
                <c:pt idx="18">
                  <c:v>-15.565</c:v>
                </c:pt>
                <c:pt idx="19">
                  <c:v>79.444000000000003</c:v>
                </c:pt>
                <c:pt idx="20">
                  <c:v>46.715000000000003</c:v>
                </c:pt>
                <c:pt idx="21">
                  <c:v>112.705</c:v>
                </c:pt>
                <c:pt idx="22">
                  <c:v>-34.426000000000002</c:v>
                </c:pt>
                <c:pt idx="23">
                  <c:v>-52.637</c:v>
                </c:pt>
                <c:pt idx="24">
                  <c:v>-24.8</c:v>
                </c:pt>
                <c:pt idx="25">
                  <c:v>130.65799999999999</c:v>
                </c:pt>
                <c:pt idx="26">
                  <c:v>0.184</c:v>
                </c:pt>
                <c:pt idx="27">
                  <c:v>-237.553</c:v>
                </c:pt>
                <c:pt idx="28">
                  <c:v>-83.968000000000004</c:v>
                </c:pt>
                <c:pt idx="29">
                  <c:v>208.46199999999999</c:v>
                </c:pt>
                <c:pt idx="30">
                  <c:v>186.96199999999999</c:v>
                </c:pt>
                <c:pt idx="31">
                  <c:v>24.355</c:v>
                </c:pt>
                <c:pt idx="32">
                  <c:v>-41.375999999999998</c:v>
                </c:pt>
                <c:pt idx="33">
                  <c:v>23.228999999999999</c:v>
                </c:pt>
                <c:pt idx="34">
                  <c:v>432.38799999999998</c:v>
                </c:pt>
                <c:pt idx="35">
                  <c:v>-320.38499999999999</c:v>
                </c:pt>
                <c:pt idx="36">
                  <c:v>1.0029999999999999</c:v>
                </c:pt>
                <c:pt idx="37">
                  <c:v>65.471999999999994</c:v>
                </c:pt>
                <c:pt idx="38">
                  <c:v>49.795999999999999</c:v>
                </c:pt>
                <c:pt idx="39">
                  <c:v>126.107</c:v>
                </c:pt>
                <c:pt idx="40">
                  <c:v>-11.016999999999999</c:v>
                </c:pt>
                <c:pt idx="41">
                  <c:v>11.605</c:v>
                </c:pt>
                <c:pt idx="42">
                  <c:v>-150.90600000000001</c:v>
                </c:pt>
                <c:pt idx="43">
                  <c:v>192.637</c:v>
                </c:pt>
                <c:pt idx="44">
                  <c:v>88.301000000000002</c:v>
                </c:pt>
                <c:pt idx="45">
                  <c:v>-65.302999999999997</c:v>
                </c:pt>
                <c:pt idx="46">
                  <c:v>-242.29900000000001</c:v>
                </c:pt>
                <c:pt idx="47">
                  <c:v>-43.186999999999998</c:v>
                </c:pt>
                <c:pt idx="48">
                  <c:v>136.89099999999999</c:v>
                </c:pt>
                <c:pt idx="49">
                  <c:v>36.037999999999997</c:v>
                </c:pt>
                <c:pt idx="50">
                  <c:v>-141.05099999999999</c:v>
                </c:pt>
                <c:pt idx="51">
                  <c:v>110.306</c:v>
                </c:pt>
                <c:pt idx="52">
                  <c:v>-179.35499999999999</c:v>
                </c:pt>
                <c:pt idx="53">
                  <c:v>-283.03300000000002</c:v>
                </c:pt>
                <c:pt idx="54">
                  <c:v>-217.38399999999999</c:v>
                </c:pt>
                <c:pt idx="55">
                  <c:v>202.661</c:v>
                </c:pt>
                <c:pt idx="56">
                  <c:v>-256.952</c:v>
                </c:pt>
                <c:pt idx="57">
                  <c:v>-42.207999999999998</c:v>
                </c:pt>
                <c:pt idx="58">
                  <c:v>-30.893000000000001</c:v>
                </c:pt>
                <c:pt idx="59">
                  <c:v>37.549999999999997</c:v>
                </c:pt>
                <c:pt idx="60">
                  <c:v>-105.916</c:v>
                </c:pt>
                <c:pt idx="61">
                  <c:v>94.742000000000004</c:v>
                </c:pt>
                <c:pt idx="62">
                  <c:v>0.26700000000000002</c:v>
                </c:pt>
                <c:pt idx="63">
                  <c:v>12.235939999999944</c:v>
                </c:pt>
                <c:pt idx="64">
                  <c:v>-110.696</c:v>
                </c:pt>
                <c:pt idx="65">
                  <c:v>9.4109999999999996</c:v>
                </c:pt>
                <c:pt idx="66">
                  <c:v>-10.531000000000001</c:v>
                </c:pt>
                <c:pt idx="67">
                  <c:v>-185.05500000000001</c:v>
                </c:pt>
                <c:pt idx="68">
                  <c:v>48.972000000000001</c:v>
                </c:pt>
                <c:pt idx="69">
                  <c:v>93.606999999999999</c:v>
                </c:pt>
                <c:pt idx="70">
                  <c:v>-99.569000000000003</c:v>
                </c:pt>
                <c:pt idx="71">
                  <c:v>121.148</c:v>
                </c:pt>
                <c:pt idx="72">
                  <c:v>181.96799999999999</c:v>
                </c:pt>
                <c:pt idx="73">
                  <c:v>-44.698</c:v>
                </c:pt>
                <c:pt idx="74">
                  <c:v>9.8209999999999997</c:v>
                </c:pt>
                <c:pt idx="75">
                  <c:v>-59.188000000000002</c:v>
                </c:pt>
                <c:pt idx="76">
                  <c:v>109.52</c:v>
                </c:pt>
                <c:pt idx="77">
                  <c:v>47.61</c:v>
                </c:pt>
                <c:pt idx="78">
                  <c:v>0.03</c:v>
                </c:pt>
                <c:pt idx="79">
                  <c:v>4.0220000000000002</c:v>
                </c:pt>
                <c:pt idx="80">
                  <c:v>78.117999999999995</c:v>
                </c:pt>
                <c:pt idx="81">
                  <c:v>-107.77</c:v>
                </c:pt>
                <c:pt idx="82">
                  <c:v>23.530999999999999</c:v>
                </c:pt>
                <c:pt idx="83">
                  <c:v>12.96</c:v>
                </c:pt>
                <c:pt idx="84">
                  <c:v>127.029</c:v>
                </c:pt>
                <c:pt idx="85">
                  <c:v>4.4770000000000003</c:v>
                </c:pt>
                <c:pt idx="86">
                  <c:v>-20.207999999999998</c:v>
                </c:pt>
                <c:pt idx="87">
                  <c:v>-120.31</c:v>
                </c:pt>
                <c:pt idx="88">
                  <c:v>18.012</c:v>
                </c:pt>
                <c:pt idx="89">
                  <c:v>84.363</c:v>
                </c:pt>
                <c:pt idx="90">
                  <c:v>-11.621</c:v>
                </c:pt>
                <c:pt idx="91">
                  <c:v>-118.863</c:v>
                </c:pt>
                <c:pt idx="92">
                  <c:v>109.48099999999999</c:v>
                </c:pt>
                <c:pt idx="93">
                  <c:v>83.835999999999999</c:v>
                </c:pt>
                <c:pt idx="94">
                  <c:v>63.595999999999997</c:v>
                </c:pt>
                <c:pt idx="95">
                  <c:v>8.2479999999999993</c:v>
                </c:pt>
                <c:pt idx="96">
                  <c:v>9.5440000000000005</c:v>
                </c:pt>
                <c:pt idx="97">
                  <c:v>0</c:v>
                </c:pt>
                <c:pt idx="98">
                  <c:v>0.215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3E-4E80-85AF-02794AFAB4C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96503200"/>
        <c:axId val="1"/>
      </c:barChart>
      <c:catAx>
        <c:axId val="196503200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  <c:max val="600"/>
          <c:min val="-6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96503200"/>
        <c:crosses val="autoZero"/>
        <c:crossBetween val="between"/>
        <c:majorUnit val="200"/>
        <c:minorUnit val="2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5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5-Day MTM ($000's)</a:t>
            </a:r>
          </a:p>
        </c:rich>
      </c:tx>
      <c:layout>
        <c:manualLayout>
          <c:xMode val="edge"/>
          <c:yMode val="edge"/>
          <c:x val="0.40264139951792166"/>
          <c:y val="4.687508940713769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0858313837615409E-2"/>
          <c:y val="0.22656293213449882"/>
          <c:w val="0.89109162188392499"/>
          <c:h val="0.58593861758922117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SPEC!$N$10:$N$108</c:f>
              <c:numCache>
                <c:formatCode>0</c:formatCode>
                <c:ptCount val="99"/>
                <c:pt idx="0">
                  <c:v>37106</c:v>
                </c:pt>
                <c:pt idx="1">
                  <c:v>37109</c:v>
                </c:pt>
                <c:pt idx="2">
                  <c:v>37110</c:v>
                </c:pt>
                <c:pt idx="3">
                  <c:v>37111</c:v>
                </c:pt>
                <c:pt idx="4">
                  <c:v>37112</c:v>
                </c:pt>
                <c:pt idx="5">
                  <c:v>37113</c:v>
                </c:pt>
                <c:pt idx="6">
                  <c:v>37116</c:v>
                </c:pt>
                <c:pt idx="7">
                  <c:v>37117</c:v>
                </c:pt>
                <c:pt idx="8">
                  <c:v>37118</c:v>
                </c:pt>
                <c:pt idx="9">
                  <c:v>37119</c:v>
                </c:pt>
                <c:pt idx="10">
                  <c:v>37120</c:v>
                </c:pt>
                <c:pt idx="11">
                  <c:v>37123</c:v>
                </c:pt>
                <c:pt idx="12">
                  <c:v>37124</c:v>
                </c:pt>
                <c:pt idx="13">
                  <c:v>37125</c:v>
                </c:pt>
                <c:pt idx="14">
                  <c:v>37126</c:v>
                </c:pt>
                <c:pt idx="15">
                  <c:v>37127</c:v>
                </c:pt>
                <c:pt idx="16">
                  <c:v>37130</c:v>
                </c:pt>
                <c:pt idx="17">
                  <c:v>37131</c:v>
                </c:pt>
                <c:pt idx="18">
                  <c:v>37132</c:v>
                </c:pt>
                <c:pt idx="19">
                  <c:v>37133</c:v>
                </c:pt>
                <c:pt idx="20">
                  <c:v>37134</c:v>
                </c:pt>
                <c:pt idx="21">
                  <c:v>37138</c:v>
                </c:pt>
                <c:pt idx="22">
                  <c:v>37139</c:v>
                </c:pt>
                <c:pt idx="23">
                  <c:v>37140</c:v>
                </c:pt>
                <c:pt idx="24">
                  <c:v>37141</c:v>
                </c:pt>
                <c:pt idx="25">
                  <c:v>37144</c:v>
                </c:pt>
                <c:pt idx="26">
                  <c:v>37146</c:v>
                </c:pt>
                <c:pt idx="27">
                  <c:v>37147</c:v>
                </c:pt>
                <c:pt idx="28">
                  <c:v>37148</c:v>
                </c:pt>
                <c:pt idx="29">
                  <c:v>37151</c:v>
                </c:pt>
                <c:pt idx="30">
                  <c:v>37152</c:v>
                </c:pt>
                <c:pt idx="31">
                  <c:v>37153</c:v>
                </c:pt>
                <c:pt idx="32">
                  <c:v>37154</c:v>
                </c:pt>
                <c:pt idx="33">
                  <c:v>37155</c:v>
                </c:pt>
                <c:pt idx="34">
                  <c:v>37158</c:v>
                </c:pt>
                <c:pt idx="35">
                  <c:v>37159</c:v>
                </c:pt>
                <c:pt idx="36">
                  <c:v>37160</c:v>
                </c:pt>
                <c:pt idx="37">
                  <c:v>37161</c:v>
                </c:pt>
                <c:pt idx="38">
                  <c:v>37162</c:v>
                </c:pt>
                <c:pt idx="39">
                  <c:v>37165</c:v>
                </c:pt>
                <c:pt idx="40">
                  <c:v>37166</c:v>
                </c:pt>
                <c:pt idx="41">
                  <c:v>37167</c:v>
                </c:pt>
                <c:pt idx="42">
                  <c:v>37168</c:v>
                </c:pt>
                <c:pt idx="43">
                  <c:v>37169</c:v>
                </c:pt>
                <c:pt idx="44">
                  <c:v>37172</c:v>
                </c:pt>
                <c:pt idx="45">
                  <c:v>37173</c:v>
                </c:pt>
                <c:pt idx="46">
                  <c:v>37174</c:v>
                </c:pt>
                <c:pt idx="47">
                  <c:v>37175</c:v>
                </c:pt>
                <c:pt idx="48">
                  <c:v>37176</c:v>
                </c:pt>
                <c:pt idx="49">
                  <c:v>37179</c:v>
                </c:pt>
                <c:pt idx="50">
                  <c:v>37180</c:v>
                </c:pt>
                <c:pt idx="51">
                  <c:v>37181</c:v>
                </c:pt>
                <c:pt idx="52">
                  <c:v>37182</c:v>
                </c:pt>
                <c:pt idx="53">
                  <c:v>37183</c:v>
                </c:pt>
                <c:pt idx="54">
                  <c:v>37186</c:v>
                </c:pt>
                <c:pt idx="55">
                  <c:v>37187</c:v>
                </c:pt>
                <c:pt idx="56">
                  <c:v>37188</c:v>
                </c:pt>
                <c:pt idx="57">
                  <c:v>37189</c:v>
                </c:pt>
                <c:pt idx="58">
                  <c:v>37190</c:v>
                </c:pt>
                <c:pt idx="59">
                  <c:v>37193</c:v>
                </c:pt>
                <c:pt idx="60">
                  <c:v>37194</c:v>
                </c:pt>
                <c:pt idx="61">
                  <c:v>37195</c:v>
                </c:pt>
                <c:pt idx="62">
                  <c:v>37196</c:v>
                </c:pt>
                <c:pt idx="63">
                  <c:v>37197</c:v>
                </c:pt>
                <c:pt idx="64">
                  <c:v>37200</c:v>
                </c:pt>
                <c:pt idx="65">
                  <c:v>37201</c:v>
                </c:pt>
                <c:pt idx="66">
                  <c:v>37202</c:v>
                </c:pt>
                <c:pt idx="67">
                  <c:v>37203</c:v>
                </c:pt>
                <c:pt idx="68">
                  <c:v>37204</c:v>
                </c:pt>
                <c:pt idx="69">
                  <c:v>37207</c:v>
                </c:pt>
                <c:pt idx="70">
                  <c:v>37208</c:v>
                </c:pt>
                <c:pt idx="71">
                  <c:v>37209</c:v>
                </c:pt>
                <c:pt idx="72">
                  <c:v>37210</c:v>
                </c:pt>
                <c:pt idx="73">
                  <c:v>37211</c:v>
                </c:pt>
                <c:pt idx="74">
                  <c:v>37214</c:v>
                </c:pt>
                <c:pt idx="75">
                  <c:v>37215</c:v>
                </c:pt>
                <c:pt idx="76">
                  <c:v>37216</c:v>
                </c:pt>
                <c:pt idx="77">
                  <c:v>37221</c:v>
                </c:pt>
                <c:pt idx="78">
                  <c:v>37222</c:v>
                </c:pt>
                <c:pt idx="79">
                  <c:v>37223</c:v>
                </c:pt>
                <c:pt idx="80">
                  <c:v>37224</c:v>
                </c:pt>
                <c:pt idx="81">
                  <c:v>37225</c:v>
                </c:pt>
                <c:pt idx="82">
                  <c:v>37228</c:v>
                </c:pt>
                <c:pt idx="83">
                  <c:v>37229</c:v>
                </c:pt>
                <c:pt idx="84">
                  <c:v>37230</c:v>
                </c:pt>
                <c:pt idx="85">
                  <c:v>37231</c:v>
                </c:pt>
                <c:pt idx="86">
                  <c:v>37232</c:v>
                </c:pt>
                <c:pt idx="87">
                  <c:v>37235</c:v>
                </c:pt>
                <c:pt idx="88">
                  <c:v>37236</c:v>
                </c:pt>
                <c:pt idx="89">
                  <c:v>37237</c:v>
                </c:pt>
                <c:pt idx="90">
                  <c:v>37238</c:v>
                </c:pt>
                <c:pt idx="91">
                  <c:v>37239</c:v>
                </c:pt>
                <c:pt idx="92">
                  <c:v>37242</c:v>
                </c:pt>
                <c:pt idx="93">
                  <c:v>37243</c:v>
                </c:pt>
                <c:pt idx="94">
                  <c:v>37244</c:v>
                </c:pt>
                <c:pt idx="95">
                  <c:v>37245</c:v>
                </c:pt>
                <c:pt idx="96">
                  <c:v>37246</c:v>
                </c:pt>
                <c:pt idx="97">
                  <c:v>37249</c:v>
                </c:pt>
                <c:pt idx="98">
                  <c:v>37251</c:v>
                </c:pt>
              </c:numCache>
            </c:numRef>
          </c:cat>
          <c:val>
            <c:numRef>
              <c:f>SPEC!$P$10:$P$108</c:f>
              <c:numCache>
                <c:formatCode>#,##0</c:formatCode>
                <c:ptCount val="99"/>
                <c:pt idx="0">
                  <c:v>100</c:v>
                </c:pt>
                <c:pt idx="1">
                  <c:v>260</c:v>
                </c:pt>
                <c:pt idx="2">
                  <c:v>203.50799999999998</c:v>
                </c:pt>
                <c:pt idx="3">
                  <c:v>-37.823999999999998</c:v>
                </c:pt>
                <c:pt idx="4">
                  <c:v>4.4870000000000019</c:v>
                </c:pt>
                <c:pt idx="5">
                  <c:v>-49.635000000000005</c:v>
                </c:pt>
                <c:pt idx="6">
                  <c:v>-65.984000000000009</c:v>
                </c:pt>
                <c:pt idx="7">
                  <c:v>-207.93099999999998</c:v>
                </c:pt>
                <c:pt idx="8">
                  <c:v>-786.76800000000003</c:v>
                </c:pt>
                <c:pt idx="9">
                  <c:v>-642.59699999999998</c:v>
                </c:pt>
                <c:pt idx="10">
                  <c:v>-513.05100000000004</c:v>
                </c:pt>
                <c:pt idx="11">
                  <c:v>-286.25799999999998</c:v>
                </c:pt>
                <c:pt idx="12">
                  <c:v>-12.34000000000006</c:v>
                </c:pt>
                <c:pt idx="13">
                  <c:v>895.46900000000005</c:v>
                </c:pt>
                <c:pt idx="14">
                  <c:v>659.58100000000002</c:v>
                </c:pt>
                <c:pt idx="15">
                  <c:v>704.6110000000001</c:v>
                </c:pt>
                <c:pt idx="16">
                  <c:v>627.45600000000002</c:v>
                </c:pt>
                <c:pt idx="17">
                  <c:v>456.64900000000006</c:v>
                </c:pt>
                <c:pt idx="18">
                  <c:v>115.149</c:v>
                </c:pt>
                <c:pt idx="19">
                  <c:v>250.029</c:v>
                </c:pt>
                <c:pt idx="20">
                  <c:v>189.96299999999999</c:v>
                </c:pt>
                <c:pt idx="21">
                  <c:v>184.48400000000001</c:v>
                </c:pt>
                <c:pt idx="22">
                  <c:v>188.87299999999999</c:v>
                </c:pt>
                <c:pt idx="23">
                  <c:v>151.80099999999999</c:v>
                </c:pt>
                <c:pt idx="24">
                  <c:v>47.557000000000016</c:v>
                </c:pt>
                <c:pt idx="25">
                  <c:v>131.49999999999997</c:v>
                </c:pt>
                <c:pt idx="26">
                  <c:v>18.978999999999989</c:v>
                </c:pt>
                <c:pt idx="27">
                  <c:v>-184.14800000000002</c:v>
                </c:pt>
                <c:pt idx="28">
                  <c:v>-215.47900000000004</c:v>
                </c:pt>
                <c:pt idx="29">
                  <c:v>17.782999999999959</c:v>
                </c:pt>
                <c:pt idx="30">
                  <c:v>74.086999999999989</c:v>
                </c:pt>
                <c:pt idx="31">
                  <c:v>98.257999999999967</c:v>
                </c:pt>
                <c:pt idx="32">
                  <c:v>294.435</c:v>
                </c:pt>
                <c:pt idx="33">
                  <c:v>401.63200000000001</c:v>
                </c:pt>
                <c:pt idx="34">
                  <c:v>625.55799999999999</c:v>
                </c:pt>
                <c:pt idx="35">
                  <c:v>118.21100000000001</c:v>
                </c:pt>
                <c:pt idx="36">
                  <c:v>94.858999999999995</c:v>
                </c:pt>
                <c:pt idx="37">
                  <c:v>201.70699999999994</c:v>
                </c:pt>
                <c:pt idx="38">
                  <c:v>228.27399999999997</c:v>
                </c:pt>
                <c:pt idx="39">
                  <c:v>-78.007000000000033</c:v>
                </c:pt>
                <c:pt idx="40">
                  <c:v>231.36099999999999</c:v>
                </c:pt>
                <c:pt idx="41">
                  <c:v>241.96299999999999</c:v>
                </c:pt>
                <c:pt idx="42">
                  <c:v>25.58499999999998</c:v>
                </c:pt>
                <c:pt idx="43">
                  <c:v>168.42599999999999</c:v>
                </c:pt>
                <c:pt idx="44">
                  <c:v>130.62</c:v>
                </c:pt>
                <c:pt idx="45">
                  <c:v>76.334000000000003</c:v>
                </c:pt>
                <c:pt idx="46">
                  <c:v>-177.57000000000002</c:v>
                </c:pt>
                <c:pt idx="47">
                  <c:v>-69.851000000000013</c:v>
                </c:pt>
                <c:pt idx="48">
                  <c:v>-125.59700000000001</c:v>
                </c:pt>
                <c:pt idx="49">
                  <c:v>-177.86</c:v>
                </c:pt>
                <c:pt idx="50">
                  <c:v>-253.608</c:v>
                </c:pt>
                <c:pt idx="51">
                  <c:v>98.997</c:v>
                </c:pt>
                <c:pt idx="52">
                  <c:v>-37.171000000000021</c:v>
                </c:pt>
                <c:pt idx="53">
                  <c:v>-457.09500000000003</c:v>
                </c:pt>
                <c:pt idx="54">
                  <c:v>-710.51699999999994</c:v>
                </c:pt>
                <c:pt idx="55">
                  <c:v>-366.80500000000001</c:v>
                </c:pt>
                <c:pt idx="56">
                  <c:v>-734.0630000000001</c:v>
                </c:pt>
                <c:pt idx="57">
                  <c:v>-596.91600000000005</c:v>
                </c:pt>
                <c:pt idx="58">
                  <c:v>-344.77599999999995</c:v>
                </c:pt>
                <c:pt idx="59">
                  <c:v>-89.841999999999999</c:v>
                </c:pt>
                <c:pt idx="60">
                  <c:v>-398.41899999999998</c:v>
                </c:pt>
                <c:pt idx="61">
                  <c:v>-46.72499999999998</c:v>
                </c:pt>
                <c:pt idx="62">
                  <c:v>-4.2499999999999956</c:v>
                </c:pt>
                <c:pt idx="63">
                  <c:v>38.87893999999995</c:v>
                </c:pt>
                <c:pt idx="64">
                  <c:v>-109.36706000000005</c:v>
                </c:pt>
                <c:pt idx="65">
                  <c:v>5.9599399999999445</c:v>
                </c:pt>
                <c:pt idx="66">
                  <c:v>-99.313060000000064</c:v>
                </c:pt>
                <c:pt idx="67">
                  <c:v>-284.63506000000007</c:v>
                </c:pt>
                <c:pt idx="68">
                  <c:v>-247.89899999999997</c:v>
                </c:pt>
                <c:pt idx="69">
                  <c:v>-43.596000000000004</c:v>
                </c:pt>
                <c:pt idx="70">
                  <c:v>-152.57600000000002</c:v>
                </c:pt>
                <c:pt idx="71">
                  <c:v>-20.89700000000002</c:v>
                </c:pt>
                <c:pt idx="72">
                  <c:v>346.12599999999998</c:v>
                </c:pt>
                <c:pt idx="73">
                  <c:v>252.45599999999999</c:v>
                </c:pt>
                <c:pt idx="74">
                  <c:v>168.66999999999996</c:v>
                </c:pt>
                <c:pt idx="75">
                  <c:v>209.05100000000004</c:v>
                </c:pt>
                <c:pt idx="76">
                  <c:v>197.42299999999997</c:v>
                </c:pt>
                <c:pt idx="77">
                  <c:v>63.064999999999998</c:v>
                </c:pt>
                <c:pt idx="78">
                  <c:v>107.79299999999999</c:v>
                </c:pt>
                <c:pt idx="79">
                  <c:v>101.994</c:v>
                </c:pt>
                <c:pt idx="80">
                  <c:v>239.29999999999998</c:v>
                </c:pt>
                <c:pt idx="81">
                  <c:v>22.010000000000005</c:v>
                </c:pt>
                <c:pt idx="82">
                  <c:v>-2.0689999999999955</c:v>
                </c:pt>
                <c:pt idx="83">
                  <c:v>10.861000000000004</c:v>
                </c:pt>
                <c:pt idx="84">
                  <c:v>133.86799999999999</c:v>
                </c:pt>
                <c:pt idx="85">
                  <c:v>60.227000000000004</c:v>
                </c:pt>
                <c:pt idx="86">
                  <c:v>147.78899999999999</c:v>
                </c:pt>
                <c:pt idx="87">
                  <c:v>3.9480000000000075</c:v>
                </c:pt>
                <c:pt idx="88">
                  <c:v>9</c:v>
                </c:pt>
                <c:pt idx="89">
                  <c:v>-33.665999999999997</c:v>
                </c:pt>
                <c:pt idx="90">
                  <c:v>-49.764000000000003</c:v>
                </c:pt>
                <c:pt idx="91">
                  <c:v>-148.41900000000001</c:v>
                </c:pt>
                <c:pt idx="92">
                  <c:v>81.372</c:v>
                </c:pt>
                <c:pt idx="93">
                  <c:v>147.196</c:v>
                </c:pt>
                <c:pt idx="94">
                  <c:v>126.42899999999997</c:v>
                </c:pt>
                <c:pt idx="95">
                  <c:v>146.29799999999997</c:v>
                </c:pt>
                <c:pt idx="96">
                  <c:v>274.70499999999998</c:v>
                </c:pt>
                <c:pt idx="97">
                  <c:v>165.22399999999999</c:v>
                </c:pt>
                <c:pt idx="98">
                  <c:v>81.602999999999994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48-4701-A8AF-EEC76B9F9CE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96504512"/>
        <c:axId val="1"/>
      </c:barChart>
      <c:catAx>
        <c:axId val="196504512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45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  <c:max val="1000"/>
          <c:min val="-1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5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96504512"/>
        <c:crosses val="autoZero"/>
        <c:crossBetween val="between"/>
        <c:majorUnit val="200"/>
        <c:minorUnit val="2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5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Month to Date ($000's)</a:t>
            </a:r>
          </a:p>
        </c:rich>
      </c:tx>
      <c:layout>
        <c:manualLayout>
          <c:xMode val="edge"/>
          <c:yMode val="edge"/>
          <c:x val="0.39404053146772866"/>
          <c:y val="4.615410618674609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7880931891499477E-2"/>
          <c:y val="0.22307817990260609"/>
          <c:w val="0.90397533689655407"/>
          <c:h val="0.63846513558332096"/>
        </c:manualLayout>
      </c:layout>
      <c:barChart>
        <c:barDir val="col"/>
        <c:grouping val="clustered"/>
        <c:varyColors val="0"/>
        <c:ser>
          <c:idx val="0"/>
          <c:order val="0"/>
          <c:tx>
            <c:v>Spec MTD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SPEC!$N$92:$N$111</c:f>
              <c:numCache>
                <c:formatCode>0</c:formatCode>
                <c:ptCount val="20"/>
                <c:pt idx="0">
                  <c:v>37228</c:v>
                </c:pt>
                <c:pt idx="1">
                  <c:v>37229</c:v>
                </c:pt>
                <c:pt idx="2">
                  <c:v>37230</c:v>
                </c:pt>
                <c:pt idx="3">
                  <c:v>37231</c:v>
                </c:pt>
                <c:pt idx="4">
                  <c:v>37232</c:v>
                </c:pt>
                <c:pt idx="5">
                  <c:v>37235</c:v>
                </c:pt>
                <c:pt idx="6">
                  <c:v>37236</c:v>
                </c:pt>
                <c:pt idx="7">
                  <c:v>37237</c:v>
                </c:pt>
                <c:pt idx="8">
                  <c:v>37238</c:v>
                </c:pt>
                <c:pt idx="9">
                  <c:v>37239</c:v>
                </c:pt>
                <c:pt idx="10">
                  <c:v>37242</c:v>
                </c:pt>
                <c:pt idx="11">
                  <c:v>37243</c:v>
                </c:pt>
                <c:pt idx="12">
                  <c:v>37244</c:v>
                </c:pt>
                <c:pt idx="13">
                  <c:v>37245</c:v>
                </c:pt>
                <c:pt idx="14">
                  <c:v>37246</c:v>
                </c:pt>
                <c:pt idx="15">
                  <c:v>37249</c:v>
                </c:pt>
                <c:pt idx="16">
                  <c:v>37251</c:v>
                </c:pt>
                <c:pt idx="17">
                  <c:v>37252</c:v>
                </c:pt>
                <c:pt idx="18">
                  <c:v>37253</c:v>
                </c:pt>
                <c:pt idx="19">
                  <c:v>37256</c:v>
                </c:pt>
              </c:numCache>
            </c:numRef>
          </c:cat>
          <c:val>
            <c:numRef>
              <c:f>SPEC!$Q$92:$Q$111</c:f>
              <c:numCache>
                <c:formatCode>#,##0</c:formatCode>
                <c:ptCount val="20"/>
                <c:pt idx="0">
                  <c:v>23.530999999999999</c:v>
                </c:pt>
                <c:pt idx="1">
                  <c:v>36.491</c:v>
                </c:pt>
                <c:pt idx="2">
                  <c:v>163.51999999999998</c:v>
                </c:pt>
                <c:pt idx="3">
                  <c:v>167.99699999999999</c:v>
                </c:pt>
                <c:pt idx="4">
                  <c:v>147.78899999999999</c:v>
                </c:pt>
                <c:pt idx="5">
                  <c:v>27.478999999999985</c:v>
                </c:pt>
                <c:pt idx="6">
                  <c:v>45.490999999999985</c:v>
                </c:pt>
                <c:pt idx="7">
                  <c:v>129.85399999999998</c:v>
                </c:pt>
                <c:pt idx="8">
                  <c:v>118.23299999999999</c:v>
                </c:pt>
                <c:pt idx="9">
                  <c:v>-0.63000000000000966</c:v>
                </c:pt>
                <c:pt idx="10">
                  <c:v>108.85099999999998</c:v>
                </c:pt>
                <c:pt idx="11">
                  <c:v>192.68699999999998</c:v>
                </c:pt>
                <c:pt idx="12">
                  <c:v>256.28299999999996</c:v>
                </c:pt>
                <c:pt idx="13">
                  <c:v>264.53099999999995</c:v>
                </c:pt>
                <c:pt idx="14">
                  <c:v>274.07499999999993</c:v>
                </c:pt>
                <c:pt idx="15">
                  <c:v>274.07499999999993</c:v>
                </c:pt>
                <c:pt idx="16">
                  <c:v>274.28999999999991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D1-48FF-8404-BA6A0236229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96500576"/>
        <c:axId val="1"/>
      </c:barChart>
      <c:catAx>
        <c:axId val="196500576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300"/>
          <c:min val="-5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96500576"/>
        <c:crosses val="autoZero"/>
        <c:crossBetween val="between"/>
        <c:majorUnit val="50"/>
        <c:minorUnit val="5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5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Quarter to Date ($000's)</a:t>
            </a:r>
          </a:p>
        </c:rich>
      </c:tx>
      <c:layout>
        <c:manualLayout>
          <c:xMode val="edge"/>
          <c:yMode val="edge"/>
          <c:x val="0.38677779598187945"/>
          <c:y val="4.70588685842415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0991931637231174E-2"/>
          <c:y val="0.22745119815716733"/>
          <c:w val="0.89091124800954291"/>
          <c:h val="0.5843142849209989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SPEC!$N$51:$N$108</c:f>
              <c:numCache>
                <c:formatCode>0</c:formatCode>
                <c:ptCount val="58"/>
                <c:pt idx="0">
                  <c:v>37167</c:v>
                </c:pt>
                <c:pt idx="1">
                  <c:v>37168</c:v>
                </c:pt>
                <c:pt idx="2">
                  <c:v>37169</c:v>
                </c:pt>
                <c:pt idx="3">
                  <c:v>37172</c:v>
                </c:pt>
                <c:pt idx="4">
                  <c:v>37173</c:v>
                </c:pt>
                <c:pt idx="5">
                  <c:v>37174</c:v>
                </c:pt>
                <c:pt idx="6">
                  <c:v>37175</c:v>
                </c:pt>
                <c:pt idx="7">
                  <c:v>37176</c:v>
                </c:pt>
                <c:pt idx="8">
                  <c:v>37179</c:v>
                </c:pt>
                <c:pt idx="9">
                  <c:v>37180</c:v>
                </c:pt>
                <c:pt idx="10">
                  <c:v>37181</c:v>
                </c:pt>
                <c:pt idx="11">
                  <c:v>37182</c:v>
                </c:pt>
                <c:pt idx="12">
                  <c:v>37183</c:v>
                </c:pt>
                <c:pt idx="13">
                  <c:v>37186</c:v>
                </c:pt>
                <c:pt idx="14">
                  <c:v>37187</c:v>
                </c:pt>
                <c:pt idx="15">
                  <c:v>37188</c:v>
                </c:pt>
                <c:pt idx="16">
                  <c:v>37189</c:v>
                </c:pt>
                <c:pt idx="17">
                  <c:v>37190</c:v>
                </c:pt>
                <c:pt idx="18">
                  <c:v>37193</c:v>
                </c:pt>
                <c:pt idx="19">
                  <c:v>37194</c:v>
                </c:pt>
                <c:pt idx="20">
                  <c:v>37195</c:v>
                </c:pt>
                <c:pt idx="21">
                  <c:v>37196</c:v>
                </c:pt>
                <c:pt idx="22">
                  <c:v>37197</c:v>
                </c:pt>
                <c:pt idx="23">
                  <c:v>37200</c:v>
                </c:pt>
                <c:pt idx="24">
                  <c:v>37201</c:v>
                </c:pt>
                <c:pt idx="25">
                  <c:v>37202</c:v>
                </c:pt>
                <c:pt idx="26">
                  <c:v>37203</c:v>
                </c:pt>
                <c:pt idx="27">
                  <c:v>37204</c:v>
                </c:pt>
                <c:pt idx="28">
                  <c:v>37207</c:v>
                </c:pt>
                <c:pt idx="29">
                  <c:v>37208</c:v>
                </c:pt>
                <c:pt idx="30">
                  <c:v>37209</c:v>
                </c:pt>
                <c:pt idx="31">
                  <c:v>37210</c:v>
                </c:pt>
                <c:pt idx="32">
                  <c:v>37211</c:v>
                </c:pt>
                <c:pt idx="33">
                  <c:v>37214</c:v>
                </c:pt>
                <c:pt idx="34">
                  <c:v>37215</c:v>
                </c:pt>
                <c:pt idx="35">
                  <c:v>37216</c:v>
                </c:pt>
                <c:pt idx="36">
                  <c:v>37221</c:v>
                </c:pt>
                <c:pt idx="37">
                  <c:v>37222</c:v>
                </c:pt>
                <c:pt idx="38">
                  <c:v>37223</c:v>
                </c:pt>
                <c:pt idx="39">
                  <c:v>37224</c:v>
                </c:pt>
                <c:pt idx="40">
                  <c:v>37225</c:v>
                </c:pt>
                <c:pt idx="41">
                  <c:v>37228</c:v>
                </c:pt>
                <c:pt idx="42">
                  <c:v>37229</c:v>
                </c:pt>
                <c:pt idx="43">
                  <c:v>37230</c:v>
                </c:pt>
                <c:pt idx="44">
                  <c:v>37231</c:v>
                </c:pt>
                <c:pt idx="45">
                  <c:v>37232</c:v>
                </c:pt>
                <c:pt idx="46">
                  <c:v>37235</c:v>
                </c:pt>
                <c:pt idx="47">
                  <c:v>37236</c:v>
                </c:pt>
                <c:pt idx="48">
                  <c:v>37237</c:v>
                </c:pt>
                <c:pt idx="49">
                  <c:v>37238</c:v>
                </c:pt>
                <c:pt idx="50">
                  <c:v>37239</c:v>
                </c:pt>
                <c:pt idx="51">
                  <c:v>37242</c:v>
                </c:pt>
                <c:pt idx="52">
                  <c:v>37243</c:v>
                </c:pt>
                <c:pt idx="53">
                  <c:v>37244</c:v>
                </c:pt>
                <c:pt idx="54">
                  <c:v>37245</c:v>
                </c:pt>
                <c:pt idx="55">
                  <c:v>37246</c:v>
                </c:pt>
                <c:pt idx="56">
                  <c:v>37249</c:v>
                </c:pt>
                <c:pt idx="57">
                  <c:v>37251</c:v>
                </c:pt>
              </c:numCache>
            </c:numRef>
          </c:cat>
          <c:val>
            <c:numRef>
              <c:f>SPEC!$R$51:$R$108</c:f>
              <c:numCache>
                <c:formatCode>#,##0</c:formatCode>
                <c:ptCount val="58"/>
                <c:pt idx="0">
                  <c:v>126.69500000000001</c:v>
                </c:pt>
                <c:pt idx="1">
                  <c:v>-24.210999999999999</c:v>
                </c:pt>
                <c:pt idx="2">
                  <c:v>168.42599999999999</c:v>
                </c:pt>
                <c:pt idx="3">
                  <c:v>256.72699999999998</c:v>
                </c:pt>
                <c:pt idx="4">
                  <c:v>191.42399999999998</c:v>
                </c:pt>
                <c:pt idx="5">
                  <c:v>-50.875000000000028</c:v>
                </c:pt>
                <c:pt idx="6">
                  <c:v>-94.062000000000026</c:v>
                </c:pt>
                <c:pt idx="7">
                  <c:v>42.828999999999965</c:v>
                </c:pt>
                <c:pt idx="8">
                  <c:v>78.866999999999962</c:v>
                </c:pt>
                <c:pt idx="9">
                  <c:v>-62.184000000000026</c:v>
                </c:pt>
                <c:pt idx="10">
                  <c:v>48.121999999999971</c:v>
                </c:pt>
                <c:pt idx="11">
                  <c:v>-131.233</c:v>
                </c:pt>
                <c:pt idx="12">
                  <c:v>-414.26600000000002</c:v>
                </c:pt>
                <c:pt idx="13">
                  <c:v>-631.65</c:v>
                </c:pt>
                <c:pt idx="14">
                  <c:v>-428.98899999999998</c:v>
                </c:pt>
                <c:pt idx="15">
                  <c:v>-685.94100000000003</c:v>
                </c:pt>
                <c:pt idx="16">
                  <c:v>-728.149</c:v>
                </c:pt>
                <c:pt idx="17">
                  <c:v>-759.04200000000003</c:v>
                </c:pt>
                <c:pt idx="18">
                  <c:v>-721.49200000000008</c:v>
                </c:pt>
                <c:pt idx="19">
                  <c:v>-827.40800000000013</c:v>
                </c:pt>
                <c:pt idx="20">
                  <c:v>-732.66600000000017</c:v>
                </c:pt>
                <c:pt idx="21">
                  <c:v>-732.39900000000011</c:v>
                </c:pt>
                <c:pt idx="22">
                  <c:v>-720.1630600000002</c:v>
                </c:pt>
                <c:pt idx="23">
                  <c:v>-830.85906000000023</c:v>
                </c:pt>
                <c:pt idx="24">
                  <c:v>-821.44806000000028</c:v>
                </c:pt>
                <c:pt idx="25">
                  <c:v>-831.97906000000023</c:v>
                </c:pt>
                <c:pt idx="26">
                  <c:v>-1017.0340600000002</c:v>
                </c:pt>
                <c:pt idx="27">
                  <c:v>-968.0620600000002</c:v>
                </c:pt>
                <c:pt idx="28">
                  <c:v>-874.45506000000023</c:v>
                </c:pt>
                <c:pt idx="29">
                  <c:v>-974.02406000000019</c:v>
                </c:pt>
                <c:pt idx="30">
                  <c:v>-852.87606000000017</c:v>
                </c:pt>
                <c:pt idx="31">
                  <c:v>-670.90806000000021</c:v>
                </c:pt>
                <c:pt idx="32">
                  <c:v>-715.60606000000018</c:v>
                </c:pt>
                <c:pt idx="33">
                  <c:v>-705.78506000000016</c:v>
                </c:pt>
                <c:pt idx="34">
                  <c:v>-764.97306000000015</c:v>
                </c:pt>
                <c:pt idx="35">
                  <c:v>-655.45306000000016</c:v>
                </c:pt>
                <c:pt idx="36">
                  <c:v>-607.84306000000015</c:v>
                </c:pt>
                <c:pt idx="37">
                  <c:v>-607.81306000000018</c:v>
                </c:pt>
                <c:pt idx="38">
                  <c:v>-603.79106000000013</c:v>
                </c:pt>
                <c:pt idx="39">
                  <c:v>-525.67306000000008</c:v>
                </c:pt>
                <c:pt idx="40">
                  <c:v>-633.44306000000006</c:v>
                </c:pt>
                <c:pt idx="41">
                  <c:v>-609.91206000000011</c:v>
                </c:pt>
                <c:pt idx="42">
                  <c:v>-596.95206000000007</c:v>
                </c:pt>
                <c:pt idx="43">
                  <c:v>-469.92306000000008</c:v>
                </c:pt>
                <c:pt idx="44">
                  <c:v>-465.4460600000001</c:v>
                </c:pt>
                <c:pt idx="45">
                  <c:v>-485.65406000000007</c:v>
                </c:pt>
                <c:pt idx="46">
                  <c:v>-605.96406000000002</c:v>
                </c:pt>
                <c:pt idx="47">
                  <c:v>-587.95206000000007</c:v>
                </c:pt>
                <c:pt idx="48">
                  <c:v>-503.58906000000007</c:v>
                </c:pt>
                <c:pt idx="49">
                  <c:v>-515.21006000000011</c:v>
                </c:pt>
                <c:pt idx="50">
                  <c:v>-634.07306000000017</c:v>
                </c:pt>
                <c:pt idx="51">
                  <c:v>-524.59206000000017</c:v>
                </c:pt>
                <c:pt idx="52">
                  <c:v>-440.75606000000016</c:v>
                </c:pt>
                <c:pt idx="53">
                  <c:v>-377.16006000000016</c:v>
                </c:pt>
                <c:pt idx="54">
                  <c:v>-368.91206000000017</c:v>
                </c:pt>
                <c:pt idx="55">
                  <c:v>-359.36806000000018</c:v>
                </c:pt>
                <c:pt idx="56">
                  <c:v>-359.36806000000018</c:v>
                </c:pt>
                <c:pt idx="57">
                  <c:v>-359.15306000000021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7E-44B4-AA6E-19279E5D312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96501560"/>
        <c:axId val="1"/>
      </c:barChart>
      <c:catAx>
        <c:axId val="196501560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45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  <c:max val="800"/>
          <c:min val="-12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5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96501560"/>
        <c:crosses val="autoZero"/>
        <c:crossBetween val="between"/>
        <c:majorUnit val="200"/>
        <c:minorUnit val="2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25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Year to Date ($000's)</a:t>
            </a:r>
          </a:p>
        </c:rich>
      </c:tx>
      <c:layout>
        <c:manualLayout>
          <c:xMode val="edge"/>
          <c:yMode val="edge"/>
          <c:x val="0.40796085970029361"/>
          <c:y val="4.225352112676056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9602118965910962E-2"/>
          <c:y val="0.20422535211267603"/>
          <c:w val="0.89220708340958532"/>
          <c:h val="0.6267605633802817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SPEC!$N$10:$N$108</c:f>
              <c:numCache>
                <c:formatCode>0</c:formatCode>
                <c:ptCount val="99"/>
                <c:pt idx="0">
                  <c:v>37106</c:v>
                </c:pt>
                <c:pt idx="1">
                  <c:v>37109</c:v>
                </c:pt>
                <c:pt idx="2">
                  <c:v>37110</c:v>
                </c:pt>
                <c:pt idx="3">
                  <c:v>37111</c:v>
                </c:pt>
                <c:pt idx="4">
                  <c:v>37112</c:v>
                </c:pt>
                <c:pt idx="5">
                  <c:v>37113</c:v>
                </c:pt>
                <c:pt idx="6">
                  <c:v>37116</c:v>
                </c:pt>
                <c:pt idx="7">
                  <c:v>37117</c:v>
                </c:pt>
                <c:pt idx="8">
                  <c:v>37118</c:v>
                </c:pt>
                <c:pt idx="9">
                  <c:v>37119</c:v>
                </c:pt>
                <c:pt idx="10">
                  <c:v>37120</c:v>
                </c:pt>
                <c:pt idx="11">
                  <c:v>37123</c:v>
                </c:pt>
                <c:pt idx="12">
                  <c:v>37124</c:v>
                </c:pt>
                <c:pt idx="13">
                  <c:v>37125</c:v>
                </c:pt>
                <c:pt idx="14">
                  <c:v>37126</c:v>
                </c:pt>
                <c:pt idx="15">
                  <c:v>37127</c:v>
                </c:pt>
                <c:pt idx="16">
                  <c:v>37130</c:v>
                </c:pt>
                <c:pt idx="17">
                  <c:v>37131</c:v>
                </c:pt>
                <c:pt idx="18">
                  <c:v>37132</c:v>
                </c:pt>
                <c:pt idx="19">
                  <c:v>37133</c:v>
                </c:pt>
                <c:pt idx="20">
                  <c:v>37134</c:v>
                </c:pt>
                <c:pt idx="21">
                  <c:v>37138</c:v>
                </c:pt>
                <c:pt idx="22">
                  <c:v>37139</c:v>
                </c:pt>
                <c:pt idx="23">
                  <c:v>37140</c:v>
                </c:pt>
                <c:pt idx="24">
                  <c:v>37141</c:v>
                </c:pt>
                <c:pt idx="25">
                  <c:v>37144</c:v>
                </c:pt>
                <c:pt idx="26">
                  <c:v>37146</c:v>
                </c:pt>
                <c:pt idx="27">
                  <c:v>37147</c:v>
                </c:pt>
                <c:pt idx="28">
                  <c:v>37148</c:v>
                </c:pt>
                <c:pt idx="29">
                  <c:v>37151</c:v>
                </c:pt>
                <c:pt idx="30">
                  <c:v>37152</c:v>
                </c:pt>
                <c:pt idx="31">
                  <c:v>37153</c:v>
                </c:pt>
                <c:pt idx="32">
                  <c:v>37154</c:v>
                </c:pt>
                <c:pt idx="33">
                  <c:v>37155</c:v>
                </c:pt>
                <c:pt idx="34">
                  <c:v>37158</c:v>
                </c:pt>
                <c:pt idx="35">
                  <c:v>37159</c:v>
                </c:pt>
                <c:pt idx="36">
                  <c:v>37160</c:v>
                </c:pt>
                <c:pt idx="37">
                  <c:v>37161</c:v>
                </c:pt>
                <c:pt idx="38">
                  <c:v>37162</c:v>
                </c:pt>
                <c:pt idx="39">
                  <c:v>37165</c:v>
                </c:pt>
                <c:pt idx="40">
                  <c:v>37166</c:v>
                </c:pt>
                <c:pt idx="41">
                  <c:v>37167</c:v>
                </c:pt>
                <c:pt idx="42">
                  <c:v>37168</c:v>
                </c:pt>
                <c:pt idx="43">
                  <c:v>37169</c:v>
                </c:pt>
                <c:pt idx="44">
                  <c:v>37172</c:v>
                </c:pt>
                <c:pt idx="45">
                  <c:v>37173</c:v>
                </c:pt>
                <c:pt idx="46">
                  <c:v>37174</c:v>
                </c:pt>
                <c:pt idx="47">
                  <c:v>37175</c:v>
                </c:pt>
                <c:pt idx="48">
                  <c:v>37176</c:v>
                </c:pt>
                <c:pt idx="49">
                  <c:v>37179</c:v>
                </c:pt>
                <c:pt idx="50">
                  <c:v>37180</c:v>
                </c:pt>
                <c:pt idx="51">
                  <c:v>37181</c:v>
                </c:pt>
                <c:pt idx="52">
                  <c:v>37182</c:v>
                </c:pt>
                <c:pt idx="53">
                  <c:v>37183</c:v>
                </c:pt>
                <c:pt idx="54">
                  <c:v>37186</c:v>
                </c:pt>
                <c:pt idx="55">
                  <c:v>37187</c:v>
                </c:pt>
                <c:pt idx="56">
                  <c:v>37188</c:v>
                </c:pt>
                <c:pt idx="57">
                  <c:v>37189</c:v>
                </c:pt>
                <c:pt idx="58">
                  <c:v>37190</c:v>
                </c:pt>
                <c:pt idx="59">
                  <c:v>37193</c:v>
                </c:pt>
                <c:pt idx="60">
                  <c:v>37194</c:v>
                </c:pt>
                <c:pt idx="61">
                  <c:v>37195</c:v>
                </c:pt>
                <c:pt idx="62">
                  <c:v>37196</c:v>
                </c:pt>
                <c:pt idx="63">
                  <c:v>37197</c:v>
                </c:pt>
                <c:pt idx="64">
                  <c:v>37200</c:v>
                </c:pt>
                <c:pt idx="65">
                  <c:v>37201</c:v>
                </c:pt>
                <c:pt idx="66">
                  <c:v>37202</c:v>
                </c:pt>
                <c:pt idx="67">
                  <c:v>37203</c:v>
                </c:pt>
                <c:pt idx="68">
                  <c:v>37204</c:v>
                </c:pt>
                <c:pt idx="69">
                  <c:v>37207</c:v>
                </c:pt>
                <c:pt idx="70">
                  <c:v>37208</c:v>
                </c:pt>
                <c:pt idx="71">
                  <c:v>37209</c:v>
                </c:pt>
                <c:pt idx="72">
                  <c:v>37210</c:v>
                </c:pt>
                <c:pt idx="73">
                  <c:v>37211</c:v>
                </c:pt>
                <c:pt idx="74">
                  <c:v>37214</c:v>
                </c:pt>
                <c:pt idx="75">
                  <c:v>37215</c:v>
                </c:pt>
                <c:pt idx="76">
                  <c:v>37216</c:v>
                </c:pt>
                <c:pt idx="77">
                  <c:v>37221</c:v>
                </c:pt>
                <c:pt idx="78">
                  <c:v>37222</c:v>
                </c:pt>
                <c:pt idx="79">
                  <c:v>37223</c:v>
                </c:pt>
                <c:pt idx="80">
                  <c:v>37224</c:v>
                </c:pt>
                <c:pt idx="81">
                  <c:v>37225</c:v>
                </c:pt>
                <c:pt idx="82">
                  <c:v>37228</c:v>
                </c:pt>
                <c:pt idx="83">
                  <c:v>37229</c:v>
                </c:pt>
                <c:pt idx="84">
                  <c:v>37230</c:v>
                </c:pt>
                <c:pt idx="85">
                  <c:v>37231</c:v>
                </c:pt>
                <c:pt idx="86">
                  <c:v>37232</c:v>
                </c:pt>
                <c:pt idx="87">
                  <c:v>37235</c:v>
                </c:pt>
                <c:pt idx="88">
                  <c:v>37236</c:v>
                </c:pt>
                <c:pt idx="89">
                  <c:v>37237</c:v>
                </c:pt>
                <c:pt idx="90">
                  <c:v>37238</c:v>
                </c:pt>
                <c:pt idx="91">
                  <c:v>37239</c:v>
                </c:pt>
                <c:pt idx="92">
                  <c:v>37242</c:v>
                </c:pt>
                <c:pt idx="93">
                  <c:v>37243</c:v>
                </c:pt>
                <c:pt idx="94">
                  <c:v>37244</c:v>
                </c:pt>
                <c:pt idx="95">
                  <c:v>37245</c:v>
                </c:pt>
                <c:pt idx="96">
                  <c:v>37246</c:v>
                </c:pt>
                <c:pt idx="97">
                  <c:v>37249</c:v>
                </c:pt>
                <c:pt idx="98">
                  <c:v>37251</c:v>
                </c:pt>
              </c:numCache>
            </c:numRef>
          </c:cat>
          <c:val>
            <c:numRef>
              <c:f>SPEC!$S$10:$S$108</c:f>
              <c:numCache>
                <c:formatCode>#,##0</c:formatCode>
                <c:ptCount val="99"/>
                <c:pt idx="0">
                  <c:v>4149.5920000000006</c:v>
                </c:pt>
                <c:pt idx="1">
                  <c:v>4134.487000000001</c:v>
                </c:pt>
                <c:pt idx="2">
                  <c:v>4134.5080000000007</c:v>
                </c:pt>
                <c:pt idx="3">
                  <c:v>4131.4710000000005</c:v>
                </c:pt>
                <c:pt idx="4">
                  <c:v>4167.7520000000004</c:v>
                </c:pt>
                <c:pt idx="5">
                  <c:v>4099.9570000000003</c:v>
                </c:pt>
                <c:pt idx="6">
                  <c:v>4068.5030000000002</c:v>
                </c:pt>
                <c:pt idx="7">
                  <c:v>3926.5770000000002</c:v>
                </c:pt>
                <c:pt idx="8">
                  <c:v>3344.7030000000004</c:v>
                </c:pt>
                <c:pt idx="9">
                  <c:v>3525.1550000000007</c:v>
                </c:pt>
                <c:pt idx="10">
                  <c:v>3586.9060000000009</c:v>
                </c:pt>
                <c:pt idx="11">
                  <c:v>3782.2450000000008</c:v>
                </c:pt>
                <c:pt idx="12">
                  <c:v>3914.237000000001</c:v>
                </c:pt>
                <c:pt idx="13">
                  <c:v>4240.1720000000014</c:v>
                </c:pt>
                <c:pt idx="14">
                  <c:v>4184.7360000000017</c:v>
                </c:pt>
                <c:pt idx="15">
                  <c:v>4291.5170000000016</c:v>
                </c:pt>
                <c:pt idx="16">
                  <c:v>4409.7010000000018</c:v>
                </c:pt>
                <c:pt idx="17">
                  <c:v>4370.8860000000022</c:v>
                </c:pt>
                <c:pt idx="18">
                  <c:v>4355.3210000000026</c:v>
                </c:pt>
                <c:pt idx="19">
                  <c:v>4434.7650000000031</c:v>
                </c:pt>
                <c:pt idx="20">
                  <c:v>4481.4800000000032</c:v>
                </c:pt>
                <c:pt idx="21">
                  <c:v>4594.1850000000031</c:v>
                </c:pt>
                <c:pt idx="22">
                  <c:v>4559.7590000000027</c:v>
                </c:pt>
                <c:pt idx="23">
                  <c:v>4507.122000000003</c:v>
                </c:pt>
                <c:pt idx="24">
                  <c:v>4482.3220000000028</c:v>
                </c:pt>
                <c:pt idx="25">
                  <c:v>4612.9800000000032</c:v>
                </c:pt>
                <c:pt idx="26">
                  <c:v>4613.1640000000034</c:v>
                </c:pt>
                <c:pt idx="27">
                  <c:v>4375.6110000000035</c:v>
                </c:pt>
                <c:pt idx="28">
                  <c:v>4291.6430000000037</c:v>
                </c:pt>
                <c:pt idx="29">
                  <c:v>4500.1050000000032</c:v>
                </c:pt>
                <c:pt idx="30">
                  <c:v>4687.0670000000027</c:v>
                </c:pt>
                <c:pt idx="31">
                  <c:v>4711.4220000000023</c:v>
                </c:pt>
                <c:pt idx="32">
                  <c:v>4670.0460000000021</c:v>
                </c:pt>
                <c:pt idx="33">
                  <c:v>4693.2750000000024</c:v>
                </c:pt>
                <c:pt idx="34">
                  <c:v>5125.6630000000023</c:v>
                </c:pt>
                <c:pt idx="35">
                  <c:v>4805.2780000000021</c:v>
                </c:pt>
                <c:pt idx="36">
                  <c:v>4806.2810000000018</c:v>
                </c:pt>
                <c:pt idx="37">
                  <c:v>4871.7530000000015</c:v>
                </c:pt>
                <c:pt idx="38">
                  <c:v>4921.5490000000018</c:v>
                </c:pt>
                <c:pt idx="39">
                  <c:v>5047.6560000000018</c:v>
                </c:pt>
                <c:pt idx="40">
                  <c:v>5036.6390000000019</c:v>
                </c:pt>
                <c:pt idx="41">
                  <c:v>5048.2440000000015</c:v>
                </c:pt>
                <c:pt idx="42">
                  <c:v>4897.3380000000016</c:v>
                </c:pt>
                <c:pt idx="43">
                  <c:v>5089.9750000000013</c:v>
                </c:pt>
                <c:pt idx="44">
                  <c:v>5178.2760000000017</c:v>
                </c:pt>
                <c:pt idx="45">
                  <c:v>5112.9730000000018</c:v>
                </c:pt>
                <c:pt idx="46">
                  <c:v>4870.6740000000018</c:v>
                </c:pt>
                <c:pt idx="47">
                  <c:v>4827.4870000000019</c:v>
                </c:pt>
                <c:pt idx="48">
                  <c:v>4964.3780000000015</c:v>
                </c:pt>
                <c:pt idx="49">
                  <c:v>5000.4160000000011</c:v>
                </c:pt>
                <c:pt idx="50">
                  <c:v>4859.3650000000007</c:v>
                </c:pt>
                <c:pt idx="51">
                  <c:v>4969.6710000000003</c:v>
                </c:pt>
                <c:pt idx="52">
                  <c:v>4790.3160000000007</c:v>
                </c:pt>
                <c:pt idx="53">
                  <c:v>4507.2830000000004</c:v>
                </c:pt>
                <c:pt idx="54">
                  <c:v>4289.8990000000003</c:v>
                </c:pt>
                <c:pt idx="55">
                  <c:v>4492.5600000000004</c:v>
                </c:pt>
                <c:pt idx="56">
                  <c:v>4235.6080000000002</c:v>
                </c:pt>
                <c:pt idx="57">
                  <c:v>4193.4000000000005</c:v>
                </c:pt>
                <c:pt idx="58">
                  <c:v>4162.5070000000005</c:v>
                </c:pt>
                <c:pt idx="59">
                  <c:v>4200.0570000000007</c:v>
                </c:pt>
                <c:pt idx="60">
                  <c:v>4094.1410000000005</c:v>
                </c:pt>
                <c:pt idx="61">
                  <c:v>4188.8830000000007</c:v>
                </c:pt>
                <c:pt idx="62">
                  <c:v>4189.1500000000005</c:v>
                </c:pt>
                <c:pt idx="63">
                  <c:v>4201.3859400000001</c:v>
                </c:pt>
                <c:pt idx="64">
                  <c:v>4090.6899400000002</c:v>
                </c:pt>
                <c:pt idx="65">
                  <c:v>4100.1009400000003</c:v>
                </c:pt>
                <c:pt idx="66">
                  <c:v>4089.5699400000003</c:v>
                </c:pt>
                <c:pt idx="67">
                  <c:v>3904.5149400000005</c:v>
                </c:pt>
                <c:pt idx="68">
                  <c:v>3953.4869400000007</c:v>
                </c:pt>
                <c:pt idx="69">
                  <c:v>4047.0939400000007</c:v>
                </c:pt>
                <c:pt idx="70">
                  <c:v>3947.5249400000007</c:v>
                </c:pt>
                <c:pt idx="71">
                  <c:v>4068.6729400000008</c:v>
                </c:pt>
                <c:pt idx="72">
                  <c:v>4250.6409400000011</c:v>
                </c:pt>
                <c:pt idx="73">
                  <c:v>4205.9429400000008</c:v>
                </c:pt>
                <c:pt idx="74">
                  <c:v>4215.7639400000007</c:v>
                </c:pt>
                <c:pt idx="75">
                  <c:v>4156.5759400000006</c:v>
                </c:pt>
                <c:pt idx="76">
                  <c:v>4266.0959400000011</c:v>
                </c:pt>
                <c:pt idx="77">
                  <c:v>4313.7059400000007</c:v>
                </c:pt>
                <c:pt idx="78">
                  <c:v>4313.7359400000005</c:v>
                </c:pt>
                <c:pt idx="79">
                  <c:v>4317.7579400000004</c:v>
                </c:pt>
                <c:pt idx="80">
                  <c:v>4395.8759400000008</c:v>
                </c:pt>
                <c:pt idx="81">
                  <c:v>4288.1059400000004</c:v>
                </c:pt>
                <c:pt idx="82">
                  <c:v>4311.6369400000003</c:v>
                </c:pt>
                <c:pt idx="83">
                  <c:v>4324.5969400000004</c:v>
                </c:pt>
                <c:pt idx="84">
                  <c:v>4451.6259399999999</c:v>
                </c:pt>
                <c:pt idx="85">
                  <c:v>4456.1029399999998</c:v>
                </c:pt>
                <c:pt idx="86">
                  <c:v>4435.8949400000001</c:v>
                </c:pt>
                <c:pt idx="87">
                  <c:v>4315.5849399999997</c:v>
                </c:pt>
                <c:pt idx="88">
                  <c:v>4333.5969399999994</c:v>
                </c:pt>
                <c:pt idx="89">
                  <c:v>4417.9599399999997</c:v>
                </c:pt>
                <c:pt idx="90">
                  <c:v>4406.3389399999996</c:v>
                </c:pt>
                <c:pt idx="91">
                  <c:v>4287.4759399999994</c:v>
                </c:pt>
                <c:pt idx="92">
                  <c:v>4396.9569399999991</c:v>
                </c:pt>
                <c:pt idx="93">
                  <c:v>4480.7929399999994</c:v>
                </c:pt>
                <c:pt idx="94">
                  <c:v>4544.3889399999989</c:v>
                </c:pt>
                <c:pt idx="95">
                  <c:v>4552.6369399999985</c:v>
                </c:pt>
                <c:pt idx="96">
                  <c:v>4562.1809399999984</c:v>
                </c:pt>
                <c:pt idx="97">
                  <c:v>4562.1809399999984</c:v>
                </c:pt>
                <c:pt idx="98">
                  <c:v>4562.3959399999985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4C-4B20-AC4A-376B554C0AC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97084592"/>
        <c:axId val="1"/>
      </c:barChart>
      <c:catAx>
        <c:axId val="197084592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5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  <c:max val="6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97084592"/>
        <c:crosses val="autoZero"/>
        <c:crossBetween val="between"/>
        <c:majorUnit val="1000"/>
        <c:minorUnit val="10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25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Value at Risk ($000's)</a:t>
            </a:r>
          </a:p>
        </c:rich>
      </c:tx>
      <c:layout>
        <c:manualLayout>
          <c:xMode val="edge"/>
          <c:yMode val="edge"/>
          <c:x val="0.40394129153727171"/>
          <c:y val="4.181195339369094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0607624130498703E-2"/>
          <c:y val="0.20557543751898052"/>
          <c:w val="0.90147873599171624"/>
          <c:h val="0.6271793009053642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SPEC!$N$11:$N$108</c:f>
              <c:numCache>
                <c:formatCode>0</c:formatCode>
                <c:ptCount val="98"/>
                <c:pt idx="0">
                  <c:v>37109</c:v>
                </c:pt>
                <c:pt idx="1">
                  <c:v>37110</c:v>
                </c:pt>
                <c:pt idx="2">
                  <c:v>37111</c:v>
                </c:pt>
                <c:pt idx="3">
                  <c:v>37112</c:v>
                </c:pt>
                <c:pt idx="4">
                  <c:v>37113</c:v>
                </c:pt>
                <c:pt idx="5">
                  <c:v>37116</c:v>
                </c:pt>
                <c:pt idx="6">
                  <c:v>37117</c:v>
                </c:pt>
                <c:pt idx="7">
                  <c:v>37118</c:v>
                </c:pt>
                <c:pt idx="8">
                  <c:v>37119</c:v>
                </c:pt>
                <c:pt idx="9">
                  <c:v>37120</c:v>
                </c:pt>
                <c:pt idx="10">
                  <c:v>37123</c:v>
                </c:pt>
                <c:pt idx="11">
                  <c:v>37124</c:v>
                </c:pt>
                <c:pt idx="12">
                  <c:v>37125</c:v>
                </c:pt>
                <c:pt idx="13">
                  <c:v>37126</c:v>
                </c:pt>
                <c:pt idx="14">
                  <c:v>37127</c:v>
                </c:pt>
                <c:pt idx="15">
                  <c:v>37130</c:v>
                </c:pt>
                <c:pt idx="16">
                  <c:v>37131</c:v>
                </c:pt>
                <c:pt idx="17">
                  <c:v>37132</c:v>
                </c:pt>
                <c:pt idx="18">
                  <c:v>37133</c:v>
                </c:pt>
                <c:pt idx="19">
                  <c:v>37134</c:v>
                </c:pt>
                <c:pt idx="20">
                  <c:v>37138</c:v>
                </c:pt>
                <c:pt idx="21">
                  <c:v>37139</c:v>
                </c:pt>
                <c:pt idx="22">
                  <c:v>37140</c:v>
                </c:pt>
                <c:pt idx="23">
                  <c:v>37141</c:v>
                </c:pt>
                <c:pt idx="24">
                  <c:v>37144</c:v>
                </c:pt>
                <c:pt idx="25">
                  <c:v>37146</c:v>
                </c:pt>
                <c:pt idx="26">
                  <c:v>37147</c:v>
                </c:pt>
                <c:pt idx="27">
                  <c:v>37148</c:v>
                </c:pt>
                <c:pt idx="28">
                  <c:v>37151</c:v>
                </c:pt>
                <c:pt idx="29">
                  <c:v>37152</c:v>
                </c:pt>
                <c:pt idx="30">
                  <c:v>37153</c:v>
                </c:pt>
                <c:pt idx="31">
                  <c:v>37154</c:v>
                </c:pt>
                <c:pt idx="32">
                  <c:v>37155</c:v>
                </c:pt>
                <c:pt idx="33">
                  <c:v>37158</c:v>
                </c:pt>
                <c:pt idx="34">
                  <c:v>37159</c:v>
                </c:pt>
                <c:pt idx="35">
                  <c:v>37160</c:v>
                </c:pt>
                <c:pt idx="36">
                  <c:v>37161</c:v>
                </c:pt>
                <c:pt idx="37">
                  <c:v>37162</c:v>
                </c:pt>
                <c:pt idx="38">
                  <c:v>37165</c:v>
                </c:pt>
                <c:pt idx="39">
                  <c:v>37166</c:v>
                </c:pt>
                <c:pt idx="40">
                  <c:v>37167</c:v>
                </c:pt>
                <c:pt idx="41">
                  <c:v>37168</c:v>
                </c:pt>
                <c:pt idx="42">
                  <c:v>37169</c:v>
                </c:pt>
                <c:pt idx="43">
                  <c:v>37172</c:v>
                </c:pt>
                <c:pt idx="44">
                  <c:v>37173</c:v>
                </c:pt>
                <c:pt idx="45">
                  <c:v>37174</c:v>
                </c:pt>
                <c:pt idx="46">
                  <c:v>37175</c:v>
                </c:pt>
                <c:pt idx="47">
                  <c:v>37176</c:v>
                </c:pt>
                <c:pt idx="48">
                  <c:v>37179</c:v>
                </c:pt>
                <c:pt idx="49">
                  <c:v>37180</c:v>
                </c:pt>
                <c:pt idx="50">
                  <c:v>37181</c:v>
                </c:pt>
                <c:pt idx="51">
                  <c:v>37182</c:v>
                </c:pt>
                <c:pt idx="52">
                  <c:v>37183</c:v>
                </c:pt>
                <c:pt idx="53">
                  <c:v>37186</c:v>
                </c:pt>
                <c:pt idx="54">
                  <c:v>37187</c:v>
                </c:pt>
                <c:pt idx="55">
                  <c:v>37188</c:v>
                </c:pt>
                <c:pt idx="56">
                  <c:v>37189</c:v>
                </c:pt>
                <c:pt idx="57">
                  <c:v>37190</c:v>
                </c:pt>
                <c:pt idx="58">
                  <c:v>37193</c:v>
                </c:pt>
                <c:pt idx="59">
                  <c:v>37194</c:v>
                </c:pt>
                <c:pt idx="60">
                  <c:v>37195</c:v>
                </c:pt>
                <c:pt idx="61">
                  <c:v>37196</c:v>
                </c:pt>
                <c:pt idx="62">
                  <c:v>37197</c:v>
                </c:pt>
                <c:pt idx="63">
                  <c:v>37200</c:v>
                </c:pt>
                <c:pt idx="64">
                  <c:v>37201</c:v>
                </c:pt>
                <c:pt idx="65">
                  <c:v>37202</c:v>
                </c:pt>
                <c:pt idx="66">
                  <c:v>37203</c:v>
                </c:pt>
                <c:pt idx="67">
                  <c:v>37204</c:v>
                </c:pt>
                <c:pt idx="68">
                  <c:v>37207</c:v>
                </c:pt>
                <c:pt idx="69">
                  <c:v>37208</c:v>
                </c:pt>
                <c:pt idx="70">
                  <c:v>37209</c:v>
                </c:pt>
                <c:pt idx="71">
                  <c:v>37210</c:v>
                </c:pt>
                <c:pt idx="72">
                  <c:v>37211</c:v>
                </c:pt>
                <c:pt idx="73">
                  <c:v>37214</c:v>
                </c:pt>
                <c:pt idx="74">
                  <c:v>37215</c:v>
                </c:pt>
                <c:pt idx="75">
                  <c:v>37216</c:v>
                </c:pt>
                <c:pt idx="76">
                  <c:v>37221</c:v>
                </c:pt>
                <c:pt idx="77">
                  <c:v>37222</c:v>
                </c:pt>
                <c:pt idx="78">
                  <c:v>37223</c:v>
                </c:pt>
                <c:pt idx="79">
                  <c:v>37224</c:v>
                </c:pt>
                <c:pt idx="80">
                  <c:v>37225</c:v>
                </c:pt>
                <c:pt idx="81">
                  <c:v>37228</c:v>
                </c:pt>
                <c:pt idx="82">
                  <c:v>37229</c:v>
                </c:pt>
                <c:pt idx="83">
                  <c:v>37230</c:v>
                </c:pt>
                <c:pt idx="84">
                  <c:v>37231</c:v>
                </c:pt>
                <c:pt idx="85">
                  <c:v>37232</c:v>
                </c:pt>
                <c:pt idx="86">
                  <c:v>37235</c:v>
                </c:pt>
                <c:pt idx="87">
                  <c:v>37236</c:v>
                </c:pt>
                <c:pt idx="88">
                  <c:v>37237</c:v>
                </c:pt>
                <c:pt idx="89">
                  <c:v>37238</c:v>
                </c:pt>
                <c:pt idx="90">
                  <c:v>37239</c:v>
                </c:pt>
                <c:pt idx="91">
                  <c:v>37242</c:v>
                </c:pt>
                <c:pt idx="92">
                  <c:v>37243</c:v>
                </c:pt>
                <c:pt idx="93">
                  <c:v>37244</c:v>
                </c:pt>
                <c:pt idx="94">
                  <c:v>37245</c:v>
                </c:pt>
                <c:pt idx="95">
                  <c:v>37246</c:v>
                </c:pt>
                <c:pt idx="96">
                  <c:v>37249</c:v>
                </c:pt>
                <c:pt idx="97">
                  <c:v>37251</c:v>
                </c:pt>
              </c:numCache>
            </c:numRef>
          </c:cat>
          <c:val>
            <c:numRef>
              <c:f>SPEC!$T$11:$T$108</c:f>
              <c:numCache>
                <c:formatCode>#,##0</c:formatCode>
                <c:ptCount val="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89.125</c:v>
                </c:pt>
                <c:pt idx="4">
                  <c:v>93.406000000000006</c:v>
                </c:pt>
                <c:pt idx="5">
                  <c:v>91.114000000000004</c:v>
                </c:pt>
                <c:pt idx="6">
                  <c:v>199.85599999999999</c:v>
                </c:pt>
                <c:pt idx="7">
                  <c:v>235.75200000000001</c:v>
                </c:pt>
                <c:pt idx="8">
                  <c:v>230.38</c:v>
                </c:pt>
                <c:pt idx="9">
                  <c:v>227.2</c:v>
                </c:pt>
                <c:pt idx="10">
                  <c:v>218.625</c:v>
                </c:pt>
                <c:pt idx="11">
                  <c:v>217.56200000000001</c:v>
                </c:pt>
                <c:pt idx="12">
                  <c:v>15.436</c:v>
                </c:pt>
                <c:pt idx="13">
                  <c:v>181.11600000000001</c:v>
                </c:pt>
                <c:pt idx="14">
                  <c:v>175.05600000000001</c:v>
                </c:pt>
                <c:pt idx="15">
                  <c:v>18.47</c:v>
                </c:pt>
                <c:pt idx="16">
                  <c:v>0</c:v>
                </c:pt>
                <c:pt idx="17">
                  <c:v>11.500999999999999</c:v>
                </c:pt>
                <c:pt idx="18">
                  <c:v>208.792</c:v>
                </c:pt>
                <c:pt idx="19">
                  <c:v>11.215</c:v>
                </c:pt>
                <c:pt idx="20">
                  <c:v>87.817999999999998</c:v>
                </c:pt>
                <c:pt idx="21">
                  <c:v>175.76599999999999</c:v>
                </c:pt>
                <c:pt idx="22">
                  <c:v>178.33199999999999</c:v>
                </c:pt>
                <c:pt idx="23">
                  <c:v>184.33500000000001</c:v>
                </c:pt>
                <c:pt idx="24">
                  <c:v>178.63499999999999</c:v>
                </c:pt>
                <c:pt idx="25">
                  <c:v>178.63499999999999</c:v>
                </c:pt>
                <c:pt idx="26">
                  <c:v>188.977</c:v>
                </c:pt>
                <c:pt idx="27">
                  <c:v>195.22800000000001</c:v>
                </c:pt>
                <c:pt idx="28">
                  <c:v>162.12299999999999</c:v>
                </c:pt>
                <c:pt idx="29">
                  <c:v>76.34</c:v>
                </c:pt>
                <c:pt idx="30">
                  <c:v>177.12700000000001</c:v>
                </c:pt>
                <c:pt idx="31">
                  <c:v>171.18100000000001</c:v>
                </c:pt>
                <c:pt idx="32">
                  <c:v>171.048</c:v>
                </c:pt>
                <c:pt idx="33">
                  <c:v>292.91699999999997</c:v>
                </c:pt>
                <c:pt idx="34">
                  <c:v>66.536000000000001</c:v>
                </c:pt>
                <c:pt idx="35">
                  <c:v>249.44499999999999</c:v>
                </c:pt>
                <c:pt idx="36">
                  <c:v>256.233</c:v>
                </c:pt>
                <c:pt idx="37">
                  <c:v>256.02800000000002</c:v>
                </c:pt>
                <c:pt idx="38">
                  <c:v>13.047000000000001</c:v>
                </c:pt>
                <c:pt idx="39">
                  <c:v>168.29400000000001</c:v>
                </c:pt>
                <c:pt idx="40">
                  <c:v>200.018</c:v>
                </c:pt>
                <c:pt idx="41">
                  <c:v>207.06399999999999</c:v>
                </c:pt>
                <c:pt idx="42">
                  <c:v>26.643999999999998</c:v>
                </c:pt>
                <c:pt idx="43">
                  <c:v>84.474999999999994</c:v>
                </c:pt>
                <c:pt idx="44">
                  <c:v>66.89</c:v>
                </c:pt>
                <c:pt idx="45">
                  <c:v>206.73599999999999</c:v>
                </c:pt>
                <c:pt idx="46">
                  <c:v>184.786</c:v>
                </c:pt>
                <c:pt idx="47">
                  <c:v>169.21600000000001</c:v>
                </c:pt>
                <c:pt idx="48">
                  <c:v>89.177999999999997</c:v>
                </c:pt>
                <c:pt idx="49">
                  <c:v>118.142</c:v>
                </c:pt>
                <c:pt idx="50">
                  <c:v>116.71899999999999</c:v>
                </c:pt>
                <c:pt idx="51">
                  <c:v>193.70599999999999</c:v>
                </c:pt>
                <c:pt idx="52">
                  <c:v>229.09399999999999</c:v>
                </c:pt>
                <c:pt idx="53">
                  <c:v>250.26599999999999</c:v>
                </c:pt>
                <c:pt idx="54">
                  <c:v>167.13</c:v>
                </c:pt>
                <c:pt idx="55">
                  <c:v>109.855</c:v>
                </c:pt>
                <c:pt idx="56">
                  <c:v>105.129</c:v>
                </c:pt>
                <c:pt idx="57">
                  <c:v>0</c:v>
                </c:pt>
                <c:pt idx="58">
                  <c:v>161.85499999999999</c:v>
                </c:pt>
                <c:pt idx="59">
                  <c:v>160.9</c:v>
                </c:pt>
                <c:pt idx="60">
                  <c:v>21.529</c:v>
                </c:pt>
                <c:pt idx="61">
                  <c:v>105.873</c:v>
                </c:pt>
                <c:pt idx="62">
                  <c:v>49.988999999999997</c:v>
                </c:pt>
                <c:pt idx="63">
                  <c:v>261.30500000000001</c:v>
                </c:pt>
                <c:pt idx="64">
                  <c:v>283.40899999999999</c:v>
                </c:pt>
                <c:pt idx="65">
                  <c:v>241.14099999999999</c:v>
                </c:pt>
                <c:pt idx="66">
                  <c:v>248.95099999999999</c:v>
                </c:pt>
                <c:pt idx="67">
                  <c:v>112.54300000000001</c:v>
                </c:pt>
                <c:pt idx="68">
                  <c:v>238.102</c:v>
                </c:pt>
                <c:pt idx="69">
                  <c:v>242.38300000000001</c:v>
                </c:pt>
                <c:pt idx="70">
                  <c:v>371.495</c:v>
                </c:pt>
                <c:pt idx="71">
                  <c:v>89.16</c:v>
                </c:pt>
                <c:pt idx="72">
                  <c:v>91.760999999999996</c:v>
                </c:pt>
                <c:pt idx="73">
                  <c:v>73.632999999999996</c:v>
                </c:pt>
                <c:pt idx="74">
                  <c:v>207.17400000000001</c:v>
                </c:pt>
                <c:pt idx="75">
                  <c:v>73.108000000000004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115.68</c:v>
                </c:pt>
                <c:pt idx="80">
                  <c:v>133.559</c:v>
                </c:pt>
                <c:pt idx="81">
                  <c:v>40.25</c:v>
                </c:pt>
                <c:pt idx="82">
                  <c:v>102.06</c:v>
                </c:pt>
                <c:pt idx="83">
                  <c:v>138.63800000000001</c:v>
                </c:pt>
                <c:pt idx="84">
                  <c:v>157.87700000000001</c:v>
                </c:pt>
                <c:pt idx="85">
                  <c:v>128.411</c:v>
                </c:pt>
                <c:pt idx="86">
                  <c:v>150.06</c:v>
                </c:pt>
                <c:pt idx="87">
                  <c:v>164.62</c:v>
                </c:pt>
                <c:pt idx="88">
                  <c:v>335.67500000000001</c:v>
                </c:pt>
                <c:pt idx="89">
                  <c:v>277.12299999999999</c:v>
                </c:pt>
                <c:pt idx="90">
                  <c:v>283.69</c:v>
                </c:pt>
                <c:pt idx="91">
                  <c:v>134.45699999999999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F9-485F-958C-E843DB5BCCA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97084920"/>
        <c:axId val="1"/>
      </c:barChart>
      <c:catAx>
        <c:axId val="197084920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5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  <c:max val="4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97084920"/>
        <c:crosses val="autoZero"/>
        <c:crossBetween val="between"/>
        <c:majorUnit val="100"/>
        <c:minorUnit val="1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trlProps/ctrlProp1.xml><?xml version="1.0" encoding="utf-8"?>
<formControlPr xmlns="http://schemas.microsoft.com/office/spreadsheetml/2009/9/main" objectType="Button" lockText="1"/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99060</xdr:colOff>
          <xdr:row>34</xdr:row>
          <xdr:rowOff>0</xdr:rowOff>
        </xdr:from>
        <xdr:to>
          <xdr:col>0</xdr:col>
          <xdr:colOff>952500</xdr:colOff>
          <xdr:row>36</xdr:row>
          <xdr:rowOff>7620</xdr:rowOff>
        </xdr:to>
        <xdr:sp macro="" textlink="">
          <xdr:nvSpPr>
            <xdr:cNvPr id="8199" name="Button 7" hidden="1">
              <a:extLst>
                <a:ext uri="{63B3BB69-23CF-44E3-9099-C40C66FF867C}">
                  <a14:compatExt spid="_x0000_s81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PREPARE FILE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</xdr:colOff>
      <xdr:row>3</xdr:row>
      <xdr:rowOff>114300</xdr:rowOff>
    </xdr:from>
    <xdr:to>
      <xdr:col>5</xdr:col>
      <xdr:colOff>563880</xdr:colOff>
      <xdr:row>20</xdr:row>
      <xdr:rowOff>7620</xdr:rowOff>
    </xdr:to>
    <xdr:graphicFrame macro="">
      <xdr:nvGraphicFramePr>
        <xdr:cNvPr id="512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22860</xdr:colOff>
      <xdr:row>4</xdr:row>
      <xdr:rowOff>0</xdr:rowOff>
    </xdr:from>
    <xdr:to>
      <xdr:col>11</xdr:col>
      <xdr:colOff>563880</xdr:colOff>
      <xdr:row>20</xdr:row>
      <xdr:rowOff>0</xdr:rowOff>
    </xdr:to>
    <xdr:graphicFrame macro="">
      <xdr:nvGraphicFramePr>
        <xdr:cNvPr id="5123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0</xdr:colOff>
      <xdr:row>21</xdr:row>
      <xdr:rowOff>0</xdr:rowOff>
    </xdr:from>
    <xdr:to>
      <xdr:col>9</xdr:col>
      <xdr:colOff>137160</xdr:colOff>
      <xdr:row>38</xdr:row>
      <xdr:rowOff>7620</xdr:rowOff>
    </xdr:to>
    <xdr:graphicFrame macro="">
      <xdr:nvGraphicFramePr>
        <xdr:cNvPr id="5124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</xdr:colOff>
      <xdr:row>3</xdr:row>
      <xdr:rowOff>114300</xdr:rowOff>
    </xdr:from>
    <xdr:to>
      <xdr:col>5</xdr:col>
      <xdr:colOff>563880</xdr:colOff>
      <xdr:row>20</xdr:row>
      <xdr:rowOff>7620</xdr:rowOff>
    </xdr:to>
    <xdr:graphicFrame macro="">
      <xdr:nvGraphicFramePr>
        <xdr:cNvPr id="4098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22860</xdr:colOff>
      <xdr:row>4</xdr:row>
      <xdr:rowOff>0</xdr:rowOff>
    </xdr:from>
    <xdr:to>
      <xdr:col>11</xdr:col>
      <xdr:colOff>563880</xdr:colOff>
      <xdr:row>20</xdr:row>
      <xdr:rowOff>0</xdr:rowOff>
    </xdr:to>
    <xdr:graphicFrame macro="">
      <xdr:nvGraphicFramePr>
        <xdr:cNvPr id="4099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30480</xdr:colOff>
      <xdr:row>20</xdr:row>
      <xdr:rowOff>114300</xdr:rowOff>
    </xdr:from>
    <xdr:to>
      <xdr:col>5</xdr:col>
      <xdr:colOff>556260</xdr:colOff>
      <xdr:row>37</xdr:row>
      <xdr:rowOff>22860</xdr:rowOff>
    </xdr:to>
    <xdr:graphicFrame macro="">
      <xdr:nvGraphicFramePr>
        <xdr:cNvPr id="4100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30480</xdr:colOff>
      <xdr:row>21</xdr:row>
      <xdr:rowOff>7620</xdr:rowOff>
    </xdr:from>
    <xdr:to>
      <xdr:col>11</xdr:col>
      <xdr:colOff>563880</xdr:colOff>
      <xdr:row>37</xdr:row>
      <xdr:rowOff>0</xdr:rowOff>
    </xdr:to>
    <xdr:graphicFrame macro="">
      <xdr:nvGraphicFramePr>
        <xdr:cNvPr id="4101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38100</xdr:colOff>
      <xdr:row>38</xdr:row>
      <xdr:rowOff>0</xdr:rowOff>
    </xdr:from>
    <xdr:to>
      <xdr:col>5</xdr:col>
      <xdr:colOff>556260</xdr:colOff>
      <xdr:row>55</xdr:row>
      <xdr:rowOff>91440</xdr:rowOff>
    </xdr:to>
    <xdr:graphicFrame macro="">
      <xdr:nvGraphicFramePr>
        <xdr:cNvPr id="4102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0</xdr:colOff>
      <xdr:row>38</xdr:row>
      <xdr:rowOff>0</xdr:rowOff>
    </xdr:from>
    <xdr:to>
      <xdr:col>11</xdr:col>
      <xdr:colOff>563880</xdr:colOff>
      <xdr:row>55</xdr:row>
      <xdr:rowOff>114300</xdr:rowOff>
    </xdr:to>
    <xdr:graphicFrame macro="">
      <xdr:nvGraphicFramePr>
        <xdr:cNvPr id="4103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ISKRPTG/Term%20Books/OptModel/Upload%20File/Daily%20Delta%20Source%20Fil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RISKRPTG/Term%20Books/Power/Daily%20Power%20Report%20Fil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Output Page"/>
      <sheetName val="Power"/>
      <sheetName val="Gas"/>
    </sheetNames>
    <sheetDataSet>
      <sheetData sheetId="0">
        <row r="59">
          <cell r="F59">
            <v>0.42138974606562368</v>
          </cell>
          <cell r="G59">
            <v>0.19892838836041316</v>
          </cell>
          <cell r="H59">
            <v>7.103847580097078E-3</v>
          </cell>
          <cell r="I59">
            <v>7.2763620342701793E-3</v>
          </cell>
          <cell r="J59">
            <v>6.8799197047946015E-2</v>
          </cell>
          <cell r="K59">
            <v>0.20643194530820805</v>
          </cell>
          <cell r="L59">
            <v>0.68913262462921487</v>
          </cell>
          <cell r="M59">
            <v>0.89609544090651605</v>
          </cell>
          <cell r="N59">
            <v>0.8190713100214011</v>
          </cell>
          <cell r="O59">
            <v>0.53016946634619377</v>
          </cell>
          <cell r="P59">
            <v>0.37243283775892078</v>
          </cell>
          <cell r="Q59">
            <v>0.4146193584627394</v>
          </cell>
          <cell r="R59">
            <v>0.47161542982986338</v>
          </cell>
          <cell r="S59">
            <v>0.40578678414617952</v>
          </cell>
          <cell r="T59">
            <v>0.31658133385477871</v>
          </cell>
          <cell r="U59">
            <v>0.27200997390281556</v>
          </cell>
          <cell r="V59">
            <v>0.19936302426224328</v>
          </cell>
          <cell r="W59">
            <v>0.25112416319025554</v>
          </cell>
          <cell r="X59">
            <v>0.70654103730016882</v>
          </cell>
          <cell r="Y59">
            <v>0.81075231685926707</v>
          </cell>
          <cell r="Z59">
            <v>0.71534165738696021</v>
          </cell>
          <cell r="AA59">
            <v>0.46655048823098433</v>
          </cell>
          <cell r="AB59">
            <v>0.41874506946004253</v>
          </cell>
          <cell r="AC59">
            <v>0.47676239467912351</v>
          </cell>
        </row>
        <row r="60">
          <cell r="F60">
            <v>1.6485761536788601E-5</v>
          </cell>
          <cell r="G60">
            <v>4.8585512629387706E-3</v>
          </cell>
          <cell r="H60">
            <v>1.6161025783612004E-4</v>
          </cell>
          <cell r="I60">
            <v>1.1713005185921554E-3</v>
          </cell>
          <cell r="J60">
            <v>1.0449968711482294E-3</v>
          </cell>
          <cell r="K60">
            <v>1.9287054342608356E-2</v>
          </cell>
          <cell r="L60">
            <v>0.29521091724047377</v>
          </cell>
          <cell r="M60">
            <v>0.46491125133137745</v>
          </cell>
          <cell r="N60">
            <v>0.31202078543585765</v>
          </cell>
          <cell r="O60">
            <v>0.1662332127234856</v>
          </cell>
          <cell r="P60">
            <v>7.8618745336377471E-2</v>
          </cell>
          <cell r="Q60">
            <v>9.0698102380703749E-2</v>
          </cell>
          <cell r="R60">
            <v>7.9061145667684962E-2</v>
          </cell>
          <cell r="S60">
            <v>4.1585638554837656E-2</v>
          </cell>
          <cell r="T60">
            <v>0.297976768174541</v>
          </cell>
          <cell r="U60">
            <v>0.13339370497055103</v>
          </cell>
          <cell r="V60">
            <v>0.1305888982396749</v>
          </cell>
          <cell r="W60">
            <v>6.6902905185599049E-2</v>
          </cell>
          <cell r="X60">
            <v>0.26790221333975994</v>
          </cell>
          <cell r="Y60">
            <v>0.34258446146828908</v>
          </cell>
          <cell r="Z60">
            <v>0.29441515338770974</v>
          </cell>
          <cell r="AA60">
            <v>0.28416459290327367</v>
          </cell>
          <cell r="AB60">
            <v>0.13510962017418413</v>
          </cell>
          <cell r="AC60">
            <v>0.15728035055392564</v>
          </cell>
        </row>
        <row r="62">
          <cell r="F62">
            <v>0.99935221745200176</v>
          </cell>
          <cell r="G62">
            <v>0.67802644514608634</v>
          </cell>
          <cell r="H62">
            <v>0.3501222631749078</v>
          </cell>
          <cell r="I62">
            <v>0.34196792862733627</v>
          </cell>
          <cell r="J62">
            <v>0.34618755052747907</v>
          </cell>
          <cell r="K62">
            <v>0.41642538869211632</v>
          </cell>
          <cell r="L62">
            <v>0.8721921581529436</v>
          </cell>
          <cell r="M62">
            <v>0.96797139110239705</v>
          </cell>
          <cell r="N62">
            <v>0.92349805893397918</v>
          </cell>
          <cell r="O62">
            <v>0.72024761120622793</v>
          </cell>
          <cell r="P62">
            <v>0.70922530040820742</v>
          </cell>
          <cell r="Q62">
            <v>0.76252022889046545</v>
          </cell>
          <cell r="R62">
            <v>0.79145418614091456</v>
          </cell>
          <cell r="S62">
            <v>0.72728435199982566</v>
          </cell>
          <cell r="T62">
            <v>0.6146904821938538</v>
          </cell>
          <cell r="U62">
            <v>0.47873926131482436</v>
          </cell>
          <cell r="V62">
            <v>0.36885778206857467</v>
          </cell>
          <cell r="W62">
            <v>0.43730459747439737</v>
          </cell>
          <cell r="X62">
            <v>0.84490848252875128</v>
          </cell>
          <cell r="Y62">
            <v>0.92264925104297135</v>
          </cell>
          <cell r="Z62">
            <v>0.86834971009578221</v>
          </cell>
          <cell r="AA62">
            <v>0.64550903283406635</v>
          </cell>
          <cell r="AB62">
            <v>0.68613345138197823</v>
          </cell>
          <cell r="AC62">
            <v>0.74281005637062436</v>
          </cell>
        </row>
        <row r="63">
          <cell r="F63">
            <v>0.29262187645508975</v>
          </cell>
          <cell r="G63">
            <v>0.1292973440659847</v>
          </cell>
          <cell r="H63">
            <v>7.8672559538657816E-2</v>
          </cell>
          <cell r="I63">
            <v>4.7330664696977449E-2</v>
          </cell>
          <cell r="J63">
            <v>3.1873543126470283E-2</v>
          </cell>
          <cell r="K63">
            <v>5.9537158712576248E-2</v>
          </cell>
          <cell r="L63">
            <v>0.55175516774969235</v>
          </cell>
          <cell r="M63">
            <v>0.73506935803252782</v>
          </cell>
          <cell r="N63">
            <v>0.54214736605018088</v>
          </cell>
          <cell r="O63">
            <v>0.37882283274752016</v>
          </cell>
          <cell r="P63">
            <v>0.34207112561352404</v>
          </cell>
          <cell r="Q63">
            <v>0.36805770676574329</v>
          </cell>
          <cell r="R63">
            <v>0.3297462298381939</v>
          </cell>
          <cell r="S63">
            <v>0.21751315108209479</v>
          </cell>
          <cell r="T63">
            <v>0.45242812240384611</v>
          </cell>
          <cell r="U63">
            <v>0.2658003977183091</v>
          </cell>
          <cell r="V63">
            <v>0.24965729758736052</v>
          </cell>
          <cell r="W63">
            <v>0.14645650550584344</v>
          </cell>
          <cell r="X63">
            <v>0.55508826236551623</v>
          </cell>
          <cell r="Y63">
            <v>0.67095661364300629</v>
          </cell>
          <cell r="Z63">
            <v>0.58523829500469071</v>
          </cell>
          <cell r="AA63">
            <v>0.43135503656122132</v>
          </cell>
          <cell r="AB63">
            <v>0.36333183237518868</v>
          </cell>
          <cell r="AC63">
            <v>0.42438405818961034</v>
          </cell>
        </row>
      </sheetData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WER SUM"/>
      <sheetName val="REG"/>
      <sheetName val="SPEC"/>
      <sheetName val="MWA"/>
      <sheetName val="MWA FIXED INPUT PG"/>
      <sheetName val="MWA Prompt"/>
      <sheetName val="MWH"/>
      <sheetName val="MWH FIXED INPUT PG"/>
      <sheetName val="PLR SUM"/>
      <sheetName val="SPEC SUM"/>
      <sheetName val="PLR DETAILS"/>
      <sheetName val="SPEC DETAILS"/>
      <sheetName val="SPEC REPORT"/>
      <sheetName val="SPEC REPORT DETAILS"/>
      <sheetName val="SPEC SETTLEMENTS"/>
      <sheetName val="PLR OPTIONS"/>
      <sheetName val="SPEC OPTIONS"/>
      <sheetName val="OPEN SPEC"/>
      <sheetName val="5-DAY"/>
      <sheetName val="VAR"/>
      <sheetName val="Gap Risk"/>
    </sheetNames>
    <sheetDataSet>
      <sheetData sheetId="0"/>
      <sheetData sheetId="1"/>
      <sheetData sheetId="2"/>
      <sheetData sheetId="3"/>
      <sheetData sheetId="4"/>
      <sheetData sheetId="5">
        <row r="29">
          <cell r="I29">
            <v>456</v>
          </cell>
          <cell r="M29">
            <v>450</v>
          </cell>
          <cell r="Q29">
            <v>274</v>
          </cell>
        </row>
        <row r="30">
          <cell r="I30">
            <v>456</v>
          </cell>
          <cell r="M30">
            <v>450</v>
          </cell>
          <cell r="Q30">
            <v>274</v>
          </cell>
        </row>
        <row r="33">
          <cell r="I33">
            <v>233</v>
          </cell>
          <cell r="M33">
            <v>228</v>
          </cell>
          <cell r="Q33">
            <v>160</v>
          </cell>
        </row>
        <row r="34">
          <cell r="I34">
            <v>233</v>
          </cell>
          <cell r="M34">
            <v>228</v>
          </cell>
          <cell r="Q34">
            <v>160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cott Gardner" refreshedDate="37244.301890162038" createdVersion="1" recordCount="65527">
  <cacheSource type="worksheet">
    <worksheetSource ref="A9:V65536" sheet="OPEN SPEC"/>
  </cacheSource>
  <cacheFields count="22">
    <cacheField name="DEAL" numFmtId="0">
      <sharedItems containsString="0" containsBlank="1" count="1">
        <m/>
      </sharedItems>
    </cacheField>
    <cacheField name="ST" numFmtId="0">
      <sharedItems containsString="0" containsBlank="1" count="1">
        <m/>
      </sharedItems>
    </cacheField>
    <cacheField name="DIV" numFmtId="0">
      <sharedItems containsString="0" containsBlank="1" count="1">
        <m/>
      </sharedItems>
    </cacheField>
    <cacheField name="B/S" numFmtId="0">
      <sharedItems containsString="0" containsBlank="1" count="1">
        <m/>
      </sharedItems>
    </cacheField>
    <cacheField name="FASB" numFmtId="0">
      <sharedItems containsString="0" containsBlank="1" count="1">
        <m/>
      </sharedItems>
    </cacheField>
    <cacheField name="EXEC DATE" numFmtId="0">
      <sharedItems containsString="0" containsBlank="1" count="1">
        <m/>
      </sharedItems>
    </cacheField>
    <cacheField name="TYPE" numFmtId="0">
      <sharedItems containsString="0" containsBlank="1" count="1">
        <m/>
      </sharedItems>
    </cacheField>
    <cacheField name="TRADER" numFmtId="0">
      <sharedItems containsString="0" containsBlank="1" count="1">
        <m/>
      </sharedItems>
    </cacheField>
    <cacheField name="COUNTERPARTY" numFmtId="0">
      <sharedItems containsString="0" containsBlank="1" count="1">
        <m/>
      </sharedItems>
    </cacheField>
    <cacheField name="MONTH" numFmtId="0">
      <sharedItems containsDate="1" containsString="0" containsBlank="1" minDate="2002-04-01T00:00:00" maxDate="2002-10-02T00:00:00" count="8">
        <m/>
        <d v="2002-04-01T00:00:00" u="1"/>
        <d v="2002-05-01T00:00:00" u="1"/>
        <d v="2002-06-01T00:00:00" u="1"/>
        <d v="2002-07-01T00:00:00" u="1"/>
        <d v="2002-08-01T00:00:00" u="1"/>
        <d v="2002-09-01T00:00:00" u="1"/>
        <d v="2002-10-01T00:00:00" u="1"/>
      </sharedItems>
    </cacheField>
    <cacheField name="DAILY" numFmtId="0">
      <sharedItems containsString="0" containsBlank="1" count="1">
        <m/>
      </sharedItems>
    </cacheField>
    <cacheField name="EXT QTY" numFmtId="0">
      <sharedItems containsString="0" containsBlank="1" count="1">
        <m/>
      </sharedItems>
    </cacheField>
    <cacheField name="CTRT" numFmtId="0">
      <sharedItems containsString="0" containsBlank="1" count="1">
        <m/>
      </sharedItems>
    </cacheField>
    <cacheField name="FEE" numFmtId="0">
      <sharedItems containsString="0" containsBlank="1" count="1">
        <m/>
      </sharedItems>
    </cacheField>
    <cacheField name="PGE_PAYS" numFmtId="0">
      <sharedItems containsString="0" containsBlank="1" count="1">
        <m/>
      </sharedItems>
    </cacheField>
    <cacheField name="PGE_REC" numFmtId="0">
      <sharedItems containsString="0" containsBlank="1" count="1">
        <m/>
      </sharedItems>
    </cacheField>
    <cacheField name="CURR" numFmtId="0">
      <sharedItems containsString="0" containsBlank="1" count="1">
        <m/>
      </sharedItems>
    </cacheField>
    <cacheField name="PRICE" numFmtId="0">
      <sharedItems containsString="0" containsBlank="1" count="1">
        <m/>
      </sharedItems>
    </cacheField>
    <cacheField name="CP PAYS" numFmtId="0">
      <sharedItems containsString="0" containsBlank="1" count="1">
        <m/>
      </sharedItems>
    </cacheField>
    <cacheField name="NET" numFmtId="0">
      <sharedItems containsString="0" containsBlank="1" count="1">
        <m/>
      </sharedItems>
    </cacheField>
    <cacheField name="CURR2" numFmtId="0">
      <sharedItems containsString="0" containsBlank="1" count="1">
        <m/>
      </sharedItems>
    </cacheField>
    <cacheField name="LOCATION" numFmtId="0">
      <sharedItems containsString="0" containsBlank="1" containsNumber="1" containsInteger="1" minValue="0" maxValue="0" count="2">
        <n v="0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5527"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A3:C7" firstHeaderRow="1" firstDataRow="2" firstDataCol="1"/>
  <pivotFields count="22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Col" compact="0" outline="0" subtotalTop="0" showAll="0" includeNewItemsInFilter="1">
      <items count="9">
        <item m="1" x="1"/>
        <item m="1" x="2"/>
        <item m="1" x="3"/>
        <item m="1" x="4"/>
        <item m="1" x="5"/>
        <item m="1" x="6"/>
        <item m="1" x="7"/>
        <item x="0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3">
        <item x="1"/>
        <item x="0"/>
        <item t="default"/>
      </items>
    </pivotField>
  </pivotFields>
  <rowFields count="1">
    <field x="21"/>
  </rowFields>
  <rowItems count="3">
    <i>
      <x/>
    </i>
    <i>
      <x v="1"/>
    </i>
    <i t="grand">
      <x/>
    </i>
  </rowItems>
  <colFields count="1">
    <field x="9"/>
  </colFields>
  <colItems count="2">
    <i>
      <x v="7"/>
    </i>
    <i t="grand">
      <x/>
    </i>
  </colItems>
  <dataFields count="1">
    <dataField name="Sum of NET" fld="19" baseField="0" baseItem="0"/>
  </dataFields>
  <formats count="3">
    <format dxfId="2">
      <pivotArea type="all" dataOnly="0" outline="0" fieldPosition="0"/>
    </format>
    <format dxfId="1">
      <pivotArea type="all" dataOnly="0" outline="0" fieldPosition="0"/>
    </format>
    <format dxfId="0">
      <pivotArea field="21" dataOnly="0" grandRow="1" outline="0" axis="axisRow" fieldPosition="0">
        <references count="1">
          <reference field="21" count="0"/>
        </references>
      </pivotArea>
    </format>
  </format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pivotTable" Target="../pivotTables/pivotTable1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E30"/>
  <sheetViews>
    <sheetView tabSelected="1" zoomScale="85" workbookViewId="0">
      <selection activeCell="A6" sqref="A6"/>
    </sheetView>
  </sheetViews>
  <sheetFormatPr defaultRowHeight="10.199999999999999" x14ac:dyDescent="0.2"/>
  <cols>
    <col min="1" max="1" width="47.1640625" style="75" customWidth="1"/>
    <col min="2" max="2" width="9.33203125" style="75"/>
    <col min="3" max="3" width="15.1640625" style="75" customWidth="1"/>
    <col min="4" max="4" width="15.5" style="75" customWidth="1"/>
    <col min="5" max="5" width="16.33203125" style="75" customWidth="1"/>
    <col min="6" max="16384" width="9.33203125" style="75"/>
  </cols>
  <sheetData>
    <row r="1" spans="1:5" ht="12.6" x14ac:dyDescent="0.25">
      <c r="A1" s="74" t="s">
        <v>10</v>
      </c>
    </row>
    <row r="2" spans="1:5" ht="12.6" x14ac:dyDescent="0.25">
      <c r="A2" s="74" t="s">
        <v>52</v>
      </c>
    </row>
    <row r="3" spans="1:5" ht="12.6" x14ac:dyDescent="0.25">
      <c r="A3" s="74" t="s">
        <v>153</v>
      </c>
    </row>
    <row r="4" spans="1:5" ht="12.6" x14ac:dyDescent="0.25">
      <c r="A4" s="74" t="s">
        <v>12</v>
      </c>
    </row>
    <row r="7" spans="1:5" x14ac:dyDescent="0.2">
      <c r="A7" s="77" t="s">
        <v>127</v>
      </c>
      <c r="C7" s="86" t="s">
        <v>41</v>
      </c>
      <c r="D7" s="50"/>
      <c r="E7" s="50"/>
    </row>
    <row r="8" spans="1:5" x14ac:dyDescent="0.2">
      <c r="A8" s="75" t="s">
        <v>40</v>
      </c>
      <c r="C8" s="93">
        <v>305387</v>
      </c>
      <c r="D8" s="81"/>
      <c r="E8" s="81"/>
    </row>
    <row r="9" spans="1:5" x14ac:dyDescent="0.2">
      <c r="A9" s="75" t="s">
        <v>15</v>
      </c>
      <c r="C9" s="76">
        <f>C16+C26</f>
        <v>-59273</v>
      </c>
      <c r="D9" s="80"/>
      <c r="E9" s="80"/>
    </row>
    <row r="10" spans="1:5" x14ac:dyDescent="0.2">
      <c r="A10" s="75" t="s">
        <v>17</v>
      </c>
      <c r="C10" s="76">
        <f>C17+C27</f>
        <v>-221367</v>
      </c>
      <c r="D10" s="80"/>
      <c r="E10" s="80"/>
    </row>
    <row r="14" spans="1:5" x14ac:dyDescent="0.2">
      <c r="A14" s="77" t="s">
        <v>51</v>
      </c>
      <c r="C14" s="86" t="s">
        <v>41</v>
      </c>
      <c r="D14" s="86" t="s">
        <v>44</v>
      </c>
      <c r="E14" s="86" t="s">
        <v>45</v>
      </c>
    </row>
    <row r="15" spans="1:5" x14ac:dyDescent="0.2">
      <c r="A15" s="75" t="s">
        <v>40</v>
      </c>
      <c r="B15" s="80"/>
      <c r="C15" s="92">
        <v>305387</v>
      </c>
      <c r="D15" s="87">
        <v>2500000</v>
      </c>
      <c r="E15" s="88">
        <f>IF(ABS(C15)&gt;D15,ABS(C15)-D15,0)</f>
        <v>0</v>
      </c>
    </row>
    <row r="16" spans="1:5" x14ac:dyDescent="0.2">
      <c r="A16" s="75" t="s">
        <v>77</v>
      </c>
      <c r="C16" s="76">
        <f>'PLR SUM'!AA30+'PLR SUM'!AA45</f>
        <v>-59488</v>
      </c>
      <c r="D16" s="76">
        <v>-2500000</v>
      </c>
      <c r="E16" s="89">
        <f>IF(C16&lt;D16,ABS(C16)-D16,0)</f>
        <v>0</v>
      </c>
    </row>
    <row r="17" spans="1:5" x14ac:dyDescent="0.2">
      <c r="A17" s="75" t="s">
        <v>78</v>
      </c>
      <c r="C17" s="76">
        <f>'5-DAY'!C1</f>
        <v>-302970</v>
      </c>
      <c r="D17" s="76">
        <v>-5625000</v>
      </c>
      <c r="E17" s="89">
        <f>IF(C17&lt;D17,C17-D17,0)</f>
        <v>0</v>
      </c>
    </row>
    <row r="18" spans="1:5" x14ac:dyDescent="0.2">
      <c r="A18" s="75" t="s">
        <v>46</v>
      </c>
      <c r="C18" s="78">
        <f>'Gap Risk'!B17</f>
        <v>-3048351.1500999997</v>
      </c>
      <c r="D18" s="91">
        <v>17000000</v>
      </c>
      <c r="E18" s="90">
        <f>IF(ABS(C18)&gt;D18,ABS(C18)-D18,0)</f>
        <v>0</v>
      </c>
    </row>
    <row r="19" spans="1:5" x14ac:dyDescent="0.2">
      <c r="A19" s="75" t="s">
        <v>102</v>
      </c>
      <c r="C19" s="78">
        <f>'Gap Risk'!B20</f>
        <v>-5671605.0727000004</v>
      </c>
      <c r="D19" s="91">
        <v>17000000</v>
      </c>
      <c r="E19" s="90">
        <f>IF(ABS(C19)&gt;D19,ABS(C19)-D19,0)</f>
        <v>0</v>
      </c>
    </row>
    <row r="22" spans="1:5" x14ac:dyDescent="0.2">
      <c r="A22" s="77" t="s">
        <v>13</v>
      </c>
      <c r="C22" s="86" t="s">
        <v>41</v>
      </c>
      <c r="D22" s="86" t="s">
        <v>44</v>
      </c>
      <c r="E22" s="86" t="s">
        <v>45</v>
      </c>
    </row>
    <row r="23" spans="1:5" x14ac:dyDescent="0.2">
      <c r="A23" s="75" t="s">
        <v>40</v>
      </c>
      <c r="B23" s="80"/>
      <c r="C23" s="92">
        <v>0</v>
      </c>
      <c r="D23" s="87">
        <v>1000000</v>
      </c>
      <c r="E23" s="88">
        <f>'SPEC REPORT'!K8</f>
        <v>0</v>
      </c>
    </row>
    <row r="24" spans="1:5" x14ac:dyDescent="0.2">
      <c r="A24" s="75" t="s">
        <v>46</v>
      </c>
      <c r="C24" s="78">
        <f>'Gap Risk'!B7</f>
        <v>0</v>
      </c>
      <c r="D24" s="91">
        <v>5000000</v>
      </c>
      <c r="E24" s="90">
        <f>'SPEC REPORT'!K11</f>
        <v>0</v>
      </c>
    </row>
    <row r="25" spans="1:5" x14ac:dyDescent="0.2">
      <c r="A25" s="75" t="s">
        <v>102</v>
      </c>
      <c r="C25" s="78">
        <f>'SPEC REPORT'!I12</f>
        <v>0</v>
      </c>
      <c r="D25" s="91">
        <v>5000000</v>
      </c>
      <c r="E25" s="90"/>
    </row>
    <row r="26" spans="1:5" x14ac:dyDescent="0.2">
      <c r="A26" s="75" t="s">
        <v>77</v>
      </c>
      <c r="C26" s="76">
        <f>'SPEC REPORT'!I9</f>
        <v>215</v>
      </c>
      <c r="D26" s="76">
        <v>-1000000</v>
      </c>
      <c r="E26" s="89">
        <f>IF(C26&lt;D26,ABS(C26)-D26,0)</f>
        <v>0</v>
      </c>
    </row>
    <row r="27" spans="1:5" x14ac:dyDescent="0.2">
      <c r="A27" s="75" t="s">
        <v>78</v>
      </c>
      <c r="C27" s="76">
        <f>'SPEC REPORT'!I10</f>
        <v>81603</v>
      </c>
      <c r="D27" s="76">
        <v>-2250000</v>
      </c>
      <c r="E27" s="89">
        <f>IF(C27&lt;D27,C27-D27,0)</f>
        <v>0</v>
      </c>
    </row>
    <row r="28" spans="1:5" x14ac:dyDescent="0.2">
      <c r="A28" s="75" t="s">
        <v>75</v>
      </c>
      <c r="C28" s="106">
        <f>'5-DAY'!F2</f>
        <v>274290</v>
      </c>
    </row>
    <row r="29" spans="1:5" x14ac:dyDescent="0.2">
      <c r="A29" s="75" t="s">
        <v>76</v>
      </c>
      <c r="C29" s="106">
        <f>SUM('5-DAY'!C80:C142)</f>
        <v>-359153.06000000006</v>
      </c>
    </row>
    <row r="30" spans="1:5" x14ac:dyDescent="0.2">
      <c r="A30" s="75" t="s">
        <v>18</v>
      </c>
      <c r="C30" s="76">
        <f>'SPEC REPORT'!D12</f>
        <v>4562870.5432664901</v>
      </c>
    </row>
  </sheetData>
  <pageMargins left="0.75" right="0.75" top="1" bottom="1" header="0.5" footer="0.5"/>
  <pageSetup paperSize="5" orientation="landscape" r:id="rId1"/>
  <headerFooter alignWithMargins="0">
    <oddFooter>&amp;L&amp;F  &amp;A&amp;R&amp;D  &amp;T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9" r:id="rId4" name="Button 7">
              <controlPr defaultSize="0" print="0" autoFill="0" autoPict="0" macro="[0]!Macro1">
                <anchor moveWithCells="1" sizeWithCells="1">
                  <from>
                    <xdr:col>0</xdr:col>
                    <xdr:colOff>99060</xdr:colOff>
                    <xdr:row>34</xdr:row>
                    <xdr:rowOff>0</xdr:rowOff>
                  </from>
                  <to>
                    <xdr:col>0</xdr:col>
                    <xdr:colOff>952500</xdr:colOff>
                    <xdr:row>36</xdr:row>
                    <xdr:rowOff>7620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S113"/>
  <sheetViews>
    <sheetView zoomScale="85" workbookViewId="0"/>
  </sheetViews>
  <sheetFormatPr defaultColWidth="10.6640625" defaultRowHeight="9.6" x14ac:dyDescent="0.2"/>
  <cols>
    <col min="1" max="1" width="17.83203125" style="100" customWidth="1"/>
    <col min="2" max="2" width="17.83203125" style="95" customWidth="1"/>
    <col min="3" max="10" width="17.83203125" style="97" customWidth="1"/>
    <col min="11" max="12" width="17.83203125" style="98" customWidth="1"/>
    <col min="13" max="13" width="10.6640625" style="99" customWidth="1"/>
    <col min="14" max="16" width="10.6640625" style="97" customWidth="1"/>
    <col min="17" max="17" width="8" style="97" customWidth="1"/>
    <col min="18" max="18" width="9" style="97" customWidth="1"/>
    <col min="19" max="19" width="8.1640625" style="97" customWidth="1"/>
    <col min="20" max="16384" width="10.6640625" style="97"/>
  </cols>
  <sheetData>
    <row r="1" spans="1:19" ht="10.199999999999999" x14ac:dyDescent="0.2">
      <c r="A1" s="94" t="s">
        <v>85</v>
      </c>
      <c r="C1" s="96"/>
    </row>
    <row r="2" spans="1:19" ht="10.199999999999999" x14ac:dyDescent="0.2">
      <c r="A2" s="94" t="str">
        <f>'GAS SUM'!A3</f>
        <v>As of December 26, 2001</v>
      </c>
      <c r="C2" s="96"/>
    </row>
    <row r="4" spans="1:19" x14ac:dyDescent="0.2">
      <c r="N4" s="100"/>
      <c r="O4" s="95"/>
    </row>
    <row r="5" spans="1:19" x14ac:dyDescent="0.2">
      <c r="N5" s="100"/>
      <c r="O5" s="95"/>
    </row>
    <row r="6" spans="1:19" x14ac:dyDescent="0.2">
      <c r="N6" s="97" t="s">
        <v>118</v>
      </c>
      <c r="O6" s="95"/>
    </row>
    <row r="7" spans="1:19" x14ac:dyDescent="0.2">
      <c r="N7" s="101" t="s">
        <v>79</v>
      </c>
      <c r="O7" s="102" t="s">
        <v>80</v>
      </c>
      <c r="P7" s="103" t="s">
        <v>81</v>
      </c>
      <c r="Q7" s="103" t="s">
        <v>88</v>
      </c>
      <c r="R7" s="54"/>
      <c r="S7" s="54"/>
    </row>
    <row r="8" spans="1:19" x14ac:dyDescent="0.2">
      <c r="N8" s="100">
        <f>'5-DAY'!A39</f>
        <v>37104</v>
      </c>
      <c r="O8" s="95">
        <f>'5-DAY'!B39/1000</f>
        <v>3258.4079999999999</v>
      </c>
      <c r="P8" s="95">
        <v>3894</v>
      </c>
      <c r="Q8" s="95"/>
      <c r="R8" s="95"/>
      <c r="S8" s="95"/>
    </row>
    <row r="9" spans="1:19" x14ac:dyDescent="0.2">
      <c r="N9" s="100">
        <f>'5-DAY'!A40</f>
        <v>37105</v>
      </c>
      <c r="O9" s="95">
        <f>'5-DAY'!B40/1000</f>
        <v>-1196.0889999999999</v>
      </c>
      <c r="P9" s="95">
        <v>1865</v>
      </c>
      <c r="Q9" s="95">
        <f>VAR!B4/1000</f>
        <v>2346.3690000000001</v>
      </c>
      <c r="R9" s="95"/>
      <c r="S9" s="95"/>
    </row>
    <row r="10" spans="1:19" x14ac:dyDescent="0.2">
      <c r="N10" s="100">
        <f>'5-DAY'!A41</f>
        <v>37106</v>
      </c>
      <c r="O10" s="95">
        <f>'5-DAY'!B41/1000</f>
        <v>1275.855</v>
      </c>
      <c r="P10" s="95">
        <v>2117</v>
      </c>
      <c r="Q10" s="95">
        <f>VAR!B5/1000</f>
        <v>2188.87</v>
      </c>
      <c r="R10" s="95"/>
      <c r="S10" s="95"/>
    </row>
    <row r="11" spans="1:19" x14ac:dyDescent="0.2">
      <c r="N11" s="100">
        <f>'5-DAY'!A42</f>
        <v>37109</v>
      </c>
      <c r="O11" s="95">
        <f>'5-DAY'!B42/1000</f>
        <v>-2323.857</v>
      </c>
      <c r="P11" s="95">
        <v>922</v>
      </c>
      <c r="Q11" s="95">
        <f>VAR!B6/1000</f>
        <v>2225.3249999999998</v>
      </c>
      <c r="R11" s="95"/>
      <c r="S11" s="95"/>
    </row>
    <row r="12" spans="1:19" x14ac:dyDescent="0.2">
      <c r="N12" s="100">
        <f>'5-DAY'!A43</f>
        <v>37110</v>
      </c>
      <c r="O12" s="95">
        <f>'5-DAY'!B43/1000</f>
        <v>308.44799999999998</v>
      </c>
      <c r="P12" s="95">
        <f t="shared" ref="P12:P21" si="0">SUM(O8:O12)</f>
        <v>1322.7649999999999</v>
      </c>
      <c r="Q12" s="95">
        <f>VAR!B7/1000</f>
        <v>2124.9850000000001</v>
      </c>
      <c r="R12" s="95"/>
      <c r="S12" s="95"/>
    </row>
    <row r="13" spans="1:19" x14ac:dyDescent="0.2">
      <c r="N13" s="100">
        <f>'5-DAY'!A44</f>
        <v>37111</v>
      </c>
      <c r="O13" s="95">
        <f>'5-DAY'!B44/1000</f>
        <v>1183.4349999999999</v>
      </c>
      <c r="P13" s="95">
        <f t="shared" si="0"/>
        <v>-752.20800000000008</v>
      </c>
      <c r="Q13" s="95">
        <f>VAR!B8/1000</f>
        <v>2145.674</v>
      </c>
      <c r="R13" s="95"/>
      <c r="S13" s="95"/>
    </row>
    <row r="14" spans="1:19" x14ac:dyDescent="0.2">
      <c r="N14" s="100">
        <f>'5-DAY'!A45</f>
        <v>37112</v>
      </c>
      <c r="O14" s="95">
        <f>'5-DAY'!B45/1000</f>
        <v>1159.5350000000001</v>
      </c>
      <c r="P14" s="95">
        <f t="shared" si="0"/>
        <v>1603.4160000000002</v>
      </c>
      <c r="Q14" s="95">
        <f>VAR!B9/1000</f>
        <v>2094.9850000000001</v>
      </c>
      <c r="R14" s="95"/>
      <c r="S14" s="95"/>
    </row>
    <row r="15" spans="1:19" x14ac:dyDescent="0.2">
      <c r="N15" s="100">
        <f>'5-DAY'!A46</f>
        <v>37113</v>
      </c>
      <c r="O15" s="95">
        <f>'5-DAY'!B46/1000</f>
        <v>-595.70600000000002</v>
      </c>
      <c r="P15" s="95">
        <f t="shared" si="0"/>
        <v>-268.1450000000001</v>
      </c>
      <c r="Q15" s="95">
        <f>VAR!B10/1000</f>
        <v>2079.2869999999998</v>
      </c>
      <c r="R15" s="95"/>
      <c r="S15" s="95"/>
    </row>
    <row r="16" spans="1:19" x14ac:dyDescent="0.2">
      <c r="N16" s="100">
        <f>'5-DAY'!A47</f>
        <v>37116</v>
      </c>
      <c r="O16" s="95">
        <f>'5-DAY'!B47/1000</f>
        <v>-6281.8689999999997</v>
      </c>
      <c r="P16" s="95">
        <f t="shared" si="0"/>
        <v>-4226.1570000000002</v>
      </c>
      <c r="Q16" s="95">
        <f>VAR!B11/1000</f>
        <v>1611.819</v>
      </c>
      <c r="R16" s="95"/>
      <c r="S16" s="95"/>
    </row>
    <row r="17" spans="14:17" x14ac:dyDescent="0.2">
      <c r="N17" s="100">
        <f>'5-DAY'!A48</f>
        <v>37117</v>
      </c>
      <c r="O17" s="95">
        <f>'5-DAY'!B48/1000</f>
        <v>-44.610999999999997</v>
      </c>
      <c r="P17" s="95">
        <f t="shared" si="0"/>
        <v>-4579.2159999999994</v>
      </c>
      <c r="Q17" s="95">
        <f>VAR!B12/1000</f>
        <v>1644.596</v>
      </c>
    </row>
    <row r="18" spans="14:17" x14ac:dyDescent="0.2">
      <c r="N18" s="100">
        <f>'5-DAY'!A49</f>
        <v>37118</v>
      </c>
      <c r="O18" s="95">
        <f>'5-DAY'!B49/1000</f>
        <v>-1707.2070000000001</v>
      </c>
      <c r="P18" s="95">
        <f t="shared" si="0"/>
        <v>-7469.8580000000002</v>
      </c>
      <c r="Q18" s="95">
        <f>VAR!B13/1000</f>
        <v>1777.097</v>
      </c>
    </row>
    <row r="19" spans="14:17" x14ac:dyDescent="0.2">
      <c r="N19" s="100">
        <f>'5-DAY'!A50</f>
        <v>37119</v>
      </c>
      <c r="O19" s="95">
        <f>'5-DAY'!B50/1000</f>
        <v>27.548999999999999</v>
      </c>
      <c r="P19" s="95">
        <f t="shared" si="0"/>
        <v>-8601.8439999999991</v>
      </c>
      <c r="Q19" s="95">
        <f>VAR!B14/1000</f>
        <v>1743.7950000000001</v>
      </c>
    </row>
    <row r="20" spans="14:17" x14ac:dyDescent="0.2">
      <c r="N20" s="100">
        <f>'5-DAY'!A51</f>
        <v>37120</v>
      </c>
      <c r="O20" s="95">
        <f>'5-DAY'!B51/1000</f>
        <v>634.74599999999998</v>
      </c>
      <c r="P20" s="95">
        <f t="shared" si="0"/>
        <v>-7371.3919999999998</v>
      </c>
      <c r="Q20" s="95">
        <f>VAR!B15/1000</f>
        <v>1716.027</v>
      </c>
    </row>
    <row r="21" spans="14:17" x14ac:dyDescent="0.2">
      <c r="N21" s="100">
        <f>'5-DAY'!A52</f>
        <v>37123</v>
      </c>
      <c r="O21" s="95">
        <f>'5-DAY'!B52/1000</f>
        <v>1044.671</v>
      </c>
      <c r="P21" s="95">
        <f t="shared" si="0"/>
        <v>-44.852000000000089</v>
      </c>
      <c r="Q21" s="95">
        <f>VAR!B16/1000</f>
        <v>1664.3050000000001</v>
      </c>
    </row>
    <row r="22" spans="14:17" x14ac:dyDescent="0.2">
      <c r="N22" s="100">
        <f>'5-DAY'!A53</f>
        <v>37124</v>
      </c>
      <c r="O22" s="95">
        <f>'5-DAY'!B53/1000</f>
        <v>-546.79200000000003</v>
      </c>
      <c r="P22" s="95">
        <f t="shared" ref="P22:P27" si="1">SUM(O18:O22)</f>
        <v>-547.03300000000024</v>
      </c>
      <c r="Q22" s="95">
        <f>VAR!B17/1000</f>
        <v>1874.5219999999999</v>
      </c>
    </row>
    <row r="23" spans="14:17" x14ac:dyDescent="0.2">
      <c r="N23" s="100">
        <f>'5-DAY'!A54</f>
        <v>37125</v>
      </c>
      <c r="O23" s="95">
        <f>'5-DAY'!B54/1000</f>
        <v>1777.8440000000001</v>
      </c>
      <c r="P23" s="95">
        <f t="shared" si="1"/>
        <v>2938.018</v>
      </c>
      <c r="Q23" s="95">
        <f>VAR!B18/1000</f>
        <v>1748.8009999999999</v>
      </c>
    </row>
    <row r="24" spans="14:17" x14ac:dyDescent="0.2">
      <c r="N24" s="100">
        <f>'5-DAY'!A55</f>
        <v>37126</v>
      </c>
      <c r="O24" s="95">
        <f>'5-DAY'!B55/1000</f>
        <v>-343.24099999999999</v>
      </c>
      <c r="P24" s="95">
        <f t="shared" si="1"/>
        <v>2567.2280000000001</v>
      </c>
      <c r="Q24" s="95">
        <f>VAR!B19/1000</f>
        <v>1821.6110000000001</v>
      </c>
    </row>
    <row r="25" spans="14:17" x14ac:dyDescent="0.2">
      <c r="N25" s="100">
        <f>'5-DAY'!A56</f>
        <v>37127</v>
      </c>
      <c r="O25" s="95">
        <f>'5-DAY'!B56/1000</f>
        <v>918.19200000000001</v>
      </c>
      <c r="P25" s="95">
        <f t="shared" si="1"/>
        <v>2850.674</v>
      </c>
      <c r="Q25" s="95">
        <f>VAR!B20/1000</f>
        <v>1776.2909999999999</v>
      </c>
    </row>
    <row r="26" spans="14:17" x14ac:dyDescent="0.2">
      <c r="N26" s="100">
        <f>'5-DAY'!A57</f>
        <v>37130</v>
      </c>
      <c r="O26" s="95">
        <f>'5-DAY'!B57/1000</f>
        <v>1529.049</v>
      </c>
      <c r="P26" s="95">
        <f t="shared" si="1"/>
        <v>3335.0520000000001</v>
      </c>
      <c r="Q26" s="95">
        <f>VAR!B21/1000</f>
        <v>1688.4110000000001</v>
      </c>
    </row>
    <row r="27" spans="14:17" x14ac:dyDescent="0.2">
      <c r="N27" s="100">
        <f>'5-DAY'!A58</f>
        <v>37131</v>
      </c>
      <c r="O27" s="95">
        <f>'5-DAY'!B58/1000</f>
        <v>198.209</v>
      </c>
      <c r="P27" s="95">
        <f t="shared" si="1"/>
        <v>4080.0529999999999</v>
      </c>
      <c r="Q27" s="95">
        <f>VAR!B22/1000</f>
        <v>1648.123</v>
      </c>
    </row>
    <row r="28" spans="14:17" x14ac:dyDescent="0.2">
      <c r="N28" s="100">
        <f>'5-DAY'!A59</f>
        <v>37132</v>
      </c>
      <c r="O28" s="95">
        <f>'5-DAY'!B59/1000</f>
        <v>1578.88</v>
      </c>
      <c r="P28" s="95">
        <f t="shared" ref="P28:P33" si="2">SUM(O24:O28)</f>
        <v>3881.0889999999999</v>
      </c>
      <c r="Q28" s="95">
        <f>VAR!B23/1000</f>
        <v>1788.4880000000001</v>
      </c>
    </row>
    <row r="29" spans="14:17" x14ac:dyDescent="0.2">
      <c r="N29" s="100">
        <f>'5-DAY'!A60</f>
        <v>37133</v>
      </c>
      <c r="O29" s="95">
        <f>'5-DAY'!B60/1000</f>
        <v>-262.39999999999998</v>
      </c>
      <c r="P29" s="95">
        <f t="shared" si="2"/>
        <v>3961.93</v>
      </c>
      <c r="Q29" s="95">
        <f>VAR!B24/1000</f>
        <v>1894.682</v>
      </c>
    </row>
    <row r="30" spans="14:17" x14ac:dyDescent="0.2">
      <c r="N30" s="114">
        <f>'5-DAY'!A61</f>
        <v>37134</v>
      </c>
      <c r="O30" s="105">
        <f>'5-DAY'!B61/1000</f>
        <v>404.65300000000002</v>
      </c>
      <c r="P30" s="105">
        <f t="shared" si="2"/>
        <v>3448.3909999999996</v>
      </c>
      <c r="Q30" s="105">
        <f>VAR!B25/1000</f>
        <v>1955.0889999999999</v>
      </c>
    </row>
    <row r="31" spans="14:17" x14ac:dyDescent="0.2">
      <c r="N31" s="100">
        <f>'5-DAY'!A62</f>
        <v>37138</v>
      </c>
      <c r="O31" s="95">
        <f>'5-DAY'!B62/1000</f>
        <v>2030.4010000000001</v>
      </c>
      <c r="P31" s="95">
        <f t="shared" si="2"/>
        <v>3949.7430000000004</v>
      </c>
      <c r="Q31" s="95">
        <f>VAR!B26/1000</f>
        <v>1973.9179999999999</v>
      </c>
    </row>
    <row r="32" spans="14:17" x14ac:dyDescent="0.2">
      <c r="N32" s="100">
        <f>'5-DAY'!A63</f>
        <v>37139</v>
      </c>
      <c r="O32" s="95">
        <f>'5-DAY'!B63/1000</f>
        <v>-267.93200000000002</v>
      </c>
      <c r="P32" s="95">
        <f t="shared" si="2"/>
        <v>3483.6019999999999</v>
      </c>
      <c r="Q32" s="95">
        <f>VAR!B27/1000</f>
        <v>1973.9179999999999</v>
      </c>
    </row>
    <row r="33" spans="14:17" x14ac:dyDescent="0.2">
      <c r="N33" s="100">
        <f>'5-DAY'!A64</f>
        <v>37140</v>
      </c>
      <c r="O33" s="95">
        <f>'5-DAY'!B64/1000</f>
        <v>-174.27199999999999</v>
      </c>
      <c r="P33" s="95">
        <f t="shared" si="2"/>
        <v>1730.45</v>
      </c>
      <c r="Q33" s="95">
        <f>VAR!B28/1000</f>
        <v>850.29899999999998</v>
      </c>
    </row>
    <row r="34" spans="14:17" x14ac:dyDescent="0.2">
      <c r="N34" s="100">
        <f>'5-DAY'!A65</f>
        <v>37141</v>
      </c>
      <c r="O34" s="95">
        <f>'5-DAY'!B65/1000</f>
        <v>-259.29000000000002</v>
      </c>
      <c r="P34" s="95">
        <f t="shared" ref="P34:P39" si="3">SUM(O30:O34)</f>
        <v>1733.5600000000004</v>
      </c>
      <c r="Q34" s="95">
        <f>VAR!B29/1000</f>
        <v>995.49099999999999</v>
      </c>
    </row>
    <row r="35" spans="14:17" x14ac:dyDescent="0.2">
      <c r="N35" s="100">
        <f>'5-DAY'!A66</f>
        <v>37144</v>
      </c>
      <c r="O35" s="95">
        <f>'5-DAY'!B66/1000</f>
        <v>155.904</v>
      </c>
      <c r="P35" s="95">
        <f t="shared" si="3"/>
        <v>1484.8110000000001</v>
      </c>
      <c r="Q35" s="95">
        <f>VAR!B30/1000</f>
        <v>1216.3050000000001</v>
      </c>
    </row>
    <row r="36" spans="14:17" x14ac:dyDescent="0.2">
      <c r="N36" s="100">
        <f>'5-DAY'!A67</f>
        <v>37146</v>
      </c>
      <c r="O36" s="95">
        <f>'5-DAY'!B67/1000</f>
        <v>10.329000000000001</v>
      </c>
      <c r="P36" s="95">
        <f t="shared" si="3"/>
        <v>-535.26100000000008</v>
      </c>
      <c r="Q36" s="95">
        <f>VAR!B31/1000</f>
        <v>1255.9259999999999</v>
      </c>
    </row>
    <row r="37" spans="14:17" x14ac:dyDescent="0.2">
      <c r="N37" s="100">
        <f>'5-DAY'!A68</f>
        <v>37147</v>
      </c>
      <c r="O37" s="95">
        <f>'5-DAY'!B68/1000</f>
        <v>-1035.1510000000001</v>
      </c>
      <c r="P37" s="95">
        <f t="shared" si="3"/>
        <v>-1302.48</v>
      </c>
      <c r="Q37" s="95">
        <f>VAR!B32/1000</f>
        <v>1323.7750000000001</v>
      </c>
    </row>
    <row r="38" spans="14:17" x14ac:dyDescent="0.2">
      <c r="N38" s="100">
        <f>'5-DAY'!A69</f>
        <v>37148</v>
      </c>
      <c r="O38" s="95">
        <f>'5-DAY'!B69/1000</f>
        <v>131.95500000000001</v>
      </c>
      <c r="P38" s="95">
        <f t="shared" si="3"/>
        <v>-996.25300000000004</v>
      </c>
      <c r="Q38" s="95">
        <f>VAR!B33/1000</f>
        <v>1378.4469999999999</v>
      </c>
    </row>
    <row r="39" spans="14:17" x14ac:dyDescent="0.2">
      <c r="N39" s="100">
        <f>'5-DAY'!A70</f>
        <v>37151</v>
      </c>
      <c r="O39" s="95">
        <f>'5-DAY'!B70/1000</f>
        <v>-519.45500000000004</v>
      </c>
      <c r="P39" s="95">
        <f t="shared" si="3"/>
        <v>-1256.4180000000001</v>
      </c>
      <c r="Q39" s="95">
        <f>VAR!B34/1000</f>
        <v>1308.2909999999999</v>
      </c>
    </row>
    <row r="40" spans="14:17" x14ac:dyDescent="0.2">
      <c r="N40" s="100">
        <f>'5-DAY'!A71</f>
        <v>37152</v>
      </c>
      <c r="O40" s="95">
        <f>'5-DAY'!B71/1000</f>
        <v>927.49300000000005</v>
      </c>
      <c r="P40" s="95">
        <f t="shared" ref="P40:P45" si="4">SUM(O36:O40)</f>
        <v>-484.82900000000006</v>
      </c>
      <c r="Q40" s="95">
        <f>VAR!B35/1000</f>
        <v>1524.0840000000001</v>
      </c>
    </row>
    <row r="41" spans="14:17" x14ac:dyDescent="0.2">
      <c r="N41" s="100">
        <f>'5-DAY'!A72</f>
        <v>37153</v>
      </c>
      <c r="O41" s="95">
        <f>'5-DAY'!B72/1000</f>
        <v>278.89699999999999</v>
      </c>
      <c r="P41" s="95">
        <f t="shared" si="4"/>
        <v>-216.26100000000002</v>
      </c>
      <c r="Q41" s="95">
        <f>VAR!B36/1000</f>
        <v>1336.3489999999999</v>
      </c>
    </row>
    <row r="42" spans="14:17" x14ac:dyDescent="0.2">
      <c r="N42" s="100">
        <f>'5-DAY'!A73</f>
        <v>37154</v>
      </c>
      <c r="O42" s="95">
        <f>'5-DAY'!B73/1000</f>
        <v>-324.24900000000002</v>
      </c>
      <c r="P42" s="95">
        <f t="shared" si="4"/>
        <v>494.64100000000008</v>
      </c>
      <c r="Q42" s="95">
        <f>VAR!B37/1000</f>
        <v>1268.3630000000001</v>
      </c>
    </row>
    <row r="43" spans="14:17" x14ac:dyDescent="0.2">
      <c r="N43" s="100">
        <f>'5-DAY'!A74</f>
        <v>37155</v>
      </c>
      <c r="O43" s="95">
        <f>'5-DAY'!B74/1000</f>
        <v>131.14699999999999</v>
      </c>
      <c r="P43" s="95">
        <f t="shared" si="4"/>
        <v>493.83299999999991</v>
      </c>
      <c r="Q43" s="95">
        <f>VAR!B38/1000</f>
        <v>1211.328</v>
      </c>
    </row>
    <row r="44" spans="14:17" x14ac:dyDescent="0.2">
      <c r="N44" s="100">
        <f>'5-DAY'!A75</f>
        <v>37158</v>
      </c>
      <c r="O44" s="95">
        <f>'5-DAY'!B75/1000</f>
        <v>649.428</v>
      </c>
      <c r="P44" s="95">
        <f t="shared" si="4"/>
        <v>1662.7159999999999</v>
      </c>
      <c r="Q44" s="95">
        <f>VAR!B39/1000</f>
        <v>1507.0550000000001</v>
      </c>
    </row>
    <row r="45" spans="14:17" x14ac:dyDescent="0.2">
      <c r="N45" s="100">
        <f>'5-DAY'!A76</f>
        <v>37159</v>
      </c>
      <c r="O45" s="95">
        <f>'5-DAY'!B76/1000</f>
        <v>-1177.383</v>
      </c>
      <c r="P45" s="95">
        <f t="shared" si="4"/>
        <v>-442.16000000000008</v>
      </c>
      <c r="Q45" s="95">
        <f>VAR!B40/1000</f>
        <v>1350.778</v>
      </c>
    </row>
    <row r="46" spans="14:17" x14ac:dyDescent="0.2">
      <c r="N46" s="100">
        <f>'5-DAY'!A77</f>
        <v>37160</v>
      </c>
      <c r="O46" s="95">
        <f>'5-DAY'!B77/1000</f>
        <v>330.49900000000002</v>
      </c>
      <c r="P46" s="95">
        <f t="shared" ref="P46:P51" si="5">SUM(O42:O46)</f>
        <v>-390.55799999999999</v>
      </c>
      <c r="Q46" s="95">
        <f>VAR!B41/1000</f>
        <v>1365.5650000000001</v>
      </c>
    </row>
    <row r="47" spans="14:17" x14ac:dyDescent="0.2">
      <c r="N47" s="100">
        <f>'5-DAY'!A78</f>
        <v>37161</v>
      </c>
      <c r="O47" s="95">
        <f>'5-DAY'!B78/1000</f>
        <v>237.21600000000001</v>
      </c>
      <c r="P47" s="95">
        <f t="shared" si="5"/>
        <v>170.90700000000004</v>
      </c>
      <c r="Q47" s="95">
        <f>VAR!B42/1000</f>
        <v>1406.354</v>
      </c>
    </row>
    <row r="48" spans="14:17" x14ac:dyDescent="0.2">
      <c r="N48" s="104">
        <f>'5-DAY'!A79</f>
        <v>37162</v>
      </c>
      <c r="O48" s="105">
        <f>'5-DAY'!B79/1000</f>
        <v>-413.71300000000002</v>
      </c>
      <c r="P48" s="105">
        <f t="shared" si="5"/>
        <v>-373.95300000000003</v>
      </c>
      <c r="Q48" s="105">
        <f>VAR!B43/1000</f>
        <v>1483.992</v>
      </c>
    </row>
    <row r="49" spans="13:17" x14ac:dyDescent="0.2">
      <c r="M49" s="98"/>
      <c r="N49" s="117">
        <f>'5-DAY'!A80</f>
        <v>37165</v>
      </c>
      <c r="O49" s="119">
        <f>'5-DAY'!B80/1000</f>
        <v>-398.024</v>
      </c>
      <c r="P49" s="119">
        <f t="shared" si="5"/>
        <v>-1421.4050000000002</v>
      </c>
      <c r="Q49" s="119">
        <f>VAR!B44/1000</f>
        <v>1438.6379999999999</v>
      </c>
    </row>
    <row r="50" spans="13:17" x14ac:dyDescent="0.2">
      <c r="N50" s="117">
        <f>'5-DAY'!A81</f>
        <v>37166</v>
      </c>
      <c r="O50" s="119">
        <f>'5-DAY'!B81/1000</f>
        <v>-39.332999999999998</v>
      </c>
      <c r="P50" s="119">
        <f t="shared" si="5"/>
        <v>-283.35500000000002</v>
      </c>
      <c r="Q50" s="119">
        <f>VAR!B45/1000</f>
        <v>1284.451</v>
      </c>
    </row>
    <row r="51" spans="13:17" x14ac:dyDescent="0.2">
      <c r="N51" s="117">
        <f>'5-DAY'!A82</f>
        <v>37167</v>
      </c>
      <c r="O51" s="119">
        <f>'5-DAY'!B82/1000</f>
        <v>312.67899999999997</v>
      </c>
      <c r="P51" s="119">
        <f t="shared" si="5"/>
        <v>-301.17499999999995</v>
      </c>
      <c r="Q51" s="119">
        <f>VAR!B46/1000</f>
        <v>554.98400000000004</v>
      </c>
    </row>
    <row r="52" spans="13:17" x14ac:dyDescent="0.2">
      <c r="N52" s="117">
        <f>'5-DAY'!A83</f>
        <v>37168</v>
      </c>
      <c r="O52" s="119">
        <f>'5-DAY'!B83/1000</f>
        <v>209.43600000000001</v>
      </c>
      <c r="P52" s="119">
        <f t="shared" ref="P52:P57" si="6">SUM(O48:O52)</f>
        <v>-328.95500000000004</v>
      </c>
      <c r="Q52" s="119">
        <f>VAR!B47/1000</f>
        <v>632.76400000000001</v>
      </c>
    </row>
    <row r="53" spans="13:17" x14ac:dyDescent="0.2">
      <c r="N53" s="117">
        <f>'5-DAY'!A84</f>
        <v>37169</v>
      </c>
      <c r="O53" s="119">
        <f>'5-DAY'!B84/1000</f>
        <v>-301.61700000000002</v>
      </c>
      <c r="P53" s="119">
        <f t="shared" si="6"/>
        <v>-216.85900000000001</v>
      </c>
      <c r="Q53" s="119">
        <f>VAR!B48/1000</f>
        <v>490.476</v>
      </c>
    </row>
    <row r="54" spans="13:17" x14ac:dyDescent="0.2">
      <c r="N54" s="117">
        <f>'5-DAY'!A85</f>
        <v>37172</v>
      </c>
      <c r="O54" s="119">
        <f>'5-DAY'!B85/1000</f>
        <v>111.378</v>
      </c>
      <c r="P54" s="119">
        <f t="shared" si="6"/>
        <v>292.54300000000001</v>
      </c>
      <c r="Q54" s="119">
        <f>VAR!B49/1000</f>
        <v>559.63</v>
      </c>
    </row>
    <row r="55" spans="13:17" x14ac:dyDescent="0.2">
      <c r="N55" s="117">
        <f>'5-DAY'!A86</f>
        <v>37173</v>
      </c>
      <c r="O55" s="119">
        <f>'5-DAY'!B86/1000</f>
        <v>349.38499999999999</v>
      </c>
      <c r="P55" s="119">
        <f t="shared" si="6"/>
        <v>681.26099999999997</v>
      </c>
      <c r="Q55" s="119">
        <f>VAR!B50/1000</f>
        <v>515.33900000000006</v>
      </c>
    </row>
    <row r="56" spans="13:17" x14ac:dyDescent="0.2">
      <c r="N56" s="117">
        <f>'5-DAY'!A87</f>
        <v>37174</v>
      </c>
      <c r="O56" s="119">
        <f>'5-DAY'!B87/1000</f>
        <v>51.353999999999999</v>
      </c>
      <c r="P56" s="119">
        <f t="shared" si="6"/>
        <v>419.93599999999998</v>
      </c>
      <c r="Q56" s="119">
        <f>VAR!B51/1000</f>
        <v>495.30200000000002</v>
      </c>
    </row>
    <row r="57" spans="13:17" x14ac:dyDescent="0.2">
      <c r="N57" s="117">
        <f>'5-DAY'!A88</f>
        <v>37175</v>
      </c>
      <c r="O57" s="119">
        <f>'5-DAY'!B88/1000</f>
        <v>32.034999999999997</v>
      </c>
      <c r="P57" s="119">
        <f t="shared" si="6"/>
        <v>242.53499999999994</v>
      </c>
      <c r="Q57" s="119">
        <f>VAR!B52/1000</f>
        <v>538.06100000000004</v>
      </c>
    </row>
    <row r="58" spans="13:17" x14ac:dyDescent="0.2">
      <c r="N58" s="117">
        <f>'5-DAY'!A89</f>
        <v>37176</v>
      </c>
      <c r="O58" s="119">
        <f>'5-DAY'!B89/1000</f>
        <v>-49.484999999999999</v>
      </c>
      <c r="P58" s="119">
        <f t="shared" ref="P58:P63" si="7">SUM(O54:O58)</f>
        <v>494.66699999999992</v>
      </c>
      <c r="Q58" s="119">
        <f>VAR!B53/1000</f>
        <v>602.75099999999998</v>
      </c>
    </row>
    <row r="59" spans="13:17" x14ac:dyDescent="0.2">
      <c r="N59" s="117">
        <f>'5-DAY'!A90</f>
        <v>37179</v>
      </c>
      <c r="O59" s="119">
        <f>'5-DAY'!B90/1000</f>
        <v>34.54</v>
      </c>
      <c r="P59" s="119">
        <f t="shared" si="7"/>
        <v>417.82900000000001</v>
      </c>
      <c r="Q59" s="119">
        <f>VAR!B54/1000</f>
        <v>580.12800000000004</v>
      </c>
    </row>
    <row r="60" spans="13:17" x14ac:dyDescent="0.2">
      <c r="N60" s="117">
        <f>'5-DAY'!A91</f>
        <v>37180</v>
      </c>
      <c r="O60" s="119">
        <f>'5-DAY'!B91/1000</f>
        <v>-444.58600000000001</v>
      </c>
      <c r="P60" s="119">
        <f t="shared" si="7"/>
        <v>-376.14200000000005</v>
      </c>
      <c r="Q60" s="119">
        <f>VAR!B55/1000</f>
        <v>513.09299999999996</v>
      </c>
    </row>
    <row r="61" spans="13:17" x14ac:dyDescent="0.2">
      <c r="N61" s="117">
        <f>'5-DAY'!A92</f>
        <v>37181</v>
      </c>
      <c r="O61" s="119">
        <f>'5-DAY'!B92/1000</f>
        <v>-269.70400000000001</v>
      </c>
      <c r="P61" s="119">
        <f t="shared" si="7"/>
        <v>-697.2</v>
      </c>
      <c r="Q61" s="119">
        <f>VAR!B56/1000</f>
        <v>580.58399999999995</v>
      </c>
    </row>
    <row r="62" spans="13:17" x14ac:dyDescent="0.2">
      <c r="N62" s="117">
        <f>'5-DAY'!A93</f>
        <v>37182</v>
      </c>
      <c r="O62" s="119">
        <f>'5-DAY'!B93/1000</f>
        <v>-416.87099999999998</v>
      </c>
      <c r="P62" s="119">
        <f t="shared" si="7"/>
        <v>-1146.106</v>
      </c>
      <c r="Q62" s="119">
        <f>VAR!B57/1000</f>
        <v>548.55799999999999</v>
      </c>
    </row>
    <row r="63" spans="13:17" x14ac:dyDescent="0.2">
      <c r="N63" s="117">
        <f>'5-DAY'!A94</f>
        <v>37183</v>
      </c>
      <c r="O63" s="119">
        <f>'5-DAY'!B94/1000</f>
        <v>-1174.327</v>
      </c>
      <c r="P63" s="119">
        <f t="shared" si="7"/>
        <v>-2270.9480000000003</v>
      </c>
      <c r="Q63" s="119">
        <f>VAR!B58/1000</f>
        <v>534.12</v>
      </c>
    </row>
    <row r="64" spans="13:17" x14ac:dyDescent="0.2">
      <c r="N64" s="117">
        <f>'5-DAY'!A95</f>
        <v>37186</v>
      </c>
      <c r="O64" s="119">
        <f>'5-DAY'!B95/1000</f>
        <v>393.68700000000001</v>
      </c>
      <c r="P64" s="119">
        <f t="shared" ref="P64:P69" si="8">SUM(O60:O64)</f>
        <v>-1911.8010000000004</v>
      </c>
      <c r="Q64" s="119">
        <f>VAR!B59/1000</f>
        <v>596.22500000000002</v>
      </c>
    </row>
    <row r="65" spans="14:17" x14ac:dyDescent="0.2">
      <c r="N65" s="117">
        <f>'5-DAY'!A96</f>
        <v>37187</v>
      </c>
      <c r="O65" s="119">
        <f>'5-DAY'!B96/1000</f>
        <v>-166.29900000000001</v>
      </c>
      <c r="P65" s="119">
        <f t="shared" si="8"/>
        <v>-1633.5140000000001</v>
      </c>
      <c r="Q65" s="119">
        <f>VAR!B60/1000</f>
        <v>555.53</v>
      </c>
    </row>
    <row r="66" spans="14:17" x14ac:dyDescent="0.2">
      <c r="N66" s="117">
        <f>'5-DAY'!A97</f>
        <v>37188</v>
      </c>
      <c r="O66" s="119">
        <f>'5-DAY'!B97/1000</f>
        <v>181.65100000000001</v>
      </c>
      <c r="P66" s="119">
        <f t="shared" si="8"/>
        <v>-1182.1589999999999</v>
      </c>
      <c r="Q66" s="119">
        <f>VAR!B61/1000</f>
        <v>578.45299999999997</v>
      </c>
    </row>
    <row r="67" spans="14:17" x14ac:dyDescent="0.2">
      <c r="N67" s="117">
        <f>'5-DAY'!A98</f>
        <v>37189</v>
      </c>
      <c r="O67" s="119">
        <f>'5-DAY'!B98/1000</f>
        <v>-140.01900000000001</v>
      </c>
      <c r="P67" s="119">
        <f t="shared" si="8"/>
        <v>-905.30700000000002</v>
      </c>
      <c r="Q67" s="119">
        <f>VAR!B62/1000</f>
        <v>566.70299999999997</v>
      </c>
    </row>
    <row r="68" spans="14:17" x14ac:dyDescent="0.2">
      <c r="N68" s="117">
        <f>'5-DAY'!A99</f>
        <v>37190</v>
      </c>
      <c r="O68" s="119">
        <f>'5-DAY'!B99/1000</f>
        <v>277.88299999999998</v>
      </c>
      <c r="P68" s="119">
        <f t="shared" si="8"/>
        <v>546.90300000000002</v>
      </c>
      <c r="Q68" s="119">
        <f>VAR!B63/1000</f>
        <v>580.91700000000003</v>
      </c>
    </row>
    <row r="69" spans="14:17" x14ac:dyDescent="0.2">
      <c r="N69" s="117">
        <f>'5-DAY'!A100</f>
        <v>37193</v>
      </c>
      <c r="O69" s="119">
        <f>'5-DAY'!B100/1000</f>
        <v>-313.99900000000002</v>
      </c>
      <c r="P69" s="119">
        <f t="shared" si="8"/>
        <v>-160.78300000000004</v>
      </c>
      <c r="Q69" s="119">
        <f>VAR!B64/1000</f>
        <v>595.70899999999995</v>
      </c>
    </row>
    <row r="70" spans="14:17" x14ac:dyDescent="0.2">
      <c r="N70" s="117">
        <f>'5-DAY'!A101</f>
        <v>37194</v>
      </c>
      <c r="O70" s="119">
        <f>'5-DAY'!B101/1000</f>
        <v>-276.74299999999999</v>
      </c>
      <c r="P70" s="119">
        <f>SUM(O66:O70)</f>
        <v>-271.22700000000003</v>
      </c>
      <c r="Q70" s="119">
        <f>VAR!B65/1000</f>
        <v>625.08399999999995</v>
      </c>
    </row>
    <row r="71" spans="14:17" x14ac:dyDescent="0.2">
      <c r="N71" s="104">
        <f>'5-DAY'!A102</f>
        <v>37195</v>
      </c>
      <c r="O71" s="105">
        <f>'5-DAY'!B102/1000</f>
        <v>-419.46100000000001</v>
      </c>
      <c r="P71" s="105">
        <f>SUM(O67:O71)</f>
        <v>-872.33900000000006</v>
      </c>
      <c r="Q71" s="105">
        <f>VAR!B66/1000</f>
        <v>625.36400000000003</v>
      </c>
    </row>
    <row r="72" spans="14:17" x14ac:dyDescent="0.2">
      <c r="N72" s="117">
        <f>'5-DAY'!A103</f>
        <v>37196</v>
      </c>
      <c r="O72" s="119">
        <f>'5-DAY'!B103/1000</f>
        <v>245.38800000000001</v>
      </c>
      <c r="P72" s="119">
        <f>SUM(O68:O72)</f>
        <v>-486.93200000000002</v>
      </c>
      <c r="Q72" s="119">
        <f>VAR!B67/1000</f>
        <v>407.82100000000003</v>
      </c>
    </row>
    <row r="73" spans="14:17" x14ac:dyDescent="0.2">
      <c r="N73" s="117">
        <f>'5-DAY'!A104</f>
        <v>37197</v>
      </c>
      <c r="O73" s="119">
        <f>'5-DAY'!B104/1000</f>
        <v>-152.12</v>
      </c>
      <c r="P73" s="119">
        <f>SUM(O69:O73)</f>
        <v>-916.93499999999995</v>
      </c>
      <c r="Q73" s="119">
        <f>VAR!B68/1000</f>
        <v>409.05399999999997</v>
      </c>
    </row>
    <row r="74" spans="14:17" x14ac:dyDescent="0.2">
      <c r="N74" s="117">
        <f>'5-DAY'!A105</f>
        <v>37200</v>
      </c>
      <c r="O74" s="119">
        <f>'5-DAY'!B105/1000</f>
        <v>-265.52699999999999</v>
      </c>
      <c r="P74" s="119">
        <f t="shared" ref="P74:P91" si="9">SUM(O70:O74)</f>
        <v>-868.46299999999997</v>
      </c>
      <c r="Q74" s="119">
        <f>VAR!B69/1000</f>
        <v>546.87</v>
      </c>
    </row>
    <row r="75" spans="14:17" x14ac:dyDescent="0.2">
      <c r="N75" s="117">
        <f>'5-DAY'!A106</f>
        <v>37201</v>
      </c>
      <c r="O75" s="119">
        <f>'5-DAY'!B106/1000</f>
        <v>-492.58600000000001</v>
      </c>
      <c r="P75" s="119">
        <f t="shared" si="9"/>
        <v>-1084.306</v>
      </c>
      <c r="Q75" s="119">
        <f>VAR!B70/1000</f>
        <v>618.4</v>
      </c>
    </row>
    <row r="76" spans="14:17" x14ac:dyDescent="0.2">
      <c r="N76" s="117">
        <f>'5-DAY'!A107</f>
        <v>37202</v>
      </c>
      <c r="O76" s="119">
        <f>'5-DAY'!B107/1000</f>
        <v>19.552</v>
      </c>
      <c r="P76" s="119">
        <f t="shared" si="9"/>
        <v>-645.29300000000001</v>
      </c>
      <c r="Q76" s="119">
        <f>VAR!B71/1000</f>
        <v>559.29300000000001</v>
      </c>
    </row>
    <row r="77" spans="14:17" x14ac:dyDescent="0.2">
      <c r="N77" s="117">
        <f>'5-DAY'!A108</f>
        <v>37203</v>
      </c>
      <c r="O77" s="119">
        <f>'5-DAY'!B108/1000</f>
        <v>-402.57100000000003</v>
      </c>
      <c r="P77" s="119">
        <f t="shared" si="9"/>
        <v>-1293.252</v>
      </c>
      <c r="Q77" s="119">
        <f>VAR!B72/1000</f>
        <v>566.61400000000003</v>
      </c>
    </row>
    <row r="78" spans="14:17" x14ac:dyDescent="0.2">
      <c r="N78" s="117">
        <f>'5-DAY'!A109</f>
        <v>37204</v>
      </c>
      <c r="O78" s="119">
        <f>'5-DAY'!B109/1000</f>
        <v>-217.34299999999999</v>
      </c>
      <c r="P78" s="119">
        <f t="shared" si="9"/>
        <v>-1358.4750000000001</v>
      </c>
      <c r="Q78" s="119">
        <f>VAR!B73/1000</f>
        <v>582.274</v>
      </c>
    </row>
    <row r="79" spans="14:17" x14ac:dyDescent="0.2">
      <c r="N79" s="117">
        <f>'5-DAY'!A110</f>
        <v>37207</v>
      </c>
      <c r="O79" s="119">
        <f>'5-DAY'!B110/1000</f>
        <v>151.613</v>
      </c>
      <c r="P79" s="119">
        <f t="shared" si="9"/>
        <v>-941.33500000000004</v>
      </c>
      <c r="Q79" s="119">
        <f>VAR!B74/1000</f>
        <v>728.02200000000005</v>
      </c>
    </row>
    <row r="80" spans="14:17" x14ac:dyDescent="0.2">
      <c r="N80" s="117">
        <f>'5-DAY'!A111</f>
        <v>37208</v>
      </c>
      <c r="O80" s="119">
        <f>'5-DAY'!B111/1000</f>
        <v>170.042</v>
      </c>
      <c r="P80" s="119">
        <f t="shared" si="9"/>
        <v>-278.70699999999999</v>
      </c>
      <c r="Q80" s="119">
        <f>VAR!B75/1000</f>
        <v>618.94000000000005</v>
      </c>
    </row>
    <row r="81" spans="14:19" x14ac:dyDescent="0.2">
      <c r="N81" s="117">
        <f>'5-DAY'!A112</f>
        <v>37209</v>
      </c>
      <c r="O81" s="119">
        <f>'5-DAY'!B112/1000</f>
        <v>176.655</v>
      </c>
      <c r="P81" s="119">
        <f t="shared" si="9"/>
        <v>-121.60400000000001</v>
      </c>
      <c r="Q81" s="119">
        <f>VAR!B76/1000</f>
        <v>690.96699999999998</v>
      </c>
    </row>
    <row r="82" spans="14:19" x14ac:dyDescent="0.2">
      <c r="N82" s="117">
        <f>'5-DAY'!A113</f>
        <v>37210</v>
      </c>
      <c r="O82" s="119">
        <f>'5-DAY'!B113/1000</f>
        <v>450.64499999999998</v>
      </c>
      <c r="P82" s="119">
        <f t="shared" si="9"/>
        <v>731.61199999999997</v>
      </c>
      <c r="Q82" s="119">
        <f>VAR!B77/1000</f>
        <v>728.21699999999998</v>
      </c>
    </row>
    <row r="83" spans="14:19" x14ac:dyDescent="0.2">
      <c r="N83" s="117">
        <f>'5-DAY'!A114</f>
        <v>37211</v>
      </c>
      <c r="O83" s="119">
        <f>'5-DAY'!B114/1000</f>
        <v>-414.70699999999999</v>
      </c>
      <c r="P83" s="119">
        <f t="shared" si="9"/>
        <v>534.24799999999993</v>
      </c>
      <c r="Q83" s="119">
        <f>VAR!B78/1000</f>
        <v>629.77700000000004</v>
      </c>
    </row>
    <row r="84" spans="14:19" x14ac:dyDescent="0.2">
      <c r="N84" s="117">
        <f>'5-DAY'!A115</f>
        <v>37214</v>
      </c>
      <c r="O84" s="119">
        <f>'5-DAY'!B115/1000</f>
        <v>-493.7</v>
      </c>
      <c r="P84" s="119">
        <f t="shared" si="9"/>
        <v>-111.065</v>
      </c>
      <c r="Q84" s="119">
        <f>VAR!B79/1000</f>
        <v>450.43200000000002</v>
      </c>
    </row>
    <row r="85" spans="14:19" x14ac:dyDescent="0.2">
      <c r="N85" s="117">
        <f>'5-DAY'!A116</f>
        <v>37215</v>
      </c>
      <c r="O85" s="119">
        <f>'5-DAY'!B116/1000</f>
        <v>37.487000000000002</v>
      </c>
      <c r="P85" s="119">
        <f t="shared" si="9"/>
        <v>-243.62000000000003</v>
      </c>
      <c r="Q85" s="119">
        <f>VAR!B80/1000</f>
        <v>516.96699999999998</v>
      </c>
    </row>
    <row r="86" spans="14:19" x14ac:dyDescent="0.2">
      <c r="N86" s="117">
        <f>'5-DAY'!A117</f>
        <v>37216</v>
      </c>
      <c r="O86" s="119">
        <f>'5-DAY'!B117/1000</f>
        <v>1206.9349999999999</v>
      </c>
      <c r="P86" s="119">
        <f t="shared" si="9"/>
        <v>786.66</v>
      </c>
      <c r="Q86" s="119">
        <f>VAR!B81/1000</f>
        <v>681.35799999999995</v>
      </c>
    </row>
    <row r="87" spans="14:19" x14ac:dyDescent="0.2">
      <c r="N87" s="117">
        <f>'5-DAY'!A118</f>
        <v>37221</v>
      </c>
      <c r="O87" s="119">
        <f>'5-DAY'!B118/1000</f>
        <v>1548.124</v>
      </c>
      <c r="P87" s="119">
        <f t="shared" si="9"/>
        <v>1884.1390000000001</v>
      </c>
      <c r="Q87" s="119">
        <f>VAR!B82/1000</f>
        <v>729.55399999999997</v>
      </c>
    </row>
    <row r="88" spans="14:19" x14ac:dyDescent="0.2">
      <c r="N88" s="117">
        <f>'5-DAY'!A119</f>
        <v>37222</v>
      </c>
      <c r="O88" s="119">
        <f>'5-DAY'!B119/1000</f>
        <v>-588.06700000000001</v>
      </c>
      <c r="P88" s="119">
        <f t="shared" si="9"/>
        <v>1710.779</v>
      </c>
      <c r="Q88" s="119">
        <f>VAR!B83/1000</f>
        <v>776.34400000000005</v>
      </c>
    </row>
    <row r="89" spans="14:19" x14ac:dyDescent="0.2">
      <c r="N89" s="117">
        <f>'5-DAY'!A120</f>
        <v>37223</v>
      </c>
      <c r="O89" s="119">
        <f>'5-DAY'!B120/1000</f>
        <v>307.18299999999999</v>
      </c>
      <c r="P89" s="119">
        <f t="shared" si="9"/>
        <v>2511.6620000000003</v>
      </c>
      <c r="Q89" s="119">
        <f>VAR!B84/1000</f>
        <v>918.45799999999997</v>
      </c>
    </row>
    <row r="90" spans="14:19" x14ac:dyDescent="0.2">
      <c r="N90" s="117">
        <f>'5-DAY'!A121</f>
        <v>37224</v>
      </c>
      <c r="O90" s="119">
        <f>'5-DAY'!B121/1000</f>
        <v>773.38300000000004</v>
      </c>
      <c r="P90" s="119">
        <f t="shared" si="9"/>
        <v>3247.558</v>
      </c>
      <c r="Q90" s="119">
        <f>VAR!B85/1000</f>
        <v>913.34799999999996</v>
      </c>
    </row>
    <row r="91" spans="14:19" x14ac:dyDescent="0.2">
      <c r="N91" s="104">
        <f>'5-DAY'!A122</f>
        <v>37225</v>
      </c>
      <c r="O91" s="105">
        <f>'5-DAY'!B122/1000</f>
        <v>-1163.6759999999999</v>
      </c>
      <c r="P91" s="105">
        <f t="shared" si="9"/>
        <v>876.94700000000012</v>
      </c>
      <c r="Q91" s="105">
        <f>VAR!B86/1000</f>
        <v>980.64099999999996</v>
      </c>
    </row>
    <row r="92" spans="14:19" x14ac:dyDescent="0.2">
      <c r="N92" s="117">
        <f>'5-DAY'!A123</f>
        <v>37228</v>
      </c>
      <c r="O92" s="119">
        <f>'5-DAY'!B123/1000</f>
        <v>-481.45400000000001</v>
      </c>
      <c r="P92" s="119">
        <f>SUM(O88:O92)</f>
        <v>-1152.6309999999999</v>
      </c>
      <c r="Q92" s="119">
        <f>VAR!B87/1000</f>
        <v>589.75699999999995</v>
      </c>
    </row>
    <row r="93" spans="14:19" x14ac:dyDescent="0.2">
      <c r="N93" s="117">
        <f>'5-DAY'!A124</f>
        <v>37229</v>
      </c>
      <c r="O93" s="119">
        <f>'5-DAY'!B124/1000</f>
        <v>543.85599999999999</v>
      </c>
      <c r="P93" s="119">
        <f t="shared" ref="P93:P111" si="10">SUM(O89:O93)</f>
        <v>-20.707999999999856</v>
      </c>
      <c r="Q93" s="119">
        <f>VAR!B88/1000</f>
        <v>511.25</v>
      </c>
    </row>
    <row r="94" spans="14:19" x14ac:dyDescent="0.2">
      <c r="N94" s="117">
        <f>'5-DAY'!A125</f>
        <v>37230</v>
      </c>
      <c r="O94" s="119">
        <f>'5-DAY'!B125/1000</f>
        <v>325.34699999999998</v>
      </c>
      <c r="P94" s="119">
        <f t="shared" si="10"/>
        <v>-2.543999999999869</v>
      </c>
      <c r="Q94" s="119">
        <f>VAR!B89/1000</f>
        <v>508.541</v>
      </c>
    </row>
    <row r="95" spans="14:19" x14ac:dyDescent="0.2">
      <c r="N95" s="117">
        <f>'5-DAY'!A126</f>
        <v>37231</v>
      </c>
      <c r="O95" s="119">
        <f>'5-DAY'!B126/1000</f>
        <v>26.728000000000002</v>
      </c>
      <c r="P95" s="119">
        <f t="shared" si="10"/>
        <v>-749.19899999999996</v>
      </c>
      <c r="Q95" s="119">
        <f>VAR!B90/1000</f>
        <v>529.505</v>
      </c>
    </row>
    <row r="96" spans="14:19" x14ac:dyDescent="0.2">
      <c r="N96" s="117">
        <f>'5-DAY'!A127</f>
        <v>37232</v>
      </c>
      <c r="O96" s="119">
        <f>'5-DAY'!B127/1000</f>
        <v>-1074.8630000000001</v>
      </c>
      <c r="P96" s="119">
        <f t="shared" si="10"/>
        <v>-660.38600000000008</v>
      </c>
      <c r="Q96" s="119">
        <f>VAR!B91/1000</f>
        <v>484.80500000000001</v>
      </c>
      <c r="S96" s="13"/>
    </row>
    <row r="97" spans="14:17" x14ac:dyDescent="0.2">
      <c r="N97" s="117">
        <f>'5-DAY'!A128</f>
        <v>37235</v>
      </c>
      <c r="O97" s="119">
        <f>'5-DAY'!B128/1000</f>
        <v>-349.91899999999998</v>
      </c>
      <c r="P97" s="119">
        <f t="shared" si="10"/>
        <v>-528.85100000000011</v>
      </c>
      <c r="Q97" s="119">
        <f>VAR!B92/1000</f>
        <v>346.16500000000002</v>
      </c>
    </row>
    <row r="98" spans="14:17" x14ac:dyDescent="0.2">
      <c r="N98" s="117">
        <f>'5-DAY'!A129</f>
        <v>37236</v>
      </c>
      <c r="O98" s="119">
        <f>'5-DAY'!B129/1000</f>
        <v>-249.33099999999999</v>
      </c>
      <c r="P98" s="119">
        <f t="shared" si="10"/>
        <v>-1322.0379999999998</v>
      </c>
      <c r="Q98" s="119">
        <f>VAR!B93/1000</f>
        <v>490.92899999999997</v>
      </c>
    </row>
    <row r="99" spans="14:17" x14ac:dyDescent="0.2">
      <c r="N99" s="117">
        <f>'5-DAY'!A130</f>
        <v>37237</v>
      </c>
      <c r="O99" s="119">
        <f>'5-DAY'!B130/1000</f>
        <v>174.995</v>
      </c>
      <c r="P99" s="119">
        <f t="shared" si="10"/>
        <v>-1472.3899999999999</v>
      </c>
      <c r="Q99" s="119">
        <f>VAR!B94/1000</f>
        <v>527.43399999999997</v>
      </c>
    </row>
    <row r="100" spans="14:17" x14ac:dyDescent="0.2">
      <c r="N100" s="117">
        <f>'5-DAY'!A131</f>
        <v>37238</v>
      </c>
      <c r="O100" s="119">
        <f>'5-DAY'!B131/1000</f>
        <v>413.94499999999999</v>
      </c>
      <c r="P100" s="119">
        <f t="shared" si="10"/>
        <v>-1085.173</v>
      </c>
      <c r="Q100" s="119">
        <f>VAR!B95/1000</f>
        <v>390.06700000000001</v>
      </c>
    </row>
    <row r="101" spans="14:17" x14ac:dyDescent="0.2">
      <c r="N101" s="117">
        <f>'5-DAY'!A132</f>
        <v>37239</v>
      </c>
      <c r="O101" s="119">
        <f>'5-DAY'!B132/1000</f>
        <v>-111.77</v>
      </c>
      <c r="P101" s="119">
        <f t="shared" si="10"/>
        <v>-122.08</v>
      </c>
      <c r="Q101" s="119">
        <f>VAR!B96/1000</f>
        <v>301.541</v>
      </c>
    </row>
    <row r="102" spans="14:17" x14ac:dyDescent="0.2">
      <c r="N102" s="117">
        <f>'5-DAY'!A133</f>
        <v>37242</v>
      </c>
      <c r="O102" s="119">
        <f>'5-DAY'!B133/1000</f>
        <v>152.869</v>
      </c>
      <c r="P102" s="119">
        <f t="shared" si="10"/>
        <v>380.70800000000008</v>
      </c>
      <c r="Q102" s="119">
        <f>VAR!B97/1000</f>
        <v>410.20600000000002</v>
      </c>
    </row>
    <row r="103" spans="14:17" x14ac:dyDescent="0.2">
      <c r="N103" s="117">
        <f>'5-DAY'!A134</f>
        <v>37243</v>
      </c>
      <c r="O103" s="119">
        <f>'5-DAY'!B134/1000</f>
        <v>35.911000000000001</v>
      </c>
      <c r="P103" s="119">
        <f t="shared" si="10"/>
        <v>665.95</v>
      </c>
      <c r="Q103" s="119">
        <f>VAR!B98/1000</f>
        <v>407.38099999999997</v>
      </c>
    </row>
    <row r="104" spans="14:17" x14ac:dyDescent="0.2">
      <c r="N104" s="117">
        <f>'5-DAY'!A135</f>
        <v>37244</v>
      </c>
      <c r="O104" s="119">
        <f>'5-DAY'!B135/1000</f>
        <v>567.32000000000005</v>
      </c>
      <c r="P104" s="119">
        <f t="shared" si="10"/>
        <v>1058.2750000000001</v>
      </c>
      <c r="Q104" s="119">
        <f>VAR!B99/1000</f>
        <v>453.17599999999999</v>
      </c>
    </row>
    <row r="105" spans="14:17" x14ac:dyDescent="0.2">
      <c r="N105" s="117">
        <f>'5-DAY'!A136</f>
        <v>37245</v>
      </c>
      <c r="O105" s="119">
        <f>'5-DAY'!B136/1000</f>
        <v>-391.95499999999998</v>
      </c>
      <c r="P105" s="119">
        <f t="shared" si="10"/>
        <v>252.37500000000006</v>
      </c>
      <c r="Q105" s="119">
        <f>VAR!B100/1000</f>
        <v>502.34800000000001</v>
      </c>
    </row>
    <row r="106" spans="14:17" x14ac:dyDescent="0.2">
      <c r="N106" s="117">
        <f>'5-DAY'!A137</f>
        <v>37246</v>
      </c>
      <c r="O106" s="119">
        <f>'5-DAY'!B137/1000</f>
        <v>-418.84699999999998</v>
      </c>
      <c r="P106" s="119">
        <f t="shared" si="10"/>
        <v>-54.701999999999941</v>
      </c>
      <c r="Q106" s="119">
        <f>VAR!B101/1000</f>
        <v>348.23399999999998</v>
      </c>
    </row>
    <row r="107" spans="14:17" x14ac:dyDescent="0.2">
      <c r="N107" s="117">
        <f>'5-DAY'!A138</f>
        <v>37249</v>
      </c>
      <c r="O107" s="119">
        <f>'5-DAY'!B138/1000</f>
        <v>0</v>
      </c>
      <c r="P107" s="119">
        <f t="shared" si="10"/>
        <v>-207.57099999999997</v>
      </c>
      <c r="Q107" s="119">
        <f>VAR!B102/1000</f>
        <v>347.55200000000002</v>
      </c>
    </row>
    <row r="108" spans="14:17" x14ac:dyDescent="0.2">
      <c r="N108" s="117">
        <f>'5-DAY'!A139</f>
        <v>37251</v>
      </c>
      <c r="O108" s="119">
        <f>'5-DAY'!B139/1000</f>
        <v>-59.488</v>
      </c>
      <c r="P108" s="119">
        <f t="shared" si="10"/>
        <v>-302.96999999999991</v>
      </c>
      <c r="Q108" s="119">
        <f>VAR!B103/1000</f>
        <v>305.387</v>
      </c>
    </row>
    <row r="109" spans="14:17" x14ac:dyDescent="0.2">
      <c r="N109" s="117">
        <f>'5-DAY'!A140</f>
        <v>37252</v>
      </c>
      <c r="O109" s="119">
        <f>'5-DAY'!B140/1000</f>
        <v>0</v>
      </c>
      <c r="P109" s="119">
        <f t="shared" si="10"/>
        <v>-870.29</v>
      </c>
      <c r="Q109" s="119">
        <f>VAR!B104/1000</f>
        <v>0</v>
      </c>
    </row>
    <row r="110" spans="14:17" x14ac:dyDescent="0.2">
      <c r="N110" s="117">
        <f>'5-DAY'!A141</f>
        <v>37253</v>
      </c>
      <c r="O110" s="119">
        <f>'5-DAY'!B141/1000</f>
        <v>0</v>
      </c>
      <c r="P110" s="119">
        <f t="shared" si="10"/>
        <v>-478.33499999999998</v>
      </c>
      <c r="Q110" s="119">
        <f>VAR!B105/1000</f>
        <v>0</v>
      </c>
    </row>
    <row r="111" spans="14:17" x14ac:dyDescent="0.2">
      <c r="N111" s="104">
        <f>'5-DAY'!A142</f>
        <v>37256</v>
      </c>
      <c r="O111" s="105">
        <f>'5-DAY'!B142/1000</f>
        <v>0</v>
      </c>
      <c r="P111" s="105">
        <f t="shared" si="10"/>
        <v>-59.488</v>
      </c>
      <c r="Q111" s="105">
        <f>VAR!B106/1000</f>
        <v>0</v>
      </c>
    </row>
    <row r="112" spans="14:17" x14ac:dyDescent="0.2">
      <c r="N112" s="117"/>
      <c r="O112" s="119"/>
      <c r="P112" s="119"/>
      <c r="Q112" s="119"/>
    </row>
    <row r="113" spans="14:17" x14ac:dyDescent="0.2">
      <c r="N113" s="117"/>
      <c r="O113" s="119"/>
      <c r="P113" s="119"/>
      <c r="Q113" s="119"/>
    </row>
  </sheetData>
  <printOptions horizontalCentered="1"/>
  <pageMargins left="0.25" right="0.25" top="1" bottom="0.25" header="0.5" footer="0.5"/>
  <pageSetup paperSize="5" orientation="landscape" horizontalDpi="0" r:id="rId1"/>
  <headerFooter alignWithMargins="0">
    <oddHeader>&amp;C&amp;"Arial,Bold"&amp;12GAS REGULATORY PORTFOLIO</oddHead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T118"/>
  <sheetViews>
    <sheetView zoomScale="85" workbookViewId="0"/>
  </sheetViews>
  <sheetFormatPr defaultColWidth="10.6640625" defaultRowHeight="9.6" x14ac:dyDescent="0.2"/>
  <cols>
    <col min="1" max="1" width="17.83203125" style="100" customWidth="1"/>
    <col min="2" max="2" width="17.83203125" style="95" customWidth="1"/>
    <col min="3" max="10" width="17.83203125" style="97" customWidth="1"/>
    <col min="11" max="12" width="17.83203125" style="98" customWidth="1"/>
    <col min="13" max="13" width="10.6640625" style="99" customWidth="1"/>
    <col min="14" max="16" width="10.6640625" style="97" customWidth="1"/>
    <col min="17" max="17" width="8" style="97" customWidth="1"/>
    <col min="18" max="18" width="9" style="97" customWidth="1"/>
    <col min="19" max="19" width="8.1640625" style="97" customWidth="1"/>
    <col min="20" max="16384" width="10.6640625" style="97"/>
  </cols>
  <sheetData>
    <row r="1" spans="1:20" ht="10.199999999999999" x14ac:dyDescent="0.2">
      <c r="A1" s="94" t="s">
        <v>87</v>
      </c>
      <c r="C1" s="96"/>
    </row>
    <row r="2" spans="1:20" ht="10.199999999999999" x14ac:dyDescent="0.2">
      <c r="A2" s="94" t="str">
        <f>'GAS SUM'!A3</f>
        <v>As of December 26, 2001</v>
      </c>
      <c r="C2" s="96"/>
    </row>
    <row r="4" spans="1:20" x14ac:dyDescent="0.2">
      <c r="N4" s="100"/>
      <c r="O4" s="95"/>
    </row>
    <row r="5" spans="1:20" x14ac:dyDescent="0.2">
      <c r="N5" s="100"/>
      <c r="O5" s="95"/>
    </row>
    <row r="6" spans="1:20" x14ac:dyDescent="0.2">
      <c r="N6" s="100" t="s">
        <v>119</v>
      </c>
      <c r="O6" s="95"/>
    </row>
    <row r="7" spans="1:20" x14ac:dyDescent="0.2">
      <c r="N7" s="101" t="s">
        <v>79</v>
      </c>
      <c r="O7" s="102" t="s">
        <v>80</v>
      </c>
      <c r="P7" s="103" t="s">
        <v>81</v>
      </c>
      <c r="Q7" s="103" t="s">
        <v>82</v>
      </c>
      <c r="R7" s="103" t="s">
        <v>83</v>
      </c>
      <c r="S7" s="103" t="s">
        <v>84</v>
      </c>
      <c r="T7" s="103" t="s">
        <v>86</v>
      </c>
    </row>
    <row r="8" spans="1:20" x14ac:dyDescent="0.2">
      <c r="N8" s="100">
        <f>'5-DAY'!A39</f>
        <v>37104</v>
      </c>
      <c r="O8" s="95">
        <f>'5-DAY'!C39/1000</f>
        <v>238.29499999999999</v>
      </c>
      <c r="P8" s="95">
        <v>58</v>
      </c>
      <c r="Q8" s="95">
        <f>O8</f>
        <v>238.29499999999999</v>
      </c>
      <c r="R8" s="95">
        <f>566+O8</f>
        <v>804.29499999999996</v>
      </c>
      <c r="S8" s="95">
        <f>3365+566+O8</f>
        <v>4169.2950000000001</v>
      </c>
    </row>
    <row r="9" spans="1:20" x14ac:dyDescent="0.2">
      <c r="N9" s="100">
        <f>'5-DAY'!A40</f>
        <v>37105</v>
      </c>
      <c r="O9" s="95">
        <f>'5-DAY'!C40/1000</f>
        <v>-6.03</v>
      </c>
      <c r="P9" s="95">
        <v>66</v>
      </c>
      <c r="Q9" s="95">
        <f t="shared" ref="Q9:Q20" si="0">Q8+O9</f>
        <v>232.26499999999999</v>
      </c>
      <c r="R9" s="95">
        <f t="shared" ref="R9:R20" si="1">R8+O9</f>
        <v>798.26499999999999</v>
      </c>
      <c r="S9" s="95">
        <f t="shared" ref="S9:S20" si="2">S8+O9</f>
        <v>4163.2650000000003</v>
      </c>
      <c r="T9" s="95">
        <f>VAR!C4/1000</f>
        <v>0</v>
      </c>
    </row>
    <row r="10" spans="1:20" x14ac:dyDescent="0.2">
      <c r="N10" s="100">
        <f>'5-DAY'!A41</f>
        <v>37106</v>
      </c>
      <c r="O10" s="95">
        <f>'5-DAY'!C41/1000</f>
        <v>-13.673</v>
      </c>
      <c r="P10" s="95">
        <v>100</v>
      </c>
      <c r="Q10" s="95">
        <f t="shared" si="0"/>
        <v>218.59199999999998</v>
      </c>
      <c r="R10" s="95">
        <f t="shared" si="1"/>
        <v>784.59199999999998</v>
      </c>
      <c r="S10" s="95">
        <f t="shared" si="2"/>
        <v>4149.5920000000006</v>
      </c>
      <c r="T10" s="95">
        <f>VAR!C5/1000</f>
        <v>0</v>
      </c>
    </row>
    <row r="11" spans="1:20" x14ac:dyDescent="0.2">
      <c r="N11" s="100">
        <f>'5-DAY'!A42</f>
        <v>37109</v>
      </c>
      <c r="O11" s="95">
        <f>'5-DAY'!C42/1000</f>
        <v>-15.105</v>
      </c>
      <c r="P11" s="95">
        <v>260</v>
      </c>
      <c r="Q11" s="95">
        <f t="shared" si="0"/>
        <v>203.48699999999999</v>
      </c>
      <c r="R11" s="95">
        <f t="shared" si="1"/>
        <v>769.48699999999997</v>
      </c>
      <c r="S11" s="95">
        <f t="shared" si="2"/>
        <v>4134.487000000001</v>
      </c>
      <c r="T11" s="95">
        <f>VAR!C6/1000</f>
        <v>0</v>
      </c>
    </row>
    <row r="12" spans="1:20" x14ac:dyDescent="0.2">
      <c r="N12" s="100">
        <f>'5-DAY'!A43</f>
        <v>37110</v>
      </c>
      <c r="O12" s="95">
        <f>'5-DAY'!C43/1000</f>
        <v>2.1000000000000001E-2</v>
      </c>
      <c r="P12" s="95">
        <f t="shared" ref="P12:P20" si="3">SUM(O8:O12)</f>
        <v>203.50799999999998</v>
      </c>
      <c r="Q12" s="95">
        <f t="shared" si="0"/>
        <v>203.50799999999998</v>
      </c>
      <c r="R12" s="95">
        <f t="shared" si="1"/>
        <v>769.50799999999992</v>
      </c>
      <c r="S12" s="95">
        <f t="shared" si="2"/>
        <v>4134.5080000000007</v>
      </c>
      <c r="T12" s="95">
        <f>VAR!C7/1000</f>
        <v>0</v>
      </c>
    </row>
    <row r="13" spans="1:20" x14ac:dyDescent="0.2">
      <c r="N13" s="100">
        <f>'5-DAY'!A44</f>
        <v>37111</v>
      </c>
      <c r="O13" s="95">
        <f>'5-DAY'!C44/1000</f>
        <v>-3.0369999999999999</v>
      </c>
      <c r="P13" s="95">
        <f t="shared" si="3"/>
        <v>-37.823999999999998</v>
      </c>
      <c r="Q13" s="95">
        <f t="shared" si="0"/>
        <v>200.47099999999998</v>
      </c>
      <c r="R13" s="95">
        <f t="shared" si="1"/>
        <v>766.47099999999989</v>
      </c>
      <c r="S13" s="95">
        <f t="shared" si="2"/>
        <v>4131.4710000000005</v>
      </c>
      <c r="T13" s="95">
        <f>VAR!C8/1000</f>
        <v>0</v>
      </c>
    </row>
    <row r="14" spans="1:20" x14ac:dyDescent="0.2">
      <c r="N14" s="100">
        <f>'5-DAY'!A45</f>
        <v>37112</v>
      </c>
      <c r="O14" s="95">
        <f>'5-DAY'!C45/1000</f>
        <v>36.280999999999999</v>
      </c>
      <c r="P14" s="95">
        <f t="shared" si="3"/>
        <v>4.4870000000000019</v>
      </c>
      <c r="Q14" s="95">
        <f t="shared" si="0"/>
        <v>236.75199999999998</v>
      </c>
      <c r="R14" s="95">
        <f t="shared" si="1"/>
        <v>802.75199999999984</v>
      </c>
      <c r="S14" s="95">
        <f t="shared" si="2"/>
        <v>4167.7520000000004</v>
      </c>
      <c r="T14" s="95">
        <f>VAR!C9/1000</f>
        <v>89.125</v>
      </c>
    </row>
    <row r="15" spans="1:20" x14ac:dyDescent="0.2">
      <c r="N15" s="100">
        <f>'5-DAY'!A46</f>
        <v>37113</v>
      </c>
      <c r="O15" s="95">
        <f>'5-DAY'!C46/1000</f>
        <v>-67.795000000000002</v>
      </c>
      <c r="P15" s="95">
        <f t="shared" si="3"/>
        <v>-49.635000000000005</v>
      </c>
      <c r="Q15" s="95">
        <f t="shared" si="0"/>
        <v>168.95699999999999</v>
      </c>
      <c r="R15" s="95">
        <f t="shared" si="1"/>
        <v>734.95699999999988</v>
      </c>
      <c r="S15" s="95">
        <f t="shared" si="2"/>
        <v>4099.9570000000003</v>
      </c>
      <c r="T15" s="95">
        <f>VAR!C10/1000</f>
        <v>93.406000000000006</v>
      </c>
    </row>
    <row r="16" spans="1:20" x14ac:dyDescent="0.2">
      <c r="N16" s="100">
        <f>'5-DAY'!A47</f>
        <v>37116</v>
      </c>
      <c r="O16" s="95">
        <f>'5-DAY'!C47/1000</f>
        <v>-31.454000000000001</v>
      </c>
      <c r="P16" s="95">
        <f t="shared" si="3"/>
        <v>-65.984000000000009</v>
      </c>
      <c r="Q16" s="95">
        <f t="shared" si="0"/>
        <v>137.50299999999999</v>
      </c>
      <c r="R16" s="95">
        <f t="shared" si="1"/>
        <v>703.50299999999993</v>
      </c>
      <c r="S16" s="95">
        <f t="shared" si="2"/>
        <v>4068.5030000000002</v>
      </c>
      <c r="T16" s="95">
        <f>VAR!C11/1000</f>
        <v>91.114000000000004</v>
      </c>
    </row>
    <row r="17" spans="14:20" x14ac:dyDescent="0.2">
      <c r="N17" s="100">
        <f>'5-DAY'!A48</f>
        <v>37117</v>
      </c>
      <c r="O17" s="95">
        <f>'5-DAY'!C48/1000</f>
        <v>-141.92599999999999</v>
      </c>
      <c r="P17" s="95">
        <f t="shared" si="3"/>
        <v>-207.93099999999998</v>
      </c>
      <c r="Q17" s="95">
        <f t="shared" si="0"/>
        <v>-4.4230000000000018</v>
      </c>
      <c r="R17" s="95">
        <f t="shared" si="1"/>
        <v>561.577</v>
      </c>
      <c r="S17" s="95">
        <f t="shared" si="2"/>
        <v>3926.5770000000002</v>
      </c>
      <c r="T17" s="95">
        <f>VAR!C12/1000</f>
        <v>199.85599999999999</v>
      </c>
    </row>
    <row r="18" spans="14:20" x14ac:dyDescent="0.2">
      <c r="N18" s="100">
        <f>'5-DAY'!A49</f>
        <v>37118</v>
      </c>
      <c r="O18" s="95">
        <f>'5-DAY'!C49/1000</f>
        <v>-581.87400000000002</v>
      </c>
      <c r="P18" s="95">
        <f t="shared" si="3"/>
        <v>-786.76800000000003</v>
      </c>
      <c r="Q18" s="95">
        <f t="shared" si="0"/>
        <v>-586.29700000000003</v>
      </c>
      <c r="R18" s="95">
        <f t="shared" si="1"/>
        <v>-20.297000000000025</v>
      </c>
      <c r="S18" s="95">
        <f t="shared" si="2"/>
        <v>3344.7030000000004</v>
      </c>
      <c r="T18" s="95">
        <f>VAR!C13/1000</f>
        <v>235.75200000000001</v>
      </c>
    </row>
    <row r="19" spans="14:20" x14ac:dyDescent="0.2">
      <c r="N19" s="100">
        <f>'5-DAY'!A50</f>
        <v>37119</v>
      </c>
      <c r="O19" s="95">
        <f>'5-DAY'!C50/1000</f>
        <v>180.452</v>
      </c>
      <c r="P19" s="95">
        <f t="shared" si="3"/>
        <v>-642.59699999999998</v>
      </c>
      <c r="Q19" s="95">
        <f t="shared" si="0"/>
        <v>-405.84500000000003</v>
      </c>
      <c r="R19" s="95">
        <f t="shared" si="1"/>
        <v>160.15499999999997</v>
      </c>
      <c r="S19" s="95">
        <f t="shared" si="2"/>
        <v>3525.1550000000007</v>
      </c>
      <c r="T19" s="95">
        <f>VAR!C14/1000</f>
        <v>230.38</v>
      </c>
    </row>
    <row r="20" spans="14:20" x14ac:dyDescent="0.2">
      <c r="N20" s="100">
        <f>'5-DAY'!A51</f>
        <v>37120</v>
      </c>
      <c r="O20" s="95">
        <f>'5-DAY'!C51/1000</f>
        <v>61.750999999999998</v>
      </c>
      <c r="P20" s="95">
        <f t="shared" si="3"/>
        <v>-513.05100000000004</v>
      </c>
      <c r="Q20" s="95">
        <f t="shared" si="0"/>
        <v>-344.09400000000005</v>
      </c>
      <c r="R20" s="95">
        <f t="shared" si="1"/>
        <v>221.90599999999998</v>
      </c>
      <c r="S20" s="95">
        <f t="shared" si="2"/>
        <v>3586.9060000000009</v>
      </c>
      <c r="T20" s="95">
        <f>VAR!C15/1000</f>
        <v>227.2</v>
      </c>
    </row>
    <row r="21" spans="14:20" x14ac:dyDescent="0.2">
      <c r="N21" s="100">
        <f>'5-DAY'!A52</f>
        <v>37123</v>
      </c>
      <c r="O21" s="95">
        <f>'5-DAY'!C52/1000</f>
        <v>195.339</v>
      </c>
      <c r="P21" s="95">
        <f t="shared" ref="P21:P26" si="4">SUM(O17:O21)</f>
        <v>-286.25799999999998</v>
      </c>
      <c r="Q21" s="95">
        <f t="shared" ref="Q21:Q26" si="5">Q20+O21</f>
        <v>-148.75500000000005</v>
      </c>
      <c r="R21" s="95">
        <f t="shared" ref="R21:R26" si="6">R20+O21</f>
        <v>417.245</v>
      </c>
      <c r="S21" s="95">
        <f t="shared" ref="S21:S26" si="7">S20+O21</f>
        <v>3782.2450000000008</v>
      </c>
      <c r="T21" s="95">
        <f>VAR!C16/1000</f>
        <v>218.625</v>
      </c>
    </row>
    <row r="22" spans="14:20" x14ac:dyDescent="0.2">
      <c r="N22" s="100">
        <f>'5-DAY'!A53</f>
        <v>37124</v>
      </c>
      <c r="O22" s="95">
        <f>'5-DAY'!C53/1000</f>
        <v>131.99199999999999</v>
      </c>
      <c r="P22" s="95">
        <f t="shared" si="4"/>
        <v>-12.34000000000006</v>
      </c>
      <c r="Q22" s="95">
        <f t="shared" si="5"/>
        <v>-16.763000000000062</v>
      </c>
      <c r="R22" s="95">
        <f t="shared" si="6"/>
        <v>549.23699999999997</v>
      </c>
      <c r="S22" s="95">
        <f t="shared" si="7"/>
        <v>3914.237000000001</v>
      </c>
      <c r="T22" s="95">
        <f>VAR!C17/1000</f>
        <v>217.56200000000001</v>
      </c>
    </row>
    <row r="23" spans="14:20" x14ac:dyDescent="0.2">
      <c r="N23" s="100">
        <f>'5-DAY'!A54</f>
        <v>37125</v>
      </c>
      <c r="O23" s="95">
        <f>'5-DAY'!C54/1000</f>
        <v>325.935</v>
      </c>
      <c r="P23" s="95">
        <f t="shared" si="4"/>
        <v>895.46900000000005</v>
      </c>
      <c r="Q23" s="95">
        <f t="shared" si="5"/>
        <v>309.17199999999991</v>
      </c>
      <c r="R23" s="95">
        <f t="shared" si="6"/>
        <v>875.17200000000003</v>
      </c>
      <c r="S23" s="95">
        <f t="shared" si="7"/>
        <v>4240.1720000000014</v>
      </c>
      <c r="T23" s="95">
        <f>VAR!C18/1000</f>
        <v>15.436</v>
      </c>
    </row>
    <row r="24" spans="14:20" x14ac:dyDescent="0.2">
      <c r="N24" s="100">
        <f>'5-DAY'!A55</f>
        <v>37126</v>
      </c>
      <c r="O24" s="95">
        <f>'5-DAY'!C55/1000</f>
        <v>-55.436</v>
      </c>
      <c r="P24" s="95">
        <f t="shared" si="4"/>
        <v>659.58100000000002</v>
      </c>
      <c r="Q24" s="95">
        <f t="shared" si="5"/>
        <v>253.7359999999999</v>
      </c>
      <c r="R24" s="95">
        <f t="shared" si="6"/>
        <v>819.73599999999999</v>
      </c>
      <c r="S24" s="95">
        <f t="shared" si="7"/>
        <v>4184.7360000000017</v>
      </c>
      <c r="T24" s="95">
        <f>VAR!C19/1000</f>
        <v>181.11600000000001</v>
      </c>
    </row>
    <row r="25" spans="14:20" x14ac:dyDescent="0.2">
      <c r="N25" s="100">
        <f>'5-DAY'!A56</f>
        <v>37127</v>
      </c>
      <c r="O25" s="95">
        <f>'5-DAY'!C56/1000</f>
        <v>106.78100000000001</v>
      </c>
      <c r="P25" s="95">
        <f t="shared" si="4"/>
        <v>704.6110000000001</v>
      </c>
      <c r="Q25" s="95">
        <f t="shared" si="5"/>
        <v>360.51699999999994</v>
      </c>
      <c r="R25" s="95">
        <f t="shared" si="6"/>
        <v>926.51700000000005</v>
      </c>
      <c r="S25" s="95">
        <f t="shared" si="7"/>
        <v>4291.5170000000016</v>
      </c>
      <c r="T25" s="95">
        <f>VAR!C20/1000</f>
        <v>175.05600000000001</v>
      </c>
    </row>
    <row r="26" spans="14:20" x14ac:dyDescent="0.2">
      <c r="N26" s="100">
        <f>'5-DAY'!A57</f>
        <v>37130</v>
      </c>
      <c r="O26" s="95">
        <f>'5-DAY'!C57/1000</f>
        <v>118.184</v>
      </c>
      <c r="P26" s="95">
        <f t="shared" si="4"/>
        <v>627.45600000000002</v>
      </c>
      <c r="Q26" s="95">
        <f t="shared" si="5"/>
        <v>478.70099999999991</v>
      </c>
      <c r="R26" s="95">
        <f t="shared" si="6"/>
        <v>1044.701</v>
      </c>
      <c r="S26" s="95">
        <f t="shared" si="7"/>
        <v>4409.7010000000018</v>
      </c>
      <c r="T26" s="95">
        <f>VAR!C21/1000</f>
        <v>18.47</v>
      </c>
    </row>
    <row r="27" spans="14:20" x14ac:dyDescent="0.2">
      <c r="N27" s="100">
        <f>'5-DAY'!A58</f>
        <v>37131</v>
      </c>
      <c r="O27" s="95">
        <f>'5-DAY'!C58/1000</f>
        <v>-38.814999999999998</v>
      </c>
      <c r="P27" s="95">
        <f t="shared" ref="P27:P33" si="8">SUM(O23:O27)</f>
        <v>456.64900000000006</v>
      </c>
      <c r="Q27" s="95">
        <f>Q26+O27</f>
        <v>439.88599999999991</v>
      </c>
      <c r="R27" s="95">
        <f t="shared" ref="R27:R32" si="9">R26+O27</f>
        <v>1005.886</v>
      </c>
      <c r="S27" s="95">
        <f t="shared" ref="S27:S32" si="10">S26+O27</f>
        <v>4370.8860000000022</v>
      </c>
      <c r="T27" s="95">
        <f>VAR!C22/1000</f>
        <v>0</v>
      </c>
    </row>
    <row r="28" spans="14:20" x14ac:dyDescent="0.2">
      <c r="N28" s="100">
        <f>'5-DAY'!A59</f>
        <v>37132</v>
      </c>
      <c r="O28" s="95">
        <f>'5-DAY'!C59/1000</f>
        <v>-15.565</v>
      </c>
      <c r="P28" s="95">
        <f t="shared" si="8"/>
        <v>115.149</v>
      </c>
      <c r="Q28" s="95">
        <f>Q27+O28</f>
        <v>424.32099999999991</v>
      </c>
      <c r="R28" s="95">
        <f t="shared" si="9"/>
        <v>990.32099999999991</v>
      </c>
      <c r="S28" s="95">
        <f t="shared" si="10"/>
        <v>4355.3210000000026</v>
      </c>
      <c r="T28" s="95">
        <f>VAR!C23/1000</f>
        <v>11.500999999999999</v>
      </c>
    </row>
    <row r="29" spans="14:20" x14ac:dyDescent="0.2">
      <c r="N29" s="100">
        <f>'5-DAY'!A60</f>
        <v>37133</v>
      </c>
      <c r="O29" s="95">
        <f>'5-DAY'!C60/1000</f>
        <v>79.444000000000003</v>
      </c>
      <c r="P29" s="95">
        <f t="shared" si="8"/>
        <v>250.029</v>
      </c>
      <c r="Q29" s="95">
        <f>Q28+O29</f>
        <v>503.76499999999993</v>
      </c>
      <c r="R29" s="95">
        <f t="shared" si="9"/>
        <v>1069.7649999999999</v>
      </c>
      <c r="S29" s="95">
        <f t="shared" si="10"/>
        <v>4434.7650000000031</v>
      </c>
      <c r="T29" s="95">
        <f>VAR!C24/1000</f>
        <v>208.792</v>
      </c>
    </row>
    <row r="30" spans="14:20" x14ac:dyDescent="0.2">
      <c r="N30" s="104">
        <f>'5-DAY'!A61</f>
        <v>37134</v>
      </c>
      <c r="O30" s="105">
        <f>'5-DAY'!C61/1000</f>
        <v>46.715000000000003</v>
      </c>
      <c r="P30" s="105">
        <f t="shared" si="8"/>
        <v>189.96299999999999</v>
      </c>
      <c r="Q30" s="105">
        <f>Q29+O30</f>
        <v>550.4799999999999</v>
      </c>
      <c r="R30" s="105">
        <f t="shared" si="9"/>
        <v>1116.4799999999998</v>
      </c>
      <c r="S30" s="105">
        <f t="shared" si="10"/>
        <v>4481.4800000000032</v>
      </c>
      <c r="T30" s="105">
        <f>VAR!C25/1000</f>
        <v>11.215</v>
      </c>
    </row>
    <row r="31" spans="14:20" x14ac:dyDescent="0.2">
      <c r="N31" s="100">
        <f>'5-DAY'!A62</f>
        <v>37138</v>
      </c>
      <c r="O31" s="95">
        <f>'5-DAY'!C62/1000</f>
        <v>112.705</v>
      </c>
      <c r="P31" s="95">
        <f t="shared" si="8"/>
        <v>184.48400000000001</v>
      </c>
      <c r="Q31" s="95">
        <f>O31</f>
        <v>112.705</v>
      </c>
      <c r="R31" s="95">
        <f t="shared" si="9"/>
        <v>1229.1849999999997</v>
      </c>
      <c r="S31" s="95">
        <f t="shared" si="10"/>
        <v>4594.1850000000031</v>
      </c>
      <c r="T31" s="95">
        <f>VAR!C26/1000</f>
        <v>87.817999999999998</v>
      </c>
    </row>
    <row r="32" spans="14:20" x14ac:dyDescent="0.2">
      <c r="N32" s="100">
        <f>'5-DAY'!A63</f>
        <v>37139</v>
      </c>
      <c r="O32" s="95">
        <f>'5-DAY'!C63/1000</f>
        <v>-34.426000000000002</v>
      </c>
      <c r="P32" s="95">
        <f t="shared" si="8"/>
        <v>188.87299999999999</v>
      </c>
      <c r="Q32" s="107">
        <f t="shared" ref="Q32:Q37" si="11">Q31+O32</f>
        <v>78.278999999999996</v>
      </c>
      <c r="R32" s="95">
        <f t="shared" si="9"/>
        <v>1194.7589999999998</v>
      </c>
      <c r="S32" s="95">
        <f t="shared" si="10"/>
        <v>4559.7590000000027</v>
      </c>
      <c r="T32" s="95">
        <f>VAR!C27/1000</f>
        <v>175.76599999999999</v>
      </c>
    </row>
    <row r="33" spans="14:20" x14ac:dyDescent="0.2">
      <c r="N33" s="100">
        <f>'5-DAY'!A64</f>
        <v>37140</v>
      </c>
      <c r="O33" s="95">
        <f>'5-DAY'!C64/1000</f>
        <v>-52.637</v>
      </c>
      <c r="P33" s="95">
        <f t="shared" si="8"/>
        <v>151.80099999999999</v>
      </c>
      <c r="Q33" s="107">
        <f t="shared" si="11"/>
        <v>25.641999999999996</v>
      </c>
      <c r="R33" s="95">
        <f t="shared" ref="R33:R38" si="12">R32+O33</f>
        <v>1142.1219999999998</v>
      </c>
      <c r="S33" s="95">
        <f t="shared" ref="S33:S38" si="13">S32+O33</f>
        <v>4507.122000000003</v>
      </c>
      <c r="T33" s="95">
        <f>VAR!C28/1000</f>
        <v>178.33199999999999</v>
      </c>
    </row>
    <row r="34" spans="14:20" x14ac:dyDescent="0.2">
      <c r="N34" s="100">
        <f>'5-DAY'!A65</f>
        <v>37141</v>
      </c>
      <c r="O34" s="95">
        <f>'5-DAY'!C65/1000</f>
        <v>-24.8</v>
      </c>
      <c r="P34" s="95">
        <f t="shared" ref="P34:P39" si="14">SUM(O30:O34)</f>
        <v>47.557000000000016</v>
      </c>
      <c r="Q34" s="107">
        <f t="shared" si="11"/>
        <v>0.8419999999999952</v>
      </c>
      <c r="R34" s="95">
        <f t="shared" si="12"/>
        <v>1117.3219999999999</v>
      </c>
      <c r="S34" s="95">
        <f t="shared" si="13"/>
        <v>4482.3220000000028</v>
      </c>
      <c r="T34" s="95">
        <f>VAR!C29/1000</f>
        <v>184.33500000000001</v>
      </c>
    </row>
    <row r="35" spans="14:20" x14ac:dyDescent="0.2">
      <c r="N35" s="100">
        <f>'5-DAY'!A66</f>
        <v>37144</v>
      </c>
      <c r="O35" s="95">
        <f>'5-DAY'!C66/1000</f>
        <v>130.65799999999999</v>
      </c>
      <c r="P35" s="95">
        <f t="shared" si="14"/>
        <v>131.49999999999997</v>
      </c>
      <c r="Q35" s="107">
        <f t="shared" si="11"/>
        <v>131.49999999999997</v>
      </c>
      <c r="R35" s="95">
        <f t="shared" si="12"/>
        <v>1247.9799999999998</v>
      </c>
      <c r="S35" s="95">
        <f t="shared" si="13"/>
        <v>4612.9800000000032</v>
      </c>
      <c r="T35" s="95">
        <f>VAR!C30/1000</f>
        <v>178.63499999999999</v>
      </c>
    </row>
    <row r="36" spans="14:20" x14ac:dyDescent="0.2">
      <c r="N36" s="100">
        <f>'5-DAY'!A67</f>
        <v>37146</v>
      </c>
      <c r="O36" s="95">
        <f>'5-DAY'!C67/1000</f>
        <v>0.184</v>
      </c>
      <c r="P36" s="95">
        <f t="shared" si="14"/>
        <v>18.978999999999989</v>
      </c>
      <c r="Q36" s="107">
        <f t="shared" si="11"/>
        <v>131.68399999999997</v>
      </c>
      <c r="R36" s="95">
        <f t="shared" si="12"/>
        <v>1248.1639999999998</v>
      </c>
      <c r="S36" s="95">
        <f t="shared" si="13"/>
        <v>4613.1640000000034</v>
      </c>
      <c r="T36" s="95">
        <f>VAR!C31/1000</f>
        <v>178.63499999999999</v>
      </c>
    </row>
    <row r="37" spans="14:20" x14ac:dyDescent="0.2">
      <c r="N37" s="100">
        <f>'5-DAY'!A68</f>
        <v>37147</v>
      </c>
      <c r="O37" s="95">
        <f>'5-DAY'!C68/1000</f>
        <v>-237.553</v>
      </c>
      <c r="P37" s="95">
        <f t="shared" si="14"/>
        <v>-184.14800000000002</v>
      </c>
      <c r="Q37" s="107">
        <f t="shared" si="11"/>
        <v>-105.86900000000003</v>
      </c>
      <c r="R37" s="95">
        <f t="shared" si="12"/>
        <v>1010.6109999999998</v>
      </c>
      <c r="S37" s="95">
        <f t="shared" si="13"/>
        <v>4375.6110000000035</v>
      </c>
      <c r="T37" s="95">
        <f>VAR!C32/1000</f>
        <v>188.977</v>
      </c>
    </row>
    <row r="38" spans="14:20" x14ac:dyDescent="0.2">
      <c r="N38" s="100">
        <f>'5-DAY'!A69</f>
        <v>37148</v>
      </c>
      <c r="O38" s="95">
        <f>'5-DAY'!C69/1000</f>
        <v>-83.968000000000004</v>
      </c>
      <c r="P38" s="95">
        <f t="shared" si="14"/>
        <v>-215.47900000000004</v>
      </c>
      <c r="Q38" s="107">
        <f t="shared" ref="Q38:Q43" si="15">Q37+O38</f>
        <v>-189.83700000000005</v>
      </c>
      <c r="R38" s="95">
        <f t="shared" si="12"/>
        <v>926.6429999999998</v>
      </c>
      <c r="S38" s="95">
        <f t="shared" si="13"/>
        <v>4291.6430000000037</v>
      </c>
      <c r="T38" s="95">
        <f>VAR!C33/1000</f>
        <v>195.22800000000001</v>
      </c>
    </row>
    <row r="39" spans="14:20" x14ac:dyDescent="0.2">
      <c r="N39" s="100">
        <f>'5-DAY'!A70</f>
        <v>37151</v>
      </c>
      <c r="O39" s="95">
        <f>'5-DAY'!C70/1000</f>
        <v>208.46199999999999</v>
      </c>
      <c r="P39" s="95">
        <f t="shared" si="14"/>
        <v>17.782999999999959</v>
      </c>
      <c r="Q39" s="107">
        <f t="shared" si="15"/>
        <v>18.624999999999943</v>
      </c>
      <c r="R39" s="95">
        <f t="shared" ref="R39:R44" si="16">R38+O39</f>
        <v>1135.1049999999998</v>
      </c>
      <c r="S39" s="95">
        <f t="shared" ref="S39:S44" si="17">S38+O39</f>
        <v>4500.1050000000032</v>
      </c>
      <c r="T39" s="95">
        <f>VAR!C34/1000</f>
        <v>162.12299999999999</v>
      </c>
    </row>
    <row r="40" spans="14:20" x14ac:dyDescent="0.2">
      <c r="N40" s="100">
        <f>'5-DAY'!A71</f>
        <v>37152</v>
      </c>
      <c r="O40" s="95">
        <f>'5-DAY'!C71/1000</f>
        <v>186.96199999999999</v>
      </c>
      <c r="P40" s="95">
        <f t="shared" ref="P40:P45" si="18">SUM(O36:O40)</f>
        <v>74.086999999999989</v>
      </c>
      <c r="Q40" s="107">
        <f t="shared" si="15"/>
        <v>205.58699999999993</v>
      </c>
      <c r="R40" s="95">
        <f t="shared" si="16"/>
        <v>1322.0669999999998</v>
      </c>
      <c r="S40" s="95">
        <f t="shared" si="17"/>
        <v>4687.0670000000027</v>
      </c>
      <c r="T40" s="95">
        <f>VAR!C35/1000</f>
        <v>76.34</v>
      </c>
    </row>
    <row r="41" spans="14:20" x14ac:dyDescent="0.2">
      <c r="N41" s="100">
        <f>'5-DAY'!A72</f>
        <v>37153</v>
      </c>
      <c r="O41" s="95">
        <f>'5-DAY'!C72/1000</f>
        <v>24.355</v>
      </c>
      <c r="P41" s="95">
        <f t="shared" si="18"/>
        <v>98.257999999999967</v>
      </c>
      <c r="Q41" s="107">
        <f t="shared" si="15"/>
        <v>229.94199999999992</v>
      </c>
      <c r="R41" s="95">
        <f t="shared" si="16"/>
        <v>1346.4219999999998</v>
      </c>
      <c r="S41" s="95">
        <f t="shared" si="17"/>
        <v>4711.4220000000023</v>
      </c>
      <c r="T41" s="95">
        <f>VAR!C36/1000</f>
        <v>177.12700000000001</v>
      </c>
    </row>
    <row r="42" spans="14:20" x14ac:dyDescent="0.2">
      <c r="N42" s="100">
        <f>'5-DAY'!A73</f>
        <v>37154</v>
      </c>
      <c r="O42" s="95">
        <f>'5-DAY'!C73/1000</f>
        <v>-41.375999999999998</v>
      </c>
      <c r="P42" s="95">
        <f t="shared" si="18"/>
        <v>294.435</v>
      </c>
      <c r="Q42" s="107">
        <f t="shared" si="15"/>
        <v>188.56599999999992</v>
      </c>
      <c r="R42" s="95">
        <f t="shared" si="16"/>
        <v>1305.0459999999998</v>
      </c>
      <c r="S42" s="95">
        <f t="shared" si="17"/>
        <v>4670.0460000000021</v>
      </c>
      <c r="T42" s="95">
        <f>VAR!C37/1000</f>
        <v>171.18100000000001</v>
      </c>
    </row>
    <row r="43" spans="14:20" x14ac:dyDescent="0.2">
      <c r="N43" s="100">
        <f>'5-DAY'!A74</f>
        <v>37155</v>
      </c>
      <c r="O43" s="95">
        <f>'5-DAY'!C74/1000</f>
        <v>23.228999999999999</v>
      </c>
      <c r="P43" s="95">
        <f t="shared" si="18"/>
        <v>401.63200000000001</v>
      </c>
      <c r="Q43" s="107">
        <f t="shared" si="15"/>
        <v>211.7949999999999</v>
      </c>
      <c r="R43" s="95">
        <f t="shared" si="16"/>
        <v>1328.2749999999999</v>
      </c>
      <c r="S43" s="95">
        <f t="shared" si="17"/>
        <v>4693.2750000000024</v>
      </c>
      <c r="T43" s="95">
        <f>VAR!C38/1000</f>
        <v>171.048</v>
      </c>
    </row>
    <row r="44" spans="14:20" x14ac:dyDescent="0.2">
      <c r="N44" s="100">
        <f>'5-DAY'!A75</f>
        <v>37158</v>
      </c>
      <c r="O44" s="95">
        <f>'5-DAY'!C75/1000</f>
        <v>432.38799999999998</v>
      </c>
      <c r="P44" s="95">
        <f t="shared" si="18"/>
        <v>625.55799999999999</v>
      </c>
      <c r="Q44" s="107">
        <f>Q43+O44</f>
        <v>644.18299999999988</v>
      </c>
      <c r="R44" s="95">
        <f t="shared" si="16"/>
        <v>1760.6629999999998</v>
      </c>
      <c r="S44" s="95">
        <f t="shared" si="17"/>
        <v>5125.6630000000023</v>
      </c>
      <c r="T44" s="95">
        <f>VAR!C39/1000</f>
        <v>292.91699999999997</v>
      </c>
    </row>
    <row r="45" spans="14:20" x14ac:dyDescent="0.2">
      <c r="N45" s="100">
        <f>'5-DAY'!A76</f>
        <v>37159</v>
      </c>
      <c r="O45" s="95">
        <f>'5-DAY'!C76/1000</f>
        <v>-320.38499999999999</v>
      </c>
      <c r="P45" s="95">
        <f t="shared" si="18"/>
        <v>118.21100000000001</v>
      </c>
      <c r="Q45" s="107">
        <f>Q44+O45</f>
        <v>323.79799999999989</v>
      </c>
      <c r="R45" s="95">
        <f>R44+O45</f>
        <v>1440.2779999999998</v>
      </c>
      <c r="S45" s="95">
        <f t="shared" ref="S45:S50" si="19">S44+O45</f>
        <v>4805.2780000000021</v>
      </c>
      <c r="T45" s="95">
        <f>VAR!C40/1000</f>
        <v>66.536000000000001</v>
      </c>
    </row>
    <row r="46" spans="14:20" x14ac:dyDescent="0.2">
      <c r="N46" s="100">
        <f>'5-DAY'!A77</f>
        <v>37160</v>
      </c>
      <c r="O46" s="95">
        <f>'5-DAY'!C77/1000</f>
        <v>1.0029999999999999</v>
      </c>
      <c r="P46" s="95">
        <f t="shared" ref="P46:P51" si="20">SUM(O42:O46)</f>
        <v>94.858999999999995</v>
      </c>
      <c r="Q46" s="107">
        <f>Q45+O46</f>
        <v>324.80099999999987</v>
      </c>
      <c r="R46" s="95">
        <f>R45+O46</f>
        <v>1441.2809999999997</v>
      </c>
      <c r="S46" s="95">
        <f t="shared" si="19"/>
        <v>4806.2810000000018</v>
      </c>
      <c r="T46" s="95">
        <f>VAR!C41/1000</f>
        <v>249.44499999999999</v>
      </c>
    </row>
    <row r="47" spans="14:20" x14ac:dyDescent="0.2">
      <c r="N47" s="100">
        <f>'5-DAY'!A78</f>
        <v>37161</v>
      </c>
      <c r="O47" s="95">
        <f>'5-DAY'!C78/1000</f>
        <v>65.471999999999994</v>
      </c>
      <c r="P47" s="95">
        <f t="shared" si="20"/>
        <v>201.70699999999994</v>
      </c>
      <c r="Q47" s="107">
        <f>Q46+O47</f>
        <v>390.27299999999985</v>
      </c>
      <c r="R47" s="95">
        <f>R46+O47</f>
        <v>1506.7529999999997</v>
      </c>
      <c r="S47" s="95">
        <f t="shared" si="19"/>
        <v>4871.7530000000015</v>
      </c>
      <c r="T47" s="95">
        <f>VAR!C42/1000</f>
        <v>256.233</v>
      </c>
    </row>
    <row r="48" spans="14:20" x14ac:dyDescent="0.2">
      <c r="N48" s="104">
        <f>'5-DAY'!A79</f>
        <v>37162</v>
      </c>
      <c r="O48" s="105">
        <f>'5-DAY'!C79/1000</f>
        <v>49.795999999999999</v>
      </c>
      <c r="P48" s="105">
        <f t="shared" si="20"/>
        <v>228.27399999999997</v>
      </c>
      <c r="Q48" s="115">
        <f>Q47+O48</f>
        <v>440.06899999999985</v>
      </c>
      <c r="R48" s="105">
        <f>R47+O48</f>
        <v>1556.5489999999998</v>
      </c>
      <c r="S48" s="105">
        <f t="shared" si="19"/>
        <v>4921.5490000000018</v>
      </c>
      <c r="T48" s="105">
        <f>VAR!C43/1000</f>
        <v>256.02800000000002</v>
      </c>
    </row>
    <row r="49" spans="14:20" x14ac:dyDescent="0.2">
      <c r="N49" s="118">
        <f>'5-DAY'!A80</f>
        <v>37165</v>
      </c>
      <c r="O49" s="119">
        <f>'5-DAY'!C80/1000</f>
        <v>126.107</v>
      </c>
      <c r="P49" s="119">
        <f t="shared" si="20"/>
        <v>-78.007000000000033</v>
      </c>
      <c r="Q49" s="119">
        <f>O49</f>
        <v>126.107</v>
      </c>
      <c r="R49" s="119">
        <f>O49</f>
        <v>126.107</v>
      </c>
      <c r="S49" s="119">
        <f t="shared" si="19"/>
        <v>5047.6560000000018</v>
      </c>
      <c r="T49" s="119">
        <f>VAR!C44/1000</f>
        <v>13.047000000000001</v>
      </c>
    </row>
    <row r="50" spans="14:20" x14ac:dyDescent="0.2">
      <c r="N50" s="118">
        <f>'5-DAY'!A81</f>
        <v>37166</v>
      </c>
      <c r="O50" s="119">
        <f>'5-DAY'!C81/1000</f>
        <v>-11.016999999999999</v>
      </c>
      <c r="P50" s="119">
        <f t="shared" si="20"/>
        <v>231.36099999999999</v>
      </c>
      <c r="Q50" s="95">
        <f t="shared" ref="Q50:Q55" si="21">Q49+O50</f>
        <v>115.09</v>
      </c>
      <c r="R50" s="95">
        <f t="shared" ref="R50:R55" si="22">R49+O50</f>
        <v>115.09</v>
      </c>
      <c r="S50" s="119">
        <f t="shared" si="19"/>
        <v>5036.6390000000019</v>
      </c>
      <c r="T50" s="119">
        <f>VAR!C45/1000</f>
        <v>168.29400000000001</v>
      </c>
    </row>
    <row r="51" spans="14:20" x14ac:dyDescent="0.2">
      <c r="N51" s="118">
        <f>'5-DAY'!A82</f>
        <v>37167</v>
      </c>
      <c r="O51" s="119">
        <f>'5-DAY'!C82/1000</f>
        <v>11.605</v>
      </c>
      <c r="P51" s="119">
        <f t="shared" si="20"/>
        <v>241.96299999999999</v>
      </c>
      <c r="Q51" s="95">
        <f t="shared" si="21"/>
        <v>126.69500000000001</v>
      </c>
      <c r="R51" s="95">
        <f t="shared" si="22"/>
        <v>126.69500000000001</v>
      </c>
      <c r="S51" s="119">
        <f t="shared" ref="S51:S56" si="23">S50+O51</f>
        <v>5048.2440000000015</v>
      </c>
      <c r="T51" s="119">
        <f>VAR!C46/1000</f>
        <v>200.018</v>
      </c>
    </row>
    <row r="52" spans="14:20" x14ac:dyDescent="0.2">
      <c r="N52" s="118">
        <f>'5-DAY'!A83</f>
        <v>37168</v>
      </c>
      <c r="O52" s="119">
        <f>'5-DAY'!C83/1000</f>
        <v>-150.90600000000001</v>
      </c>
      <c r="P52" s="119">
        <f t="shared" ref="P52:P57" si="24">SUM(O48:O52)</f>
        <v>25.58499999999998</v>
      </c>
      <c r="Q52" s="95">
        <f t="shared" si="21"/>
        <v>-24.210999999999999</v>
      </c>
      <c r="R52" s="95">
        <f t="shared" si="22"/>
        <v>-24.210999999999999</v>
      </c>
      <c r="S52" s="119">
        <f t="shared" si="23"/>
        <v>4897.3380000000016</v>
      </c>
      <c r="T52" s="119">
        <f>VAR!C47/1000</f>
        <v>207.06399999999999</v>
      </c>
    </row>
    <row r="53" spans="14:20" x14ac:dyDescent="0.2">
      <c r="N53" s="118">
        <f>'5-DAY'!A84</f>
        <v>37169</v>
      </c>
      <c r="O53" s="119">
        <f>'5-DAY'!C84/1000</f>
        <v>192.637</v>
      </c>
      <c r="P53" s="119">
        <f t="shared" si="24"/>
        <v>168.42599999999999</v>
      </c>
      <c r="Q53" s="95">
        <f t="shared" si="21"/>
        <v>168.42599999999999</v>
      </c>
      <c r="R53" s="95">
        <f t="shared" si="22"/>
        <v>168.42599999999999</v>
      </c>
      <c r="S53" s="119">
        <f t="shared" si="23"/>
        <v>5089.9750000000013</v>
      </c>
      <c r="T53" s="119">
        <f>VAR!C48/1000</f>
        <v>26.643999999999998</v>
      </c>
    </row>
    <row r="54" spans="14:20" x14ac:dyDescent="0.2">
      <c r="N54" s="118">
        <f>'5-DAY'!A85</f>
        <v>37172</v>
      </c>
      <c r="O54" s="119">
        <f>'5-DAY'!C85/1000</f>
        <v>88.301000000000002</v>
      </c>
      <c r="P54" s="119">
        <f t="shared" si="24"/>
        <v>130.62</v>
      </c>
      <c r="Q54" s="95">
        <f t="shared" si="21"/>
        <v>256.72699999999998</v>
      </c>
      <c r="R54" s="95">
        <f t="shared" si="22"/>
        <v>256.72699999999998</v>
      </c>
      <c r="S54" s="119">
        <f t="shared" si="23"/>
        <v>5178.2760000000017</v>
      </c>
      <c r="T54" s="119">
        <f>VAR!C49/1000</f>
        <v>84.474999999999994</v>
      </c>
    </row>
    <row r="55" spans="14:20" x14ac:dyDescent="0.2">
      <c r="N55" s="118">
        <f>'5-DAY'!A86</f>
        <v>37173</v>
      </c>
      <c r="O55" s="119">
        <f>'5-DAY'!C86/1000</f>
        <v>-65.302999999999997</v>
      </c>
      <c r="P55" s="119">
        <f t="shared" si="24"/>
        <v>76.334000000000003</v>
      </c>
      <c r="Q55" s="95">
        <f t="shared" si="21"/>
        <v>191.42399999999998</v>
      </c>
      <c r="R55" s="95">
        <f t="shared" si="22"/>
        <v>191.42399999999998</v>
      </c>
      <c r="S55" s="119">
        <f t="shared" si="23"/>
        <v>5112.9730000000018</v>
      </c>
      <c r="T55" s="119">
        <f>VAR!C50/1000</f>
        <v>66.89</v>
      </c>
    </row>
    <row r="56" spans="14:20" x14ac:dyDescent="0.2">
      <c r="N56" s="118">
        <f>'5-DAY'!A87</f>
        <v>37174</v>
      </c>
      <c r="O56" s="119">
        <f>'5-DAY'!C87/1000</f>
        <v>-242.29900000000001</v>
      </c>
      <c r="P56" s="119">
        <f t="shared" si="24"/>
        <v>-177.57000000000002</v>
      </c>
      <c r="Q56" s="95">
        <f t="shared" ref="Q56:Q61" si="25">Q55+O56</f>
        <v>-50.875000000000028</v>
      </c>
      <c r="R56" s="95">
        <f t="shared" ref="R56:R61" si="26">R55+O56</f>
        <v>-50.875000000000028</v>
      </c>
      <c r="S56" s="119">
        <f t="shared" si="23"/>
        <v>4870.6740000000018</v>
      </c>
      <c r="T56" s="119">
        <f>VAR!C51/1000</f>
        <v>206.73599999999999</v>
      </c>
    </row>
    <row r="57" spans="14:20" x14ac:dyDescent="0.2">
      <c r="N57" s="118">
        <f>'5-DAY'!A88</f>
        <v>37175</v>
      </c>
      <c r="O57" s="119">
        <f>'5-DAY'!C88/1000</f>
        <v>-43.186999999999998</v>
      </c>
      <c r="P57" s="119">
        <f t="shared" si="24"/>
        <v>-69.851000000000013</v>
      </c>
      <c r="Q57" s="95">
        <f t="shared" si="25"/>
        <v>-94.062000000000026</v>
      </c>
      <c r="R57" s="95">
        <f t="shared" si="26"/>
        <v>-94.062000000000026</v>
      </c>
      <c r="S57" s="119">
        <f t="shared" ref="S57:S62" si="27">S56+O57</f>
        <v>4827.4870000000019</v>
      </c>
      <c r="T57" s="119">
        <f>VAR!C52/1000</f>
        <v>184.786</v>
      </c>
    </row>
    <row r="58" spans="14:20" x14ac:dyDescent="0.2">
      <c r="N58" s="118">
        <f>'5-DAY'!A89</f>
        <v>37176</v>
      </c>
      <c r="O58" s="119">
        <f>'5-DAY'!C89/1000</f>
        <v>136.89099999999999</v>
      </c>
      <c r="P58" s="119">
        <f t="shared" ref="P58:P63" si="28">SUM(O54:O58)</f>
        <v>-125.59700000000001</v>
      </c>
      <c r="Q58" s="95">
        <f t="shared" si="25"/>
        <v>42.828999999999965</v>
      </c>
      <c r="R58" s="95">
        <f t="shared" si="26"/>
        <v>42.828999999999965</v>
      </c>
      <c r="S58" s="119">
        <f t="shared" si="27"/>
        <v>4964.3780000000015</v>
      </c>
      <c r="T58" s="119">
        <f>VAR!C53/1000</f>
        <v>169.21600000000001</v>
      </c>
    </row>
    <row r="59" spans="14:20" x14ac:dyDescent="0.2">
      <c r="N59" s="118">
        <f>'5-DAY'!A90</f>
        <v>37179</v>
      </c>
      <c r="O59" s="119">
        <f>'5-DAY'!C90/1000</f>
        <v>36.037999999999997</v>
      </c>
      <c r="P59" s="119">
        <f t="shared" si="28"/>
        <v>-177.86</v>
      </c>
      <c r="Q59" s="95">
        <f t="shared" si="25"/>
        <v>78.866999999999962</v>
      </c>
      <c r="R59" s="95">
        <f t="shared" si="26"/>
        <v>78.866999999999962</v>
      </c>
      <c r="S59" s="119">
        <f t="shared" si="27"/>
        <v>5000.4160000000011</v>
      </c>
      <c r="T59" s="119">
        <f>VAR!C54/1000</f>
        <v>89.177999999999997</v>
      </c>
    </row>
    <row r="60" spans="14:20" x14ac:dyDescent="0.2">
      <c r="N60" s="118">
        <f>'5-DAY'!A91</f>
        <v>37180</v>
      </c>
      <c r="O60" s="119">
        <f>'5-DAY'!C91/1000</f>
        <v>-141.05099999999999</v>
      </c>
      <c r="P60" s="119">
        <f t="shared" si="28"/>
        <v>-253.608</v>
      </c>
      <c r="Q60" s="95">
        <f t="shared" si="25"/>
        <v>-62.184000000000026</v>
      </c>
      <c r="R60" s="95">
        <f t="shared" si="26"/>
        <v>-62.184000000000026</v>
      </c>
      <c r="S60" s="119">
        <f t="shared" si="27"/>
        <v>4859.3650000000007</v>
      </c>
      <c r="T60" s="119">
        <f>VAR!C55/1000</f>
        <v>118.142</v>
      </c>
    </row>
    <row r="61" spans="14:20" x14ac:dyDescent="0.2">
      <c r="N61" s="118">
        <f>'5-DAY'!A92</f>
        <v>37181</v>
      </c>
      <c r="O61" s="119">
        <f>'5-DAY'!C92/1000</f>
        <v>110.306</v>
      </c>
      <c r="P61" s="119">
        <f t="shared" si="28"/>
        <v>98.997</v>
      </c>
      <c r="Q61" s="95">
        <f t="shared" si="25"/>
        <v>48.121999999999971</v>
      </c>
      <c r="R61" s="95">
        <f t="shared" si="26"/>
        <v>48.121999999999971</v>
      </c>
      <c r="S61" s="119">
        <f t="shared" si="27"/>
        <v>4969.6710000000003</v>
      </c>
      <c r="T61" s="119">
        <f>VAR!C56/1000</f>
        <v>116.71899999999999</v>
      </c>
    </row>
    <row r="62" spans="14:20" x14ac:dyDescent="0.2">
      <c r="N62" s="118">
        <f>'5-DAY'!A93</f>
        <v>37182</v>
      </c>
      <c r="O62" s="119">
        <f>'5-DAY'!C93/1000</f>
        <v>-179.35499999999999</v>
      </c>
      <c r="P62" s="119">
        <f t="shared" si="28"/>
        <v>-37.171000000000021</v>
      </c>
      <c r="Q62" s="95">
        <f t="shared" ref="Q62:Q67" si="29">Q61+O62</f>
        <v>-131.233</v>
      </c>
      <c r="R62" s="95">
        <f t="shared" ref="R62:R67" si="30">R61+O62</f>
        <v>-131.233</v>
      </c>
      <c r="S62" s="119">
        <f t="shared" si="27"/>
        <v>4790.3160000000007</v>
      </c>
      <c r="T62" s="119">
        <f>VAR!C57/1000</f>
        <v>193.70599999999999</v>
      </c>
    </row>
    <row r="63" spans="14:20" x14ac:dyDescent="0.2">
      <c r="N63" s="118">
        <f>'5-DAY'!A94</f>
        <v>37183</v>
      </c>
      <c r="O63" s="119">
        <f>'5-DAY'!C94/1000</f>
        <v>-283.03300000000002</v>
      </c>
      <c r="P63" s="119">
        <f t="shared" si="28"/>
        <v>-457.09500000000003</v>
      </c>
      <c r="Q63" s="95">
        <f t="shared" si="29"/>
        <v>-414.26600000000002</v>
      </c>
      <c r="R63" s="95">
        <f t="shared" si="30"/>
        <v>-414.26600000000002</v>
      </c>
      <c r="S63" s="119">
        <f t="shared" ref="S63:S68" si="31">S62+O63</f>
        <v>4507.2830000000004</v>
      </c>
      <c r="T63" s="119">
        <f>VAR!C58/1000</f>
        <v>229.09399999999999</v>
      </c>
    </row>
    <row r="64" spans="14:20" x14ac:dyDescent="0.2">
      <c r="N64" s="118">
        <f>'5-DAY'!A95</f>
        <v>37186</v>
      </c>
      <c r="O64" s="119">
        <f>'5-DAY'!C95/1000</f>
        <v>-217.38399999999999</v>
      </c>
      <c r="P64" s="119">
        <f t="shared" ref="P64:P69" si="32">SUM(O60:O64)</f>
        <v>-710.51699999999994</v>
      </c>
      <c r="Q64" s="95">
        <f t="shared" si="29"/>
        <v>-631.65</v>
      </c>
      <c r="R64" s="95">
        <f t="shared" si="30"/>
        <v>-631.65</v>
      </c>
      <c r="S64" s="119">
        <f t="shared" si="31"/>
        <v>4289.8990000000003</v>
      </c>
      <c r="T64" s="119">
        <f>VAR!C59/1000</f>
        <v>250.26599999999999</v>
      </c>
    </row>
    <row r="65" spans="14:20" x14ac:dyDescent="0.2">
      <c r="N65" s="118">
        <f>'5-DAY'!A96</f>
        <v>37187</v>
      </c>
      <c r="O65" s="119">
        <f>'5-DAY'!C96/1000</f>
        <v>202.661</v>
      </c>
      <c r="P65" s="119">
        <f t="shared" si="32"/>
        <v>-366.80500000000001</v>
      </c>
      <c r="Q65" s="95">
        <f t="shared" si="29"/>
        <v>-428.98899999999998</v>
      </c>
      <c r="R65" s="95">
        <f t="shared" si="30"/>
        <v>-428.98899999999998</v>
      </c>
      <c r="S65" s="119">
        <f t="shared" si="31"/>
        <v>4492.5600000000004</v>
      </c>
      <c r="T65" s="119">
        <f>VAR!C60/1000</f>
        <v>167.13</v>
      </c>
    </row>
    <row r="66" spans="14:20" x14ac:dyDescent="0.2">
      <c r="N66" s="118">
        <f>'5-DAY'!A97</f>
        <v>37188</v>
      </c>
      <c r="O66" s="119">
        <f>'5-DAY'!C97/1000</f>
        <v>-256.952</v>
      </c>
      <c r="P66" s="119">
        <f t="shared" si="32"/>
        <v>-734.0630000000001</v>
      </c>
      <c r="Q66" s="95">
        <f t="shared" si="29"/>
        <v>-685.94100000000003</v>
      </c>
      <c r="R66" s="95">
        <f t="shared" si="30"/>
        <v>-685.94100000000003</v>
      </c>
      <c r="S66" s="119">
        <f t="shared" si="31"/>
        <v>4235.6080000000002</v>
      </c>
      <c r="T66" s="119">
        <f>VAR!C61/1000</f>
        <v>109.855</v>
      </c>
    </row>
    <row r="67" spans="14:20" x14ac:dyDescent="0.2">
      <c r="N67" s="118">
        <f>'5-DAY'!A98</f>
        <v>37189</v>
      </c>
      <c r="O67" s="119">
        <f>'5-DAY'!C98/1000</f>
        <v>-42.207999999999998</v>
      </c>
      <c r="P67" s="119">
        <f t="shared" si="32"/>
        <v>-596.91600000000005</v>
      </c>
      <c r="Q67" s="95">
        <f t="shared" si="29"/>
        <v>-728.149</v>
      </c>
      <c r="R67" s="95">
        <f t="shared" si="30"/>
        <v>-728.149</v>
      </c>
      <c r="S67" s="119">
        <f t="shared" si="31"/>
        <v>4193.4000000000005</v>
      </c>
      <c r="T67" s="119">
        <f>VAR!C62/1000</f>
        <v>105.129</v>
      </c>
    </row>
    <row r="68" spans="14:20" x14ac:dyDescent="0.2">
      <c r="N68" s="118">
        <f>'5-DAY'!A99</f>
        <v>37190</v>
      </c>
      <c r="O68" s="119">
        <f>'5-DAY'!C99/1000</f>
        <v>-30.893000000000001</v>
      </c>
      <c r="P68" s="119">
        <f t="shared" si="32"/>
        <v>-344.77599999999995</v>
      </c>
      <c r="Q68" s="95">
        <f>Q67+O68</f>
        <v>-759.04200000000003</v>
      </c>
      <c r="R68" s="95">
        <f t="shared" ref="R68:R73" si="33">R67+O68</f>
        <v>-759.04200000000003</v>
      </c>
      <c r="S68" s="119">
        <f t="shared" si="31"/>
        <v>4162.5070000000005</v>
      </c>
      <c r="T68" s="119">
        <f>VAR!C63/1000</f>
        <v>0</v>
      </c>
    </row>
    <row r="69" spans="14:20" x14ac:dyDescent="0.2">
      <c r="N69" s="118">
        <f>'5-DAY'!A100</f>
        <v>37193</v>
      </c>
      <c r="O69" s="119">
        <f>'5-DAY'!C100/1000</f>
        <v>37.549999999999997</v>
      </c>
      <c r="P69" s="119">
        <f t="shared" si="32"/>
        <v>-89.841999999999999</v>
      </c>
      <c r="Q69" s="95">
        <f>Q68+O69</f>
        <v>-721.49200000000008</v>
      </c>
      <c r="R69" s="95">
        <f t="shared" si="33"/>
        <v>-721.49200000000008</v>
      </c>
      <c r="S69" s="119">
        <f t="shared" ref="S69:S74" si="34">S68+O69</f>
        <v>4200.0570000000007</v>
      </c>
      <c r="T69" s="119">
        <f>VAR!C64/1000</f>
        <v>161.85499999999999</v>
      </c>
    </row>
    <row r="70" spans="14:20" x14ac:dyDescent="0.2">
      <c r="N70" s="118">
        <f>'5-DAY'!A101</f>
        <v>37194</v>
      </c>
      <c r="O70" s="119">
        <f>'5-DAY'!C101/1000</f>
        <v>-105.916</v>
      </c>
      <c r="P70" s="119">
        <f t="shared" ref="P70:P75" si="35">SUM(O66:O70)</f>
        <v>-398.41899999999998</v>
      </c>
      <c r="Q70" s="95">
        <f>Q69+O70</f>
        <v>-827.40800000000013</v>
      </c>
      <c r="R70" s="95">
        <f t="shared" si="33"/>
        <v>-827.40800000000013</v>
      </c>
      <c r="S70" s="119">
        <f t="shared" si="34"/>
        <v>4094.1410000000005</v>
      </c>
      <c r="T70" s="119">
        <f>VAR!C65/1000</f>
        <v>160.9</v>
      </c>
    </row>
    <row r="71" spans="14:20" x14ac:dyDescent="0.2">
      <c r="N71" s="104">
        <f>'5-DAY'!A102</f>
        <v>37195</v>
      </c>
      <c r="O71" s="105">
        <f>'5-DAY'!C102/1000</f>
        <v>94.742000000000004</v>
      </c>
      <c r="P71" s="105">
        <f t="shared" si="35"/>
        <v>-46.72499999999998</v>
      </c>
      <c r="Q71" s="105">
        <f>Q70+O71</f>
        <v>-732.66600000000017</v>
      </c>
      <c r="R71" s="105">
        <f t="shared" si="33"/>
        <v>-732.66600000000017</v>
      </c>
      <c r="S71" s="105">
        <f t="shared" si="34"/>
        <v>4188.8830000000007</v>
      </c>
      <c r="T71" s="105">
        <f>VAR!C66/1000</f>
        <v>21.529</v>
      </c>
    </row>
    <row r="72" spans="14:20" x14ac:dyDescent="0.2">
      <c r="N72" s="118">
        <f>'5-DAY'!A103</f>
        <v>37196</v>
      </c>
      <c r="O72" s="119">
        <f>'5-DAY'!C103/1000</f>
        <v>0.26700000000000002</v>
      </c>
      <c r="P72" s="119">
        <f t="shared" si="35"/>
        <v>-4.2499999999999956</v>
      </c>
      <c r="Q72" s="95">
        <f>O72</f>
        <v>0.26700000000000002</v>
      </c>
      <c r="R72" s="119">
        <f t="shared" si="33"/>
        <v>-732.39900000000011</v>
      </c>
      <c r="S72" s="119">
        <f t="shared" si="34"/>
        <v>4189.1500000000005</v>
      </c>
      <c r="T72" s="119">
        <f>VAR!C67/1000</f>
        <v>105.873</v>
      </c>
    </row>
    <row r="73" spans="14:20" x14ac:dyDescent="0.2">
      <c r="N73" s="118">
        <f>'5-DAY'!A104</f>
        <v>37197</v>
      </c>
      <c r="O73" s="119">
        <f>'5-DAY'!C104/1000</f>
        <v>12.235939999999944</v>
      </c>
      <c r="P73" s="119">
        <f t="shared" si="35"/>
        <v>38.87893999999995</v>
      </c>
      <c r="Q73" s="107">
        <f t="shared" ref="Q73:Q78" si="36">Q72+O73</f>
        <v>12.502939999999944</v>
      </c>
      <c r="R73" s="119">
        <f t="shared" si="33"/>
        <v>-720.1630600000002</v>
      </c>
      <c r="S73" s="119">
        <f t="shared" si="34"/>
        <v>4201.3859400000001</v>
      </c>
      <c r="T73" s="119">
        <f>VAR!C68/1000</f>
        <v>49.988999999999997</v>
      </c>
    </row>
    <row r="74" spans="14:20" x14ac:dyDescent="0.2">
      <c r="N74" s="118">
        <f>'5-DAY'!A105</f>
        <v>37200</v>
      </c>
      <c r="O74" s="119">
        <f>'5-DAY'!C105/1000</f>
        <v>-110.696</v>
      </c>
      <c r="P74" s="119">
        <f t="shared" si="35"/>
        <v>-109.36706000000005</v>
      </c>
      <c r="Q74" s="107">
        <f t="shared" si="36"/>
        <v>-98.19306000000006</v>
      </c>
      <c r="R74" s="119">
        <f t="shared" ref="R74:R79" si="37">R73+O74</f>
        <v>-830.85906000000023</v>
      </c>
      <c r="S74" s="119">
        <f t="shared" si="34"/>
        <v>4090.6899400000002</v>
      </c>
      <c r="T74" s="119">
        <f>VAR!C69/1000</f>
        <v>261.30500000000001</v>
      </c>
    </row>
    <row r="75" spans="14:20" x14ac:dyDescent="0.2">
      <c r="N75" s="118">
        <f>'5-DAY'!A106</f>
        <v>37201</v>
      </c>
      <c r="O75" s="119">
        <f>'5-DAY'!C106/1000</f>
        <v>9.4109999999999996</v>
      </c>
      <c r="P75" s="119">
        <f t="shared" si="35"/>
        <v>5.9599399999999445</v>
      </c>
      <c r="Q75" s="107">
        <f t="shared" si="36"/>
        <v>-88.782060000000058</v>
      </c>
      <c r="R75" s="119">
        <f t="shared" si="37"/>
        <v>-821.44806000000028</v>
      </c>
      <c r="S75" s="119">
        <f t="shared" ref="S75:S80" si="38">S74+O75</f>
        <v>4100.1009400000003</v>
      </c>
      <c r="T75" s="119">
        <f>VAR!C70/1000</f>
        <v>283.40899999999999</v>
      </c>
    </row>
    <row r="76" spans="14:20" x14ac:dyDescent="0.2">
      <c r="N76" s="118">
        <f>'5-DAY'!A107</f>
        <v>37202</v>
      </c>
      <c r="O76" s="119">
        <f>'5-DAY'!C107/1000</f>
        <v>-10.531000000000001</v>
      </c>
      <c r="P76" s="119">
        <f t="shared" ref="P76:P81" si="39">SUM(O72:O76)</f>
        <v>-99.313060000000064</v>
      </c>
      <c r="Q76" s="107">
        <f t="shared" si="36"/>
        <v>-99.313060000000064</v>
      </c>
      <c r="R76" s="119">
        <f t="shared" si="37"/>
        <v>-831.97906000000023</v>
      </c>
      <c r="S76" s="119">
        <f t="shared" si="38"/>
        <v>4089.5699400000003</v>
      </c>
      <c r="T76" s="119">
        <f>VAR!C71/1000</f>
        <v>241.14099999999999</v>
      </c>
    </row>
    <row r="77" spans="14:20" x14ac:dyDescent="0.2">
      <c r="N77" s="118">
        <f>'5-DAY'!A108</f>
        <v>37203</v>
      </c>
      <c r="O77" s="119">
        <f>'5-DAY'!C108/1000</f>
        <v>-185.05500000000001</v>
      </c>
      <c r="P77" s="119">
        <f t="shared" si="39"/>
        <v>-284.63506000000007</v>
      </c>
      <c r="Q77" s="107">
        <f t="shared" si="36"/>
        <v>-284.36806000000007</v>
      </c>
      <c r="R77" s="119">
        <f t="shared" si="37"/>
        <v>-1017.0340600000002</v>
      </c>
      <c r="S77" s="119">
        <f t="shared" si="38"/>
        <v>3904.5149400000005</v>
      </c>
      <c r="T77" s="119">
        <f>VAR!C72/1000</f>
        <v>248.95099999999999</v>
      </c>
    </row>
    <row r="78" spans="14:20" x14ac:dyDescent="0.2">
      <c r="N78" s="118">
        <f>'5-DAY'!A109</f>
        <v>37204</v>
      </c>
      <c r="O78" s="119">
        <f>'5-DAY'!C109/1000</f>
        <v>48.972000000000001</v>
      </c>
      <c r="P78" s="119">
        <f t="shared" si="39"/>
        <v>-247.89899999999997</v>
      </c>
      <c r="Q78" s="107">
        <f t="shared" si="36"/>
        <v>-235.39606000000006</v>
      </c>
      <c r="R78" s="119">
        <f t="shared" si="37"/>
        <v>-968.0620600000002</v>
      </c>
      <c r="S78" s="119">
        <f t="shared" si="38"/>
        <v>3953.4869400000007</v>
      </c>
      <c r="T78" s="119">
        <f>VAR!C73/1000</f>
        <v>112.54300000000001</v>
      </c>
    </row>
    <row r="79" spans="14:20" x14ac:dyDescent="0.2">
      <c r="N79" s="118">
        <f>'5-DAY'!A110</f>
        <v>37207</v>
      </c>
      <c r="O79" s="119">
        <f>'5-DAY'!C110/1000</f>
        <v>93.606999999999999</v>
      </c>
      <c r="P79" s="119">
        <f t="shared" si="39"/>
        <v>-43.596000000000004</v>
      </c>
      <c r="Q79" s="107">
        <f t="shared" ref="Q79:Q84" si="40">Q78+O79</f>
        <v>-141.78906000000006</v>
      </c>
      <c r="R79" s="119">
        <f t="shared" si="37"/>
        <v>-874.45506000000023</v>
      </c>
      <c r="S79" s="119">
        <f t="shared" si="38"/>
        <v>4047.0939400000007</v>
      </c>
      <c r="T79" s="119">
        <f>VAR!C74/1000</f>
        <v>238.102</v>
      </c>
    </row>
    <row r="80" spans="14:20" x14ac:dyDescent="0.2">
      <c r="N80" s="118">
        <f>'5-DAY'!A111</f>
        <v>37208</v>
      </c>
      <c r="O80" s="119">
        <f>'5-DAY'!C111/1000</f>
        <v>-99.569000000000003</v>
      </c>
      <c r="P80" s="119">
        <f t="shared" si="39"/>
        <v>-152.57600000000002</v>
      </c>
      <c r="Q80" s="107">
        <f t="shared" si="40"/>
        <v>-241.35806000000008</v>
      </c>
      <c r="R80" s="119">
        <f t="shared" ref="R80:R85" si="41">R79+O80</f>
        <v>-974.02406000000019</v>
      </c>
      <c r="S80" s="119">
        <f t="shared" si="38"/>
        <v>3947.5249400000007</v>
      </c>
      <c r="T80" s="119">
        <f>VAR!C75/1000</f>
        <v>242.38300000000001</v>
      </c>
    </row>
    <row r="81" spans="14:20" x14ac:dyDescent="0.2">
      <c r="N81" s="118">
        <f>'5-DAY'!A112</f>
        <v>37209</v>
      </c>
      <c r="O81" s="119">
        <f>'5-DAY'!C112/1000</f>
        <v>121.148</v>
      </c>
      <c r="P81" s="119">
        <f t="shared" si="39"/>
        <v>-20.89700000000002</v>
      </c>
      <c r="Q81" s="107">
        <f t="shared" si="40"/>
        <v>-120.21006000000008</v>
      </c>
      <c r="R81" s="119">
        <f t="shared" si="41"/>
        <v>-852.87606000000017</v>
      </c>
      <c r="S81" s="119">
        <f t="shared" ref="S81:S86" si="42">S80+O81</f>
        <v>4068.6729400000008</v>
      </c>
      <c r="T81" s="119">
        <f>VAR!C76/1000</f>
        <v>371.495</v>
      </c>
    </row>
    <row r="82" spans="14:20" x14ac:dyDescent="0.2">
      <c r="N82" s="118">
        <f>'5-DAY'!A113</f>
        <v>37210</v>
      </c>
      <c r="O82" s="119">
        <f>'5-DAY'!C113/1000</f>
        <v>181.96799999999999</v>
      </c>
      <c r="P82" s="119">
        <f t="shared" ref="P82:P87" si="43">SUM(O78:O82)</f>
        <v>346.12599999999998</v>
      </c>
      <c r="Q82" s="107">
        <f t="shared" si="40"/>
        <v>61.757939999999905</v>
      </c>
      <c r="R82" s="119">
        <f t="shared" si="41"/>
        <v>-670.90806000000021</v>
      </c>
      <c r="S82" s="119">
        <f t="shared" si="42"/>
        <v>4250.6409400000011</v>
      </c>
      <c r="T82" s="119">
        <f>VAR!C77/1000</f>
        <v>89.16</v>
      </c>
    </row>
    <row r="83" spans="14:20" x14ac:dyDescent="0.2">
      <c r="N83" s="118">
        <f>'5-DAY'!A114</f>
        <v>37211</v>
      </c>
      <c r="O83" s="119">
        <f>'5-DAY'!C114/1000</f>
        <v>-44.698</v>
      </c>
      <c r="P83" s="119">
        <f t="shared" si="43"/>
        <v>252.45599999999999</v>
      </c>
      <c r="Q83" s="107">
        <f t="shared" si="40"/>
        <v>17.059939999999905</v>
      </c>
      <c r="R83" s="119">
        <f t="shared" si="41"/>
        <v>-715.60606000000018</v>
      </c>
      <c r="S83" s="119">
        <f t="shared" si="42"/>
        <v>4205.9429400000008</v>
      </c>
      <c r="T83" s="119">
        <f>VAR!C78/1000</f>
        <v>91.760999999999996</v>
      </c>
    </row>
    <row r="84" spans="14:20" x14ac:dyDescent="0.2">
      <c r="N84" s="118">
        <f>'5-DAY'!A115</f>
        <v>37214</v>
      </c>
      <c r="O84" s="119">
        <f>'5-DAY'!C115/1000</f>
        <v>9.8209999999999997</v>
      </c>
      <c r="P84" s="119">
        <f t="shared" si="43"/>
        <v>168.66999999999996</v>
      </c>
      <c r="Q84" s="107">
        <f t="shared" si="40"/>
        <v>26.880939999999903</v>
      </c>
      <c r="R84" s="119">
        <f t="shared" si="41"/>
        <v>-705.78506000000016</v>
      </c>
      <c r="S84" s="119">
        <f t="shared" si="42"/>
        <v>4215.7639400000007</v>
      </c>
      <c r="T84" s="119">
        <f>VAR!C79/1000</f>
        <v>73.632999999999996</v>
      </c>
    </row>
    <row r="85" spans="14:20" x14ac:dyDescent="0.2">
      <c r="N85" s="118">
        <f>'5-DAY'!A116</f>
        <v>37215</v>
      </c>
      <c r="O85" s="119">
        <f>'5-DAY'!C116/1000</f>
        <v>-59.188000000000002</v>
      </c>
      <c r="P85" s="119">
        <f t="shared" si="43"/>
        <v>209.05100000000004</v>
      </c>
      <c r="Q85" s="107">
        <f t="shared" ref="Q85:Q90" si="44">Q84+O85</f>
        <v>-32.307060000000099</v>
      </c>
      <c r="R85" s="119">
        <f t="shared" si="41"/>
        <v>-764.97306000000015</v>
      </c>
      <c r="S85" s="119">
        <f t="shared" si="42"/>
        <v>4156.5759400000006</v>
      </c>
      <c r="T85" s="119">
        <f>VAR!C80/1000</f>
        <v>207.17400000000001</v>
      </c>
    </row>
    <row r="86" spans="14:20" x14ac:dyDescent="0.2">
      <c r="N86" s="118">
        <f>'5-DAY'!A117</f>
        <v>37216</v>
      </c>
      <c r="O86" s="119">
        <f>'5-DAY'!C117/1000</f>
        <v>109.52</v>
      </c>
      <c r="P86" s="119">
        <f t="shared" si="43"/>
        <v>197.42299999999997</v>
      </c>
      <c r="Q86" s="107">
        <f t="shared" si="44"/>
        <v>77.21293999999989</v>
      </c>
      <c r="R86" s="119">
        <f t="shared" ref="R86:R91" si="45">R85+O86</f>
        <v>-655.45306000000016</v>
      </c>
      <c r="S86" s="119">
        <f t="shared" si="42"/>
        <v>4266.0959400000011</v>
      </c>
      <c r="T86" s="119">
        <f>VAR!C81/1000</f>
        <v>73.108000000000004</v>
      </c>
    </row>
    <row r="87" spans="14:20" x14ac:dyDescent="0.2">
      <c r="N87" s="118">
        <f>'5-DAY'!A118</f>
        <v>37221</v>
      </c>
      <c r="O87" s="119">
        <f>'5-DAY'!C118/1000</f>
        <v>47.61</v>
      </c>
      <c r="P87" s="119">
        <f t="shared" si="43"/>
        <v>63.064999999999998</v>
      </c>
      <c r="Q87" s="107">
        <f t="shared" si="44"/>
        <v>124.82293999999989</v>
      </c>
      <c r="R87" s="119">
        <f t="shared" si="45"/>
        <v>-607.84306000000015</v>
      </c>
      <c r="S87" s="119">
        <f t="shared" ref="S87:S92" si="46">S86+O87</f>
        <v>4313.7059400000007</v>
      </c>
      <c r="T87" s="119">
        <f>VAR!C82/1000</f>
        <v>0</v>
      </c>
    </row>
    <row r="88" spans="14:20" x14ac:dyDescent="0.2">
      <c r="N88" s="118">
        <f>'5-DAY'!A119</f>
        <v>37222</v>
      </c>
      <c r="O88" s="119">
        <f>'5-DAY'!C119/1000</f>
        <v>0.03</v>
      </c>
      <c r="P88" s="119">
        <f t="shared" ref="P88:P93" si="47">SUM(O84:O88)</f>
        <v>107.79299999999999</v>
      </c>
      <c r="Q88" s="107">
        <f t="shared" si="44"/>
        <v>124.85293999999989</v>
      </c>
      <c r="R88" s="119">
        <f t="shared" si="45"/>
        <v>-607.81306000000018</v>
      </c>
      <c r="S88" s="119">
        <f t="shared" si="46"/>
        <v>4313.7359400000005</v>
      </c>
      <c r="T88" s="119">
        <f>VAR!C83/1000</f>
        <v>0</v>
      </c>
    </row>
    <row r="89" spans="14:20" x14ac:dyDescent="0.2">
      <c r="N89" s="118">
        <f>'5-DAY'!A120</f>
        <v>37223</v>
      </c>
      <c r="O89" s="119">
        <f>'5-DAY'!C120/1000</f>
        <v>4.0220000000000002</v>
      </c>
      <c r="P89" s="119">
        <f t="shared" si="47"/>
        <v>101.994</v>
      </c>
      <c r="Q89" s="107">
        <f t="shared" si="44"/>
        <v>128.8749399999999</v>
      </c>
      <c r="R89" s="119">
        <f t="shared" si="45"/>
        <v>-603.79106000000013</v>
      </c>
      <c r="S89" s="119">
        <f t="shared" si="46"/>
        <v>4317.7579400000004</v>
      </c>
      <c r="T89" s="119">
        <f>VAR!C84/1000</f>
        <v>0</v>
      </c>
    </row>
    <row r="90" spans="14:20" x14ac:dyDescent="0.2">
      <c r="N90" s="118">
        <f>'5-DAY'!A121</f>
        <v>37224</v>
      </c>
      <c r="O90" s="119">
        <f>'5-DAY'!C121/1000</f>
        <v>78.117999999999995</v>
      </c>
      <c r="P90" s="119">
        <f t="shared" si="47"/>
        <v>239.29999999999998</v>
      </c>
      <c r="Q90" s="107">
        <f t="shared" si="44"/>
        <v>206.99293999999989</v>
      </c>
      <c r="R90" s="119">
        <f t="shared" si="45"/>
        <v>-525.67306000000008</v>
      </c>
      <c r="S90" s="119">
        <f t="shared" si="46"/>
        <v>4395.8759400000008</v>
      </c>
      <c r="T90" s="119">
        <f>VAR!C85/1000</f>
        <v>115.68</v>
      </c>
    </row>
    <row r="91" spans="14:20" x14ac:dyDescent="0.2">
      <c r="N91" s="104">
        <f>'5-DAY'!A122</f>
        <v>37225</v>
      </c>
      <c r="O91" s="105">
        <f>'5-DAY'!C122/1000</f>
        <v>-107.77</v>
      </c>
      <c r="P91" s="105">
        <f t="shared" si="47"/>
        <v>22.010000000000005</v>
      </c>
      <c r="Q91" s="115">
        <f>Q90+O91</f>
        <v>99.222939999999895</v>
      </c>
      <c r="R91" s="105">
        <f t="shared" si="45"/>
        <v>-633.44306000000006</v>
      </c>
      <c r="S91" s="105">
        <f t="shared" si="46"/>
        <v>4288.1059400000004</v>
      </c>
      <c r="T91" s="105">
        <f>VAR!C86/1000</f>
        <v>133.559</v>
      </c>
    </row>
    <row r="92" spans="14:20" x14ac:dyDescent="0.2">
      <c r="N92" s="118">
        <f>'5-DAY'!A123</f>
        <v>37228</v>
      </c>
      <c r="O92" s="119">
        <f>'5-DAY'!C123/1000</f>
        <v>23.530999999999999</v>
      </c>
      <c r="P92" s="119">
        <f t="shared" si="47"/>
        <v>-2.0689999999999955</v>
      </c>
      <c r="Q92" s="107">
        <f>O92</f>
        <v>23.530999999999999</v>
      </c>
      <c r="R92" s="119">
        <f t="shared" ref="R92:R97" si="48">R91+O92</f>
        <v>-609.91206000000011</v>
      </c>
      <c r="S92" s="119">
        <f t="shared" si="46"/>
        <v>4311.6369400000003</v>
      </c>
      <c r="T92" s="119">
        <f>VAR!C87/1000</f>
        <v>40.25</v>
      </c>
    </row>
    <row r="93" spans="14:20" x14ac:dyDescent="0.2">
      <c r="N93" s="118">
        <f>'5-DAY'!A124</f>
        <v>37229</v>
      </c>
      <c r="O93" s="119">
        <f>'5-DAY'!C124/1000</f>
        <v>12.96</v>
      </c>
      <c r="P93" s="119">
        <f t="shared" si="47"/>
        <v>10.861000000000004</v>
      </c>
      <c r="Q93" s="107">
        <f t="shared" ref="Q93:Q98" si="49">Q92+O93</f>
        <v>36.491</v>
      </c>
      <c r="R93" s="119">
        <f t="shared" si="48"/>
        <v>-596.95206000000007</v>
      </c>
      <c r="S93" s="119">
        <f t="shared" ref="S93:S98" si="50">S92+O93</f>
        <v>4324.5969400000004</v>
      </c>
      <c r="T93" s="119">
        <f>VAR!C88/1000</f>
        <v>102.06</v>
      </c>
    </row>
    <row r="94" spans="14:20" x14ac:dyDescent="0.2">
      <c r="N94" s="118">
        <f>'5-DAY'!A125</f>
        <v>37230</v>
      </c>
      <c r="O94" s="119">
        <f>'5-DAY'!C125/1000</f>
        <v>127.029</v>
      </c>
      <c r="P94" s="119">
        <f t="shared" ref="P94:P99" si="51">SUM(O90:O94)</f>
        <v>133.86799999999999</v>
      </c>
      <c r="Q94" s="107">
        <f t="shared" si="49"/>
        <v>163.51999999999998</v>
      </c>
      <c r="R94" s="119">
        <f t="shared" si="48"/>
        <v>-469.92306000000008</v>
      </c>
      <c r="S94" s="119">
        <f t="shared" si="50"/>
        <v>4451.6259399999999</v>
      </c>
      <c r="T94" s="119">
        <f>VAR!C89/1000</f>
        <v>138.63800000000001</v>
      </c>
    </row>
    <row r="95" spans="14:20" x14ac:dyDescent="0.2">
      <c r="N95" s="118">
        <f>'5-DAY'!A126</f>
        <v>37231</v>
      </c>
      <c r="O95" s="119">
        <f>'5-DAY'!C126/1000</f>
        <v>4.4770000000000003</v>
      </c>
      <c r="P95" s="119">
        <f t="shared" si="51"/>
        <v>60.227000000000004</v>
      </c>
      <c r="Q95" s="107">
        <f t="shared" si="49"/>
        <v>167.99699999999999</v>
      </c>
      <c r="R95" s="119">
        <f t="shared" si="48"/>
        <v>-465.4460600000001</v>
      </c>
      <c r="S95" s="119">
        <f t="shared" si="50"/>
        <v>4456.1029399999998</v>
      </c>
      <c r="T95" s="119">
        <f>VAR!C90/1000</f>
        <v>157.87700000000001</v>
      </c>
    </row>
    <row r="96" spans="14:20" x14ac:dyDescent="0.2">
      <c r="N96" s="118">
        <f>'5-DAY'!A127</f>
        <v>37232</v>
      </c>
      <c r="O96" s="119">
        <f>'5-DAY'!C127/1000</f>
        <v>-20.207999999999998</v>
      </c>
      <c r="P96" s="119">
        <f t="shared" si="51"/>
        <v>147.78899999999999</v>
      </c>
      <c r="Q96" s="107">
        <f t="shared" si="49"/>
        <v>147.78899999999999</v>
      </c>
      <c r="R96" s="119">
        <f t="shared" si="48"/>
        <v>-485.65406000000007</v>
      </c>
      <c r="S96" s="119">
        <f t="shared" si="50"/>
        <v>4435.8949400000001</v>
      </c>
      <c r="T96" s="119">
        <f>VAR!C91/1000</f>
        <v>128.411</v>
      </c>
    </row>
    <row r="97" spans="14:20" x14ac:dyDescent="0.2">
      <c r="N97" s="118">
        <f>'5-DAY'!A128</f>
        <v>37235</v>
      </c>
      <c r="O97" s="119">
        <f>'5-DAY'!C128/1000</f>
        <v>-120.31</v>
      </c>
      <c r="P97" s="119">
        <f t="shared" si="51"/>
        <v>3.9480000000000075</v>
      </c>
      <c r="Q97" s="107">
        <f t="shared" si="49"/>
        <v>27.478999999999985</v>
      </c>
      <c r="R97" s="119">
        <f t="shared" si="48"/>
        <v>-605.96406000000002</v>
      </c>
      <c r="S97" s="119">
        <f t="shared" si="50"/>
        <v>4315.5849399999997</v>
      </c>
      <c r="T97" s="119">
        <f>VAR!C92/1000</f>
        <v>150.06</v>
      </c>
    </row>
    <row r="98" spans="14:20" x14ac:dyDescent="0.2">
      <c r="N98" s="118">
        <f>'5-DAY'!A129</f>
        <v>37236</v>
      </c>
      <c r="O98" s="119">
        <f>'5-DAY'!C129/1000</f>
        <v>18.012</v>
      </c>
      <c r="P98" s="119">
        <f t="shared" si="51"/>
        <v>9</v>
      </c>
      <c r="Q98" s="107">
        <f t="shared" si="49"/>
        <v>45.490999999999985</v>
      </c>
      <c r="R98" s="119">
        <f t="shared" ref="R98:R103" si="52">R97+O98</f>
        <v>-587.95206000000007</v>
      </c>
      <c r="S98" s="119">
        <f t="shared" si="50"/>
        <v>4333.5969399999994</v>
      </c>
      <c r="T98" s="119">
        <f>VAR!C93/1000</f>
        <v>164.62</v>
      </c>
    </row>
    <row r="99" spans="14:20" x14ac:dyDescent="0.2">
      <c r="N99" s="118">
        <f>'5-DAY'!A130</f>
        <v>37237</v>
      </c>
      <c r="O99" s="119">
        <f>'5-DAY'!C130/1000</f>
        <v>84.363</v>
      </c>
      <c r="P99" s="119">
        <f t="shared" si="51"/>
        <v>-33.665999999999997</v>
      </c>
      <c r="Q99" s="107">
        <f t="shared" ref="Q99:Q104" si="53">Q98+O99</f>
        <v>129.85399999999998</v>
      </c>
      <c r="R99" s="119">
        <f t="shared" si="52"/>
        <v>-503.58906000000007</v>
      </c>
      <c r="S99" s="119">
        <f t="shared" ref="S99:S104" si="54">S98+O99</f>
        <v>4417.9599399999997</v>
      </c>
      <c r="T99" s="119">
        <f>VAR!C94/1000</f>
        <v>335.67500000000001</v>
      </c>
    </row>
    <row r="100" spans="14:20" x14ac:dyDescent="0.2">
      <c r="N100" s="118">
        <f>'5-DAY'!A131</f>
        <v>37238</v>
      </c>
      <c r="O100" s="119">
        <f>'5-DAY'!C131/1000</f>
        <v>-11.621</v>
      </c>
      <c r="P100" s="119">
        <f t="shared" ref="P100:P105" si="55">SUM(O96:O100)</f>
        <v>-49.764000000000003</v>
      </c>
      <c r="Q100" s="107">
        <f t="shared" si="53"/>
        <v>118.23299999999999</v>
      </c>
      <c r="R100" s="119">
        <f t="shared" si="52"/>
        <v>-515.21006000000011</v>
      </c>
      <c r="S100" s="119">
        <f t="shared" si="54"/>
        <v>4406.3389399999996</v>
      </c>
      <c r="T100" s="119">
        <f>VAR!C95/1000</f>
        <v>277.12299999999999</v>
      </c>
    </row>
    <row r="101" spans="14:20" x14ac:dyDescent="0.2">
      <c r="N101" s="118">
        <f>'5-DAY'!A132</f>
        <v>37239</v>
      </c>
      <c r="O101" s="119">
        <f>'5-DAY'!C132/1000</f>
        <v>-118.863</v>
      </c>
      <c r="P101" s="119">
        <f t="shared" si="55"/>
        <v>-148.41900000000001</v>
      </c>
      <c r="Q101" s="107">
        <f t="shared" si="53"/>
        <v>-0.63000000000000966</v>
      </c>
      <c r="R101" s="119">
        <f t="shared" si="52"/>
        <v>-634.07306000000017</v>
      </c>
      <c r="S101" s="119">
        <f t="shared" si="54"/>
        <v>4287.4759399999994</v>
      </c>
      <c r="T101" s="119">
        <f>VAR!C96/1000</f>
        <v>283.69</v>
      </c>
    </row>
    <row r="102" spans="14:20" x14ac:dyDescent="0.2">
      <c r="N102" s="118">
        <f>'5-DAY'!A133</f>
        <v>37242</v>
      </c>
      <c r="O102" s="119">
        <f>'5-DAY'!C133/1000</f>
        <v>109.48099999999999</v>
      </c>
      <c r="P102" s="119">
        <f t="shared" si="55"/>
        <v>81.372</v>
      </c>
      <c r="Q102" s="107">
        <f t="shared" si="53"/>
        <v>108.85099999999998</v>
      </c>
      <c r="R102" s="119">
        <f t="shared" si="52"/>
        <v>-524.59206000000017</v>
      </c>
      <c r="S102" s="119">
        <f t="shared" si="54"/>
        <v>4396.9569399999991</v>
      </c>
      <c r="T102" s="119">
        <f>VAR!C97/1000</f>
        <v>134.45699999999999</v>
      </c>
    </row>
    <row r="103" spans="14:20" x14ac:dyDescent="0.2">
      <c r="N103" s="118">
        <f>'5-DAY'!A134</f>
        <v>37243</v>
      </c>
      <c r="O103" s="119">
        <f>'5-DAY'!C134/1000</f>
        <v>83.835999999999999</v>
      </c>
      <c r="P103" s="119">
        <f t="shared" si="55"/>
        <v>147.196</v>
      </c>
      <c r="Q103" s="107">
        <f t="shared" si="53"/>
        <v>192.68699999999998</v>
      </c>
      <c r="R103" s="119">
        <f t="shared" si="52"/>
        <v>-440.75606000000016</v>
      </c>
      <c r="S103" s="119">
        <f t="shared" si="54"/>
        <v>4480.7929399999994</v>
      </c>
      <c r="T103" s="119">
        <f>VAR!C98/1000</f>
        <v>0</v>
      </c>
    </row>
    <row r="104" spans="14:20" x14ac:dyDescent="0.2">
      <c r="N104" s="118">
        <f>'5-DAY'!A135</f>
        <v>37244</v>
      </c>
      <c r="O104" s="119">
        <f>'5-DAY'!C135/1000</f>
        <v>63.595999999999997</v>
      </c>
      <c r="P104" s="119">
        <f t="shared" si="55"/>
        <v>126.42899999999997</v>
      </c>
      <c r="Q104" s="107">
        <f t="shared" si="53"/>
        <v>256.28299999999996</v>
      </c>
      <c r="R104" s="119">
        <f>R103+O104</f>
        <v>-377.16006000000016</v>
      </c>
      <c r="S104" s="119">
        <f t="shared" si="54"/>
        <v>4544.3889399999989</v>
      </c>
      <c r="T104" s="119">
        <f>VAR!C99/1000</f>
        <v>0</v>
      </c>
    </row>
    <row r="105" spans="14:20" x14ac:dyDescent="0.2">
      <c r="N105" s="118">
        <f>'5-DAY'!A136</f>
        <v>37245</v>
      </c>
      <c r="O105" s="119">
        <f>'5-DAY'!C136/1000</f>
        <v>8.2479999999999993</v>
      </c>
      <c r="P105" s="119">
        <f t="shared" si="55"/>
        <v>146.29799999999997</v>
      </c>
      <c r="Q105" s="107">
        <f>Q104+O105</f>
        <v>264.53099999999995</v>
      </c>
      <c r="R105" s="119">
        <f>R104+O105</f>
        <v>-368.91206000000017</v>
      </c>
      <c r="S105" s="119">
        <f>S104+O105</f>
        <v>4552.6369399999985</v>
      </c>
      <c r="T105" s="119">
        <f>VAR!C100/1000</f>
        <v>0</v>
      </c>
    </row>
    <row r="106" spans="14:20" x14ac:dyDescent="0.2">
      <c r="N106" s="118">
        <f>'5-DAY'!A137</f>
        <v>37246</v>
      </c>
      <c r="O106" s="119">
        <f>'5-DAY'!C137/1000</f>
        <v>9.5440000000000005</v>
      </c>
      <c r="P106" s="119">
        <f>SUM(O102:O106)</f>
        <v>274.70499999999998</v>
      </c>
      <c r="Q106" s="107">
        <f>Q105+O106</f>
        <v>274.07499999999993</v>
      </c>
      <c r="R106" s="119">
        <f>R105+O106</f>
        <v>-359.36806000000018</v>
      </c>
      <c r="S106" s="119">
        <f>S105+O106</f>
        <v>4562.1809399999984</v>
      </c>
      <c r="T106" s="119">
        <f>VAR!C101/1000</f>
        <v>0</v>
      </c>
    </row>
    <row r="107" spans="14:20" x14ac:dyDescent="0.2">
      <c r="N107" s="118">
        <f>'5-DAY'!A138</f>
        <v>37249</v>
      </c>
      <c r="O107" s="119">
        <f>'5-DAY'!C138/1000</f>
        <v>0</v>
      </c>
      <c r="P107" s="119">
        <f>SUM(O103:O107)</f>
        <v>165.22399999999999</v>
      </c>
      <c r="Q107" s="107">
        <f>Q106+O107</f>
        <v>274.07499999999993</v>
      </c>
      <c r="R107" s="119">
        <f>R106+O107</f>
        <v>-359.36806000000018</v>
      </c>
      <c r="S107" s="119">
        <f>S106+O107</f>
        <v>4562.1809399999984</v>
      </c>
      <c r="T107" s="119">
        <f>VAR!C102/1000</f>
        <v>0</v>
      </c>
    </row>
    <row r="108" spans="14:20" x14ac:dyDescent="0.2">
      <c r="N108" s="118">
        <f>'5-DAY'!A139</f>
        <v>37251</v>
      </c>
      <c r="O108" s="119">
        <f>'5-DAY'!C139/1000</f>
        <v>0.215</v>
      </c>
      <c r="P108" s="119">
        <f>SUM(O104:O108)</f>
        <v>81.602999999999994</v>
      </c>
      <c r="Q108" s="107">
        <f>Q107+O108</f>
        <v>274.28999999999991</v>
      </c>
      <c r="R108" s="119">
        <f>R107+O108</f>
        <v>-359.15306000000021</v>
      </c>
      <c r="S108" s="119">
        <f>S107+O108</f>
        <v>4562.3959399999985</v>
      </c>
      <c r="T108" s="119">
        <f>VAR!C103/1000</f>
        <v>0</v>
      </c>
    </row>
    <row r="109" spans="14:20" x14ac:dyDescent="0.2">
      <c r="N109" s="118">
        <f>'5-DAY'!A140</f>
        <v>37252</v>
      </c>
    </row>
    <row r="110" spans="14:20" x14ac:dyDescent="0.2">
      <c r="N110" s="118">
        <f>'5-DAY'!A141</f>
        <v>37253</v>
      </c>
    </row>
    <row r="111" spans="14:20" x14ac:dyDescent="0.2">
      <c r="N111" s="104">
        <f>'5-DAY'!A142</f>
        <v>37256</v>
      </c>
      <c r="O111" s="127"/>
      <c r="P111" s="127"/>
      <c r="Q111" s="127"/>
      <c r="R111" s="127"/>
      <c r="S111" s="127"/>
      <c r="T111" s="127"/>
    </row>
    <row r="112" spans="14:20" x14ac:dyDescent="0.2">
      <c r="N112" s="118"/>
    </row>
    <row r="113" spans="14:14" x14ac:dyDescent="0.2">
      <c r="N113" s="118"/>
    </row>
    <row r="114" spans="14:14" x14ac:dyDescent="0.2">
      <c r="N114" s="118"/>
    </row>
    <row r="115" spans="14:14" x14ac:dyDescent="0.2">
      <c r="N115" s="118"/>
    </row>
    <row r="116" spans="14:14" x14ac:dyDescent="0.2">
      <c r="N116" s="118"/>
    </row>
    <row r="117" spans="14:14" x14ac:dyDescent="0.2">
      <c r="N117" s="118"/>
    </row>
    <row r="118" spans="14:14" x14ac:dyDescent="0.2">
      <c r="N118" s="118"/>
    </row>
  </sheetData>
  <printOptions horizontalCentered="1"/>
  <pageMargins left="0.25" right="0.25" top="1" bottom="0.25" header="0.5" footer="0.5"/>
  <pageSetup paperSize="5" orientation="landscape" horizontalDpi="0" r:id="rId1"/>
  <headerFooter alignWithMargins="0">
    <oddHeader>&amp;C&amp;"Arial,Bold"&amp;12GAS TRADING PORTFOLIO</oddHead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A45"/>
  <sheetViews>
    <sheetView showGridLines="0" defaultGridColor="0" colorId="22" zoomScale="85" workbookViewId="0">
      <pane ySplit="5" topLeftCell="A6" activePane="bottomLeft" state="frozen"/>
      <selection pane="bottomLeft" activeCell="A6" sqref="A6"/>
    </sheetView>
  </sheetViews>
  <sheetFormatPr defaultColWidth="12" defaultRowHeight="13.5" customHeight="1" x14ac:dyDescent="0.2"/>
  <cols>
    <col min="1" max="1" width="36.6640625" style="24" customWidth="1"/>
    <col min="2" max="2" width="4" style="30" customWidth="1"/>
    <col min="3" max="26" width="13.33203125" style="30" customWidth="1"/>
    <col min="27" max="27" width="16" style="30" customWidth="1"/>
    <col min="28" max="16384" width="12" style="30"/>
  </cols>
  <sheetData>
    <row r="1" spans="1:27" s="121" customFormat="1" ht="12" customHeight="1" x14ac:dyDescent="0.2">
      <c r="A1" s="120" t="str">
        <f>'Dth Fixed INPUT PG'!A1</f>
        <v>FIXED TERM - Fuel Position Summary - Dth/Day</v>
      </c>
    </row>
    <row r="2" spans="1:27" s="121" customFormat="1" ht="12" customHeight="1" x14ac:dyDescent="0.2">
      <c r="A2" s="120" t="str">
        <f>'Dth Fixed INPUT PG'!A2</f>
        <v>Valuation Date:  12/26/2001</v>
      </c>
    </row>
    <row r="3" spans="1:27" s="121" customFormat="1" ht="12" customHeight="1" x14ac:dyDescent="0.2">
      <c r="A3" s="120" t="str">
        <f>'Dth Fixed INPUT PG'!A3</f>
        <v>As of:                12/26/2001</v>
      </c>
    </row>
    <row r="4" spans="1:27" s="121" customFormat="1" ht="13.5" customHeight="1" thickBot="1" x14ac:dyDescent="0.25"/>
    <row r="5" spans="1:27" s="121" customFormat="1" ht="12" customHeight="1" thickBot="1" x14ac:dyDescent="0.25">
      <c r="A5" s="122" t="s">
        <v>39</v>
      </c>
      <c r="C5" s="39" t="str">
        <f>'Dth Fixed INPUT PG'!C5</f>
        <v>Jan-02</v>
      </c>
      <c r="D5" s="39" t="str">
        <f>'Dth Fixed INPUT PG'!D5</f>
        <v>Feb-02</v>
      </c>
      <c r="E5" s="39" t="str">
        <f>'Dth Fixed INPUT PG'!E5</f>
        <v>Mar-02</v>
      </c>
      <c r="F5" s="39" t="str">
        <f>'Dth Fixed INPUT PG'!F5</f>
        <v>Apr-02</v>
      </c>
      <c r="G5" s="39" t="str">
        <f>'Dth Fixed INPUT PG'!G5</f>
        <v>May-02</v>
      </c>
      <c r="H5" s="39" t="str">
        <f>'Dth Fixed INPUT PG'!H5</f>
        <v>Jun-02</v>
      </c>
      <c r="I5" s="39" t="str">
        <f>'Dth Fixed INPUT PG'!I5</f>
        <v>Jul-02</v>
      </c>
      <c r="J5" s="39" t="str">
        <f>'Dth Fixed INPUT PG'!J5</f>
        <v>Aug-02</v>
      </c>
      <c r="K5" s="39" t="str">
        <f>'Dth Fixed INPUT PG'!K5</f>
        <v>Sep-02</v>
      </c>
      <c r="L5" s="39" t="str">
        <f>'Dth Fixed INPUT PG'!L5</f>
        <v>Oct-02</v>
      </c>
      <c r="M5" s="39" t="str">
        <f>'Dth Fixed INPUT PG'!M5</f>
        <v>Nov-02</v>
      </c>
      <c r="N5" s="39" t="str">
        <f>'Dth Fixed INPUT PG'!N5</f>
        <v>Dec-02</v>
      </c>
      <c r="O5" s="39" t="str">
        <f>'Dth Fixed INPUT PG'!O5</f>
        <v>Jan-03</v>
      </c>
      <c r="P5" s="39" t="str">
        <f>'Dth Fixed INPUT PG'!P5</f>
        <v>Feb-03</v>
      </c>
      <c r="Q5" s="39" t="str">
        <f>'Dth Fixed INPUT PG'!Q5</f>
        <v>Mar-03</v>
      </c>
      <c r="R5" s="39" t="str">
        <f>'Dth Fixed INPUT PG'!R5</f>
        <v>Apr-03</v>
      </c>
      <c r="S5" s="39" t="str">
        <f>'Dth Fixed INPUT PG'!S5</f>
        <v>May-03</v>
      </c>
      <c r="T5" s="39" t="str">
        <f>'Dth Fixed INPUT PG'!T5</f>
        <v>Jun-03</v>
      </c>
      <c r="U5" s="39" t="str">
        <f>'Dth Fixed INPUT PG'!U5</f>
        <v>Jul-03</v>
      </c>
      <c r="V5" s="39" t="str">
        <f>'Dth Fixed INPUT PG'!V5</f>
        <v>Aug-03</v>
      </c>
      <c r="W5" s="39" t="str">
        <f>'Dth Fixed INPUT PG'!W5</f>
        <v>Sep-03</v>
      </c>
      <c r="X5" s="39" t="str">
        <f>'Dth Fixed INPUT PG'!X5</f>
        <v>Oct-03</v>
      </c>
      <c r="Y5" s="39" t="str">
        <f>'Dth Fixed INPUT PG'!Y5</f>
        <v>Nov-03</v>
      </c>
      <c r="Z5" s="39" t="str">
        <f>'Dth Fixed INPUT PG'!Z5</f>
        <v>Dec-03</v>
      </c>
      <c r="AA5" s="39" t="str">
        <f>'Dth Fixed INPUT PG'!AA5</f>
        <v>TOTAL</v>
      </c>
    </row>
    <row r="6" spans="1:27" s="121" customFormat="1" ht="11.25" customHeight="1" x14ac:dyDescent="0.2">
      <c r="A6" s="124" t="s">
        <v>97</v>
      </c>
      <c r="C6" s="125">
        <f>C15+C27</f>
        <v>-113.8775</v>
      </c>
      <c r="D6" s="125">
        <f t="shared" ref="D6:Z6" si="0">D15+D27</f>
        <v>7766.8890000000001</v>
      </c>
      <c r="E6" s="125">
        <f t="shared" si="0"/>
        <v>18405.134399999999</v>
      </c>
      <c r="F6" s="125">
        <f t="shared" si="0"/>
        <v>3111.5032000000001</v>
      </c>
      <c r="G6" s="125">
        <f t="shared" si="0"/>
        <v>3897.5246999999999</v>
      </c>
      <c r="H6" s="125">
        <f t="shared" si="0"/>
        <v>7417.2547999999997</v>
      </c>
      <c r="I6" s="125">
        <f t="shared" si="0"/>
        <v>-10298.842000000001</v>
      </c>
      <c r="J6" s="125">
        <f t="shared" si="0"/>
        <v>-15847.2291</v>
      </c>
      <c r="K6" s="125">
        <f t="shared" si="0"/>
        <v>-10649.4118</v>
      </c>
      <c r="L6" s="125">
        <f t="shared" si="0"/>
        <v>-4234.3581000000004</v>
      </c>
      <c r="M6" s="125">
        <f t="shared" si="0"/>
        <v>1356.3731</v>
      </c>
      <c r="N6" s="125">
        <f t="shared" si="0"/>
        <v>-624.30539999999996</v>
      </c>
      <c r="O6" s="125">
        <f t="shared" si="0"/>
        <v>-1334.0151000000001</v>
      </c>
      <c r="P6" s="125">
        <f t="shared" si="0"/>
        <v>2384.9112</v>
      </c>
      <c r="Q6" s="125">
        <f t="shared" si="0"/>
        <v>5182.1462000000001</v>
      </c>
      <c r="R6" s="125">
        <f t="shared" si="0"/>
        <v>478.16989999999998</v>
      </c>
      <c r="S6" s="125">
        <f t="shared" si="0"/>
        <v>8897.5246999999999</v>
      </c>
      <c r="T6" s="125">
        <f t="shared" si="0"/>
        <v>3011.5365000000002</v>
      </c>
      <c r="U6" s="125">
        <f t="shared" si="0"/>
        <v>-11908.991400000001</v>
      </c>
      <c r="V6" s="125">
        <f t="shared" si="0"/>
        <v>-16683.152699999999</v>
      </c>
      <c r="W6" s="125">
        <f t="shared" si="0"/>
        <v>-14055.163500000001</v>
      </c>
      <c r="X6" s="125">
        <f t="shared" si="0"/>
        <v>-4457.3462</v>
      </c>
      <c r="Y6" s="125">
        <f t="shared" si="0"/>
        <v>-15300</v>
      </c>
      <c r="Z6" s="125">
        <f t="shared" si="0"/>
        <v>-18612.903200000001</v>
      </c>
      <c r="AA6" s="125">
        <f>AA15+AA27</f>
        <v>-2649.8015999999998</v>
      </c>
    </row>
    <row r="7" spans="1:27" s="121" customFormat="1" ht="11.25" customHeight="1" x14ac:dyDescent="0.2">
      <c r="A7" s="124" t="s">
        <v>98</v>
      </c>
      <c r="C7" s="125">
        <f>C16+C28</f>
        <v>-2354.8065000000001</v>
      </c>
      <c r="D7" s="125">
        <f t="shared" ref="D7:Z7" si="1">D16+D28</f>
        <v>10964.2857</v>
      </c>
      <c r="E7" s="125">
        <f t="shared" si="1"/>
        <v>-15193.5484</v>
      </c>
      <c r="F7" s="125">
        <f t="shared" si="1"/>
        <v>-5200</v>
      </c>
      <c r="G7" s="125">
        <f t="shared" si="1"/>
        <v>-6838.7097000000003</v>
      </c>
      <c r="H7" s="125">
        <f t="shared" si="1"/>
        <v>7700.0333000000001</v>
      </c>
      <c r="I7" s="125">
        <f t="shared" si="1"/>
        <v>-21935.483899999999</v>
      </c>
      <c r="J7" s="125">
        <f t="shared" si="1"/>
        <v>-37161.290300000001</v>
      </c>
      <c r="K7" s="125">
        <f t="shared" si="1"/>
        <v>-20133.333299999998</v>
      </c>
      <c r="L7" s="125">
        <f t="shared" si="1"/>
        <v>-2548.3870999999999</v>
      </c>
      <c r="M7" s="125">
        <f t="shared" si="1"/>
        <v>-10499.966700000001</v>
      </c>
      <c r="N7" s="125">
        <f t="shared" si="1"/>
        <v>-14161.258099999999</v>
      </c>
      <c r="O7" s="125">
        <f t="shared" si="1"/>
        <v>-16806.4516</v>
      </c>
      <c r="P7" s="125">
        <f t="shared" si="1"/>
        <v>-17142.821400000001</v>
      </c>
      <c r="Q7" s="125">
        <f t="shared" si="1"/>
        <v>-10806.483899999999</v>
      </c>
      <c r="R7" s="125">
        <f t="shared" si="1"/>
        <v>-4900</v>
      </c>
      <c r="S7" s="125">
        <f t="shared" si="1"/>
        <v>-612.87099999999998</v>
      </c>
      <c r="T7" s="125">
        <f t="shared" si="1"/>
        <v>-2700</v>
      </c>
      <c r="U7" s="125">
        <f t="shared" si="1"/>
        <v>-34096.806499999999</v>
      </c>
      <c r="V7" s="125">
        <f t="shared" si="1"/>
        <v>-44225.806499999999</v>
      </c>
      <c r="W7" s="125">
        <f t="shared" si="1"/>
        <v>-33833.333299999998</v>
      </c>
      <c r="X7" s="125">
        <f t="shared" si="1"/>
        <v>-14838.709699999999</v>
      </c>
      <c r="Y7" s="125">
        <f t="shared" si="1"/>
        <v>-15700</v>
      </c>
      <c r="Z7" s="125">
        <f t="shared" si="1"/>
        <v>-21580.645199999999</v>
      </c>
      <c r="AA7" s="125">
        <f>AA16+AA28</f>
        <v>-14067.1178</v>
      </c>
    </row>
    <row r="8" spans="1:27" s="121" customFormat="1" ht="11.25" customHeight="1" x14ac:dyDescent="0.2">
      <c r="A8" s="124" t="s">
        <v>99</v>
      </c>
      <c r="C8" s="125">
        <f>C17+C29</f>
        <v>20000</v>
      </c>
      <c r="D8" s="125">
        <f t="shared" ref="D8:Z8" si="2">D17+D29</f>
        <v>5000</v>
      </c>
      <c r="E8" s="125">
        <f t="shared" si="2"/>
        <v>5000</v>
      </c>
      <c r="F8" s="125">
        <f t="shared" si="2"/>
        <v>-5000</v>
      </c>
      <c r="G8" s="125">
        <f t="shared" si="2"/>
        <v>10000</v>
      </c>
      <c r="H8" s="125">
        <f t="shared" si="2"/>
        <v>10000</v>
      </c>
      <c r="I8" s="125">
        <f t="shared" si="2"/>
        <v>30000</v>
      </c>
      <c r="J8" s="125">
        <f t="shared" si="2"/>
        <v>30000</v>
      </c>
      <c r="K8" s="125">
        <f t="shared" si="2"/>
        <v>30000</v>
      </c>
      <c r="L8" s="125">
        <f t="shared" si="2"/>
        <v>30000</v>
      </c>
      <c r="M8" s="125">
        <f t="shared" si="2"/>
        <v>20000</v>
      </c>
      <c r="N8" s="125">
        <f t="shared" si="2"/>
        <v>20000</v>
      </c>
      <c r="O8" s="125">
        <f t="shared" si="2"/>
        <v>20000</v>
      </c>
      <c r="P8" s="125">
        <f t="shared" si="2"/>
        <v>20000</v>
      </c>
      <c r="Q8" s="125">
        <f t="shared" si="2"/>
        <v>20000</v>
      </c>
      <c r="R8" s="125">
        <f t="shared" si="2"/>
        <v>5000</v>
      </c>
      <c r="S8" s="125">
        <f t="shared" si="2"/>
        <v>5000</v>
      </c>
      <c r="T8" s="125">
        <f t="shared" si="2"/>
        <v>5000</v>
      </c>
      <c r="U8" s="125">
        <f t="shared" si="2"/>
        <v>5000</v>
      </c>
      <c r="V8" s="125">
        <f t="shared" si="2"/>
        <v>5000</v>
      </c>
      <c r="W8" s="125">
        <f t="shared" si="2"/>
        <v>5000</v>
      </c>
      <c r="X8" s="125">
        <f t="shared" si="2"/>
        <v>5000</v>
      </c>
      <c r="Y8" s="125">
        <f t="shared" si="2"/>
        <v>0</v>
      </c>
      <c r="Z8" s="125">
        <f t="shared" si="2"/>
        <v>0</v>
      </c>
      <c r="AA8" s="125">
        <f>AA17+AA29</f>
        <v>12541.0959</v>
      </c>
    </row>
    <row r="9" spans="1:27" s="121" customFormat="1" ht="11.25" customHeight="1" thickBot="1" x14ac:dyDescent="0.25">
      <c r="A9" s="124" t="s">
        <v>100</v>
      </c>
      <c r="C9" s="125">
        <f>C18+C30</f>
        <v>0</v>
      </c>
      <c r="D9" s="125">
        <f t="shared" ref="D9:Z9" si="3">D18+D30</f>
        <v>0</v>
      </c>
      <c r="E9" s="125">
        <f t="shared" si="3"/>
        <v>0</v>
      </c>
      <c r="F9" s="125">
        <f t="shared" si="3"/>
        <v>0</v>
      </c>
      <c r="G9" s="125">
        <f t="shared" si="3"/>
        <v>0</v>
      </c>
      <c r="H9" s="125">
        <f t="shared" si="3"/>
        <v>0</v>
      </c>
      <c r="I9" s="125">
        <f t="shared" si="3"/>
        <v>0</v>
      </c>
      <c r="J9" s="125">
        <f t="shared" si="3"/>
        <v>0</v>
      </c>
      <c r="K9" s="125">
        <f t="shared" si="3"/>
        <v>0</v>
      </c>
      <c r="L9" s="125">
        <f t="shared" si="3"/>
        <v>0</v>
      </c>
      <c r="M9" s="125">
        <f t="shared" si="3"/>
        <v>0</v>
      </c>
      <c r="N9" s="125">
        <f t="shared" si="3"/>
        <v>0</v>
      </c>
      <c r="O9" s="125">
        <f t="shared" si="3"/>
        <v>0</v>
      </c>
      <c r="P9" s="125">
        <f t="shared" si="3"/>
        <v>0</v>
      </c>
      <c r="Q9" s="125">
        <f t="shared" si="3"/>
        <v>0</v>
      </c>
      <c r="R9" s="125">
        <f t="shared" si="3"/>
        <v>0</v>
      </c>
      <c r="S9" s="125">
        <f t="shared" si="3"/>
        <v>0</v>
      </c>
      <c r="T9" s="125">
        <f t="shared" si="3"/>
        <v>0</v>
      </c>
      <c r="U9" s="125">
        <f t="shared" si="3"/>
        <v>0</v>
      </c>
      <c r="V9" s="125">
        <f t="shared" si="3"/>
        <v>0</v>
      </c>
      <c r="W9" s="125">
        <f t="shared" si="3"/>
        <v>0</v>
      </c>
      <c r="X9" s="125">
        <f t="shared" si="3"/>
        <v>0</v>
      </c>
      <c r="Y9" s="125">
        <f t="shared" si="3"/>
        <v>0</v>
      </c>
      <c r="Z9" s="125">
        <f t="shared" si="3"/>
        <v>0</v>
      </c>
      <c r="AA9" s="125">
        <f>AA18+AA30</f>
        <v>0</v>
      </c>
    </row>
    <row r="10" spans="1:27" s="121" customFormat="1" ht="11.25" customHeight="1" thickBot="1" x14ac:dyDescent="0.25">
      <c r="A10" s="126" t="s">
        <v>101</v>
      </c>
      <c r="B10" s="35"/>
      <c r="C10" s="36">
        <f>SUM($C$6:$C$9)</f>
        <v>17531.315999999999</v>
      </c>
      <c r="D10" s="36">
        <f>SUM($D$6:$D$9)</f>
        <v>23731.1747</v>
      </c>
      <c r="E10" s="36">
        <f>SUM($E$6:$E$9)</f>
        <v>8211.5859999999993</v>
      </c>
      <c r="F10" s="36">
        <f>SUM($F$6:$F$9)</f>
        <v>-7088.4967999999999</v>
      </c>
      <c r="G10" s="36">
        <f>SUM($G$6:$G$9)</f>
        <v>7058.8149999999996</v>
      </c>
      <c r="H10" s="36">
        <f>SUM($H$6:$H$9)</f>
        <v>25117.288099999998</v>
      </c>
      <c r="I10" s="36">
        <f>SUM($I$6:$I$9)</f>
        <v>-2234.3258999999998</v>
      </c>
      <c r="J10" s="36">
        <f>SUM($J$6:$J$9)</f>
        <v>-23008.519400000005</v>
      </c>
      <c r="K10" s="36">
        <f>SUM($K$6:$K$9)</f>
        <v>-782.74510000000009</v>
      </c>
      <c r="L10" s="36">
        <f>SUM($L$6:$L$9)</f>
        <v>23217.254799999999</v>
      </c>
      <c r="M10" s="36">
        <f>SUM($M$6:$M$9)</f>
        <v>10856.4064</v>
      </c>
      <c r="N10" s="36">
        <f>SUM($N$6:$N$9)</f>
        <v>5214.4365000000016</v>
      </c>
      <c r="O10" s="36">
        <f>SUM($O$6:$O$9)</f>
        <v>1859.5332999999991</v>
      </c>
      <c r="P10" s="36">
        <f>SUM($P$6:$P$9)</f>
        <v>5242.0897999999997</v>
      </c>
      <c r="Q10" s="36">
        <f>SUM($Q$6:$Q$9)</f>
        <v>14375.6623</v>
      </c>
      <c r="R10" s="36">
        <f>SUM($R$6:$R$9)</f>
        <v>578.16989999999987</v>
      </c>
      <c r="S10" s="36">
        <f>SUM($S$6:$S$9)</f>
        <v>13284.653700000001</v>
      </c>
      <c r="T10" s="36">
        <f>SUM($T$6:$T$9)</f>
        <v>5311.5365000000002</v>
      </c>
      <c r="U10" s="36">
        <f>SUM($U$6:$U$9)</f>
        <v>-41005.797899999998</v>
      </c>
      <c r="V10" s="36">
        <f>SUM($V$6:$V$9)</f>
        <v>-55908.959199999998</v>
      </c>
      <c r="W10" s="36">
        <f>SUM($W$6:$W$9)</f>
        <v>-42888.496800000001</v>
      </c>
      <c r="X10" s="36">
        <f>SUM($X$6:$X$9)</f>
        <v>-14296.055899999999</v>
      </c>
      <c r="Y10" s="36">
        <f>SUM($Y$6:$Y$9)</f>
        <v>-31000</v>
      </c>
      <c r="Z10" s="36">
        <f>SUM($Z$6:$Z$9)</f>
        <v>-40193.5484</v>
      </c>
      <c r="AA10" s="37">
        <f>SUM(AA6:AA9)</f>
        <v>-4175.8234999999986</v>
      </c>
    </row>
    <row r="11" spans="1:27" s="121" customFormat="1" ht="13.5" hidden="1" customHeight="1" x14ac:dyDescent="0.2"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</row>
    <row r="12" spans="1:27" s="121" customFormat="1" ht="13.5" customHeight="1" x14ac:dyDescent="0.2"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</row>
    <row r="13" spans="1:27" s="121" customFormat="1" ht="13.5" customHeight="1" thickBot="1" x14ac:dyDescent="0.25"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</row>
    <row r="14" spans="1:27" s="121" customFormat="1" ht="12" customHeight="1" thickBot="1" x14ac:dyDescent="0.25">
      <c r="A14" s="122" t="s">
        <v>125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</row>
    <row r="15" spans="1:27" s="121" customFormat="1" ht="11.25" customHeight="1" x14ac:dyDescent="0.2">
      <c r="A15" s="124" t="s">
        <v>97</v>
      </c>
      <c r="C15" s="125">
        <f>'Dth Fixed INPUT PG'!C15</f>
        <v>-113.8775</v>
      </c>
      <c r="D15" s="125">
        <f>'Dth Fixed INPUT PG'!D15</f>
        <v>7766.8890000000001</v>
      </c>
      <c r="E15" s="125">
        <f>'Dth Fixed INPUT PG'!E15</f>
        <v>18405.134399999999</v>
      </c>
      <c r="F15" s="125">
        <f>'Dth Fixed INPUT PG'!F15</f>
        <v>3111.5032000000001</v>
      </c>
      <c r="G15" s="125">
        <f>'Dth Fixed INPUT PG'!G15</f>
        <v>3897.5246999999999</v>
      </c>
      <c r="H15" s="125">
        <f>'Dth Fixed INPUT PG'!H15</f>
        <v>7417.2547999999997</v>
      </c>
      <c r="I15" s="125">
        <f>'Dth Fixed INPUT PG'!I15</f>
        <v>-10298.842000000001</v>
      </c>
      <c r="J15" s="125">
        <f>'Dth Fixed INPUT PG'!J15</f>
        <v>-15847.2291</v>
      </c>
      <c r="K15" s="125">
        <f>'Dth Fixed INPUT PG'!K15</f>
        <v>-10649.4118</v>
      </c>
      <c r="L15" s="125">
        <f>'Dth Fixed INPUT PG'!L15</f>
        <v>-4234.3581000000004</v>
      </c>
      <c r="M15" s="125">
        <f>'Dth Fixed INPUT PG'!M15</f>
        <v>1356.3731</v>
      </c>
      <c r="N15" s="125">
        <f>'Dth Fixed INPUT PG'!N15</f>
        <v>-624.30539999999996</v>
      </c>
      <c r="O15" s="125">
        <f>'Dth Fixed INPUT PG'!O15</f>
        <v>-1334.0151000000001</v>
      </c>
      <c r="P15" s="125">
        <f>'Dth Fixed INPUT PG'!P15</f>
        <v>2384.9112</v>
      </c>
      <c r="Q15" s="125">
        <f>'Dth Fixed INPUT PG'!Q15</f>
        <v>5182.1462000000001</v>
      </c>
      <c r="R15" s="125">
        <f>'Dth Fixed INPUT PG'!R15</f>
        <v>478.16989999999998</v>
      </c>
      <c r="S15" s="125">
        <f>'Dth Fixed INPUT PG'!S15</f>
        <v>8897.5246999999999</v>
      </c>
      <c r="T15" s="125">
        <f>'Dth Fixed INPUT PG'!T15</f>
        <v>3011.5365000000002</v>
      </c>
      <c r="U15" s="125">
        <f>'Dth Fixed INPUT PG'!U15</f>
        <v>-11908.991400000001</v>
      </c>
      <c r="V15" s="125">
        <f>'Dth Fixed INPUT PG'!V15</f>
        <v>-16683.152699999999</v>
      </c>
      <c r="W15" s="125">
        <f>'Dth Fixed INPUT PG'!W15</f>
        <v>-14055.163500000001</v>
      </c>
      <c r="X15" s="125">
        <f>'Dth Fixed INPUT PG'!X15</f>
        <v>-4457.3462</v>
      </c>
      <c r="Y15" s="125">
        <f>'Dth Fixed INPUT PG'!Y15</f>
        <v>-15300</v>
      </c>
      <c r="Z15" s="125">
        <f>'Dth Fixed INPUT PG'!Z15</f>
        <v>-18612.903200000001</v>
      </c>
      <c r="AA15" s="125">
        <f>'Dth Fixed INPUT PG'!AA15</f>
        <v>-2649.8015999999998</v>
      </c>
    </row>
    <row r="16" spans="1:27" s="121" customFormat="1" ht="11.25" customHeight="1" x14ac:dyDescent="0.2">
      <c r="A16" s="124" t="s">
        <v>98</v>
      </c>
      <c r="C16" s="125">
        <f>'Dth Fixed INPUT PG'!C16</f>
        <v>-2354.8065000000001</v>
      </c>
      <c r="D16" s="125">
        <f>'Dth Fixed INPUT PG'!D16</f>
        <v>10964.2857</v>
      </c>
      <c r="E16" s="125">
        <f>'Dth Fixed INPUT PG'!E16</f>
        <v>-15193.5484</v>
      </c>
      <c r="F16" s="125">
        <f>'Dth Fixed INPUT PG'!F16</f>
        <v>-5200</v>
      </c>
      <c r="G16" s="125">
        <f>'Dth Fixed INPUT PG'!G16</f>
        <v>-6838.7097000000003</v>
      </c>
      <c r="H16" s="125">
        <f>'Dth Fixed INPUT PG'!H16</f>
        <v>7700.0333000000001</v>
      </c>
      <c r="I16" s="125">
        <f>'Dth Fixed INPUT PG'!I16</f>
        <v>-21935.483899999999</v>
      </c>
      <c r="J16" s="125">
        <f>'Dth Fixed INPUT PG'!J16</f>
        <v>-37161.290300000001</v>
      </c>
      <c r="K16" s="125">
        <f>'Dth Fixed INPUT PG'!K16</f>
        <v>-20133.333299999998</v>
      </c>
      <c r="L16" s="125">
        <f>'Dth Fixed INPUT PG'!L16</f>
        <v>-2548.3870999999999</v>
      </c>
      <c r="M16" s="125">
        <f>'Dth Fixed INPUT PG'!M16</f>
        <v>-10499.966700000001</v>
      </c>
      <c r="N16" s="125">
        <f>'Dth Fixed INPUT PG'!N16</f>
        <v>-14161.258099999999</v>
      </c>
      <c r="O16" s="125">
        <f>'Dth Fixed INPUT PG'!O16</f>
        <v>-16806.4516</v>
      </c>
      <c r="P16" s="125">
        <f>'Dth Fixed INPUT PG'!P16</f>
        <v>-17142.821400000001</v>
      </c>
      <c r="Q16" s="125">
        <f>'Dth Fixed INPUT PG'!Q16</f>
        <v>-10806.483899999999</v>
      </c>
      <c r="R16" s="125">
        <f>'Dth Fixed INPUT PG'!R16</f>
        <v>-4900</v>
      </c>
      <c r="S16" s="125">
        <f>'Dth Fixed INPUT PG'!S16</f>
        <v>-612.87099999999998</v>
      </c>
      <c r="T16" s="125">
        <f>'Dth Fixed INPUT PG'!T16</f>
        <v>-2700</v>
      </c>
      <c r="U16" s="125">
        <f>'Dth Fixed INPUT PG'!U16</f>
        <v>-34096.806499999999</v>
      </c>
      <c r="V16" s="125">
        <f>'Dth Fixed INPUT PG'!V16</f>
        <v>-44225.806499999999</v>
      </c>
      <c r="W16" s="125">
        <f>'Dth Fixed INPUT PG'!W16</f>
        <v>-33833.333299999998</v>
      </c>
      <c r="X16" s="125">
        <f>'Dth Fixed INPUT PG'!X16</f>
        <v>-14838.709699999999</v>
      </c>
      <c r="Y16" s="125">
        <f>'Dth Fixed INPUT PG'!Y16</f>
        <v>-15700</v>
      </c>
      <c r="Z16" s="125">
        <f>'Dth Fixed INPUT PG'!Z16</f>
        <v>-21580.645199999999</v>
      </c>
      <c r="AA16" s="125">
        <f>'Dth Fixed INPUT PG'!AA16</f>
        <v>-14067.1178</v>
      </c>
    </row>
    <row r="17" spans="1:27" s="121" customFormat="1" ht="11.25" customHeight="1" x14ac:dyDescent="0.2">
      <c r="A17" s="124" t="s">
        <v>99</v>
      </c>
      <c r="C17" s="125">
        <f>'Dth Fixed INPUT PG'!C17</f>
        <v>20000</v>
      </c>
      <c r="D17" s="125">
        <f>'Dth Fixed INPUT PG'!D17</f>
        <v>5000</v>
      </c>
      <c r="E17" s="125">
        <f>'Dth Fixed INPUT PG'!E17</f>
        <v>5000</v>
      </c>
      <c r="F17" s="125">
        <f>'Dth Fixed INPUT PG'!F17</f>
        <v>-5000</v>
      </c>
      <c r="G17" s="125">
        <f>'Dth Fixed INPUT PG'!G17</f>
        <v>10000</v>
      </c>
      <c r="H17" s="125">
        <f>'Dth Fixed INPUT PG'!H17</f>
        <v>10000</v>
      </c>
      <c r="I17" s="125">
        <f>'Dth Fixed INPUT PG'!I17</f>
        <v>30000</v>
      </c>
      <c r="J17" s="125">
        <f>'Dth Fixed INPUT PG'!J17</f>
        <v>30000</v>
      </c>
      <c r="K17" s="125">
        <f>'Dth Fixed INPUT PG'!K17</f>
        <v>30000</v>
      </c>
      <c r="L17" s="125">
        <f>'Dth Fixed INPUT PG'!L17</f>
        <v>30000</v>
      </c>
      <c r="M17" s="125">
        <f>'Dth Fixed INPUT PG'!M17</f>
        <v>20000</v>
      </c>
      <c r="N17" s="125">
        <f>'Dth Fixed INPUT PG'!N17</f>
        <v>20000</v>
      </c>
      <c r="O17" s="125">
        <f>'Dth Fixed INPUT PG'!O17</f>
        <v>20000</v>
      </c>
      <c r="P17" s="125">
        <f>'Dth Fixed INPUT PG'!P17</f>
        <v>20000</v>
      </c>
      <c r="Q17" s="125">
        <f>'Dth Fixed INPUT PG'!Q17</f>
        <v>20000</v>
      </c>
      <c r="R17" s="125">
        <f>'Dth Fixed INPUT PG'!R17</f>
        <v>5000</v>
      </c>
      <c r="S17" s="125">
        <f>'Dth Fixed INPUT PG'!S17</f>
        <v>5000</v>
      </c>
      <c r="T17" s="125">
        <f>'Dth Fixed INPUT PG'!T17</f>
        <v>5000</v>
      </c>
      <c r="U17" s="125">
        <f>'Dth Fixed INPUT PG'!U17</f>
        <v>5000</v>
      </c>
      <c r="V17" s="125">
        <f>'Dth Fixed INPUT PG'!V17</f>
        <v>5000</v>
      </c>
      <c r="W17" s="125">
        <f>'Dth Fixed INPUT PG'!W17</f>
        <v>5000</v>
      </c>
      <c r="X17" s="125">
        <f>'Dth Fixed INPUT PG'!X17</f>
        <v>5000</v>
      </c>
      <c r="Y17" s="125">
        <f>'Dth Fixed INPUT PG'!Y17</f>
        <v>0</v>
      </c>
      <c r="Z17" s="125">
        <f>'Dth Fixed INPUT PG'!Z17</f>
        <v>0</v>
      </c>
      <c r="AA17" s="125">
        <f>'Dth Fixed INPUT PG'!AA17</f>
        <v>12541.0959</v>
      </c>
    </row>
    <row r="18" spans="1:27" s="121" customFormat="1" ht="11.25" customHeight="1" thickBot="1" x14ac:dyDescent="0.25">
      <c r="A18" s="124" t="s">
        <v>100</v>
      </c>
      <c r="C18" s="125">
        <f>'Dth Fixed INPUT PG'!C18</f>
        <v>0</v>
      </c>
      <c r="D18" s="125">
        <f>'Dth Fixed INPUT PG'!D18</f>
        <v>0</v>
      </c>
      <c r="E18" s="125">
        <f>'Dth Fixed INPUT PG'!E18</f>
        <v>0</v>
      </c>
      <c r="F18" s="125">
        <f>'Dth Fixed INPUT PG'!F18</f>
        <v>0</v>
      </c>
      <c r="G18" s="125">
        <f>'Dth Fixed INPUT PG'!G18</f>
        <v>0</v>
      </c>
      <c r="H18" s="125">
        <f>'Dth Fixed INPUT PG'!H18</f>
        <v>0</v>
      </c>
      <c r="I18" s="125">
        <f>'Dth Fixed INPUT PG'!I18</f>
        <v>0</v>
      </c>
      <c r="J18" s="125">
        <f>'Dth Fixed INPUT PG'!J18</f>
        <v>0</v>
      </c>
      <c r="K18" s="125">
        <f>'Dth Fixed INPUT PG'!K18</f>
        <v>0</v>
      </c>
      <c r="L18" s="125">
        <f>'Dth Fixed INPUT PG'!L18</f>
        <v>0</v>
      </c>
      <c r="M18" s="125">
        <f>'Dth Fixed INPUT PG'!M18</f>
        <v>0</v>
      </c>
      <c r="N18" s="125">
        <f>'Dth Fixed INPUT PG'!N18</f>
        <v>0</v>
      </c>
      <c r="O18" s="125">
        <f>'Dth Fixed INPUT PG'!O18</f>
        <v>0</v>
      </c>
      <c r="P18" s="125">
        <f>'Dth Fixed INPUT PG'!P18</f>
        <v>0</v>
      </c>
      <c r="Q18" s="125">
        <f>'Dth Fixed INPUT PG'!Q18</f>
        <v>0</v>
      </c>
      <c r="R18" s="125">
        <f>'Dth Fixed INPUT PG'!R18</f>
        <v>0</v>
      </c>
      <c r="S18" s="125">
        <f>'Dth Fixed INPUT PG'!S18</f>
        <v>0</v>
      </c>
      <c r="T18" s="125">
        <f>'Dth Fixed INPUT PG'!T18</f>
        <v>0</v>
      </c>
      <c r="U18" s="125">
        <f>'Dth Fixed INPUT PG'!U18</f>
        <v>0</v>
      </c>
      <c r="V18" s="125">
        <f>'Dth Fixed INPUT PG'!V18</f>
        <v>0</v>
      </c>
      <c r="W18" s="125">
        <f>'Dth Fixed INPUT PG'!W18</f>
        <v>0</v>
      </c>
      <c r="X18" s="125">
        <f>'Dth Fixed INPUT PG'!X18</f>
        <v>0</v>
      </c>
      <c r="Y18" s="125">
        <f>'Dth Fixed INPUT PG'!Y18</f>
        <v>0</v>
      </c>
      <c r="Z18" s="125">
        <f>'Dth Fixed INPUT PG'!Z18</f>
        <v>0</v>
      </c>
      <c r="AA18" s="125">
        <f>'Dth Fixed INPUT PG'!AA18</f>
        <v>0</v>
      </c>
    </row>
    <row r="19" spans="1:27" s="121" customFormat="1" ht="11.25" customHeight="1" thickBot="1" x14ac:dyDescent="0.25">
      <c r="A19" s="126" t="s">
        <v>101</v>
      </c>
      <c r="B19" s="35"/>
      <c r="C19" s="36">
        <f>SUM(C15:C18)</f>
        <v>17531.315999999999</v>
      </c>
      <c r="D19" s="36">
        <f t="shared" ref="D19:AA19" si="4">SUM(D15:D18)</f>
        <v>23731.1747</v>
      </c>
      <c r="E19" s="36">
        <f t="shared" si="4"/>
        <v>8211.5859999999993</v>
      </c>
      <c r="F19" s="36">
        <f t="shared" si="4"/>
        <v>-7088.4967999999999</v>
      </c>
      <c r="G19" s="36">
        <f t="shared" si="4"/>
        <v>7058.8149999999996</v>
      </c>
      <c r="H19" s="36">
        <f t="shared" si="4"/>
        <v>25117.288099999998</v>
      </c>
      <c r="I19" s="36">
        <f t="shared" si="4"/>
        <v>-2234.3258999999998</v>
      </c>
      <c r="J19" s="36">
        <f t="shared" si="4"/>
        <v>-23008.519400000005</v>
      </c>
      <c r="K19" s="36">
        <f t="shared" si="4"/>
        <v>-782.74510000000009</v>
      </c>
      <c r="L19" s="36">
        <f t="shared" si="4"/>
        <v>23217.254799999999</v>
      </c>
      <c r="M19" s="36">
        <f t="shared" si="4"/>
        <v>10856.4064</v>
      </c>
      <c r="N19" s="36">
        <f t="shared" si="4"/>
        <v>5214.4365000000016</v>
      </c>
      <c r="O19" s="36">
        <f t="shared" si="4"/>
        <v>1859.5332999999991</v>
      </c>
      <c r="P19" s="36">
        <f t="shared" si="4"/>
        <v>5242.0897999999997</v>
      </c>
      <c r="Q19" s="36">
        <f t="shared" si="4"/>
        <v>14375.6623</v>
      </c>
      <c r="R19" s="36">
        <f t="shared" si="4"/>
        <v>578.16989999999987</v>
      </c>
      <c r="S19" s="36">
        <f t="shared" si="4"/>
        <v>13284.653700000001</v>
      </c>
      <c r="T19" s="36">
        <f t="shared" si="4"/>
        <v>5311.5365000000002</v>
      </c>
      <c r="U19" s="36">
        <f t="shared" si="4"/>
        <v>-41005.797899999998</v>
      </c>
      <c r="V19" s="36">
        <f t="shared" si="4"/>
        <v>-55908.959199999998</v>
      </c>
      <c r="W19" s="36">
        <f t="shared" si="4"/>
        <v>-42888.496800000001</v>
      </c>
      <c r="X19" s="36">
        <f t="shared" si="4"/>
        <v>-14296.055899999999</v>
      </c>
      <c r="Y19" s="36">
        <f t="shared" si="4"/>
        <v>-31000</v>
      </c>
      <c r="Z19" s="36">
        <f t="shared" si="4"/>
        <v>-40193.5484</v>
      </c>
      <c r="AA19" s="36">
        <f t="shared" si="4"/>
        <v>-4175.8234999999986</v>
      </c>
    </row>
    <row r="20" spans="1:27" s="121" customFormat="1" ht="13.5" customHeight="1" x14ac:dyDescent="0.2"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</row>
    <row r="21" spans="1:27" s="121" customFormat="1" ht="11.25" customHeight="1" thickBot="1" x14ac:dyDescent="0.25">
      <c r="A21" s="124" t="s">
        <v>123</v>
      </c>
      <c r="C21" s="125">
        <f>'Dth Fixed INPUT PG'!C21</f>
        <v>20000</v>
      </c>
      <c r="D21" s="125">
        <f>'Dth Fixed INPUT PG'!D21</f>
        <v>20000</v>
      </c>
      <c r="E21" s="125">
        <f>'Dth Fixed INPUT PG'!E21</f>
        <v>20000</v>
      </c>
      <c r="F21" s="125">
        <f>'Dth Fixed INPUT PG'!F21</f>
        <v>20000</v>
      </c>
      <c r="G21" s="125">
        <f>'Dth Fixed INPUT PG'!G21</f>
        <v>20000</v>
      </c>
      <c r="H21" s="125">
        <f>'Dth Fixed INPUT PG'!H21</f>
        <v>20000</v>
      </c>
      <c r="I21" s="125">
        <f>'Dth Fixed INPUT PG'!I21</f>
        <v>20000</v>
      </c>
      <c r="J21" s="125">
        <f>'Dth Fixed INPUT PG'!J21</f>
        <v>20000</v>
      </c>
      <c r="K21" s="125">
        <f>'Dth Fixed INPUT PG'!K21</f>
        <v>20000</v>
      </c>
      <c r="L21" s="125">
        <f>'Dth Fixed INPUT PG'!L21</f>
        <v>20000</v>
      </c>
      <c r="M21" s="125">
        <f>'Dth Fixed INPUT PG'!M21</f>
        <v>20000</v>
      </c>
      <c r="N21" s="125">
        <f>'Dth Fixed INPUT PG'!N21</f>
        <v>20000</v>
      </c>
      <c r="O21" s="125">
        <f>'Dth Fixed INPUT PG'!O21</f>
        <v>40000</v>
      </c>
      <c r="P21" s="125">
        <f>'Dth Fixed INPUT PG'!P21</f>
        <v>40000</v>
      </c>
      <c r="Q21" s="125">
        <f>'Dth Fixed INPUT PG'!Q21</f>
        <v>40000</v>
      </c>
      <c r="R21" s="125">
        <f>'Dth Fixed INPUT PG'!R21</f>
        <v>40000</v>
      </c>
      <c r="S21" s="125">
        <f>'Dth Fixed INPUT PG'!S21</f>
        <v>40000</v>
      </c>
      <c r="T21" s="125">
        <f>'Dth Fixed INPUT PG'!T21</f>
        <v>40000</v>
      </c>
      <c r="U21" s="125">
        <f>'Dth Fixed INPUT PG'!U21</f>
        <v>40000</v>
      </c>
      <c r="V21" s="125">
        <f>'Dth Fixed INPUT PG'!V21</f>
        <v>40000</v>
      </c>
      <c r="W21" s="125">
        <f>'Dth Fixed INPUT PG'!W21</f>
        <v>40000</v>
      </c>
      <c r="X21" s="125">
        <f>'Dth Fixed INPUT PG'!X21</f>
        <v>40000</v>
      </c>
      <c r="Y21" s="125">
        <f>'Dth Fixed INPUT PG'!Y21</f>
        <v>40000</v>
      </c>
      <c r="Z21" s="125">
        <f>'Dth Fixed INPUT PG'!Z21</f>
        <v>40000</v>
      </c>
      <c r="AA21" s="124"/>
    </row>
    <row r="22" spans="1:27" s="121" customFormat="1" ht="11.25" customHeight="1" thickBot="1" x14ac:dyDescent="0.25">
      <c r="A22" s="126" t="s">
        <v>124</v>
      </c>
      <c r="B22" s="35"/>
      <c r="C22" s="36">
        <f>IF((ABS($C$19)&gt;$C$21),((ABS($C$19)-$C$21)*(ABS($C$19)/$C$19)),0)</f>
        <v>0</v>
      </c>
      <c r="D22" s="36">
        <f>IF((ABS($D$19)&gt;$D$21),((ABS($D$19)-$D$21)*(ABS($D$19)/$D$19)),0)</f>
        <v>3731.1746999999996</v>
      </c>
      <c r="E22" s="36">
        <f>IF((ABS($E$19)&gt;$E$21),((ABS($E$19)-$E$21)*(ABS($E$19)/$E$19)),0)</f>
        <v>0</v>
      </c>
      <c r="F22" s="36">
        <f>IF((ABS($F$19)&gt;$F$21),((ABS($F$19)-$F$21)*(ABS($F$19)/$F$19)),0)</f>
        <v>0</v>
      </c>
      <c r="G22" s="36">
        <f>IF((ABS($G$19)&gt;$G$21),((ABS($G$19)-$G$21)*(ABS($G$19)/$G$19)),0)</f>
        <v>0</v>
      </c>
      <c r="H22" s="36">
        <f>IF((ABS($H$19)&gt;$H$21),((ABS($H$19)-$H$21)*(ABS($H$19)/$H$19)),0)</f>
        <v>5117.2880999999979</v>
      </c>
      <c r="I22" s="36">
        <f>IF((ABS($I$19)&gt;$I$21),((ABS($I$19)-$I$21)*(ABS($I$19)/$I$19)),0)</f>
        <v>0</v>
      </c>
      <c r="J22" s="36">
        <f>IF((ABS($J$19)&gt;$J$21),((ABS($J$19)-$J$21)*(ABS($J$19)/$J$19)),0)</f>
        <v>-3008.5194000000047</v>
      </c>
      <c r="K22" s="36">
        <f>IF((ABS($K$19)&gt;$K$21),((ABS($K$19)-$K$21)*(ABS($K$19)/$K$19)),0)</f>
        <v>0</v>
      </c>
      <c r="L22" s="36">
        <f>IF((ABS($L$19)&gt;$L$21),((ABS($L$19)-$L$21)*(ABS($L$19)/$L$19)),0)</f>
        <v>3217.2547999999988</v>
      </c>
      <c r="M22" s="36">
        <f>IF((ABS($M$19)&gt;$M$21),((ABS($M$19)-$M$21)*(ABS($M$19)/$M$19)),0)</f>
        <v>0</v>
      </c>
      <c r="N22" s="36">
        <f>IF((ABS($N$19)&gt;$N$21),((ABS($N$19)-$N$21)*(ABS($N$19)/$N$19)),0)</f>
        <v>0</v>
      </c>
      <c r="O22" s="36">
        <f>IF((ABS($O$19)&gt;$O$21),((ABS($O$19)-$O$21)*(ABS($O$19)/$O$19)),0)</f>
        <v>0</v>
      </c>
      <c r="P22" s="36">
        <f>IF((ABS($P$19)&gt;$P$21),((ABS($P$19)-$P$21)*(ABS($P$19)/$P$19)),0)</f>
        <v>0</v>
      </c>
      <c r="Q22" s="36">
        <f>IF((ABS($Q$19)&gt;$Q$21),((ABS($Q$19)-$Q$21)*(ABS($Q$19)/$Q$19)),0)</f>
        <v>0</v>
      </c>
      <c r="R22" s="36">
        <f>IF((ABS($R$19)&gt;$R$21),((ABS($R$19)-$R$21)*(ABS($R$19)/$R$19)),0)</f>
        <v>0</v>
      </c>
      <c r="S22" s="36">
        <f>IF((ABS($S$19)&gt;$S$21),((ABS($S$19)-$S$21)*(ABS($S$19)/$S$19)),0)</f>
        <v>0</v>
      </c>
      <c r="T22" s="36">
        <f>IF((ABS($T$19)&gt;$T$21),((ABS($T$19)-$T$21)*(ABS($T$19)/$T$19)),0)</f>
        <v>0</v>
      </c>
      <c r="U22" s="36">
        <f>IF((ABS($U$19)&gt;$U$21),((ABS($U$19)-$U$21)*(ABS($U$19)/$U$19)),0)</f>
        <v>-1005.7978999999978</v>
      </c>
      <c r="V22" s="36">
        <f>IF((ABS($V$19)&gt;$V$21),((ABS($V$19)-$V$21)*(ABS($V$19)/$V$19)),0)</f>
        <v>-15908.959199999998</v>
      </c>
      <c r="W22" s="36">
        <f>IF((ABS($W$19)&gt;$W$21),((ABS($W$19)-$W$21)*(ABS($W$19)/$W$19)),0)</f>
        <v>-2888.4968000000008</v>
      </c>
      <c r="X22" s="36">
        <f>IF((ABS($X$19)&gt;$X$21),((ABS($X$19)-$X$21)*(ABS($X$19)/$X$19)),0)</f>
        <v>0</v>
      </c>
      <c r="Y22" s="36">
        <f>IF((ABS($Y$19)&gt;$Y$21),((ABS($Y$19)-$Y$21)*(ABS($Y$19)/$Y$19)),0)</f>
        <v>0</v>
      </c>
      <c r="Z22" s="37">
        <f>IF((ABS($Z$19)&gt;$Z$21),((ABS($Z$19)-$Z$21)*(ABS($Z$19)/$Z$19)),0)</f>
        <v>-193.54839999999967</v>
      </c>
    </row>
    <row r="23" spans="1:27" s="121" customFormat="1" ht="13.5" customHeight="1" x14ac:dyDescent="0.2"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</row>
    <row r="24" spans="1:27" s="121" customFormat="1" ht="13.5" hidden="1" customHeight="1" x14ac:dyDescent="0.2"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</row>
    <row r="25" spans="1:27" s="121" customFormat="1" ht="13.5" customHeight="1" thickBot="1" x14ac:dyDescent="0.25"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</row>
    <row r="26" spans="1:27" s="121" customFormat="1" ht="12" customHeight="1" thickBot="1" x14ac:dyDescent="0.25">
      <c r="A26" s="122" t="s">
        <v>122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</row>
    <row r="27" spans="1:27" s="121" customFormat="1" ht="11.25" customHeight="1" x14ac:dyDescent="0.2">
      <c r="A27" s="124" t="s">
        <v>97</v>
      </c>
      <c r="C27" s="125">
        <f>'Dth Fixed INPUT PG'!C27</f>
        <v>0</v>
      </c>
      <c r="D27" s="125">
        <f>'Dth Fixed INPUT PG'!D27</f>
        <v>0</v>
      </c>
      <c r="E27" s="125">
        <f>'Dth Fixed INPUT PG'!E27</f>
        <v>0</v>
      </c>
      <c r="F27" s="125">
        <f>'Dth Fixed INPUT PG'!F27</f>
        <v>0</v>
      </c>
      <c r="G27" s="125">
        <f>'Dth Fixed INPUT PG'!G27</f>
        <v>0</v>
      </c>
      <c r="H27" s="125">
        <f>'Dth Fixed INPUT PG'!H27</f>
        <v>0</v>
      </c>
      <c r="I27" s="125">
        <f>'Dth Fixed INPUT PG'!I27</f>
        <v>0</v>
      </c>
      <c r="J27" s="125">
        <f>'Dth Fixed INPUT PG'!J27</f>
        <v>0</v>
      </c>
      <c r="K27" s="125">
        <f>'Dth Fixed INPUT PG'!K27</f>
        <v>0</v>
      </c>
      <c r="L27" s="125">
        <f>'Dth Fixed INPUT PG'!L27</f>
        <v>0</v>
      </c>
      <c r="M27" s="125">
        <f>'Dth Fixed INPUT PG'!M27</f>
        <v>0</v>
      </c>
      <c r="N27" s="125">
        <f>'Dth Fixed INPUT PG'!N27</f>
        <v>0</v>
      </c>
      <c r="O27" s="125">
        <f>'Dth Fixed INPUT PG'!O27</f>
        <v>0</v>
      </c>
      <c r="P27" s="125">
        <f>'Dth Fixed INPUT PG'!P27</f>
        <v>0</v>
      </c>
      <c r="Q27" s="125">
        <f>'Dth Fixed INPUT PG'!Q27</f>
        <v>0</v>
      </c>
      <c r="R27" s="125">
        <f>'Dth Fixed INPUT PG'!R27</f>
        <v>0</v>
      </c>
      <c r="S27" s="125">
        <f>'Dth Fixed INPUT PG'!S27</f>
        <v>0</v>
      </c>
      <c r="T27" s="125">
        <f>'Dth Fixed INPUT PG'!T27</f>
        <v>0</v>
      </c>
      <c r="U27" s="125">
        <f>'Dth Fixed INPUT PG'!U27</f>
        <v>0</v>
      </c>
      <c r="V27" s="125">
        <f>'Dth Fixed INPUT PG'!V27</f>
        <v>0</v>
      </c>
      <c r="W27" s="125">
        <f>'Dth Fixed INPUT PG'!W27</f>
        <v>0</v>
      </c>
      <c r="X27" s="125">
        <f>'Dth Fixed INPUT PG'!X27</f>
        <v>0</v>
      </c>
      <c r="Y27" s="125">
        <f>'Dth Fixed INPUT PG'!Y27</f>
        <v>0</v>
      </c>
      <c r="Z27" s="125">
        <f>'Dth Fixed INPUT PG'!Z27</f>
        <v>0</v>
      </c>
      <c r="AA27" s="125">
        <f>'Dth Fixed INPUT PG'!AA27</f>
        <v>0</v>
      </c>
    </row>
    <row r="28" spans="1:27" s="121" customFormat="1" ht="11.25" customHeight="1" x14ac:dyDescent="0.2">
      <c r="A28" s="124" t="s">
        <v>98</v>
      </c>
      <c r="C28" s="125">
        <f>'Dth Fixed INPUT PG'!C28</f>
        <v>0</v>
      </c>
      <c r="D28" s="125">
        <f>'Dth Fixed INPUT PG'!D28</f>
        <v>0</v>
      </c>
      <c r="E28" s="125">
        <f>'Dth Fixed INPUT PG'!E28</f>
        <v>0</v>
      </c>
      <c r="F28" s="125">
        <f>'Dth Fixed INPUT PG'!F28</f>
        <v>0</v>
      </c>
      <c r="G28" s="125">
        <f>'Dth Fixed INPUT PG'!G28</f>
        <v>0</v>
      </c>
      <c r="H28" s="125">
        <f>'Dth Fixed INPUT PG'!H28</f>
        <v>0</v>
      </c>
      <c r="I28" s="125">
        <f>'Dth Fixed INPUT PG'!I28</f>
        <v>0</v>
      </c>
      <c r="J28" s="125">
        <f>'Dth Fixed INPUT PG'!J28</f>
        <v>0</v>
      </c>
      <c r="K28" s="125">
        <f>'Dth Fixed INPUT PG'!K28</f>
        <v>0</v>
      </c>
      <c r="L28" s="125">
        <f>'Dth Fixed INPUT PG'!L28</f>
        <v>0</v>
      </c>
      <c r="M28" s="125">
        <f>'Dth Fixed INPUT PG'!M28</f>
        <v>0</v>
      </c>
      <c r="N28" s="125">
        <f>'Dth Fixed INPUT PG'!N28</f>
        <v>0</v>
      </c>
      <c r="O28" s="125">
        <f>'Dth Fixed INPUT PG'!O28</f>
        <v>0</v>
      </c>
      <c r="P28" s="125">
        <f>'Dth Fixed INPUT PG'!P28</f>
        <v>0</v>
      </c>
      <c r="Q28" s="125">
        <f>'Dth Fixed INPUT PG'!Q28</f>
        <v>0</v>
      </c>
      <c r="R28" s="125">
        <f>'Dth Fixed INPUT PG'!R28</f>
        <v>0</v>
      </c>
      <c r="S28" s="125">
        <f>'Dth Fixed INPUT PG'!S28</f>
        <v>0</v>
      </c>
      <c r="T28" s="125">
        <f>'Dth Fixed INPUT PG'!T28</f>
        <v>0</v>
      </c>
      <c r="U28" s="125">
        <f>'Dth Fixed INPUT PG'!U28</f>
        <v>0</v>
      </c>
      <c r="V28" s="125">
        <f>'Dth Fixed INPUT PG'!V28</f>
        <v>0</v>
      </c>
      <c r="W28" s="125">
        <f>'Dth Fixed INPUT PG'!W28</f>
        <v>0</v>
      </c>
      <c r="X28" s="125">
        <f>'Dth Fixed INPUT PG'!X28</f>
        <v>0</v>
      </c>
      <c r="Y28" s="125">
        <f>'Dth Fixed INPUT PG'!Y28</f>
        <v>0</v>
      </c>
      <c r="Z28" s="125">
        <f>'Dth Fixed INPUT PG'!Z28</f>
        <v>0</v>
      </c>
      <c r="AA28" s="125">
        <f>'Dth Fixed INPUT PG'!AA28</f>
        <v>0</v>
      </c>
    </row>
    <row r="29" spans="1:27" s="121" customFormat="1" ht="11.25" customHeight="1" x14ac:dyDescent="0.2">
      <c r="A29" s="124" t="s">
        <v>99</v>
      </c>
      <c r="C29" s="125">
        <f>'Dth Fixed INPUT PG'!C29</f>
        <v>0</v>
      </c>
      <c r="D29" s="125">
        <f>'Dth Fixed INPUT PG'!D29</f>
        <v>0</v>
      </c>
      <c r="E29" s="125">
        <f>'Dth Fixed INPUT PG'!E29</f>
        <v>0</v>
      </c>
      <c r="F29" s="125">
        <f>'Dth Fixed INPUT PG'!F29</f>
        <v>0</v>
      </c>
      <c r="G29" s="125">
        <f>'Dth Fixed INPUT PG'!G29</f>
        <v>0</v>
      </c>
      <c r="H29" s="125">
        <f>'Dth Fixed INPUT PG'!H29</f>
        <v>0</v>
      </c>
      <c r="I29" s="125">
        <f>'Dth Fixed INPUT PG'!I29</f>
        <v>0</v>
      </c>
      <c r="J29" s="125">
        <f>'Dth Fixed INPUT PG'!J29</f>
        <v>0</v>
      </c>
      <c r="K29" s="125">
        <f>'Dth Fixed INPUT PG'!K29</f>
        <v>0</v>
      </c>
      <c r="L29" s="125">
        <f>'Dth Fixed INPUT PG'!L29</f>
        <v>0</v>
      </c>
      <c r="M29" s="125">
        <f>'Dth Fixed INPUT PG'!M29</f>
        <v>0</v>
      </c>
      <c r="N29" s="125">
        <f>'Dth Fixed INPUT PG'!N29</f>
        <v>0</v>
      </c>
      <c r="O29" s="125">
        <f>'Dth Fixed INPUT PG'!O29</f>
        <v>0</v>
      </c>
      <c r="P29" s="125">
        <f>'Dth Fixed INPUT PG'!P29</f>
        <v>0</v>
      </c>
      <c r="Q29" s="125">
        <f>'Dth Fixed INPUT PG'!Q29</f>
        <v>0</v>
      </c>
      <c r="R29" s="125">
        <f>'Dth Fixed INPUT PG'!R29</f>
        <v>0</v>
      </c>
      <c r="S29" s="125">
        <f>'Dth Fixed INPUT PG'!S29</f>
        <v>0</v>
      </c>
      <c r="T29" s="125">
        <f>'Dth Fixed INPUT PG'!T29</f>
        <v>0</v>
      </c>
      <c r="U29" s="125">
        <f>'Dth Fixed INPUT PG'!U29</f>
        <v>0</v>
      </c>
      <c r="V29" s="125">
        <f>'Dth Fixed INPUT PG'!V29</f>
        <v>0</v>
      </c>
      <c r="W29" s="125">
        <f>'Dth Fixed INPUT PG'!W29</f>
        <v>0</v>
      </c>
      <c r="X29" s="125">
        <f>'Dth Fixed INPUT PG'!X29</f>
        <v>0</v>
      </c>
      <c r="Y29" s="125">
        <f>'Dth Fixed INPUT PG'!Y29</f>
        <v>0</v>
      </c>
      <c r="Z29" s="125">
        <f>'Dth Fixed INPUT PG'!Z29</f>
        <v>0</v>
      </c>
      <c r="AA29" s="125">
        <f>'Dth Fixed INPUT PG'!AA29</f>
        <v>0</v>
      </c>
    </row>
    <row r="30" spans="1:27" s="121" customFormat="1" ht="11.25" customHeight="1" thickBot="1" x14ac:dyDescent="0.25">
      <c r="A30" s="124" t="s">
        <v>100</v>
      </c>
      <c r="C30" s="125">
        <f>'Dth Fixed INPUT PG'!C30</f>
        <v>0</v>
      </c>
      <c r="D30" s="125">
        <f>'Dth Fixed INPUT PG'!D30</f>
        <v>0</v>
      </c>
      <c r="E30" s="125">
        <f>'Dth Fixed INPUT PG'!E30</f>
        <v>0</v>
      </c>
      <c r="F30" s="125">
        <f>'Dth Fixed INPUT PG'!F30</f>
        <v>0</v>
      </c>
      <c r="G30" s="125">
        <f>'Dth Fixed INPUT PG'!G30</f>
        <v>0</v>
      </c>
      <c r="H30" s="125">
        <f>'Dth Fixed INPUT PG'!H30</f>
        <v>0</v>
      </c>
      <c r="I30" s="125">
        <f>'Dth Fixed INPUT PG'!I30</f>
        <v>0</v>
      </c>
      <c r="J30" s="125">
        <f>'Dth Fixed INPUT PG'!J30</f>
        <v>0</v>
      </c>
      <c r="K30" s="125">
        <f>'Dth Fixed INPUT PG'!K30</f>
        <v>0</v>
      </c>
      <c r="L30" s="125">
        <f>'Dth Fixed INPUT PG'!L30</f>
        <v>0</v>
      </c>
      <c r="M30" s="125">
        <f>'Dth Fixed INPUT PG'!M30</f>
        <v>0</v>
      </c>
      <c r="N30" s="125">
        <f>'Dth Fixed INPUT PG'!N30</f>
        <v>0</v>
      </c>
      <c r="O30" s="125">
        <f>'Dth Fixed INPUT PG'!O30</f>
        <v>0</v>
      </c>
      <c r="P30" s="125">
        <f>'Dth Fixed INPUT PG'!P30</f>
        <v>0</v>
      </c>
      <c r="Q30" s="125">
        <f>'Dth Fixed INPUT PG'!Q30</f>
        <v>0</v>
      </c>
      <c r="R30" s="125">
        <f>'Dth Fixed INPUT PG'!R30</f>
        <v>0</v>
      </c>
      <c r="S30" s="125">
        <f>'Dth Fixed INPUT PG'!S30</f>
        <v>0</v>
      </c>
      <c r="T30" s="125">
        <f>'Dth Fixed INPUT PG'!T30</f>
        <v>0</v>
      </c>
      <c r="U30" s="125">
        <f>'Dth Fixed INPUT PG'!U30</f>
        <v>0</v>
      </c>
      <c r="V30" s="125">
        <f>'Dth Fixed INPUT PG'!V30</f>
        <v>0</v>
      </c>
      <c r="W30" s="125">
        <f>'Dth Fixed INPUT PG'!W30</f>
        <v>0</v>
      </c>
      <c r="X30" s="125">
        <f>'Dth Fixed INPUT PG'!X30</f>
        <v>0</v>
      </c>
      <c r="Y30" s="125">
        <f>'Dth Fixed INPUT PG'!Y30</f>
        <v>0</v>
      </c>
      <c r="Z30" s="125">
        <f>'Dth Fixed INPUT PG'!Z30</f>
        <v>0</v>
      </c>
      <c r="AA30" s="125">
        <f>'Dth Fixed INPUT PG'!AA30</f>
        <v>0</v>
      </c>
    </row>
    <row r="31" spans="1:27" s="121" customFormat="1" ht="11.25" customHeight="1" thickBot="1" x14ac:dyDescent="0.25">
      <c r="A31" s="126" t="s">
        <v>101</v>
      </c>
      <c r="B31" s="35"/>
      <c r="C31" s="36">
        <f>SUM($C$27:$C$30)</f>
        <v>0</v>
      </c>
      <c r="D31" s="36">
        <f>SUM($D$27:$D$30)</f>
        <v>0</v>
      </c>
      <c r="E31" s="36">
        <f>SUM($E$27:$E$30)</f>
        <v>0</v>
      </c>
      <c r="F31" s="36">
        <f>SUM($F$27:$F$30)</f>
        <v>0</v>
      </c>
      <c r="G31" s="36">
        <f>SUM($G$27:$G$30)</f>
        <v>0</v>
      </c>
      <c r="H31" s="36">
        <f>SUM($H$27:$H$30)</f>
        <v>0</v>
      </c>
      <c r="I31" s="36">
        <f>SUM($I$27:$I$30)</f>
        <v>0</v>
      </c>
      <c r="J31" s="36">
        <f>SUM($J$27:$J$30)</f>
        <v>0</v>
      </c>
      <c r="K31" s="36">
        <f>SUM($K$27:$K$30)</f>
        <v>0</v>
      </c>
      <c r="L31" s="36">
        <f>SUM($L$27:$L$30)</f>
        <v>0</v>
      </c>
      <c r="M31" s="36">
        <f>SUM($M$27:$M$30)</f>
        <v>0</v>
      </c>
      <c r="N31" s="36">
        <f>SUM($N$27:$N$30)</f>
        <v>0</v>
      </c>
      <c r="O31" s="36">
        <f>SUM($O$27:$O$30)</f>
        <v>0</v>
      </c>
      <c r="P31" s="36">
        <f>SUM($P$27:$P$30)</f>
        <v>0</v>
      </c>
      <c r="Q31" s="36">
        <f>SUM($Q$27:$Q$30)</f>
        <v>0</v>
      </c>
      <c r="R31" s="36">
        <f>SUM($R$27:$R$30)</f>
        <v>0</v>
      </c>
      <c r="S31" s="36">
        <f>SUM($S$27:$S$30)</f>
        <v>0</v>
      </c>
      <c r="T31" s="36">
        <f>SUM($T$27:$T$30)</f>
        <v>0</v>
      </c>
      <c r="U31" s="36">
        <f>SUM($U$27:$U$30)</f>
        <v>0</v>
      </c>
      <c r="V31" s="36">
        <f>SUM($V$27:$V$30)</f>
        <v>0</v>
      </c>
      <c r="W31" s="36">
        <f>SUM($W$27:$W$30)</f>
        <v>0</v>
      </c>
      <c r="X31" s="36">
        <f>SUM($X$27:$X$30)</f>
        <v>0</v>
      </c>
      <c r="Y31" s="36">
        <f>SUM($Y$27:$Y$30)</f>
        <v>0</v>
      </c>
      <c r="Z31" s="36">
        <f>SUM($Z$27:$Z$30)</f>
        <v>0</v>
      </c>
      <c r="AA31" s="37">
        <f>SUM($Z$27:$Z$30)</f>
        <v>0</v>
      </c>
    </row>
    <row r="32" spans="1:27" s="121" customFormat="1" ht="13.5" customHeight="1" x14ac:dyDescent="0.2"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</row>
    <row r="33" spans="1:27" s="121" customFormat="1" ht="11.25" customHeight="1" thickBot="1" x14ac:dyDescent="0.25">
      <c r="A33" s="124" t="s">
        <v>126</v>
      </c>
      <c r="C33" s="125">
        <f>'Dth Fixed INPUT PG'!C33</f>
        <v>25000</v>
      </c>
      <c r="D33" s="125">
        <f>'Dth Fixed INPUT PG'!D33</f>
        <v>25000</v>
      </c>
      <c r="E33" s="125">
        <f>'Dth Fixed INPUT PG'!E33</f>
        <v>25000</v>
      </c>
      <c r="F33" s="125">
        <f>'Dth Fixed INPUT PG'!F33</f>
        <v>25000</v>
      </c>
      <c r="G33" s="125">
        <f>'Dth Fixed INPUT PG'!G33</f>
        <v>25000</v>
      </c>
      <c r="H33" s="125">
        <f>'Dth Fixed INPUT PG'!H33</f>
        <v>25000</v>
      </c>
      <c r="I33" s="125">
        <f>'Dth Fixed INPUT PG'!I33</f>
        <v>25000</v>
      </c>
      <c r="J33" s="125">
        <f>'Dth Fixed INPUT PG'!J33</f>
        <v>25000</v>
      </c>
      <c r="K33" s="125">
        <f>'Dth Fixed INPUT PG'!K33</f>
        <v>25000</v>
      </c>
      <c r="L33" s="125">
        <f>'Dth Fixed INPUT PG'!L33</f>
        <v>25000</v>
      </c>
      <c r="M33" s="125">
        <f>'Dth Fixed INPUT PG'!M33</f>
        <v>25000</v>
      </c>
      <c r="N33" s="125">
        <f>'Dth Fixed INPUT PG'!N33</f>
        <v>25000</v>
      </c>
      <c r="O33" s="125">
        <f>'Dth Fixed INPUT PG'!O33</f>
        <v>25000</v>
      </c>
      <c r="P33" s="125">
        <f>'Dth Fixed INPUT PG'!P33</f>
        <v>25000</v>
      </c>
      <c r="Q33" s="125">
        <f>'Dth Fixed INPUT PG'!Q33</f>
        <v>25000</v>
      </c>
      <c r="R33" s="125">
        <f>'Dth Fixed INPUT PG'!R33</f>
        <v>25000</v>
      </c>
      <c r="S33" s="125">
        <f>'Dth Fixed INPUT PG'!S33</f>
        <v>25000</v>
      </c>
      <c r="T33" s="125">
        <f>'Dth Fixed INPUT PG'!T33</f>
        <v>25000</v>
      </c>
      <c r="U33" s="125">
        <f>'Dth Fixed INPUT PG'!U33</f>
        <v>25000</v>
      </c>
      <c r="V33" s="125">
        <f>'Dth Fixed INPUT PG'!V33</f>
        <v>25000</v>
      </c>
      <c r="W33" s="125">
        <f>'Dth Fixed INPUT PG'!W33</f>
        <v>25000</v>
      </c>
      <c r="X33" s="125">
        <f>'Dth Fixed INPUT PG'!X33</f>
        <v>25000</v>
      </c>
      <c r="Y33" s="125">
        <f>'Dth Fixed INPUT PG'!Y33</f>
        <v>25000</v>
      </c>
      <c r="Z33" s="125">
        <f>'Dth Fixed INPUT PG'!Z33</f>
        <v>25000</v>
      </c>
      <c r="AA33" s="124"/>
    </row>
    <row r="34" spans="1:27" s="121" customFormat="1" ht="11.25" customHeight="1" thickBot="1" x14ac:dyDescent="0.25">
      <c r="A34" s="126" t="s">
        <v>124</v>
      </c>
      <c r="B34" s="35"/>
      <c r="C34" s="36">
        <f>IF((ABS($C$31)&gt;$C$33),((ABS($C$31)-$C$33)*(ABS($C$31)/$C$31)),0)</f>
        <v>0</v>
      </c>
      <c r="D34" s="36">
        <f>IF((ABS($D$31)&gt;$D$33),((ABS($D$31)-$D$33)*(ABS($D$31)/$D$31)),0)</f>
        <v>0</v>
      </c>
      <c r="E34" s="36">
        <f>IF((ABS($E$31)&gt;$E$33),((ABS($E$31)-$E$33)*(ABS($E$31)/$E$31)),0)</f>
        <v>0</v>
      </c>
      <c r="F34" s="36">
        <f>IF((ABS($F$31)&gt;$F$33),((ABS($F$31)-$F$33)*(ABS($F$31)/$F$31)),0)</f>
        <v>0</v>
      </c>
      <c r="G34" s="36">
        <f>IF((ABS($G$31)&gt;$G$33),((ABS($G$31)-$G$33)*(ABS($G$31)/$G$31)),0)</f>
        <v>0</v>
      </c>
      <c r="H34" s="36">
        <f>IF((ABS($H$31)&gt;$H$33),((ABS($H$31)-$H$33)*(ABS($H$31)/$H$31)),0)</f>
        <v>0</v>
      </c>
      <c r="I34" s="36">
        <f>IF((ABS($I$31)&gt;$I$33),((ABS($I$31)-$I$33)*(ABS($I$31)/$I$31)),0)</f>
        <v>0</v>
      </c>
      <c r="J34" s="36">
        <f>IF((ABS($J$31)&gt;$J$33),((ABS($J$31)-$J$33)*(ABS($J$31)/$J$31)),0)</f>
        <v>0</v>
      </c>
      <c r="K34" s="36">
        <f>IF((ABS($K$31)&gt;$K$33),((ABS($K$31)-$K$33)*(ABS($K$31)/$K$31)),0)</f>
        <v>0</v>
      </c>
      <c r="L34" s="36">
        <f>IF((ABS($L$31)&gt;$L$33),((ABS($L$31)-$L$33)*(ABS($L$31)/$L$31)),0)</f>
        <v>0</v>
      </c>
      <c r="M34" s="36">
        <f>IF((ABS($M$31)&gt;$M$33),((ABS($M$31)-$M$33)*(ABS($M$31)/$M$31)),0)</f>
        <v>0</v>
      </c>
      <c r="N34" s="36">
        <f>IF((ABS($N$31)&gt;$N$33),((ABS($N$31)-$N$33)*(ABS($N$31)/$N$31)),0)</f>
        <v>0</v>
      </c>
      <c r="O34" s="36">
        <f>IF((ABS($O$31)&gt;$O$33),((ABS($O$31)-$O$33)*(ABS($O$31)/$O$31)),0)</f>
        <v>0</v>
      </c>
      <c r="P34" s="36">
        <f>IF((ABS($P$31)&gt;$P$33),((ABS($P$31)-$P$33)*(ABS($P$31)/$P$31)),0)</f>
        <v>0</v>
      </c>
      <c r="Q34" s="36">
        <f>IF((ABS($Q$31)&gt;$Q$33),((ABS($Q$31)-$Q$33)*(ABS($Q$31)/$Q$31)),0)</f>
        <v>0</v>
      </c>
      <c r="R34" s="36">
        <f>IF((ABS($R$31)&gt;$R$33),((ABS($R$31)-$R$33)*(ABS($R$31)/$R$31)),0)</f>
        <v>0</v>
      </c>
      <c r="S34" s="36">
        <f>IF((ABS($S$31)&gt;$S$33),((ABS($S$31)-$S$33)*(ABS($S$31)/$S$31)),0)</f>
        <v>0</v>
      </c>
      <c r="T34" s="36">
        <f>IF((ABS($T$31)&gt;$T$33),((ABS($T$31)-$T$33)*(ABS($T$31)/$T$31)),0)</f>
        <v>0</v>
      </c>
      <c r="U34" s="36">
        <f>IF((ABS($U$31)&gt;$U$33),((ABS($U$31)-$U$33)*(ABS($U$31)/$U$31)),0)</f>
        <v>0</v>
      </c>
      <c r="V34" s="36">
        <f>IF((ABS($V$31)&gt;$V$33),((ABS($V$31)-$V$33)*(ABS($V$31)/$V$31)),0)</f>
        <v>0</v>
      </c>
      <c r="W34" s="36">
        <f>IF((ABS($W$31)&gt;$W$33),((ABS($W$31)-$W$33)*(ABS($W$31)/$W$31)),0)</f>
        <v>0</v>
      </c>
      <c r="X34" s="36">
        <f>IF((ABS($X$31)&gt;$X$33),((ABS($X$31)-$X$33)*(ABS($X$31)/$X$31)),0)</f>
        <v>0</v>
      </c>
      <c r="Y34" s="36">
        <f>IF((ABS($Y$31)&gt;$Y$33),((ABS($Y$31)-$Y$33)*(ABS($Y$31)/$Y$31)),0)</f>
        <v>0</v>
      </c>
      <c r="Z34" s="37">
        <f>IF((ABS($Z$31)&gt;$Z$33),((ABS($Z$31)-$Z$33)*(ABS($Z$31)/$Z$31)),0)</f>
        <v>0</v>
      </c>
    </row>
    <row r="35" spans="1:27" ht="13.5" hidden="1" customHeight="1" x14ac:dyDescent="0.2"/>
    <row r="36" spans="1:27" ht="13.5" hidden="1" customHeight="1" thickBot="1" x14ac:dyDescent="0.25"/>
    <row r="37" spans="1:27" ht="13.5" customHeight="1" thickBot="1" x14ac:dyDescent="0.25"/>
    <row r="38" spans="1:27" ht="13.5" customHeight="1" thickBot="1" x14ac:dyDescent="0.25">
      <c r="A38" s="42" t="s">
        <v>90</v>
      </c>
    </row>
    <row r="39" spans="1:27" s="23" customFormat="1" ht="13.5" customHeight="1" x14ac:dyDescent="0.2">
      <c r="A39" s="21" t="s">
        <v>91</v>
      </c>
    </row>
    <row r="40" spans="1:27" s="23" customFormat="1" ht="13.5" customHeight="1" x14ac:dyDescent="0.2">
      <c r="A40" s="21" t="s">
        <v>92</v>
      </c>
      <c r="C40" s="23">
        <f>[1]Summary!F59</f>
        <v>0.42138974606562368</v>
      </c>
      <c r="D40" s="23">
        <f>[1]Summary!G59</f>
        <v>0.19892838836041316</v>
      </c>
      <c r="E40" s="23">
        <f>[1]Summary!H59</f>
        <v>7.103847580097078E-3</v>
      </c>
      <c r="F40" s="23">
        <f>[1]Summary!I59</f>
        <v>7.2763620342701793E-3</v>
      </c>
      <c r="G40" s="23">
        <f>[1]Summary!J59</f>
        <v>6.8799197047946015E-2</v>
      </c>
      <c r="H40" s="23">
        <f>[1]Summary!K59</f>
        <v>0.20643194530820805</v>
      </c>
      <c r="I40" s="23">
        <f>[1]Summary!L59</f>
        <v>0.68913262462921487</v>
      </c>
      <c r="J40" s="23">
        <f>[1]Summary!M59</f>
        <v>0.89609544090651605</v>
      </c>
      <c r="K40" s="23">
        <f>[1]Summary!N59</f>
        <v>0.8190713100214011</v>
      </c>
      <c r="L40" s="23">
        <f>[1]Summary!O59</f>
        <v>0.53016946634619377</v>
      </c>
      <c r="M40" s="23">
        <f>[1]Summary!P59</f>
        <v>0.37243283775892078</v>
      </c>
      <c r="N40" s="23">
        <f>[1]Summary!Q59</f>
        <v>0.4146193584627394</v>
      </c>
      <c r="O40" s="23">
        <f>[1]Summary!R59</f>
        <v>0.47161542982986338</v>
      </c>
      <c r="P40" s="23">
        <f>[1]Summary!S59</f>
        <v>0.40578678414617952</v>
      </c>
      <c r="Q40" s="23">
        <f>[1]Summary!T59</f>
        <v>0.31658133385477871</v>
      </c>
      <c r="R40" s="23">
        <f>[1]Summary!U59</f>
        <v>0.27200997390281556</v>
      </c>
      <c r="S40" s="23">
        <f>[1]Summary!V59</f>
        <v>0.19936302426224328</v>
      </c>
      <c r="T40" s="23">
        <f>[1]Summary!W59</f>
        <v>0.25112416319025554</v>
      </c>
      <c r="U40" s="23">
        <f>[1]Summary!X59</f>
        <v>0.70654103730016882</v>
      </c>
      <c r="V40" s="23">
        <f>[1]Summary!Y59</f>
        <v>0.81075231685926707</v>
      </c>
      <c r="W40" s="23">
        <f>[1]Summary!Z59</f>
        <v>0.71534165738696021</v>
      </c>
      <c r="X40" s="23">
        <f>[1]Summary!AA59</f>
        <v>0.46655048823098433</v>
      </c>
      <c r="Y40" s="23">
        <f>[1]Summary!AB59</f>
        <v>0.41874506946004253</v>
      </c>
      <c r="Z40" s="23">
        <f>[1]Summary!AC59</f>
        <v>0.47676239467912351</v>
      </c>
    </row>
    <row r="41" spans="1:27" s="23" customFormat="1" ht="13.5" customHeight="1" x14ac:dyDescent="0.2">
      <c r="A41" s="21" t="s">
        <v>93</v>
      </c>
      <c r="C41" s="23">
        <f>[1]Summary!F60</f>
        <v>1.6485761536788601E-5</v>
      </c>
      <c r="D41" s="23">
        <f>[1]Summary!G60</f>
        <v>4.8585512629387706E-3</v>
      </c>
      <c r="E41" s="23">
        <f>[1]Summary!H60</f>
        <v>1.6161025783612004E-4</v>
      </c>
      <c r="F41" s="23">
        <f>[1]Summary!I60</f>
        <v>1.1713005185921554E-3</v>
      </c>
      <c r="G41" s="23">
        <f>[1]Summary!J60</f>
        <v>1.0449968711482294E-3</v>
      </c>
      <c r="H41" s="23">
        <f>[1]Summary!K60</f>
        <v>1.9287054342608356E-2</v>
      </c>
      <c r="I41" s="23">
        <f>[1]Summary!L60</f>
        <v>0.29521091724047377</v>
      </c>
      <c r="J41" s="23">
        <f>[1]Summary!M60</f>
        <v>0.46491125133137745</v>
      </c>
      <c r="K41" s="23">
        <f>[1]Summary!N60</f>
        <v>0.31202078543585765</v>
      </c>
      <c r="L41" s="23">
        <f>[1]Summary!O60</f>
        <v>0.1662332127234856</v>
      </c>
      <c r="M41" s="23">
        <f>[1]Summary!P60</f>
        <v>7.8618745336377471E-2</v>
      </c>
      <c r="N41" s="23">
        <f>[1]Summary!Q60</f>
        <v>9.0698102380703749E-2</v>
      </c>
      <c r="O41" s="23">
        <f>[1]Summary!R60</f>
        <v>7.9061145667684962E-2</v>
      </c>
      <c r="P41" s="23">
        <f>[1]Summary!S60</f>
        <v>4.1585638554837656E-2</v>
      </c>
      <c r="Q41" s="23">
        <f>[1]Summary!T60</f>
        <v>0.297976768174541</v>
      </c>
      <c r="R41" s="23">
        <f>[1]Summary!U60</f>
        <v>0.13339370497055103</v>
      </c>
      <c r="S41" s="23">
        <f>[1]Summary!V60</f>
        <v>0.1305888982396749</v>
      </c>
      <c r="T41" s="23">
        <f>[1]Summary!W60</f>
        <v>6.6902905185599049E-2</v>
      </c>
      <c r="U41" s="23">
        <f>[1]Summary!X60</f>
        <v>0.26790221333975994</v>
      </c>
      <c r="V41" s="23">
        <f>[1]Summary!Y60</f>
        <v>0.34258446146828908</v>
      </c>
      <c r="W41" s="23">
        <f>[1]Summary!Z60</f>
        <v>0.29441515338770974</v>
      </c>
      <c r="X41" s="23">
        <f>[1]Summary!AA60</f>
        <v>0.28416459290327367</v>
      </c>
      <c r="Y41" s="23">
        <f>[1]Summary!AB60</f>
        <v>0.13510962017418413</v>
      </c>
      <c r="Z41" s="23">
        <f>[1]Summary!AC60</f>
        <v>0.15728035055392564</v>
      </c>
    </row>
    <row r="42" spans="1:27" s="23" customFormat="1" ht="13.5" customHeight="1" x14ac:dyDescent="0.2">
      <c r="A42" s="21" t="s">
        <v>94</v>
      </c>
    </row>
    <row r="43" spans="1:27" s="23" customFormat="1" ht="13.5" customHeight="1" x14ac:dyDescent="0.2">
      <c r="A43" s="21" t="s">
        <v>92</v>
      </c>
      <c r="C43" s="23">
        <f>[1]Summary!F62</f>
        <v>0.99935221745200176</v>
      </c>
      <c r="D43" s="23">
        <f>[1]Summary!G62</f>
        <v>0.67802644514608634</v>
      </c>
      <c r="E43" s="23">
        <f>[1]Summary!H62</f>
        <v>0.3501222631749078</v>
      </c>
      <c r="F43" s="23">
        <f>[1]Summary!I62</f>
        <v>0.34196792862733627</v>
      </c>
      <c r="G43" s="23">
        <f>[1]Summary!J62</f>
        <v>0.34618755052747907</v>
      </c>
      <c r="H43" s="23">
        <f>[1]Summary!K62</f>
        <v>0.41642538869211632</v>
      </c>
      <c r="I43" s="23">
        <f>[1]Summary!L62</f>
        <v>0.8721921581529436</v>
      </c>
      <c r="J43" s="23">
        <f>[1]Summary!M62</f>
        <v>0.96797139110239705</v>
      </c>
      <c r="K43" s="23">
        <f>[1]Summary!N62</f>
        <v>0.92349805893397918</v>
      </c>
      <c r="L43" s="23">
        <f>[1]Summary!O62</f>
        <v>0.72024761120622793</v>
      </c>
      <c r="M43" s="23">
        <f>[1]Summary!P62</f>
        <v>0.70922530040820742</v>
      </c>
      <c r="N43" s="23">
        <f>[1]Summary!Q62</f>
        <v>0.76252022889046545</v>
      </c>
      <c r="O43" s="23">
        <f>[1]Summary!R62</f>
        <v>0.79145418614091456</v>
      </c>
      <c r="P43" s="23">
        <f>[1]Summary!S62</f>
        <v>0.72728435199982566</v>
      </c>
      <c r="Q43" s="23">
        <f>[1]Summary!T62</f>
        <v>0.6146904821938538</v>
      </c>
      <c r="R43" s="23">
        <f>[1]Summary!U62</f>
        <v>0.47873926131482436</v>
      </c>
      <c r="S43" s="23">
        <f>[1]Summary!V62</f>
        <v>0.36885778206857467</v>
      </c>
      <c r="T43" s="23">
        <f>[1]Summary!W62</f>
        <v>0.43730459747439737</v>
      </c>
      <c r="U43" s="23">
        <f>[1]Summary!X62</f>
        <v>0.84490848252875128</v>
      </c>
      <c r="V43" s="23">
        <f>[1]Summary!Y62</f>
        <v>0.92264925104297135</v>
      </c>
      <c r="W43" s="23">
        <f>[1]Summary!Z62</f>
        <v>0.86834971009578221</v>
      </c>
      <c r="X43" s="23">
        <f>[1]Summary!AA62</f>
        <v>0.64550903283406635</v>
      </c>
      <c r="Y43" s="23">
        <f>[1]Summary!AB62</f>
        <v>0.68613345138197823</v>
      </c>
      <c r="Z43" s="23">
        <f>[1]Summary!AC62</f>
        <v>0.74281005637062436</v>
      </c>
    </row>
    <row r="44" spans="1:27" s="23" customFormat="1" ht="13.5" customHeight="1" x14ac:dyDescent="0.2">
      <c r="A44" s="21" t="s">
        <v>93</v>
      </c>
      <c r="C44" s="23">
        <f>[1]Summary!F63</f>
        <v>0.29262187645508975</v>
      </c>
      <c r="D44" s="23">
        <f>[1]Summary!G63</f>
        <v>0.1292973440659847</v>
      </c>
      <c r="E44" s="23">
        <f>[1]Summary!H63</f>
        <v>7.8672559538657816E-2</v>
      </c>
      <c r="F44" s="23">
        <f>[1]Summary!I63</f>
        <v>4.7330664696977449E-2</v>
      </c>
      <c r="G44" s="23">
        <f>[1]Summary!J63</f>
        <v>3.1873543126470283E-2</v>
      </c>
      <c r="H44" s="23">
        <f>[1]Summary!K63</f>
        <v>5.9537158712576248E-2</v>
      </c>
      <c r="I44" s="23">
        <f>[1]Summary!L63</f>
        <v>0.55175516774969235</v>
      </c>
      <c r="J44" s="23">
        <f>[1]Summary!M63</f>
        <v>0.73506935803252782</v>
      </c>
      <c r="K44" s="23">
        <f>[1]Summary!N63</f>
        <v>0.54214736605018088</v>
      </c>
      <c r="L44" s="23">
        <f>[1]Summary!O63</f>
        <v>0.37882283274752016</v>
      </c>
      <c r="M44" s="23">
        <f>[1]Summary!P63</f>
        <v>0.34207112561352404</v>
      </c>
      <c r="N44" s="23">
        <f>[1]Summary!Q63</f>
        <v>0.36805770676574329</v>
      </c>
      <c r="O44" s="23">
        <f>[1]Summary!R63</f>
        <v>0.3297462298381939</v>
      </c>
      <c r="P44" s="23">
        <f>[1]Summary!S63</f>
        <v>0.21751315108209479</v>
      </c>
      <c r="Q44" s="23">
        <f>[1]Summary!T63</f>
        <v>0.45242812240384611</v>
      </c>
      <c r="R44" s="23">
        <f>[1]Summary!U63</f>
        <v>0.2658003977183091</v>
      </c>
      <c r="S44" s="23">
        <f>[1]Summary!V63</f>
        <v>0.24965729758736052</v>
      </c>
      <c r="T44" s="23">
        <f>[1]Summary!W63</f>
        <v>0.14645650550584344</v>
      </c>
      <c r="U44" s="23">
        <f>[1]Summary!X63</f>
        <v>0.55508826236551623</v>
      </c>
      <c r="V44" s="23">
        <f>[1]Summary!Y63</f>
        <v>0.67095661364300629</v>
      </c>
      <c r="W44" s="23">
        <f>[1]Summary!Z63</f>
        <v>0.58523829500469071</v>
      </c>
      <c r="X44" s="23">
        <f>[1]Summary!AA63</f>
        <v>0.43135503656122132</v>
      </c>
      <c r="Y44" s="23">
        <f>[1]Summary!AB63</f>
        <v>0.36333183237518868</v>
      </c>
      <c r="Z44" s="23">
        <f>[1]Summary!AC63</f>
        <v>0.42438405818961034</v>
      </c>
    </row>
    <row r="45" spans="1:27" s="23" customFormat="1" ht="13.5" customHeight="1" x14ac:dyDescent="0.2">
      <c r="A45" s="22"/>
    </row>
  </sheetData>
  <printOptions gridLines="1"/>
  <pageMargins left="0.75" right="0.75" top="0.5" bottom="0.5" header="0" footer="0"/>
  <pageSetup paperSize="5" scale="90" fitToWidth="0" fitToHeight="0" orientation="landscape" cellComments="asDisplayed" r:id="rId1"/>
  <headerFooter alignWithMargins="0">
    <oddFooter>&amp;L&amp;A&amp;CPage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/>
  <dimension ref="A1:AA45"/>
  <sheetViews>
    <sheetView showGridLines="0" defaultGridColor="0" colorId="22" zoomScale="85" workbookViewId="0">
      <pane ySplit="5" topLeftCell="A6" activePane="bottomLeft" state="frozen"/>
      <selection pane="bottomLeft"/>
    </sheetView>
  </sheetViews>
  <sheetFormatPr defaultColWidth="12" defaultRowHeight="13.5" customHeight="1" x14ac:dyDescent="0.2"/>
  <cols>
    <col min="1" max="1" width="36.6640625" style="24" customWidth="1"/>
    <col min="2" max="2" width="4" style="30" customWidth="1"/>
    <col min="3" max="26" width="13.33203125" style="30" customWidth="1"/>
    <col min="27" max="27" width="16" style="30" customWidth="1"/>
    <col min="28" max="16384" width="12" style="30"/>
  </cols>
  <sheetData>
    <row r="1" spans="1:27" s="121" customFormat="1" ht="12" customHeight="1" x14ac:dyDescent="0.2">
      <c r="A1" s="120" t="str">
        <f>'Dth Index INPUT PG'!A1</f>
        <v>INDEX TERM - Fuel Position Summary - Dth/Day</v>
      </c>
    </row>
    <row r="2" spans="1:27" s="121" customFormat="1" ht="12" customHeight="1" x14ac:dyDescent="0.2">
      <c r="A2" s="120" t="str">
        <f>'Dth Index INPUT PG'!A2</f>
        <v>Valuation Date:  12/26/2001</v>
      </c>
    </row>
    <row r="3" spans="1:27" s="121" customFormat="1" ht="12" customHeight="1" x14ac:dyDescent="0.2">
      <c r="A3" s="120" t="str">
        <f>'Dth Index INPUT PG'!A3</f>
        <v>As of:                12/26/2001</v>
      </c>
    </row>
    <row r="4" spans="1:27" s="121" customFormat="1" ht="13.5" customHeight="1" thickBot="1" x14ac:dyDescent="0.25"/>
    <row r="5" spans="1:27" s="121" customFormat="1" ht="12" customHeight="1" thickBot="1" x14ac:dyDescent="0.25">
      <c r="A5" s="122" t="s">
        <v>39</v>
      </c>
      <c r="C5" s="39" t="str">
        <f>'Dth Index INPUT PG'!C5</f>
        <v>Jan-02</v>
      </c>
      <c r="D5" s="39" t="str">
        <f>'Dth Index INPUT PG'!D5</f>
        <v>Feb-02</v>
      </c>
      <c r="E5" s="39" t="str">
        <f>'Dth Index INPUT PG'!E5</f>
        <v>Mar-02</v>
      </c>
      <c r="F5" s="39" t="str">
        <f>'Dth Index INPUT PG'!F5</f>
        <v>Apr-02</v>
      </c>
      <c r="G5" s="39" t="str">
        <f>'Dth Index INPUT PG'!G5</f>
        <v>May-02</v>
      </c>
      <c r="H5" s="39" t="str">
        <f>'Dth Index INPUT PG'!H5</f>
        <v>Jun-02</v>
      </c>
      <c r="I5" s="39" t="str">
        <f>'Dth Index INPUT PG'!I5</f>
        <v>Jul-02</v>
      </c>
      <c r="J5" s="39" t="str">
        <f>'Dth Index INPUT PG'!J5</f>
        <v>Aug-02</v>
      </c>
      <c r="K5" s="39" t="str">
        <f>'Dth Index INPUT PG'!K5</f>
        <v>Sep-02</v>
      </c>
      <c r="L5" s="39" t="str">
        <f>'Dth Index INPUT PG'!L5</f>
        <v>Oct-02</v>
      </c>
      <c r="M5" s="39" t="str">
        <f>'Dth Index INPUT PG'!M5</f>
        <v>Nov-02</v>
      </c>
      <c r="N5" s="39" t="str">
        <f>'Dth Index INPUT PG'!N5</f>
        <v>Dec-02</v>
      </c>
      <c r="O5" s="39" t="str">
        <f>'Dth Index INPUT PG'!O5</f>
        <v>Jan-03</v>
      </c>
      <c r="P5" s="39" t="str">
        <f>'Dth Index INPUT PG'!P5</f>
        <v>Feb-03</v>
      </c>
      <c r="Q5" s="39" t="str">
        <f>'Dth Index INPUT PG'!Q5</f>
        <v>Mar-03</v>
      </c>
      <c r="R5" s="39" t="str">
        <f>'Dth Index INPUT PG'!R5</f>
        <v>Apr-03</v>
      </c>
      <c r="S5" s="39" t="str">
        <f>'Dth Index INPUT PG'!S5</f>
        <v>May-03</v>
      </c>
      <c r="T5" s="39" t="str">
        <f>'Dth Index INPUT PG'!T5</f>
        <v>Jun-03</v>
      </c>
      <c r="U5" s="39" t="str">
        <f>'Dth Index INPUT PG'!U5</f>
        <v>Jul-03</v>
      </c>
      <c r="V5" s="39" t="str">
        <f>'Dth Index INPUT PG'!V5</f>
        <v>Aug-03</v>
      </c>
      <c r="W5" s="39" t="str">
        <f>'Dth Index INPUT PG'!W5</f>
        <v>Sep-03</v>
      </c>
      <c r="X5" s="39" t="str">
        <f>'Dth Index INPUT PG'!X5</f>
        <v>Oct-03</v>
      </c>
      <c r="Y5" s="39" t="str">
        <f>'Dth Index INPUT PG'!Y5</f>
        <v>Nov-03</v>
      </c>
      <c r="Z5" s="39" t="str">
        <f>'Dth Index INPUT PG'!Z5</f>
        <v>Dec-03</v>
      </c>
      <c r="AA5" s="39" t="str">
        <f>'Dth Index INPUT PG'!AA5</f>
        <v>TOTAL</v>
      </c>
    </row>
    <row r="6" spans="1:27" s="121" customFormat="1" ht="11.25" customHeight="1" x14ac:dyDescent="0.2">
      <c r="A6" s="124" t="s">
        <v>97</v>
      </c>
      <c r="C6" s="125">
        <f t="shared" ref="C6:AA6" si="0">C15+C27</f>
        <v>0</v>
      </c>
      <c r="D6" s="125">
        <f t="shared" si="0"/>
        <v>0</v>
      </c>
      <c r="E6" s="125">
        <f t="shared" si="0"/>
        <v>0</v>
      </c>
      <c r="F6" s="125">
        <f t="shared" si="0"/>
        <v>0</v>
      </c>
      <c r="G6" s="125">
        <f t="shared" si="0"/>
        <v>0</v>
      </c>
      <c r="H6" s="125">
        <f t="shared" si="0"/>
        <v>0</v>
      </c>
      <c r="I6" s="125">
        <f t="shared" si="0"/>
        <v>0</v>
      </c>
      <c r="J6" s="125">
        <f t="shared" si="0"/>
        <v>0</v>
      </c>
      <c r="K6" s="125">
        <f t="shared" si="0"/>
        <v>0</v>
      </c>
      <c r="L6" s="125">
        <f t="shared" si="0"/>
        <v>0</v>
      </c>
      <c r="M6" s="125">
        <f t="shared" si="0"/>
        <v>0</v>
      </c>
      <c r="N6" s="125">
        <f t="shared" si="0"/>
        <v>0</v>
      </c>
      <c r="O6" s="125">
        <f t="shared" si="0"/>
        <v>0</v>
      </c>
      <c r="P6" s="125">
        <f t="shared" si="0"/>
        <v>0</v>
      </c>
      <c r="Q6" s="125">
        <f t="shared" si="0"/>
        <v>0</v>
      </c>
      <c r="R6" s="125">
        <f t="shared" si="0"/>
        <v>0</v>
      </c>
      <c r="S6" s="125">
        <f t="shared" si="0"/>
        <v>0</v>
      </c>
      <c r="T6" s="125">
        <f t="shared" si="0"/>
        <v>0</v>
      </c>
      <c r="U6" s="125">
        <f t="shared" si="0"/>
        <v>0</v>
      </c>
      <c r="V6" s="125">
        <f t="shared" si="0"/>
        <v>0</v>
      </c>
      <c r="W6" s="125">
        <f t="shared" si="0"/>
        <v>0</v>
      </c>
      <c r="X6" s="125">
        <f t="shared" si="0"/>
        <v>0</v>
      </c>
      <c r="Y6" s="125">
        <f t="shared" si="0"/>
        <v>0</v>
      </c>
      <c r="Z6" s="125">
        <f t="shared" si="0"/>
        <v>0</v>
      </c>
      <c r="AA6" s="125">
        <f t="shared" si="0"/>
        <v>0</v>
      </c>
    </row>
    <row r="7" spans="1:27" s="121" customFormat="1" ht="11.25" customHeight="1" x14ac:dyDescent="0.2">
      <c r="A7" s="124" t="s">
        <v>98</v>
      </c>
      <c r="C7" s="125">
        <f t="shared" ref="C7:AA7" si="1">C16+C28</f>
        <v>25000</v>
      </c>
      <c r="D7" s="125">
        <f t="shared" si="1"/>
        <v>25000</v>
      </c>
      <c r="E7" s="125">
        <f t="shared" si="1"/>
        <v>25000</v>
      </c>
      <c r="F7" s="125">
        <f t="shared" si="1"/>
        <v>0</v>
      </c>
      <c r="G7" s="125">
        <f t="shared" si="1"/>
        <v>0</v>
      </c>
      <c r="H7" s="125">
        <f t="shared" si="1"/>
        <v>0</v>
      </c>
      <c r="I7" s="125">
        <f t="shared" si="1"/>
        <v>0</v>
      </c>
      <c r="J7" s="125">
        <f t="shared" si="1"/>
        <v>0</v>
      </c>
      <c r="K7" s="125">
        <f t="shared" si="1"/>
        <v>0</v>
      </c>
      <c r="L7" s="125">
        <f t="shared" si="1"/>
        <v>0</v>
      </c>
      <c r="M7" s="125">
        <f t="shared" si="1"/>
        <v>0</v>
      </c>
      <c r="N7" s="125">
        <f t="shared" si="1"/>
        <v>0</v>
      </c>
      <c r="O7" s="125">
        <f t="shared" si="1"/>
        <v>0</v>
      </c>
      <c r="P7" s="125">
        <f t="shared" si="1"/>
        <v>0</v>
      </c>
      <c r="Q7" s="125">
        <f t="shared" si="1"/>
        <v>0</v>
      </c>
      <c r="R7" s="125">
        <f t="shared" si="1"/>
        <v>0</v>
      </c>
      <c r="S7" s="125">
        <f t="shared" si="1"/>
        <v>0</v>
      </c>
      <c r="T7" s="125">
        <f t="shared" si="1"/>
        <v>0</v>
      </c>
      <c r="U7" s="125">
        <f t="shared" si="1"/>
        <v>0</v>
      </c>
      <c r="V7" s="125">
        <f t="shared" si="1"/>
        <v>0</v>
      </c>
      <c r="W7" s="125">
        <f t="shared" si="1"/>
        <v>0</v>
      </c>
      <c r="X7" s="125">
        <f t="shared" si="1"/>
        <v>0</v>
      </c>
      <c r="Y7" s="125">
        <f t="shared" si="1"/>
        <v>0</v>
      </c>
      <c r="Z7" s="125">
        <f t="shared" si="1"/>
        <v>0</v>
      </c>
      <c r="AA7" s="125">
        <f t="shared" si="1"/>
        <v>3082.1918000000001</v>
      </c>
    </row>
    <row r="8" spans="1:27" s="121" customFormat="1" ht="11.25" customHeight="1" x14ac:dyDescent="0.2">
      <c r="A8" s="124" t="s">
        <v>99</v>
      </c>
      <c r="C8" s="125">
        <f t="shared" ref="C8:AA8" si="2">C17+C29</f>
        <v>0</v>
      </c>
      <c r="D8" s="125">
        <f t="shared" si="2"/>
        <v>0</v>
      </c>
      <c r="E8" s="125">
        <f t="shared" si="2"/>
        <v>0</v>
      </c>
      <c r="F8" s="125">
        <f t="shared" si="2"/>
        <v>0</v>
      </c>
      <c r="G8" s="125">
        <f t="shared" si="2"/>
        <v>0</v>
      </c>
      <c r="H8" s="125">
        <f t="shared" si="2"/>
        <v>0</v>
      </c>
      <c r="I8" s="125">
        <f t="shared" si="2"/>
        <v>0</v>
      </c>
      <c r="J8" s="125">
        <f t="shared" si="2"/>
        <v>0</v>
      </c>
      <c r="K8" s="125">
        <f t="shared" si="2"/>
        <v>0</v>
      </c>
      <c r="L8" s="125">
        <f t="shared" si="2"/>
        <v>0</v>
      </c>
      <c r="M8" s="125">
        <f t="shared" si="2"/>
        <v>0</v>
      </c>
      <c r="N8" s="125">
        <f t="shared" si="2"/>
        <v>0</v>
      </c>
      <c r="O8" s="125">
        <f t="shared" si="2"/>
        <v>0</v>
      </c>
      <c r="P8" s="125">
        <f t="shared" si="2"/>
        <v>0</v>
      </c>
      <c r="Q8" s="125">
        <f t="shared" si="2"/>
        <v>0</v>
      </c>
      <c r="R8" s="125">
        <f t="shared" si="2"/>
        <v>0</v>
      </c>
      <c r="S8" s="125">
        <f t="shared" si="2"/>
        <v>0</v>
      </c>
      <c r="T8" s="125">
        <f t="shared" si="2"/>
        <v>0</v>
      </c>
      <c r="U8" s="125">
        <f t="shared" si="2"/>
        <v>0</v>
      </c>
      <c r="V8" s="125">
        <f t="shared" si="2"/>
        <v>0</v>
      </c>
      <c r="W8" s="125">
        <f t="shared" si="2"/>
        <v>0</v>
      </c>
      <c r="X8" s="125">
        <f t="shared" si="2"/>
        <v>0</v>
      </c>
      <c r="Y8" s="125">
        <f t="shared" si="2"/>
        <v>0</v>
      </c>
      <c r="Z8" s="125">
        <f t="shared" si="2"/>
        <v>0</v>
      </c>
      <c r="AA8" s="125">
        <f t="shared" si="2"/>
        <v>0</v>
      </c>
    </row>
    <row r="9" spans="1:27" s="121" customFormat="1" ht="11.25" customHeight="1" thickBot="1" x14ac:dyDescent="0.25">
      <c r="A9" s="124" t="s">
        <v>100</v>
      </c>
      <c r="C9" s="125">
        <f t="shared" ref="C9:AA9" si="3">C18+C30</f>
        <v>0</v>
      </c>
      <c r="D9" s="125">
        <f t="shared" si="3"/>
        <v>0</v>
      </c>
      <c r="E9" s="125">
        <f t="shared" si="3"/>
        <v>0</v>
      </c>
      <c r="F9" s="125">
        <f t="shared" si="3"/>
        <v>0</v>
      </c>
      <c r="G9" s="125">
        <f t="shared" si="3"/>
        <v>0</v>
      </c>
      <c r="H9" s="125">
        <f t="shared" si="3"/>
        <v>0</v>
      </c>
      <c r="I9" s="125">
        <f t="shared" si="3"/>
        <v>0</v>
      </c>
      <c r="J9" s="125">
        <f t="shared" si="3"/>
        <v>0</v>
      </c>
      <c r="K9" s="125">
        <f t="shared" si="3"/>
        <v>0</v>
      </c>
      <c r="L9" s="125">
        <f t="shared" si="3"/>
        <v>0</v>
      </c>
      <c r="M9" s="125">
        <f t="shared" si="3"/>
        <v>0</v>
      </c>
      <c r="N9" s="125">
        <f t="shared" si="3"/>
        <v>0</v>
      </c>
      <c r="O9" s="125">
        <f t="shared" si="3"/>
        <v>0</v>
      </c>
      <c r="P9" s="125">
        <f t="shared" si="3"/>
        <v>0</v>
      </c>
      <c r="Q9" s="125">
        <f t="shared" si="3"/>
        <v>0</v>
      </c>
      <c r="R9" s="125">
        <f t="shared" si="3"/>
        <v>0</v>
      </c>
      <c r="S9" s="125">
        <f t="shared" si="3"/>
        <v>0</v>
      </c>
      <c r="T9" s="125">
        <f t="shared" si="3"/>
        <v>0</v>
      </c>
      <c r="U9" s="125">
        <f t="shared" si="3"/>
        <v>0</v>
      </c>
      <c r="V9" s="125">
        <f t="shared" si="3"/>
        <v>0</v>
      </c>
      <c r="W9" s="125">
        <f t="shared" si="3"/>
        <v>0</v>
      </c>
      <c r="X9" s="125">
        <f t="shared" si="3"/>
        <v>0</v>
      </c>
      <c r="Y9" s="125">
        <f t="shared" si="3"/>
        <v>0</v>
      </c>
      <c r="Z9" s="125">
        <f t="shared" si="3"/>
        <v>0</v>
      </c>
      <c r="AA9" s="125">
        <f t="shared" si="3"/>
        <v>0</v>
      </c>
    </row>
    <row r="10" spans="1:27" s="121" customFormat="1" ht="11.25" customHeight="1" thickBot="1" x14ac:dyDescent="0.25">
      <c r="A10" s="126" t="s">
        <v>101</v>
      </c>
      <c r="B10" s="35"/>
      <c r="C10" s="36">
        <f>SUM($C$6:$C$9)</f>
        <v>25000</v>
      </c>
      <c r="D10" s="36">
        <f>SUM($D$6:$D$9)</f>
        <v>25000</v>
      </c>
      <c r="E10" s="36">
        <f>SUM($E$6:$E$9)</f>
        <v>25000</v>
      </c>
      <c r="F10" s="36">
        <f>SUM($F$6:$F$9)</f>
        <v>0</v>
      </c>
      <c r="G10" s="36">
        <f>SUM($G$6:$G$9)</f>
        <v>0</v>
      </c>
      <c r="H10" s="36">
        <f>SUM($H$6:$H$9)</f>
        <v>0</v>
      </c>
      <c r="I10" s="36">
        <f>SUM($I$6:$I$9)</f>
        <v>0</v>
      </c>
      <c r="J10" s="36">
        <f>SUM($J$6:$J$9)</f>
        <v>0</v>
      </c>
      <c r="K10" s="36">
        <f>SUM($K$6:$K$9)</f>
        <v>0</v>
      </c>
      <c r="L10" s="36">
        <f>SUM($L$6:$L$9)</f>
        <v>0</v>
      </c>
      <c r="M10" s="36">
        <f>SUM($M$6:$M$9)</f>
        <v>0</v>
      </c>
      <c r="N10" s="36">
        <f>SUM($N$6:$N$9)</f>
        <v>0</v>
      </c>
      <c r="O10" s="36">
        <f>SUM($O$6:$O$9)</f>
        <v>0</v>
      </c>
      <c r="P10" s="36">
        <f>SUM($P$6:$P$9)</f>
        <v>0</v>
      </c>
      <c r="Q10" s="36">
        <f>SUM($Q$6:$Q$9)</f>
        <v>0</v>
      </c>
      <c r="R10" s="36">
        <f>SUM($R$6:$R$9)</f>
        <v>0</v>
      </c>
      <c r="S10" s="36">
        <f>SUM($S$6:$S$9)</f>
        <v>0</v>
      </c>
      <c r="T10" s="36">
        <f>SUM($T$6:$T$9)</f>
        <v>0</v>
      </c>
      <c r="U10" s="36">
        <f>SUM($U$6:$U$9)</f>
        <v>0</v>
      </c>
      <c r="V10" s="36">
        <f>SUM($V$6:$V$9)</f>
        <v>0</v>
      </c>
      <c r="W10" s="36">
        <f>SUM($W$6:$W$9)</f>
        <v>0</v>
      </c>
      <c r="X10" s="36">
        <f>SUM($X$6:$X$9)</f>
        <v>0</v>
      </c>
      <c r="Y10" s="36">
        <f>SUM($Y$6:$Y$9)</f>
        <v>0</v>
      </c>
      <c r="Z10" s="36">
        <f>SUM($Z$6:$Z$9)</f>
        <v>0</v>
      </c>
      <c r="AA10" s="37">
        <f>SUM(AA6:AA9)</f>
        <v>3082.1918000000001</v>
      </c>
    </row>
    <row r="11" spans="1:27" s="121" customFormat="1" ht="13.5" hidden="1" customHeight="1" x14ac:dyDescent="0.2"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</row>
    <row r="12" spans="1:27" s="121" customFormat="1" ht="13.5" customHeight="1" x14ac:dyDescent="0.2"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</row>
    <row r="13" spans="1:27" s="121" customFormat="1" ht="13.5" customHeight="1" thickBot="1" x14ac:dyDescent="0.25"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</row>
    <row r="14" spans="1:27" s="121" customFormat="1" ht="12" customHeight="1" thickBot="1" x14ac:dyDescent="0.25">
      <c r="A14" s="122" t="s">
        <v>125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</row>
    <row r="15" spans="1:27" s="121" customFormat="1" ht="11.25" customHeight="1" x14ac:dyDescent="0.2">
      <c r="A15" s="124" t="s">
        <v>97</v>
      </c>
      <c r="C15" s="125">
        <f>'Dth Index INPUT PG'!C15</f>
        <v>0</v>
      </c>
      <c r="D15" s="125">
        <f>'Dth Index INPUT PG'!D15</f>
        <v>0</v>
      </c>
      <c r="E15" s="125">
        <f>'Dth Index INPUT PG'!E15</f>
        <v>0</v>
      </c>
      <c r="F15" s="125">
        <f>'Dth Index INPUT PG'!F15</f>
        <v>0</v>
      </c>
      <c r="G15" s="125">
        <f>'Dth Index INPUT PG'!G15</f>
        <v>0</v>
      </c>
      <c r="H15" s="125">
        <f>'Dth Index INPUT PG'!H15</f>
        <v>0</v>
      </c>
      <c r="I15" s="125">
        <f>'Dth Index INPUT PG'!I15</f>
        <v>0</v>
      </c>
      <c r="J15" s="125">
        <f>'Dth Index INPUT PG'!J15</f>
        <v>0</v>
      </c>
      <c r="K15" s="125">
        <f>'Dth Index INPUT PG'!K15</f>
        <v>0</v>
      </c>
      <c r="L15" s="125">
        <f>'Dth Index INPUT PG'!L15</f>
        <v>0</v>
      </c>
      <c r="M15" s="125">
        <f>'Dth Index INPUT PG'!M15</f>
        <v>0</v>
      </c>
      <c r="N15" s="125">
        <f>'Dth Index INPUT PG'!N15</f>
        <v>0</v>
      </c>
      <c r="O15" s="125">
        <f>'Dth Index INPUT PG'!O15</f>
        <v>0</v>
      </c>
      <c r="P15" s="125">
        <f>'Dth Index INPUT PG'!P15</f>
        <v>0</v>
      </c>
      <c r="Q15" s="125">
        <f>'Dth Index INPUT PG'!Q15</f>
        <v>0</v>
      </c>
      <c r="R15" s="125">
        <f>'Dth Index INPUT PG'!R15</f>
        <v>0</v>
      </c>
      <c r="S15" s="125">
        <f>'Dth Index INPUT PG'!S15</f>
        <v>0</v>
      </c>
      <c r="T15" s="125">
        <f>'Dth Index INPUT PG'!T15</f>
        <v>0</v>
      </c>
      <c r="U15" s="125">
        <f>'Dth Index INPUT PG'!U15</f>
        <v>0</v>
      </c>
      <c r="V15" s="125">
        <f>'Dth Index INPUT PG'!V15</f>
        <v>0</v>
      </c>
      <c r="W15" s="125">
        <f>'Dth Index INPUT PG'!W15</f>
        <v>0</v>
      </c>
      <c r="X15" s="125">
        <f>'Dth Index INPUT PG'!X15</f>
        <v>0</v>
      </c>
      <c r="Y15" s="125">
        <f>'Dth Index INPUT PG'!Y15</f>
        <v>0</v>
      </c>
      <c r="Z15" s="125">
        <f>'Dth Index INPUT PG'!Z15</f>
        <v>0</v>
      </c>
      <c r="AA15" s="125">
        <f>'Dth Index INPUT PG'!AA15</f>
        <v>0</v>
      </c>
    </row>
    <row r="16" spans="1:27" s="121" customFormat="1" ht="11.25" customHeight="1" x14ac:dyDescent="0.2">
      <c r="A16" s="124" t="s">
        <v>98</v>
      </c>
      <c r="C16" s="125">
        <f>'Dth Index INPUT PG'!C16</f>
        <v>25000</v>
      </c>
      <c r="D16" s="125">
        <f>'Dth Index INPUT PG'!D16</f>
        <v>25000</v>
      </c>
      <c r="E16" s="125">
        <f>'Dth Index INPUT PG'!E16</f>
        <v>25000</v>
      </c>
      <c r="F16" s="125">
        <f>'Dth Index INPUT PG'!F16</f>
        <v>0</v>
      </c>
      <c r="G16" s="125">
        <f>'Dth Index INPUT PG'!G16</f>
        <v>0</v>
      </c>
      <c r="H16" s="125">
        <f>'Dth Index INPUT PG'!H16</f>
        <v>0</v>
      </c>
      <c r="I16" s="125">
        <f>'Dth Index INPUT PG'!I16</f>
        <v>0</v>
      </c>
      <c r="J16" s="125">
        <f>'Dth Index INPUT PG'!J16</f>
        <v>0</v>
      </c>
      <c r="K16" s="125">
        <f>'Dth Index INPUT PG'!K16</f>
        <v>0</v>
      </c>
      <c r="L16" s="125">
        <f>'Dth Index INPUT PG'!L16</f>
        <v>0</v>
      </c>
      <c r="M16" s="125">
        <f>'Dth Index INPUT PG'!M16</f>
        <v>0</v>
      </c>
      <c r="N16" s="125">
        <f>'Dth Index INPUT PG'!N16</f>
        <v>0</v>
      </c>
      <c r="O16" s="125">
        <f>'Dth Index INPUT PG'!O16</f>
        <v>0</v>
      </c>
      <c r="P16" s="125">
        <f>'Dth Index INPUT PG'!P16</f>
        <v>0</v>
      </c>
      <c r="Q16" s="125">
        <f>'Dth Index INPUT PG'!Q16</f>
        <v>0</v>
      </c>
      <c r="R16" s="125">
        <f>'Dth Index INPUT PG'!R16</f>
        <v>0</v>
      </c>
      <c r="S16" s="125">
        <f>'Dth Index INPUT PG'!S16</f>
        <v>0</v>
      </c>
      <c r="T16" s="125">
        <f>'Dth Index INPUT PG'!T16</f>
        <v>0</v>
      </c>
      <c r="U16" s="125">
        <f>'Dth Index INPUT PG'!U16</f>
        <v>0</v>
      </c>
      <c r="V16" s="125">
        <f>'Dth Index INPUT PG'!V16</f>
        <v>0</v>
      </c>
      <c r="W16" s="125">
        <f>'Dth Index INPUT PG'!W16</f>
        <v>0</v>
      </c>
      <c r="X16" s="125">
        <f>'Dth Index INPUT PG'!X16</f>
        <v>0</v>
      </c>
      <c r="Y16" s="125">
        <f>'Dth Index INPUT PG'!Y16</f>
        <v>0</v>
      </c>
      <c r="Z16" s="125">
        <f>'Dth Index INPUT PG'!Z16</f>
        <v>0</v>
      </c>
      <c r="AA16" s="125">
        <f>'Dth Index INPUT PG'!AA16</f>
        <v>3082.1918000000001</v>
      </c>
    </row>
    <row r="17" spans="1:27" s="121" customFormat="1" ht="11.25" customHeight="1" x14ac:dyDescent="0.2">
      <c r="A17" s="124" t="s">
        <v>99</v>
      </c>
      <c r="C17" s="125">
        <f>'Dth Index INPUT PG'!C17</f>
        <v>0</v>
      </c>
      <c r="D17" s="125">
        <f>'Dth Index INPUT PG'!D17</f>
        <v>0</v>
      </c>
      <c r="E17" s="125">
        <f>'Dth Index INPUT PG'!E17</f>
        <v>0</v>
      </c>
      <c r="F17" s="125">
        <f>'Dth Index INPUT PG'!F17</f>
        <v>0</v>
      </c>
      <c r="G17" s="125">
        <f>'Dth Index INPUT PG'!G17</f>
        <v>0</v>
      </c>
      <c r="H17" s="125">
        <f>'Dth Index INPUT PG'!H17</f>
        <v>0</v>
      </c>
      <c r="I17" s="125">
        <f>'Dth Index INPUT PG'!I17</f>
        <v>0</v>
      </c>
      <c r="J17" s="125">
        <f>'Dth Index INPUT PG'!J17</f>
        <v>0</v>
      </c>
      <c r="K17" s="125">
        <f>'Dth Index INPUT PG'!K17</f>
        <v>0</v>
      </c>
      <c r="L17" s="125">
        <f>'Dth Index INPUT PG'!L17</f>
        <v>0</v>
      </c>
      <c r="M17" s="125">
        <f>'Dth Index INPUT PG'!M17</f>
        <v>0</v>
      </c>
      <c r="N17" s="125">
        <f>'Dth Index INPUT PG'!N17</f>
        <v>0</v>
      </c>
      <c r="O17" s="125">
        <f>'Dth Index INPUT PG'!O17</f>
        <v>0</v>
      </c>
      <c r="P17" s="125">
        <f>'Dth Index INPUT PG'!P17</f>
        <v>0</v>
      </c>
      <c r="Q17" s="125">
        <f>'Dth Index INPUT PG'!Q17</f>
        <v>0</v>
      </c>
      <c r="R17" s="125">
        <f>'Dth Index INPUT PG'!R17</f>
        <v>0</v>
      </c>
      <c r="S17" s="125">
        <f>'Dth Index INPUT PG'!S17</f>
        <v>0</v>
      </c>
      <c r="T17" s="125">
        <f>'Dth Index INPUT PG'!T17</f>
        <v>0</v>
      </c>
      <c r="U17" s="125">
        <f>'Dth Index INPUT PG'!U17</f>
        <v>0</v>
      </c>
      <c r="V17" s="125">
        <f>'Dth Index INPUT PG'!V17</f>
        <v>0</v>
      </c>
      <c r="W17" s="125">
        <f>'Dth Index INPUT PG'!W17</f>
        <v>0</v>
      </c>
      <c r="X17" s="125">
        <f>'Dth Index INPUT PG'!X17</f>
        <v>0</v>
      </c>
      <c r="Y17" s="125">
        <f>'Dth Index INPUT PG'!Y17</f>
        <v>0</v>
      </c>
      <c r="Z17" s="125">
        <f>'Dth Index INPUT PG'!Z17</f>
        <v>0</v>
      </c>
      <c r="AA17" s="125">
        <f>'Dth Index INPUT PG'!AA17</f>
        <v>0</v>
      </c>
    </row>
    <row r="18" spans="1:27" s="121" customFormat="1" ht="11.25" customHeight="1" thickBot="1" x14ac:dyDescent="0.25">
      <c r="A18" s="124" t="s">
        <v>100</v>
      </c>
      <c r="C18" s="125">
        <f>'Dth Index INPUT PG'!C18</f>
        <v>0</v>
      </c>
      <c r="D18" s="125">
        <f>'Dth Index INPUT PG'!D18</f>
        <v>0</v>
      </c>
      <c r="E18" s="125">
        <f>'Dth Index INPUT PG'!E18</f>
        <v>0</v>
      </c>
      <c r="F18" s="125">
        <f>'Dth Index INPUT PG'!F18</f>
        <v>0</v>
      </c>
      <c r="G18" s="125">
        <f>'Dth Index INPUT PG'!G18</f>
        <v>0</v>
      </c>
      <c r="H18" s="125">
        <f>'Dth Index INPUT PG'!H18</f>
        <v>0</v>
      </c>
      <c r="I18" s="125">
        <f>'Dth Index INPUT PG'!I18</f>
        <v>0</v>
      </c>
      <c r="J18" s="125">
        <f>'Dth Index INPUT PG'!J18</f>
        <v>0</v>
      </c>
      <c r="K18" s="125">
        <f>'Dth Index INPUT PG'!K18</f>
        <v>0</v>
      </c>
      <c r="L18" s="125">
        <f>'Dth Index INPUT PG'!L18</f>
        <v>0</v>
      </c>
      <c r="M18" s="125">
        <f>'Dth Index INPUT PG'!M18</f>
        <v>0</v>
      </c>
      <c r="N18" s="125">
        <f>'Dth Index INPUT PG'!N18</f>
        <v>0</v>
      </c>
      <c r="O18" s="125">
        <f>'Dth Index INPUT PG'!O18</f>
        <v>0</v>
      </c>
      <c r="P18" s="125">
        <f>'Dth Index INPUT PG'!P18</f>
        <v>0</v>
      </c>
      <c r="Q18" s="125">
        <f>'Dth Index INPUT PG'!Q18</f>
        <v>0</v>
      </c>
      <c r="R18" s="125">
        <f>'Dth Index INPUT PG'!R18</f>
        <v>0</v>
      </c>
      <c r="S18" s="125">
        <f>'Dth Index INPUT PG'!S18</f>
        <v>0</v>
      </c>
      <c r="T18" s="125">
        <f>'Dth Index INPUT PG'!T18</f>
        <v>0</v>
      </c>
      <c r="U18" s="125">
        <f>'Dth Index INPUT PG'!U18</f>
        <v>0</v>
      </c>
      <c r="V18" s="125">
        <f>'Dth Index INPUT PG'!V18</f>
        <v>0</v>
      </c>
      <c r="W18" s="125">
        <f>'Dth Index INPUT PG'!W18</f>
        <v>0</v>
      </c>
      <c r="X18" s="125">
        <f>'Dth Index INPUT PG'!X18</f>
        <v>0</v>
      </c>
      <c r="Y18" s="125">
        <f>'Dth Index INPUT PG'!Y18</f>
        <v>0</v>
      </c>
      <c r="Z18" s="125">
        <f>'Dth Index INPUT PG'!Z18</f>
        <v>0</v>
      </c>
      <c r="AA18" s="125">
        <f>'Dth Index INPUT PG'!AA18</f>
        <v>0</v>
      </c>
    </row>
    <row r="19" spans="1:27" s="121" customFormat="1" ht="11.25" customHeight="1" thickBot="1" x14ac:dyDescent="0.25">
      <c r="A19" s="126" t="s">
        <v>101</v>
      </c>
      <c r="B19" s="35"/>
      <c r="C19" s="36">
        <f t="shared" ref="C19:AA19" si="4">SUM(C15:C18)</f>
        <v>25000</v>
      </c>
      <c r="D19" s="36">
        <f t="shared" si="4"/>
        <v>25000</v>
      </c>
      <c r="E19" s="36">
        <f t="shared" si="4"/>
        <v>25000</v>
      </c>
      <c r="F19" s="36">
        <f t="shared" si="4"/>
        <v>0</v>
      </c>
      <c r="G19" s="36">
        <f t="shared" si="4"/>
        <v>0</v>
      </c>
      <c r="H19" s="36">
        <f t="shared" si="4"/>
        <v>0</v>
      </c>
      <c r="I19" s="36">
        <f t="shared" si="4"/>
        <v>0</v>
      </c>
      <c r="J19" s="36">
        <f t="shared" si="4"/>
        <v>0</v>
      </c>
      <c r="K19" s="36">
        <f t="shared" si="4"/>
        <v>0</v>
      </c>
      <c r="L19" s="36">
        <f t="shared" si="4"/>
        <v>0</v>
      </c>
      <c r="M19" s="36">
        <f t="shared" si="4"/>
        <v>0</v>
      </c>
      <c r="N19" s="36">
        <f t="shared" si="4"/>
        <v>0</v>
      </c>
      <c r="O19" s="36">
        <f t="shared" si="4"/>
        <v>0</v>
      </c>
      <c r="P19" s="36">
        <f t="shared" si="4"/>
        <v>0</v>
      </c>
      <c r="Q19" s="36">
        <f t="shared" si="4"/>
        <v>0</v>
      </c>
      <c r="R19" s="36">
        <f t="shared" si="4"/>
        <v>0</v>
      </c>
      <c r="S19" s="36">
        <f t="shared" si="4"/>
        <v>0</v>
      </c>
      <c r="T19" s="36">
        <f t="shared" si="4"/>
        <v>0</v>
      </c>
      <c r="U19" s="36">
        <f t="shared" si="4"/>
        <v>0</v>
      </c>
      <c r="V19" s="36">
        <f t="shared" si="4"/>
        <v>0</v>
      </c>
      <c r="W19" s="36">
        <f t="shared" si="4"/>
        <v>0</v>
      </c>
      <c r="X19" s="36">
        <f t="shared" si="4"/>
        <v>0</v>
      </c>
      <c r="Y19" s="36">
        <f t="shared" si="4"/>
        <v>0</v>
      </c>
      <c r="Z19" s="36">
        <f t="shared" si="4"/>
        <v>0</v>
      </c>
      <c r="AA19" s="36">
        <f t="shared" si="4"/>
        <v>3082.1918000000001</v>
      </c>
    </row>
    <row r="20" spans="1:27" s="121" customFormat="1" ht="13.5" customHeight="1" x14ac:dyDescent="0.2"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</row>
    <row r="21" spans="1:27" s="121" customFormat="1" ht="11.25" customHeight="1" thickBot="1" x14ac:dyDescent="0.25">
      <c r="A21" s="124" t="s">
        <v>123</v>
      </c>
      <c r="C21" s="125">
        <f>'Dth Index INPUT PG'!C21</f>
        <v>0</v>
      </c>
      <c r="D21" s="125">
        <f>'Dth Index INPUT PG'!D21</f>
        <v>0</v>
      </c>
      <c r="E21" s="125">
        <f>'Dth Index INPUT PG'!E21</f>
        <v>0</v>
      </c>
      <c r="F21" s="125">
        <f>'Dth Index INPUT PG'!F21</f>
        <v>0</v>
      </c>
      <c r="G21" s="125">
        <f>'Dth Index INPUT PG'!G21</f>
        <v>0</v>
      </c>
      <c r="H21" s="125">
        <f>'Dth Index INPUT PG'!H21</f>
        <v>0</v>
      </c>
      <c r="I21" s="125">
        <f>'Dth Index INPUT PG'!I21</f>
        <v>0</v>
      </c>
      <c r="J21" s="125">
        <f>'Dth Index INPUT PG'!J21</f>
        <v>0</v>
      </c>
      <c r="K21" s="125">
        <f>'Dth Index INPUT PG'!K21</f>
        <v>0</v>
      </c>
      <c r="L21" s="125">
        <f>'Dth Index INPUT PG'!L21</f>
        <v>0</v>
      </c>
      <c r="M21" s="125">
        <f>'Dth Index INPUT PG'!M21</f>
        <v>0</v>
      </c>
      <c r="N21" s="125">
        <f>'Dth Index INPUT PG'!N21</f>
        <v>0</v>
      </c>
      <c r="O21" s="125">
        <f>'Dth Index INPUT PG'!O21</f>
        <v>0</v>
      </c>
      <c r="P21" s="125">
        <f>'Dth Index INPUT PG'!P21</f>
        <v>0</v>
      </c>
      <c r="Q21" s="125">
        <f>'Dth Index INPUT PG'!Q21</f>
        <v>0</v>
      </c>
      <c r="R21" s="125">
        <f>'Dth Index INPUT PG'!R21</f>
        <v>0</v>
      </c>
      <c r="S21" s="125">
        <f>'Dth Index INPUT PG'!S21</f>
        <v>0</v>
      </c>
      <c r="T21" s="125">
        <f>'Dth Index INPUT PG'!T21</f>
        <v>0</v>
      </c>
      <c r="U21" s="125">
        <f>'Dth Index INPUT PG'!U21</f>
        <v>0</v>
      </c>
      <c r="V21" s="125">
        <f>'Dth Index INPUT PG'!V21</f>
        <v>0</v>
      </c>
      <c r="W21" s="125">
        <f>'Dth Index INPUT PG'!W21</f>
        <v>0</v>
      </c>
      <c r="X21" s="125">
        <f>'Dth Index INPUT PG'!X21</f>
        <v>0</v>
      </c>
      <c r="Y21" s="125">
        <f>'Dth Index INPUT PG'!Y21</f>
        <v>0</v>
      </c>
      <c r="Z21" s="125">
        <f>'Dth Index INPUT PG'!Z21</f>
        <v>0</v>
      </c>
      <c r="AA21" s="124"/>
    </row>
    <row r="22" spans="1:27" s="121" customFormat="1" ht="11.25" customHeight="1" thickBot="1" x14ac:dyDescent="0.25">
      <c r="A22" s="126" t="s">
        <v>124</v>
      </c>
      <c r="B22" s="35"/>
      <c r="C22" s="36">
        <f>IF((ABS($C$19)&gt;$C$21),((ABS($C$19)-$C$21)*(ABS($C$19)/$C$19)),0)</f>
        <v>25000</v>
      </c>
      <c r="D22" s="36">
        <f>IF((ABS($D$19)&gt;$D$21),((ABS($D$19)-$D$21)*(ABS($D$19)/$D$19)),0)</f>
        <v>25000</v>
      </c>
      <c r="E22" s="36">
        <f>IF((ABS($E$19)&gt;$E$21),((ABS($E$19)-$E$21)*(ABS($E$19)/$E$19)),0)</f>
        <v>25000</v>
      </c>
      <c r="F22" s="36">
        <f>IF((ABS($F$19)&gt;$F$21),((ABS($F$19)-$F$21)*(ABS($F$19)/$F$19)),0)</f>
        <v>0</v>
      </c>
      <c r="G22" s="36">
        <f>IF((ABS($G$19)&gt;$G$21),((ABS($G$19)-$G$21)*(ABS($G$19)/$G$19)),0)</f>
        <v>0</v>
      </c>
      <c r="H22" s="36">
        <f>IF((ABS($H$19)&gt;$H$21),((ABS($H$19)-$H$21)*(ABS($H$19)/$H$19)),0)</f>
        <v>0</v>
      </c>
      <c r="I22" s="36">
        <f>IF((ABS($I$19)&gt;$I$21),((ABS($I$19)-$I$21)*(ABS($I$19)/$I$19)),0)</f>
        <v>0</v>
      </c>
      <c r="J22" s="36">
        <f>IF((ABS($J$19)&gt;$J$21),((ABS($J$19)-$J$21)*(ABS($J$19)/$J$19)),0)</f>
        <v>0</v>
      </c>
      <c r="K22" s="36">
        <f>IF((ABS($K$19)&gt;$K$21),((ABS($K$19)-$K$21)*(ABS($K$19)/$K$19)),0)</f>
        <v>0</v>
      </c>
      <c r="L22" s="36">
        <f>IF((ABS($L$19)&gt;$L$21),((ABS($L$19)-$L$21)*(ABS($L$19)/$L$19)),0)</f>
        <v>0</v>
      </c>
      <c r="M22" s="36">
        <f>IF((ABS($M$19)&gt;$M$21),((ABS($M$19)-$M$21)*(ABS($M$19)/$M$19)),0)</f>
        <v>0</v>
      </c>
      <c r="N22" s="36">
        <f>IF((ABS($N$19)&gt;$N$21),((ABS($N$19)-$N$21)*(ABS($N$19)/$N$19)),0)</f>
        <v>0</v>
      </c>
      <c r="O22" s="36">
        <f>IF((ABS($O$19)&gt;$O$21),((ABS($O$19)-$O$21)*(ABS($O$19)/$O$19)),0)</f>
        <v>0</v>
      </c>
      <c r="P22" s="36">
        <f>IF((ABS($P$19)&gt;$P$21),((ABS($P$19)-$P$21)*(ABS($P$19)/$P$19)),0)</f>
        <v>0</v>
      </c>
      <c r="Q22" s="36">
        <f>IF((ABS($Q$19)&gt;$Q$21),((ABS($Q$19)-$Q$21)*(ABS($Q$19)/$Q$19)),0)</f>
        <v>0</v>
      </c>
      <c r="R22" s="36">
        <f>IF((ABS($R$19)&gt;$R$21),((ABS($R$19)-$R$21)*(ABS($R$19)/$R$19)),0)</f>
        <v>0</v>
      </c>
      <c r="S22" s="36">
        <f>IF((ABS($S$19)&gt;$S$21),((ABS($S$19)-$S$21)*(ABS($S$19)/$S$19)),0)</f>
        <v>0</v>
      </c>
      <c r="T22" s="36">
        <f>IF((ABS($T$19)&gt;$T$21),((ABS($T$19)-$T$21)*(ABS($T$19)/$T$19)),0)</f>
        <v>0</v>
      </c>
      <c r="U22" s="36">
        <f>IF((ABS($U$19)&gt;$U$21),((ABS($U$19)-$U$21)*(ABS($U$19)/$U$19)),0)</f>
        <v>0</v>
      </c>
      <c r="V22" s="36">
        <f>IF((ABS($V$19)&gt;$V$21),((ABS($V$19)-$V$21)*(ABS($V$19)/$V$19)),0)</f>
        <v>0</v>
      </c>
      <c r="W22" s="36">
        <f>IF((ABS($W$19)&gt;$W$21),((ABS($W$19)-$W$21)*(ABS($W$19)/$W$19)),0)</f>
        <v>0</v>
      </c>
      <c r="X22" s="36">
        <f>IF((ABS($X$19)&gt;$X$21),((ABS($X$19)-$X$21)*(ABS($X$19)/$X$19)),0)</f>
        <v>0</v>
      </c>
      <c r="Y22" s="36">
        <f>IF((ABS($Y$19)&gt;$Y$21),((ABS($Y$19)-$Y$21)*(ABS($Y$19)/$Y$19)),0)</f>
        <v>0</v>
      </c>
      <c r="Z22" s="37">
        <f>IF((ABS($Z$19)&gt;$Z$21),((ABS($Z$19)-$Z$21)*(ABS($Z$19)/$Z$19)),0)</f>
        <v>0</v>
      </c>
    </row>
    <row r="23" spans="1:27" s="121" customFormat="1" ht="13.5" customHeight="1" x14ac:dyDescent="0.2"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</row>
    <row r="24" spans="1:27" s="121" customFormat="1" ht="13.5" hidden="1" customHeight="1" x14ac:dyDescent="0.2"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</row>
    <row r="25" spans="1:27" s="121" customFormat="1" ht="13.5" customHeight="1" thickBot="1" x14ac:dyDescent="0.25"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</row>
    <row r="26" spans="1:27" s="121" customFormat="1" ht="12" customHeight="1" thickBot="1" x14ac:dyDescent="0.25">
      <c r="A26" s="122" t="s">
        <v>122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</row>
    <row r="27" spans="1:27" s="121" customFormat="1" ht="11.25" customHeight="1" x14ac:dyDescent="0.2">
      <c r="A27" s="124" t="s">
        <v>97</v>
      </c>
      <c r="C27" s="125">
        <f>'Dth Index INPUT PG'!C27</f>
        <v>0</v>
      </c>
      <c r="D27" s="125">
        <f>'Dth Index INPUT PG'!D27</f>
        <v>0</v>
      </c>
      <c r="E27" s="125">
        <f>'Dth Index INPUT PG'!E27</f>
        <v>0</v>
      </c>
      <c r="F27" s="125">
        <f>'Dth Index INPUT PG'!F27</f>
        <v>0</v>
      </c>
      <c r="G27" s="125">
        <f>'Dth Index INPUT PG'!G27</f>
        <v>0</v>
      </c>
      <c r="H27" s="125">
        <f>'Dth Index INPUT PG'!H27</f>
        <v>0</v>
      </c>
      <c r="I27" s="125">
        <f>'Dth Index INPUT PG'!I27</f>
        <v>0</v>
      </c>
      <c r="J27" s="125">
        <f>'Dth Index INPUT PG'!J27</f>
        <v>0</v>
      </c>
      <c r="K27" s="125">
        <f>'Dth Index INPUT PG'!K27</f>
        <v>0</v>
      </c>
      <c r="L27" s="125">
        <f>'Dth Index INPUT PG'!L27</f>
        <v>0</v>
      </c>
      <c r="M27" s="125">
        <f>'Dth Index INPUT PG'!M27</f>
        <v>0</v>
      </c>
      <c r="N27" s="125">
        <f>'Dth Index INPUT PG'!N27</f>
        <v>0</v>
      </c>
      <c r="O27" s="125">
        <f>'Dth Index INPUT PG'!O27</f>
        <v>0</v>
      </c>
      <c r="P27" s="125">
        <f>'Dth Index INPUT PG'!P27</f>
        <v>0</v>
      </c>
      <c r="Q27" s="125">
        <f>'Dth Index INPUT PG'!Q27</f>
        <v>0</v>
      </c>
      <c r="R27" s="125">
        <f>'Dth Index INPUT PG'!R27</f>
        <v>0</v>
      </c>
      <c r="S27" s="125">
        <f>'Dth Index INPUT PG'!S27</f>
        <v>0</v>
      </c>
      <c r="T27" s="125">
        <f>'Dth Index INPUT PG'!T27</f>
        <v>0</v>
      </c>
      <c r="U27" s="125">
        <f>'Dth Index INPUT PG'!U27</f>
        <v>0</v>
      </c>
      <c r="V27" s="125">
        <f>'Dth Index INPUT PG'!V27</f>
        <v>0</v>
      </c>
      <c r="W27" s="125">
        <f>'Dth Index INPUT PG'!W27</f>
        <v>0</v>
      </c>
      <c r="X27" s="125">
        <f>'Dth Index INPUT PG'!X27</f>
        <v>0</v>
      </c>
      <c r="Y27" s="125">
        <f>'Dth Index INPUT PG'!Y27</f>
        <v>0</v>
      </c>
      <c r="Z27" s="125">
        <f>'Dth Index INPUT PG'!Z27</f>
        <v>0</v>
      </c>
      <c r="AA27" s="125">
        <f>'Dth Index INPUT PG'!AA27</f>
        <v>0</v>
      </c>
    </row>
    <row r="28" spans="1:27" s="121" customFormat="1" ht="11.25" customHeight="1" x14ac:dyDescent="0.2">
      <c r="A28" s="124" t="s">
        <v>98</v>
      </c>
      <c r="C28" s="125">
        <f>'Dth Index INPUT PG'!C28</f>
        <v>0</v>
      </c>
      <c r="D28" s="125">
        <f>'Dth Index INPUT PG'!D28</f>
        <v>0</v>
      </c>
      <c r="E28" s="125">
        <f>'Dth Index INPUT PG'!E28</f>
        <v>0</v>
      </c>
      <c r="F28" s="125">
        <f>'Dth Index INPUT PG'!F28</f>
        <v>0</v>
      </c>
      <c r="G28" s="125">
        <f>'Dth Index INPUT PG'!G28</f>
        <v>0</v>
      </c>
      <c r="H28" s="125">
        <f>'Dth Index INPUT PG'!H28</f>
        <v>0</v>
      </c>
      <c r="I28" s="125">
        <f>'Dth Index INPUT PG'!I28</f>
        <v>0</v>
      </c>
      <c r="J28" s="125">
        <f>'Dth Index INPUT PG'!J28</f>
        <v>0</v>
      </c>
      <c r="K28" s="125">
        <f>'Dth Index INPUT PG'!K28</f>
        <v>0</v>
      </c>
      <c r="L28" s="125">
        <f>'Dth Index INPUT PG'!L28</f>
        <v>0</v>
      </c>
      <c r="M28" s="125">
        <f>'Dth Index INPUT PG'!M28</f>
        <v>0</v>
      </c>
      <c r="N28" s="125">
        <f>'Dth Index INPUT PG'!N28</f>
        <v>0</v>
      </c>
      <c r="O28" s="125">
        <f>'Dth Index INPUT PG'!O28</f>
        <v>0</v>
      </c>
      <c r="P28" s="125">
        <f>'Dth Index INPUT PG'!P28</f>
        <v>0</v>
      </c>
      <c r="Q28" s="125">
        <f>'Dth Index INPUT PG'!Q28</f>
        <v>0</v>
      </c>
      <c r="R28" s="125">
        <f>'Dth Index INPUT PG'!R28</f>
        <v>0</v>
      </c>
      <c r="S28" s="125">
        <f>'Dth Index INPUT PG'!S28</f>
        <v>0</v>
      </c>
      <c r="T28" s="125">
        <f>'Dth Index INPUT PG'!T28</f>
        <v>0</v>
      </c>
      <c r="U28" s="125">
        <f>'Dth Index INPUT PG'!U28</f>
        <v>0</v>
      </c>
      <c r="V28" s="125">
        <f>'Dth Index INPUT PG'!V28</f>
        <v>0</v>
      </c>
      <c r="W28" s="125">
        <f>'Dth Index INPUT PG'!W28</f>
        <v>0</v>
      </c>
      <c r="X28" s="125">
        <f>'Dth Index INPUT PG'!X28</f>
        <v>0</v>
      </c>
      <c r="Y28" s="125">
        <f>'Dth Index INPUT PG'!Y28</f>
        <v>0</v>
      </c>
      <c r="Z28" s="125">
        <f>'Dth Index INPUT PG'!Z28</f>
        <v>0</v>
      </c>
      <c r="AA28" s="125">
        <f>'Dth Index INPUT PG'!AA28</f>
        <v>0</v>
      </c>
    </row>
    <row r="29" spans="1:27" s="121" customFormat="1" ht="11.25" customHeight="1" x14ac:dyDescent="0.2">
      <c r="A29" s="124" t="s">
        <v>99</v>
      </c>
      <c r="C29" s="125">
        <f>'Dth Index INPUT PG'!C29</f>
        <v>0</v>
      </c>
      <c r="D29" s="125">
        <f>'Dth Index INPUT PG'!D29</f>
        <v>0</v>
      </c>
      <c r="E29" s="125">
        <f>'Dth Index INPUT PG'!E29</f>
        <v>0</v>
      </c>
      <c r="F29" s="125">
        <f>'Dth Index INPUT PG'!F29</f>
        <v>0</v>
      </c>
      <c r="G29" s="125">
        <f>'Dth Index INPUT PG'!G29</f>
        <v>0</v>
      </c>
      <c r="H29" s="125">
        <f>'Dth Index INPUT PG'!H29</f>
        <v>0</v>
      </c>
      <c r="I29" s="125">
        <f>'Dth Index INPUT PG'!I29</f>
        <v>0</v>
      </c>
      <c r="J29" s="125">
        <f>'Dth Index INPUT PG'!J29</f>
        <v>0</v>
      </c>
      <c r="K29" s="125">
        <f>'Dth Index INPUT PG'!K29</f>
        <v>0</v>
      </c>
      <c r="L29" s="125">
        <f>'Dth Index INPUT PG'!L29</f>
        <v>0</v>
      </c>
      <c r="M29" s="125">
        <f>'Dth Index INPUT PG'!M29</f>
        <v>0</v>
      </c>
      <c r="N29" s="125">
        <f>'Dth Index INPUT PG'!N29</f>
        <v>0</v>
      </c>
      <c r="O29" s="125">
        <f>'Dth Index INPUT PG'!O29</f>
        <v>0</v>
      </c>
      <c r="P29" s="125">
        <f>'Dth Index INPUT PG'!P29</f>
        <v>0</v>
      </c>
      <c r="Q29" s="125">
        <f>'Dth Index INPUT PG'!Q29</f>
        <v>0</v>
      </c>
      <c r="R29" s="125">
        <f>'Dth Index INPUT PG'!R29</f>
        <v>0</v>
      </c>
      <c r="S29" s="125">
        <f>'Dth Index INPUT PG'!S29</f>
        <v>0</v>
      </c>
      <c r="T29" s="125">
        <f>'Dth Index INPUT PG'!T29</f>
        <v>0</v>
      </c>
      <c r="U29" s="125">
        <f>'Dth Index INPUT PG'!U29</f>
        <v>0</v>
      </c>
      <c r="V29" s="125">
        <f>'Dth Index INPUT PG'!V29</f>
        <v>0</v>
      </c>
      <c r="W29" s="125">
        <f>'Dth Index INPUT PG'!W29</f>
        <v>0</v>
      </c>
      <c r="X29" s="125">
        <f>'Dth Index INPUT PG'!X29</f>
        <v>0</v>
      </c>
      <c r="Y29" s="125">
        <f>'Dth Index INPUT PG'!Y29</f>
        <v>0</v>
      </c>
      <c r="Z29" s="125">
        <f>'Dth Index INPUT PG'!Z29</f>
        <v>0</v>
      </c>
      <c r="AA29" s="125">
        <f>'Dth Index INPUT PG'!AA29</f>
        <v>0</v>
      </c>
    </row>
    <row r="30" spans="1:27" s="121" customFormat="1" ht="11.25" customHeight="1" thickBot="1" x14ac:dyDescent="0.25">
      <c r="A30" s="124" t="s">
        <v>100</v>
      </c>
      <c r="C30" s="125">
        <f>'Dth Index INPUT PG'!C30</f>
        <v>0</v>
      </c>
      <c r="D30" s="125">
        <f>'Dth Index INPUT PG'!D30</f>
        <v>0</v>
      </c>
      <c r="E30" s="125">
        <f>'Dth Index INPUT PG'!E30</f>
        <v>0</v>
      </c>
      <c r="F30" s="125">
        <f>'Dth Index INPUT PG'!F30</f>
        <v>0</v>
      </c>
      <c r="G30" s="125">
        <f>'Dth Index INPUT PG'!G30</f>
        <v>0</v>
      </c>
      <c r="H30" s="125">
        <f>'Dth Index INPUT PG'!H30</f>
        <v>0</v>
      </c>
      <c r="I30" s="125">
        <f>'Dth Index INPUT PG'!I30</f>
        <v>0</v>
      </c>
      <c r="J30" s="125">
        <f>'Dth Index INPUT PG'!J30</f>
        <v>0</v>
      </c>
      <c r="K30" s="125">
        <f>'Dth Index INPUT PG'!K30</f>
        <v>0</v>
      </c>
      <c r="L30" s="125">
        <f>'Dth Index INPUT PG'!L30</f>
        <v>0</v>
      </c>
      <c r="M30" s="125">
        <f>'Dth Index INPUT PG'!M30</f>
        <v>0</v>
      </c>
      <c r="N30" s="125">
        <f>'Dth Index INPUT PG'!N30</f>
        <v>0</v>
      </c>
      <c r="O30" s="125">
        <f>'Dth Index INPUT PG'!O30</f>
        <v>0</v>
      </c>
      <c r="P30" s="125">
        <f>'Dth Index INPUT PG'!P30</f>
        <v>0</v>
      </c>
      <c r="Q30" s="125">
        <f>'Dth Index INPUT PG'!Q30</f>
        <v>0</v>
      </c>
      <c r="R30" s="125">
        <f>'Dth Index INPUT PG'!R30</f>
        <v>0</v>
      </c>
      <c r="S30" s="125">
        <f>'Dth Index INPUT PG'!S30</f>
        <v>0</v>
      </c>
      <c r="T30" s="125">
        <f>'Dth Index INPUT PG'!T30</f>
        <v>0</v>
      </c>
      <c r="U30" s="125">
        <f>'Dth Index INPUT PG'!U30</f>
        <v>0</v>
      </c>
      <c r="V30" s="125">
        <f>'Dth Index INPUT PG'!V30</f>
        <v>0</v>
      </c>
      <c r="W30" s="125">
        <f>'Dth Index INPUT PG'!W30</f>
        <v>0</v>
      </c>
      <c r="X30" s="125">
        <f>'Dth Index INPUT PG'!X30</f>
        <v>0</v>
      </c>
      <c r="Y30" s="125">
        <f>'Dth Index INPUT PG'!Y30</f>
        <v>0</v>
      </c>
      <c r="Z30" s="125">
        <f>'Dth Index INPUT PG'!Z30</f>
        <v>0</v>
      </c>
      <c r="AA30" s="125">
        <f>'Dth Index INPUT PG'!AA30</f>
        <v>0</v>
      </c>
    </row>
    <row r="31" spans="1:27" s="121" customFormat="1" ht="11.25" customHeight="1" thickBot="1" x14ac:dyDescent="0.25">
      <c r="A31" s="126" t="s">
        <v>101</v>
      </c>
      <c r="B31" s="35"/>
      <c r="C31" s="36">
        <f>SUM($C$27:$C$30)</f>
        <v>0</v>
      </c>
      <c r="D31" s="36">
        <f>SUM($D$27:$D$30)</f>
        <v>0</v>
      </c>
      <c r="E31" s="36">
        <f>SUM($E$27:$E$30)</f>
        <v>0</v>
      </c>
      <c r="F31" s="36">
        <f>SUM($F$27:$F$30)</f>
        <v>0</v>
      </c>
      <c r="G31" s="36">
        <f>SUM($G$27:$G$30)</f>
        <v>0</v>
      </c>
      <c r="H31" s="36">
        <f>SUM($H$27:$H$30)</f>
        <v>0</v>
      </c>
      <c r="I31" s="36">
        <f>SUM($I$27:$I$30)</f>
        <v>0</v>
      </c>
      <c r="J31" s="36">
        <f>SUM($J$27:$J$30)</f>
        <v>0</v>
      </c>
      <c r="K31" s="36">
        <f>SUM($K$27:$K$30)</f>
        <v>0</v>
      </c>
      <c r="L31" s="36">
        <f>SUM($L$27:$L$30)</f>
        <v>0</v>
      </c>
      <c r="M31" s="36">
        <f>SUM($M$27:$M$30)</f>
        <v>0</v>
      </c>
      <c r="N31" s="36">
        <f>SUM($N$27:$N$30)</f>
        <v>0</v>
      </c>
      <c r="O31" s="36">
        <f>SUM($O$27:$O$30)</f>
        <v>0</v>
      </c>
      <c r="P31" s="36">
        <f>SUM($P$27:$P$30)</f>
        <v>0</v>
      </c>
      <c r="Q31" s="36">
        <f>SUM($Q$27:$Q$30)</f>
        <v>0</v>
      </c>
      <c r="R31" s="36">
        <f>SUM($R$27:$R$30)</f>
        <v>0</v>
      </c>
      <c r="S31" s="36">
        <f>SUM($S$27:$S$30)</f>
        <v>0</v>
      </c>
      <c r="T31" s="36">
        <f>SUM($T$27:$T$30)</f>
        <v>0</v>
      </c>
      <c r="U31" s="36">
        <f>SUM($U$27:$U$30)</f>
        <v>0</v>
      </c>
      <c r="V31" s="36">
        <f>SUM($V$27:$V$30)</f>
        <v>0</v>
      </c>
      <c r="W31" s="36">
        <f>SUM($W$27:$W$30)</f>
        <v>0</v>
      </c>
      <c r="X31" s="36">
        <f>SUM($X$27:$X$30)</f>
        <v>0</v>
      </c>
      <c r="Y31" s="36">
        <f>SUM($Y$27:$Y$30)</f>
        <v>0</v>
      </c>
      <c r="Z31" s="36">
        <f>SUM($Z$27:$Z$30)</f>
        <v>0</v>
      </c>
      <c r="AA31" s="37">
        <f>SUM($Z$27:$Z$30)</f>
        <v>0</v>
      </c>
    </row>
    <row r="32" spans="1:27" s="121" customFormat="1" ht="13.5" customHeight="1" x14ac:dyDescent="0.2"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</row>
    <row r="33" spans="1:27" s="121" customFormat="1" ht="11.25" customHeight="1" thickBot="1" x14ac:dyDescent="0.25">
      <c r="A33" s="124" t="s">
        <v>126</v>
      </c>
      <c r="C33" s="125">
        <f>'Dth Index INPUT PG'!C33</f>
        <v>0</v>
      </c>
      <c r="D33" s="125">
        <f>'Dth Index INPUT PG'!D33</f>
        <v>0</v>
      </c>
      <c r="E33" s="125">
        <f>'Dth Index INPUT PG'!E33</f>
        <v>0</v>
      </c>
      <c r="F33" s="125">
        <f>'Dth Index INPUT PG'!F33</f>
        <v>0</v>
      </c>
      <c r="G33" s="125">
        <f>'Dth Index INPUT PG'!G33</f>
        <v>0</v>
      </c>
      <c r="H33" s="125">
        <f>'Dth Index INPUT PG'!H33</f>
        <v>0</v>
      </c>
      <c r="I33" s="125">
        <f>'Dth Index INPUT PG'!I33</f>
        <v>0</v>
      </c>
      <c r="J33" s="125">
        <f>'Dth Index INPUT PG'!J33</f>
        <v>0</v>
      </c>
      <c r="K33" s="125">
        <f>'Dth Index INPUT PG'!K33</f>
        <v>0</v>
      </c>
      <c r="L33" s="125">
        <f>'Dth Index INPUT PG'!L33</f>
        <v>0</v>
      </c>
      <c r="M33" s="125">
        <f>'Dth Index INPUT PG'!M33</f>
        <v>0</v>
      </c>
      <c r="N33" s="125">
        <f>'Dth Index INPUT PG'!N33</f>
        <v>0</v>
      </c>
      <c r="O33" s="125">
        <f>'Dth Index INPUT PG'!O33</f>
        <v>0</v>
      </c>
      <c r="P33" s="125">
        <f>'Dth Index INPUT PG'!P33</f>
        <v>0</v>
      </c>
      <c r="Q33" s="125">
        <f>'Dth Index INPUT PG'!Q33</f>
        <v>0</v>
      </c>
      <c r="R33" s="125">
        <f>'Dth Index INPUT PG'!R33</f>
        <v>0</v>
      </c>
      <c r="S33" s="125">
        <f>'Dth Index INPUT PG'!S33</f>
        <v>0</v>
      </c>
      <c r="T33" s="125">
        <f>'Dth Index INPUT PG'!T33</f>
        <v>0</v>
      </c>
      <c r="U33" s="125">
        <f>'Dth Index INPUT PG'!U33</f>
        <v>0</v>
      </c>
      <c r="V33" s="125">
        <f>'Dth Index INPUT PG'!V33</f>
        <v>0</v>
      </c>
      <c r="W33" s="125">
        <f>'Dth Index INPUT PG'!W33</f>
        <v>0</v>
      </c>
      <c r="X33" s="125">
        <f>'Dth Index INPUT PG'!X33</f>
        <v>0</v>
      </c>
      <c r="Y33" s="125">
        <f>'Dth Index INPUT PG'!Y33</f>
        <v>0</v>
      </c>
      <c r="Z33" s="125">
        <f>'Dth Index INPUT PG'!Z33</f>
        <v>0</v>
      </c>
      <c r="AA33" s="124"/>
    </row>
    <row r="34" spans="1:27" s="121" customFormat="1" ht="11.25" customHeight="1" thickBot="1" x14ac:dyDescent="0.25">
      <c r="A34" s="126" t="s">
        <v>124</v>
      </c>
      <c r="B34" s="35"/>
      <c r="C34" s="36">
        <f>IF((ABS($C$31)&gt;$C$33),((ABS($C$31)-$C$33)*(ABS($C$31)/$C$31)),0)</f>
        <v>0</v>
      </c>
      <c r="D34" s="36">
        <f>IF((ABS($D$31)&gt;$D$33),((ABS($D$31)-$D$33)*(ABS($D$31)/$D$31)),0)</f>
        <v>0</v>
      </c>
      <c r="E34" s="36">
        <f>IF((ABS($E$31)&gt;$E$33),((ABS($E$31)-$E$33)*(ABS($E$31)/$E$31)),0)</f>
        <v>0</v>
      </c>
      <c r="F34" s="36">
        <f>IF((ABS($F$31)&gt;$F$33),((ABS($F$31)-$F$33)*(ABS($F$31)/$F$31)),0)</f>
        <v>0</v>
      </c>
      <c r="G34" s="36">
        <f>IF((ABS($G$31)&gt;$G$33),((ABS($G$31)-$G$33)*(ABS($G$31)/$G$31)),0)</f>
        <v>0</v>
      </c>
      <c r="H34" s="36">
        <f>IF((ABS($H$31)&gt;$H$33),((ABS($H$31)-$H$33)*(ABS($H$31)/$H$31)),0)</f>
        <v>0</v>
      </c>
      <c r="I34" s="36">
        <f>IF((ABS($I$31)&gt;$I$33),((ABS($I$31)-$I$33)*(ABS($I$31)/$I$31)),0)</f>
        <v>0</v>
      </c>
      <c r="J34" s="36">
        <f>IF((ABS($J$31)&gt;$J$33),((ABS($J$31)-$J$33)*(ABS($J$31)/$J$31)),0)</f>
        <v>0</v>
      </c>
      <c r="K34" s="36">
        <f>IF((ABS($K$31)&gt;$K$33),((ABS($K$31)-$K$33)*(ABS($K$31)/$K$31)),0)</f>
        <v>0</v>
      </c>
      <c r="L34" s="36">
        <f>IF((ABS($L$31)&gt;$L$33),((ABS($L$31)-$L$33)*(ABS($L$31)/$L$31)),0)</f>
        <v>0</v>
      </c>
      <c r="M34" s="36">
        <f>IF((ABS($M$31)&gt;$M$33),((ABS($M$31)-$M$33)*(ABS($M$31)/$M$31)),0)</f>
        <v>0</v>
      </c>
      <c r="N34" s="36">
        <f>IF((ABS($N$31)&gt;$N$33),((ABS($N$31)-$N$33)*(ABS($N$31)/$N$31)),0)</f>
        <v>0</v>
      </c>
      <c r="O34" s="36">
        <f>IF((ABS($O$31)&gt;$O$33),((ABS($O$31)-$O$33)*(ABS($O$31)/$O$31)),0)</f>
        <v>0</v>
      </c>
      <c r="P34" s="36">
        <f>IF((ABS($P$31)&gt;$P$33),((ABS($P$31)-$P$33)*(ABS($P$31)/$P$31)),0)</f>
        <v>0</v>
      </c>
      <c r="Q34" s="36">
        <f>IF((ABS($Q$31)&gt;$Q$33),((ABS($Q$31)-$Q$33)*(ABS($Q$31)/$Q$31)),0)</f>
        <v>0</v>
      </c>
      <c r="R34" s="36">
        <f>IF((ABS($R$31)&gt;$R$33),((ABS($R$31)-$R$33)*(ABS($R$31)/$R$31)),0)</f>
        <v>0</v>
      </c>
      <c r="S34" s="36">
        <f>IF((ABS($S$31)&gt;$S$33),((ABS($S$31)-$S$33)*(ABS($S$31)/$S$31)),0)</f>
        <v>0</v>
      </c>
      <c r="T34" s="36">
        <f>IF((ABS($T$31)&gt;$T$33),((ABS($T$31)-$T$33)*(ABS($T$31)/$T$31)),0)</f>
        <v>0</v>
      </c>
      <c r="U34" s="36">
        <f>IF((ABS($U$31)&gt;$U$33),((ABS($U$31)-$U$33)*(ABS($U$31)/$U$31)),0)</f>
        <v>0</v>
      </c>
      <c r="V34" s="36">
        <f>IF((ABS($V$31)&gt;$V$33),((ABS($V$31)-$V$33)*(ABS($V$31)/$V$31)),0)</f>
        <v>0</v>
      </c>
      <c r="W34" s="36">
        <f>IF((ABS($W$31)&gt;$W$33),((ABS($W$31)-$W$33)*(ABS($W$31)/$W$31)),0)</f>
        <v>0</v>
      </c>
      <c r="X34" s="36">
        <f>IF((ABS($X$31)&gt;$X$33),((ABS($X$31)-$X$33)*(ABS($X$31)/$X$31)),0)</f>
        <v>0</v>
      </c>
      <c r="Y34" s="36">
        <f>IF((ABS($Y$31)&gt;$Y$33),((ABS($Y$31)-$Y$33)*(ABS($Y$31)/$Y$31)),0)</f>
        <v>0</v>
      </c>
      <c r="Z34" s="37">
        <f>IF((ABS($Z$31)&gt;$Z$33),((ABS($Z$31)-$Z$33)*(ABS($Z$31)/$Z$31)),0)</f>
        <v>0</v>
      </c>
    </row>
    <row r="35" spans="1:27" ht="13.5" hidden="1" customHeight="1" x14ac:dyDescent="0.2"/>
    <row r="36" spans="1:27" ht="13.5" hidden="1" customHeight="1" thickBot="1" x14ac:dyDescent="0.25"/>
    <row r="37" spans="1:27" ht="13.5" customHeight="1" thickBot="1" x14ac:dyDescent="0.25"/>
    <row r="38" spans="1:27" ht="13.5" customHeight="1" thickBot="1" x14ac:dyDescent="0.25">
      <c r="A38" s="42" t="s">
        <v>90</v>
      </c>
    </row>
    <row r="39" spans="1:27" s="23" customFormat="1" ht="13.5" customHeight="1" x14ac:dyDescent="0.2">
      <c r="A39" s="21" t="s">
        <v>91</v>
      </c>
    </row>
    <row r="40" spans="1:27" s="23" customFormat="1" ht="13.5" customHeight="1" x14ac:dyDescent="0.2">
      <c r="A40" s="21" t="s">
        <v>92</v>
      </c>
      <c r="C40" s="23">
        <f>[1]Summary!F59</f>
        <v>0.42138974606562368</v>
      </c>
      <c r="D40" s="23">
        <f>[1]Summary!G59</f>
        <v>0.19892838836041316</v>
      </c>
      <c r="E40" s="23">
        <f>[1]Summary!H59</f>
        <v>7.103847580097078E-3</v>
      </c>
      <c r="F40" s="23">
        <f>[1]Summary!I59</f>
        <v>7.2763620342701793E-3</v>
      </c>
      <c r="G40" s="23">
        <f>[1]Summary!J59</f>
        <v>6.8799197047946015E-2</v>
      </c>
      <c r="H40" s="23">
        <f>[1]Summary!K59</f>
        <v>0.20643194530820805</v>
      </c>
      <c r="I40" s="23">
        <f>[1]Summary!L59</f>
        <v>0.68913262462921487</v>
      </c>
      <c r="J40" s="23">
        <f>[1]Summary!M59</f>
        <v>0.89609544090651605</v>
      </c>
      <c r="K40" s="23">
        <f>[1]Summary!N59</f>
        <v>0.8190713100214011</v>
      </c>
      <c r="L40" s="23">
        <f>[1]Summary!O59</f>
        <v>0.53016946634619377</v>
      </c>
      <c r="M40" s="23">
        <f>[1]Summary!P59</f>
        <v>0.37243283775892078</v>
      </c>
      <c r="N40" s="23">
        <f>[1]Summary!Q59</f>
        <v>0.4146193584627394</v>
      </c>
      <c r="O40" s="23">
        <f>[1]Summary!R59</f>
        <v>0.47161542982986338</v>
      </c>
      <c r="P40" s="23">
        <f>[1]Summary!S59</f>
        <v>0.40578678414617952</v>
      </c>
      <c r="Q40" s="23">
        <f>[1]Summary!T59</f>
        <v>0.31658133385477871</v>
      </c>
      <c r="R40" s="23">
        <f>[1]Summary!U59</f>
        <v>0.27200997390281556</v>
      </c>
      <c r="S40" s="23">
        <f>[1]Summary!V59</f>
        <v>0.19936302426224328</v>
      </c>
      <c r="T40" s="23">
        <f>[1]Summary!W59</f>
        <v>0.25112416319025554</v>
      </c>
      <c r="U40" s="23">
        <f>[1]Summary!X59</f>
        <v>0.70654103730016882</v>
      </c>
      <c r="V40" s="23">
        <f>[1]Summary!Y59</f>
        <v>0.81075231685926707</v>
      </c>
      <c r="W40" s="23">
        <f>[1]Summary!Z59</f>
        <v>0.71534165738696021</v>
      </c>
      <c r="X40" s="23">
        <f>[1]Summary!AA59</f>
        <v>0.46655048823098433</v>
      </c>
      <c r="Y40" s="23">
        <f>[1]Summary!AB59</f>
        <v>0.41874506946004253</v>
      </c>
      <c r="Z40" s="23">
        <f>[1]Summary!AC59</f>
        <v>0.47676239467912351</v>
      </c>
    </row>
    <row r="41" spans="1:27" s="23" customFormat="1" ht="13.5" customHeight="1" x14ac:dyDescent="0.2">
      <c r="A41" s="21" t="s">
        <v>93</v>
      </c>
      <c r="C41" s="23">
        <f>[1]Summary!F60</f>
        <v>1.6485761536788601E-5</v>
      </c>
      <c r="D41" s="23">
        <f>[1]Summary!G60</f>
        <v>4.8585512629387706E-3</v>
      </c>
      <c r="E41" s="23">
        <f>[1]Summary!H60</f>
        <v>1.6161025783612004E-4</v>
      </c>
      <c r="F41" s="23">
        <f>[1]Summary!I60</f>
        <v>1.1713005185921554E-3</v>
      </c>
      <c r="G41" s="23">
        <f>[1]Summary!J60</f>
        <v>1.0449968711482294E-3</v>
      </c>
      <c r="H41" s="23">
        <f>[1]Summary!K60</f>
        <v>1.9287054342608356E-2</v>
      </c>
      <c r="I41" s="23">
        <f>[1]Summary!L60</f>
        <v>0.29521091724047377</v>
      </c>
      <c r="J41" s="23">
        <f>[1]Summary!M60</f>
        <v>0.46491125133137745</v>
      </c>
      <c r="K41" s="23">
        <f>[1]Summary!N60</f>
        <v>0.31202078543585765</v>
      </c>
      <c r="L41" s="23">
        <f>[1]Summary!O60</f>
        <v>0.1662332127234856</v>
      </c>
      <c r="M41" s="23">
        <f>[1]Summary!P60</f>
        <v>7.8618745336377471E-2</v>
      </c>
      <c r="N41" s="23">
        <f>[1]Summary!Q60</f>
        <v>9.0698102380703749E-2</v>
      </c>
      <c r="O41" s="23">
        <f>[1]Summary!R60</f>
        <v>7.9061145667684962E-2</v>
      </c>
      <c r="P41" s="23">
        <f>[1]Summary!S60</f>
        <v>4.1585638554837656E-2</v>
      </c>
      <c r="Q41" s="23">
        <f>[1]Summary!T60</f>
        <v>0.297976768174541</v>
      </c>
      <c r="R41" s="23">
        <f>[1]Summary!U60</f>
        <v>0.13339370497055103</v>
      </c>
      <c r="S41" s="23">
        <f>[1]Summary!V60</f>
        <v>0.1305888982396749</v>
      </c>
      <c r="T41" s="23">
        <f>[1]Summary!W60</f>
        <v>6.6902905185599049E-2</v>
      </c>
      <c r="U41" s="23">
        <f>[1]Summary!X60</f>
        <v>0.26790221333975994</v>
      </c>
      <c r="V41" s="23">
        <f>[1]Summary!Y60</f>
        <v>0.34258446146828908</v>
      </c>
      <c r="W41" s="23">
        <f>[1]Summary!Z60</f>
        <v>0.29441515338770974</v>
      </c>
      <c r="X41" s="23">
        <f>[1]Summary!AA60</f>
        <v>0.28416459290327367</v>
      </c>
      <c r="Y41" s="23">
        <f>[1]Summary!AB60</f>
        <v>0.13510962017418413</v>
      </c>
      <c r="Z41" s="23">
        <f>[1]Summary!AC60</f>
        <v>0.15728035055392564</v>
      </c>
    </row>
    <row r="42" spans="1:27" s="23" customFormat="1" ht="13.5" customHeight="1" x14ac:dyDescent="0.2">
      <c r="A42" s="21" t="s">
        <v>94</v>
      </c>
    </row>
    <row r="43" spans="1:27" s="23" customFormat="1" ht="13.5" customHeight="1" x14ac:dyDescent="0.2">
      <c r="A43" s="21" t="s">
        <v>92</v>
      </c>
      <c r="C43" s="23">
        <f>[1]Summary!F62</f>
        <v>0.99935221745200176</v>
      </c>
      <c r="D43" s="23">
        <f>[1]Summary!G62</f>
        <v>0.67802644514608634</v>
      </c>
      <c r="E43" s="23">
        <f>[1]Summary!H62</f>
        <v>0.3501222631749078</v>
      </c>
      <c r="F43" s="23">
        <f>[1]Summary!I62</f>
        <v>0.34196792862733627</v>
      </c>
      <c r="G43" s="23">
        <f>[1]Summary!J62</f>
        <v>0.34618755052747907</v>
      </c>
      <c r="H43" s="23">
        <f>[1]Summary!K62</f>
        <v>0.41642538869211632</v>
      </c>
      <c r="I43" s="23">
        <f>[1]Summary!L62</f>
        <v>0.8721921581529436</v>
      </c>
      <c r="J43" s="23">
        <f>[1]Summary!M62</f>
        <v>0.96797139110239705</v>
      </c>
      <c r="K43" s="23">
        <f>[1]Summary!N62</f>
        <v>0.92349805893397918</v>
      </c>
      <c r="L43" s="23">
        <f>[1]Summary!O62</f>
        <v>0.72024761120622793</v>
      </c>
      <c r="M43" s="23">
        <f>[1]Summary!P62</f>
        <v>0.70922530040820742</v>
      </c>
      <c r="N43" s="23">
        <f>[1]Summary!Q62</f>
        <v>0.76252022889046545</v>
      </c>
      <c r="O43" s="23">
        <f>[1]Summary!R62</f>
        <v>0.79145418614091456</v>
      </c>
      <c r="P43" s="23">
        <f>[1]Summary!S62</f>
        <v>0.72728435199982566</v>
      </c>
      <c r="Q43" s="23">
        <f>[1]Summary!T62</f>
        <v>0.6146904821938538</v>
      </c>
      <c r="R43" s="23">
        <f>[1]Summary!U62</f>
        <v>0.47873926131482436</v>
      </c>
      <c r="S43" s="23">
        <f>[1]Summary!V62</f>
        <v>0.36885778206857467</v>
      </c>
      <c r="T43" s="23">
        <f>[1]Summary!W62</f>
        <v>0.43730459747439737</v>
      </c>
      <c r="U43" s="23">
        <f>[1]Summary!X62</f>
        <v>0.84490848252875128</v>
      </c>
      <c r="V43" s="23">
        <f>[1]Summary!Y62</f>
        <v>0.92264925104297135</v>
      </c>
      <c r="W43" s="23">
        <f>[1]Summary!Z62</f>
        <v>0.86834971009578221</v>
      </c>
      <c r="X43" s="23">
        <f>[1]Summary!AA62</f>
        <v>0.64550903283406635</v>
      </c>
      <c r="Y43" s="23">
        <f>[1]Summary!AB62</f>
        <v>0.68613345138197823</v>
      </c>
      <c r="Z43" s="23">
        <f>[1]Summary!AC62</f>
        <v>0.74281005637062436</v>
      </c>
    </row>
    <row r="44" spans="1:27" s="23" customFormat="1" ht="13.5" customHeight="1" x14ac:dyDescent="0.2">
      <c r="A44" s="21" t="s">
        <v>93</v>
      </c>
      <c r="C44" s="23">
        <f>[1]Summary!F63</f>
        <v>0.29262187645508975</v>
      </c>
      <c r="D44" s="23">
        <f>[1]Summary!G63</f>
        <v>0.1292973440659847</v>
      </c>
      <c r="E44" s="23">
        <f>[1]Summary!H63</f>
        <v>7.8672559538657816E-2</v>
      </c>
      <c r="F44" s="23">
        <f>[1]Summary!I63</f>
        <v>4.7330664696977449E-2</v>
      </c>
      <c r="G44" s="23">
        <f>[1]Summary!J63</f>
        <v>3.1873543126470283E-2</v>
      </c>
      <c r="H44" s="23">
        <f>[1]Summary!K63</f>
        <v>5.9537158712576248E-2</v>
      </c>
      <c r="I44" s="23">
        <f>[1]Summary!L63</f>
        <v>0.55175516774969235</v>
      </c>
      <c r="J44" s="23">
        <f>[1]Summary!M63</f>
        <v>0.73506935803252782</v>
      </c>
      <c r="K44" s="23">
        <f>[1]Summary!N63</f>
        <v>0.54214736605018088</v>
      </c>
      <c r="L44" s="23">
        <f>[1]Summary!O63</f>
        <v>0.37882283274752016</v>
      </c>
      <c r="M44" s="23">
        <f>[1]Summary!P63</f>
        <v>0.34207112561352404</v>
      </c>
      <c r="N44" s="23">
        <f>[1]Summary!Q63</f>
        <v>0.36805770676574329</v>
      </c>
      <c r="O44" s="23">
        <f>[1]Summary!R63</f>
        <v>0.3297462298381939</v>
      </c>
      <c r="P44" s="23">
        <f>[1]Summary!S63</f>
        <v>0.21751315108209479</v>
      </c>
      <c r="Q44" s="23">
        <f>[1]Summary!T63</f>
        <v>0.45242812240384611</v>
      </c>
      <c r="R44" s="23">
        <f>[1]Summary!U63</f>
        <v>0.2658003977183091</v>
      </c>
      <c r="S44" s="23">
        <f>[1]Summary!V63</f>
        <v>0.24965729758736052</v>
      </c>
      <c r="T44" s="23">
        <f>[1]Summary!W63</f>
        <v>0.14645650550584344</v>
      </c>
      <c r="U44" s="23">
        <f>[1]Summary!X63</f>
        <v>0.55508826236551623</v>
      </c>
      <c r="V44" s="23">
        <f>[1]Summary!Y63</f>
        <v>0.67095661364300629</v>
      </c>
      <c r="W44" s="23">
        <f>[1]Summary!Z63</f>
        <v>0.58523829500469071</v>
      </c>
      <c r="X44" s="23">
        <f>[1]Summary!AA63</f>
        <v>0.43135503656122132</v>
      </c>
      <c r="Y44" s="23">
        <f>[1]Summary!AB63</f>
        <v>0.36333183237518868</v>
      </c>
      <c r="Z44" s="23">
        <f>[1]Summary!AC63</f>
        <v>0.42438405818961034</v>
      </c>
    </row>
    <row r="45" spans="1:27" s="23" customFormat="1" ht="13.5" customHeight="1" x14ac:dyDescent="0.2">
      <c r="A45" s="22"/>
    </row>
  </sheetData>
  <printOptions gridLines="1"/>
  <pageMargins left="0.75" right="0.75" top="0.5" bottom="0.5" header="0" footer="0"/>
  <pageSetup paperSize="5" scale="90" fitToWidth="0" fitToHeight="0" orientation="landscape" cellComments="asDisplayed" r:id="rId1"/>
  <headerFooter alignWithMargins="0">
    <oddFooter>&amp;L&amp;A&amp;CPage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AA48"/>
  <sheetViews>
    <sheetView showGridLines="0" defaultGridColor="0" colorId="22" zoomScale="90" workbookViewId="0"/>
  </sheetViews>
  <sheetFormatPr defaultColWidth="12" defaultRowHeight="13.5" customHeight="1" x14ac:dyDescent="0.2"/>
  <cols>
    <col min="1" max="1" width="47.1640625" style="47" customWidth="1"/>
    <col min="2" max="2" width="4" style="44" customWidth="1"/>
    <col min="3" max="6" width="13.33203125" style="44" customWidth="1"/>
    <col min="7" max="7" width="13.33203125" style="44" hidden="1" customWidth="1"/>
    <col min="8" max="8" width="6" style="44" hidden="1" customWidth="1"/>
    <col min="9" max="9" width="5" style="44" hidden="1" customWidth="1"/>
    <col min="10" max="10" width="9.1640625" style="44" hidden="1" customWidth="1"/>
    <col min="11" max="11" width="2.33203125" style="44" hidden="1" customWidth="1"/>
    <col min="12" max="12" width="6" style="44" hidden="1" customWidth="1"/>
    <col min="13" max="13" width="5" style="44" hidden="1" customWidth="1"/>
    <col min="14" max="14" width="9.1640625" style="44" hidden="1" customWidth="1"/>
    <col min="15" max="15" width="1.33203125" style="44" hidden="1" customWidth="1"/>
    <col min="16" max="16" width="6" style="44" hidden="1" customWidth="1"/>
    <col min="17" max="17" width="5" style="44" hidden="1" customWidth="1"/>
    <col min="18" max="18" width="9.1640625" style="44" hidden="1" customWidth="1"/>
    <col min="19" max="26" width="13.33203125" style="44" customWidth="1"/>
    <col min="27" max="27" width="16" style="44" hidden="1" customWidth="1"/>
    <col min="28" max="16384" width="12" style="44"/>
  </cols>
  <sheetData>
    <row r="1" spans="1:27" s="75" customFormat="1" ht="12" customHeight="1" x14ac:dyDescent="0.2">
      <c r="A1" s="43" t="s">
        <v>104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  <c r="Y1" s="91"/>
      <c r="Z1" s="91"/>
      <c r="AA1" s="91"/>
    </row>
    <row r="2" spans="1:27" s="75" customFormat="1" ht="12" customHeight="1" x14ac:dyDescent="0.2">
      <c r="A2" s="108" t="s">
        <v>117</v>
      </c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  <c r="AA2" s="91"/>
    </row>
    <row r="3" spans="1:27" s="75" customFormat="1" ht="12" customHeight="1" x14ac:dyDescent="0.2">
      <c r="A3" s="43" t="str">
        <f>Dth_Day!A2</f>
        <v>Valuation Date:  12/26/2001</v>
      </c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1"/>
      <c r="T3" s="91"/>
      <c r="U3" s="91"/>
      <c r="V3" s="91"/>
      <c r="W3" s="91"/>
      <c r="X3" s="91"/>
      <c r="Y3" s="91"/>
      <c r="Z3" s="91"/>
      <c r="AA3" s="91"/>
    </row>
    <row r="4" spans="1:27" s="75" customFormat="1" ht="12" customHeight="1" x14ac:dyDescent="0.2">
      <c r="A4" s="43" t="str">
        <f>Dth_Day!A3</f>
        <v>As of:                12/26/2001</v>
      </c>
      <c r="B4" s="91"/>
      <c r="C4" s="91"/>
      <c r="D4" s="91"/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  <c r="R4" s="91"/>
      <c r="S4" s="91"/>
      <c r="T4" s="91"/>
      <c r="U4" s="91"/>
      <c r="V4" s="91"/>
      <c r="W4" s="91"/>
      <c r="X4" s="91"/>
      <c r="Y4" s="91"/>
      <c r="Z4" s="91"/>
      <c r="AA4" s="91"/>
    </row>
    <row r="5" spans="1:27" s="75" customFormat="1" ht="13.5" customHeight="1" x14ac:dyDescent="0.2">
      <c r="A5" s="91"/>
      <c r="B5" s="91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</row>
    <row r="6" spans="1:27" s="75" customFormat="1" ht="13.5" customHeight="1" thickBot="1" x14ac:dyDescent="0.25">
      <c r="A6" s="91"/>
      <c r="B6" s="91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</row>
    <row r="7" spans="1:27" ht="13.5" customHeight="1" thickBot="1" x14ac:dyDescent="0.25">
      <c r="A7" s="51" t="s">
        <v>105</v>
      </c>
      <c r="C7" s="48" t="str">
        <f>Dth_Day!C5</f>
        <v>Jan-02</v>
      </c>
      <c r="D7" s="48" t="str">
        <f>Dth_Day!D5</f>
        <v>Feb-02</v>
      </c>
      <c r="E7" s="48" t="str">
        <f>Dth_Day!E5</f>
        <v>Mar-02</v>
      </c>
    </row>
    <row r="8" spans="1:27" ht="13.5" customHeight="1" x14ac:dyDescent="0.2">
      <c r="A8" s="52" t="s">
        <v>97</v>
      </c>
      <c r="C8" s="44">
        <f>Dth_Day!C15</f>
        <v>-113.8775</v>
      </c>
      <c r="D8" s="44">
        <f>Dth_Day!D15</f>
        <v>7766.8890000000001</v>
      </c>
      <c r="E8" s="44">
        <f>Dth_Day!E15</f>
        <v>18405.134399999999</v>
      </c>
    </row>
    <row r="9" spans="1:27" ht="13.5" customHeight="1" x14ac:dyDescent="0.2">
      <c r="A9" s="52" t="s">
        <v>98</v>
      </c>
      <c r="C9" s="44">
        <f>Dth_Day!C16</f>
        <v>-2354.8065000000001</v>
      </c>
      <c r="D9" s="44">
        <f>Dth_Day!D16</f>
        <v>10964.2857</v>
      </c>
      <c r="E9" s="44">
        <f>Dth_Day!E16</f>
        <v>-15193.5484</v>
      </c>
    </row>
    <row r="10" spans="1:27" ht="13.5" customHeight="1" x14ac:dyDescent="0.2">
      <c r="A10" s="52" t="s">
        <v>99</v>
      </c>
      <c r="C10" s="44">
        <f>Dth_Day!C17</f>
        <v>20000</v>
      </c>
      <c r="D10" s="44">
        <f>Dth_Day!D17</f>
        <v>5000</v>
      </c>
      <c r="E10" s="44">
        <f>Dth_Day!E17</f>
        <v>5000</v>
      </c>
    </row>
    <row r="11" spans="1:27" ht="13.5" customHeight="1" thickBot="1" x14ac:dyDescent="0.25">
      <c r="A11" s="52" t="s">
        <v>100</v>
      </c>
      <c r="C11" s="44">
        <f>Dth_Day!C18</f>
        <v>0</v>
      </c>
      <c r="D11" s="44">
        <f>Dth_Day!D18</f>
        <v>0</v>
      </c>
      <c r="E11" s="44">
        <f>Dth_Day!E18</f>
        <v>0</v>
      </c>
    </row>
    <row r="12" spans="1:27" ht="13.5" customHeight="1" thickBot="1" x14ac:dyDescent="0.25">
      <c r="A12" s="45" t="s">
        <v>101</v>
      </c>
      <c r="B12" s="46"/>
      <c r="C12" s="46">
        <f>SUM(C8:C11)</f>
        <v>17531.315999999999</v>
      </c>
      <c r="D12" s="46">
        <f>SUM(D8:D11)</f>
        <v>23731.1747</v>
      </c>
      <c r="E12" s="46">
        <f>SUM(E8:E11)</f>
        <v>8211.5859999999993</v>
      </c>
    </row>
    <row r="14" spans="1:27" ht="13.5" customHeight="1" x14ac:dyDescent="0.2">
      <c r="A14" s="49" t="s">
        <v>91</v>
      </c>
    </row>
    <row r="15" spans="1:27" ht="13.5" customHeight="1" x14ac:dyDescent="0.2">
      <c r="A15" s="49" t="s">
        <v>92</v>
      </c>
      <c r="C15" s="109">
        <f>Dth_Day!C40</f>
        <v>0.42138974606562368</v>
      </c>
      <c r="D15" s="109">
        <f>Dth_Day!D40</f>
        <v>0.19892838836041316</v>
      </c>
      <c r="E15" s="109">
        <f>Dth_Day!E40</f>
        <v>7.103847580097078E-3</v>
      </c>
    </row>
    <row r="16" spans="1:27" ht="13.5" customHeight="1" x14ac:dyDescent="0.2">
      <c r="A16" s="49" t="s">
        <v>93</v>
      </c>
      <c r="C16" s="109">
        <f>Dth_Day!C41</f>
        <v>1.6485761536788601E-5</v>
      </c>
      <c r="D16" s="109">
        <f>Dth_Day!D41</f>
        <v>4.8585512629387706E-3</v>
      </c>
      <c r="E16" s="109">
        <f>Dth_Day!E41</f>
        <v>1.6161025783612004E-4</v>
      </c>
    </row>
    <row r="17" spans="1:18" ht="13.5" customHeight="1" x14ac:dyDescent="0.2">
      <c r="A17" s="49" t="s">
        <v>94</v>
      </c>
      <c r="C17" s="109"/>
      <c r="D17" s="109"/>
      <c r="E17" s="109"/>
    </row>
    <row r="18" spans="1:18" ht="13.5" customHeight="1" x14ac:dyDescent="0.2">
      <c r="A18" s="49" t="s">
        <v>92</v>
      </c>
      <c r="C18" s="109">
        <f>Dth_Day!C43</f>
        <v>0.99935221745200176</v>
      </c>
      <c r="D18" s="109">
        <f>Dth_Day!D43</f>
        <v>0.67802644514608634</v>
      </c>
      <c r="E18" s="109">
        <f>Dth_Day!E43</f>
        <v>0.3501222631749078</v>
      </c>
    </row>
    <row r="19" spans="1:18" ht="13.5" customHeight="1" x14ac:dyDescent="0.2">
      <c r="A19" s="49" t="s">
        <v>93</v>
      </c>
      <c r="C19" s="109">
        <f>Dth_Day!C44</f>
        <v>0.29262187645508975</v>
      </c>
      <c r="D19" s="109">
        <f>Dth_Day!D44</f>
        <v>0.1292973440659847</v>
      </c>
      <c r="E19" s="109">
        <f>Dth_Day!E44</f>
        <v>7.8672559538657816E-2</v>
      </c>
    </row>
    <row r="21" spans="1:18" ht="13.5" customHeight="1" thickBot="1" x14ac:dyDescent="0.25">
      <c r="G21" s="116"/>
    </row>
    <row r="22" spans="1:18" ht="13.5" customHeight="1" thickBot="1" x14ac:dyDescent="0.25">
      <c r="A22" s="51" t="s">
        <v>120</v>
      </c>
      <c r="C22" s="48" t="str">
        <f>C7</f>
        <v>Jan-02</v>
      </c>
      <c r="D22" s="48" t="str">
        <f>D7</f>
        <v>Feb-02</v>
      </c>
      <c r="E22" s="48" t="str">
        <f>E7</f>
        <v>Mar-02</v>
      </c>
    </row>
    <row r="23" spans="1:18" ht="13.5" customHeight="1" x14ac:dyDescent="0.2">
      <c r="A23" s="52" t="s">
        <v>97</v>
      </c>
      <c r="C23" s="44">
        <f>J42+'PLR SUM FIXED INPUT PG'!C7</f>
        <v>-12331.170399999992</v>
      </c>
      <c r="D23" s="44">
        <f>'PLR SUM FIXED INPUT PG'!D7+'Dth Prompt'!N42</f>
        <v>-16195.455300000005</v>
      </c>
      <c r="E23" s="44">
        <f>'PLR SUM FIXED INPUT PG'!E7+'Dth Prompt'!R42</f>
        <v>-4298.1753000000026</v>
      </c>
      <c r="H23" s="226" t="s">
        <v>128</v>
      </c>
      <c r="I23" s="226"/>
      <c r="J23" s="226"/>
      <c r="L23" s="226" t="s">
        <v>121</v>
      </c>
      <c r="M23" s="226"/>
      <c r="N23" s="226"/>
      <c r="P23" s="226" t="s">
        <v>129</v>
      </c>
      <c r="Q23" s="226"/>
      <c r="R23" s="226"/>
    </row>
    <row r="24" spans="1:18" ht="13.5" customHeight="1" x14ac:dyDescent="0.2">
      <c r="A24" s="52" t="s">
        <v>98</v>
      </c>
      <c r="C24" s="44">
        <f>J32+'PLR SUM FIXED INPUT PG'!C11</f>
        <v>-80958.39999999998</v>
      </c>
      <c r="D24" s="44">
        <f>'PLR SUM FIXED INPUT PG'!D11+'Dth Prompt'!N32</f>
        <v>-79630</v>
      </c>
      <c r="E24" s="44">
        <f>R32+'PLR SUM FIXED INPUT PG'!E11</f>
        <v>-75663.600000000006</v>
      </c>
      <c r="G24" s="44" t="s">
        <v>91</v>
      </c>
      <c r="I24" s="44" t="s">
        <v>107</v>
      </c>
      <c r="J24" s="44" t="s">
        <v>108</v>
      </c>
      <c r="M24" s="44" t="s">
        <v>107</v>
      </c>
      <c r="N24" s="44" t="s">
        <v>108</v>
      </c>
      <c r="P24" s="44" t="s">
        <v>106</v>
      </c>
      <c r="Q24" s="44" t="s">
        <v>107</v>
      </c>
      <c r="R24" s="44" t="s">
        <v>108</v>
      </c>
    </row>
    <row r="25" spans="1:18" ht="13.5" customHeight="1" x14ac:dyDescent="0.2">
      <c r="A25" s="52" t="s">
        <v>99</v>
      </c>
      <c r="C25" s="44">
        <f t="shared" ref="C25:E26" si="0">C10</f>
        <v>20000</v>
      </c>
      <c r="D25" s="44">
        <f t="shared" si="0"/>
        <v>5000</v>
      </c>
      <c r="E25" s="44">
        <f t="shared" si="0"/>
        <v>5000</v>
      </c>
      <c r="G25" s="44" t="s">
        <v>109</v>
      </c>
      <c r="H25" s="110"/>
      <c r="I25" s="110">
        <f>'[2]MWA Prompt'!I29</f>
        <v>456</v>
      </c>
      <c r="J25" s="110">
        <f>I25-H25</f>
        <v>456</v>
      </c>
      <c r="L25" s="110"/>
      <c r="M25" s="110">
        <f>'[2]MWA Prompt'!M29</f>
        <v>450</v>
      </c>
      <c r="N25" s="110">
        <f>M25-L25</f>
        <v>450</v>
      </c>
      <c r="P25" s="110"/>
      <c r="Q25" s="110">
        <f>'[2]MWA Prompt'!Q29</f>
        <v>274</v>
      </c>
      <c r="R25" s="110">
        <f>Q25-P25</f>
        <v>274</v>
      </c>
    </row>
    <row r="26" spans="1:18" ht="13.5" customHeight="1" thickBot="1" x14ac:dyDescent="0.25">
      <c r="A26" s="52" t="s">
        <v>100</v>
      </c>
      <c r="C26" s="44">
        <f t="shared" si="0"/>
        <v>0</v>
      </c>
      <c r="D26" s="44">
        <f t="shared" si="0"/>
        <v>0</v>
      </c>
      <c r="E26" s="44">
        <f t="shared" si="0"/>
        <v>0</v>
      </c>
      <c r="G26" s="44" t="s">
        <v>110</v>
      </c>
      <c r="H26" s="110"/>
      <c r="I26" s="110">
        <f>'[2]MWA Prompt'!I30</f>
        <v>456</v>
      </c>
      <c r="J26" s="110">
        <f>I26-H26</f>
        <v>456</v>
      </c>
      <c r="L26" s="110"/>
      <c r="M26" s="110">
        <f>'[2]MWA Prompt'!M30</f>
        <v>450</v>
      </c>
      <c r="N26" s="110">
        <f>M26-L26</f>
        <v>450</v>
      </c>
      <c r="P26" s="110"/>
      <c r="Q26" s="110">
        <f>'[2]MWA Prompt'!Q30</f>
        <v>274</v>
      </c>
      <c r="R26" s="110">
        <f>Q26-P26</f>
        <v>274</v>
      </c>
    </row>
    <row r="27" spans="1:18" ht="13.5" customHeight="1" thickBot="1" x14ac:dyDescent="0.25">
      <c r="A27" s="45" t="s">
        <v>101</v>
      </c>
      <c r="B27" s="46"/>
      <c r="C27" s="46">
        <f>SUM(C23:C26)</f>
        <v>-73289.570399999968</v>
      </c>
      <c r="D27" s="46">
        <f>SUM(D23:D26)</f>
        <v>-90825.455300000001</v>
      </c>
      <c r="E27" s="46">
        <f>SUM(E23:E26)</f>
        <v>-74961.775300000008</v>
      </c>
      <c r="G27" s="44" t="s">
        <v>111</v>
      </c>
      <c r="H27" s="110"/>
      <c r="I27" s="110">
        <f>((I25*I46)+(I26*I47))/I48</f>
        <v>456</v>
      </c>
      <c r="J27" s="110">
        <f>((J25*J46)+(J26*J47))/J48</f>
        <v>456</v>
      </c>
      <c r="L27" s="110"/>
      <c r="M27" s="110">
        <f>((M25*M46)+(M26*M47))/M48</f>
        <v>450</v>
      </c>
      <c r="N27" s="110">
        <f>((N25*N46)+(N26*N47))/N48</f>
        <v>450</v>
      </c>
      <c r="P27" s="110"/>
      <c r="Q27" s="110">
        <f>((Q25*Q46)+(Q26*Q47))/Q48</f>
        <v>274</v>
      </c>
      <c r="R27" s="110">
        <f>((R25*R46)+(R26*R47))/R48</f>
        <v>274</v>
      </c>
    </row>
    <row r="28" spans="1:18" ht="13.5" customHeight="1" x14ac:dyDescent="0.2">
      <c r="G28" s="44" t="s">
        <v>112</v>
      </c>
      <c r="H28" s="111"/>
      <c r="I28" s="111"/>
      <c r="J28" s="111">
        <v>9.2249999999999996</v>
      </c>
      <c r="K28" s="112"/>
      <c r="L28" s="111"/>
      <c r="M28" s="111"/>
      <c r="N28" s="111">
        <v>9.2249999999999996</v>
      </c>
      <c r="P28" s="111"/>
      <c r="Q28" s="111"/>
      <c r="R28" s="111">
        <v>9.2249999999999996</v>
      </c>
    </row>
    <row r="29" spans="1:18" ht="13.5" customHeight="1" x14ac:dyDescent="0.2">
      <c r="G29" s="44" t="s">
        <v>113</v>
      </c>
      <c r="H29" s="110"/>
      <c r="I29" s="110"/>
      <c r="J29" s="110">
        <f>J48</f>
        <v>744</v>
      </c>
      <c r="L29" s="110"/>
      <c r="M29" s="110"/>
      <c r="N29" s="110">
        <v>672</v>
      </c>
      <c r="P29" s="110"/>
      <c r="Q29" s="110"/>
      <c r="R29" s="110">
        <v>744</v>
      </c>
    </row>
    <row r="30" spans="1:18" ht="13.5" customHeight="1" x14ac:dyDescent="0.2">
      <c r="G30" s="44" t="s">
        <v>114</v>
      </c>
      <c r="H30" s="110"/>
      <c r="I30" s="110"/>
      <c r="J30" s="110">
        <f>J27*J28*J29</f>
        <v>3129710.3999999994</v>
      </c>
      <c r="L30" s="110"/>
      <c r="M30" s="110"/>
      <c r="N30" s="110">
        <f>N27*N28*N29</f>
        <v>2789640</v>
      </c>
      <c r="P30" s="110"/>
      <c r="Q30" s="110"/>
      <c r="R30" s="110">
        <f>R27*R28*R29</f>
        <v>1880571.6</v>
      </c>
    </row>
    <row r="31" spans="1:18" ht="13.5" customHeight="1" x14ac:dyDescent="0.2">
      <c r="G31" s="44" t="s">
        <v>48</v>
      </c>
      <c r="H31" s="110"/>
      <c r="I31" s="110"/>
      <c r="J31" s="110">
        <v>31</v>
      </c>
      <c r="L31" s="110"/>
      <c r="M31" s="110"/>
      <c r="N31" s="110">
        <v>28</v>
      </c>
      <c r="O31" s="44">
        <v>28</v>
      </c>
      <c r="P31" s="110"/>
      <c r="Q31" s="110"/>
      <c r="R31" s="110">
        <v>31</v>
      </c>
    </row>
    <row r="32" spans="1:18" ht="13.5" customHeight="1" x14ac:dyDescent="0.2">
      <c r="G32" s="44" t="s">
        <v>115</v>
      </c>
      <c r="H32" s="110"/>
      <c r="I32" s="110"/>
      <c r="J32" s="110">
        <f>J30/-J31</f>
        <v>-100958.39999999998</v>
      </c>
      <c r="L32" s="110"/>
      <c r="M32" s="110"/>
      <c r="N32" s="110">
        <f>N30/-N31</f>
        <v>-99630</v>
      </c>
      <c r="P32" s="110"/>
      <c r="Q32" s="110"/>
      <c r="R32" s="110">
        <f>R30/-R31</f>
        <v>-60663.600000000006</v>
      </c>
    </row>
    <row r="34" spans="7:18" ht="13.5" customHeight="1" x14ac:dyDescent="0.2">
      <c r="G34" s="44" t="s">
        <v>94</v>
      </c>
      <c r="H34" s="44" t="s">
        <v>106</v>
      </c>
      <c r="I34" s="44" t="s">
        <v>107</v>
      </c>
      <c r="J34" s="44" t="s">
        <v>108</v>
      </c>
      <c r="L34" s="44" t="s">
        <v>106</v>
      </c>
      <c r="M34" s="44" t="s">
        <v>107</v>
      </c>
      <c r="N34" s="44" t="s">
        <v>108</v>
      </c>
      <c r="P34" s="44" t="s">
        <v>106</v>
      </c>
      <c r="Q34" s="44" t="s">
        <v>107</v>
      </c>
      <c r="R34" s="44" t="s">
        <v>108</v>
      </c>
    </row>
    <row r="35" spans="7:18" ht="13.5" customHeight="1" x14ac:dyDescent="0.2">
      <c r="G35" s="44" t="s">
        <v>109</v>
      </c>
      <c r="H35" s="110"/>
      <c r="I35" s="110">
        <f>'[2]MWA Prompt'!I33</f>
        <v>233</v>
      </c>
      <c r="J35" s="110">
        <f>I35-H35</f>
        <v>233</v>
      </c>
      <c r="L35" s="110"/>
      <c r="M35" s="110">
        <f>'[2]MWA Prompt'!M33</f>
        <v>228</v>
      </c>
      <c r="N35" s="110">
        <f>M35-L35</f>
        <v>228</v>
      </c>
      <c r="P35" s="110"/>
      <c r="Q35" s="110">
        <f>'[2]MWA Prompt'!Q33</f>
        <v>160</v>
      </c>
      <c r="R35" s="110">
        <f>Q35-P35</f>
        <v>160</v>
      </c>
    </row>
    <row r="36" spans="7:18" ht="13.5" customHeight="1" x14ac:dyDescent="0.2">
      <c r="G36" s="44" t="s">
        <v>110</v>
      </c>
      <c r="H36" s="110"/>
      <c r="I36" s="110">
        <f>'[2]MWA Prompt'!I34</f>
        <v>233</v>
      </c>
      <c r="J36" s="110">
        <f>I36-H36</f>
        <v>233</v>
      </c>
      <c r="L36" s="110"/>
      <c r="M36" s="110">
        <f>'[2]MWA Prompt'!M34</f>
        <v>228</v>
      </c>
      <c r="N36" s="110">
        <f>M36-L36</f>
        <v>228</v>
      </c>
      <c r="P36" s="110"/>
      <c r="Q36" s="110">
        <f>'[2]MWA Prompt'!Q34</f>
        <v>160</v>
      </c>
      <c r="R36" s="110">
        <f>Q36-P36</f>
        <v>160</v>
      </c>
    </row>
    <row r="37" spans="7:18" ht="13.5" customHeight="1" x14ac:dyDescent="0.2">
      <c r="G37" s="44" t="s">
        <v>111</v>
      </c>
      <c r="H37" s="110"/>
      <c r="I37" s="110">
        <f>((I35*I46)+(I36*I47))/I48</f>
        <v>233</v>
      </c>
      <c r="J37" s="110">
        <f>((J35*J46)+(J36*J47))/J48</f>
        <v>233</v>
      </c>
      <c r="L37" s="110"/>
      <c r="M37" s="110">
        <f>((M35*M46)+(M36*M47))/M48</f>
        <v>228</v>
      </c>
      <c r="N37" s="110">
        <f>((N35*N46)+(N36*N47))/N48</f>
        <v>228</v>
      </c>
      <c r="P37" s="110"/>
      <c r="Q37" s="110">
        <f>((Q35*Q46)+(Q36*Q47))/Q48</f>
        <v>160</v>
      </c>
      <c r="R37" s="110">
        <f>((R35*R46)+(R36*R47))/R48</f>
        <v>160</v>
      </c>
    </row>
    <row r="38" spans="7:18" ht="13.5" customHeight="1" x14ac:dyDescent="0.2">
      <c r="G38" s="44" t="s">
        <v>112</v>
      </c>
      <c r="H38" s="110"/>
      <c r="I38" s="110"/>
      <c r="J38" s="111">
        <v>7.29</v>
      </c>
      <c r="L38" s="110"/>
      <c r="M38" s="110"/>
      <c r="N38" s="111">
        <v>7.29</v>
      </c>
      <c r="P38" s="110"/>
      <c r="Q38" s="110"/>
      <c r="R38" s="111">
        <v>7.29</v>
      </c>
    </row>
    <row r="39" spans="7:18" ht="13.5" customHeight="1" x14ac:dyDescent="0.2">
      <c r="G39" s="44" t="s">
        <v>113</v>
      </c>
      <c r="H39" s="110"/>
      <c r="I39" s="110"/>
      <c r="J39" s="110">
        <f>J48</f>
        <v>744</v>
      </c>
      <c r="L39" s="110"/>
      <c r="M39" s="110"/>
      <c r="N39" s="110">
        <f>N48</f>
        <v>672</v>
      </c>
      <c r="P39" s="110"/>
      <c r="Q39" s="110"/>
      <c r="R39" s="110">
        <f>R48</f>
        <v>744</v>
      </c>
    </row>
    <row r="40" spans="7:18" ht="13.5" customHeight="1" x14ac:dyDescent="0.2">
      <c r="G40" s="44" t="s">
        <v>114</v>
      </c>
      <c r="H40" s="110"/>
      <c r="I40" s="110"/>
      <c r="J40" s="110">
        <f>J37*J38*J39</f>
        <v>1263736.0799999998</v>
      </c>
      <c r="L40" s="110"/>
      <c r="M40" s="110"/>
      <c r="N40" s="110">
        <f>N37*N38*N39</f>
        <v>1116944.6400000001</v>
      </c>
      <c r="P40" s="110"/>
      <c r="Q40" s="110"/>
      <c r="R40" s="110">
        <f>R37*R38*R39</f>
        <v>867801.60000000009</v>
      </c>
    </row>
    <row r="41" spans="7:18" ht="13.5" customHeight="1" x14ac:dyDescent="0.2">
      <c r="G41" s="44" t="s">
        <v>48</v>
      </c>
      <c r="H41" s="110"/>
      <c r="I41" s="110"/>
      <c r="J41" s="110">
        <v>31</v>
      </c>
      <c r="L41" s="110"/>
      <c r="M41" s="110"/>
      <c r="N41" s="110">
        <v>28</v>
      </c>
      <c r="P41" s="110"/>
      <c r="Q41" s="110"/>
      <c r="R41" s="110">
        <v>31</v>
      </c>
    </row>
    <row r="42" spans="7:18" ht="13.5" customHeight="1" x14ac:dyDescent="0.2">
      <c r="G42" s="44" t="s">
        <v>116</v>
      </c>
      <c r="H42" s="110"/>
      <c r="I42" s="110"/>
      <c r="J42" s="110">
        <f>J40/-J41</f>
        <v>-40765.679999999993</v>
      </c>
      <c r="L42" s="110"/>
      <c r="M42" s="110"/>
      <c r="N42" s="110">
        <f>N40/-N41</f>
        <v>-39890.880000000005</v>
      </c>
      <c r="P42" s="110"/>
      <c r="Q42" s="110"/>
      <c r="R42" s="110">
        <f>R40/-R41</f>
        <v>-27993.600000000002</v>
      </c>
    </row>
    <row r="43" spans="7:18" ht="13.5" customHeight="1" x14ac:dyDescent="0.2">
      <c r="H43" s="113"/>
      <c r="I43" s="113"/>
      <c r="J43" s="113"/>
      <c r="K43" s="113"/>
      <c r="L43" s="113"/>
      <c r="M43" s="113"/>
      <c r="N43" s="113"/>
      <c r="P43" s="113"/>
      <c r="Q43" s="113"/>
      <c r="R43" s="113"/>
    </row>
    <row r="44" spans="7:18" ht="13.5" customHeight="1" x14ac:dyDescent="0.2">
      <c r="J44" s="44">
        <f>J32+J42</f>
        <v>-141724.07999999996</v>
      </c>
      <c r="N44" s="44">
        <f>N32+N42</f>
        <v>-139520.88</v>
      </c>
      <c r="R44" s="44">
        <f>R32+R42</f>
        <v>-88657.200000000012</v>
      </c>
    </row>
    <row r="46" spans="7:18" ht="13.5" customHeight="1" x14ac:dyDescent="0.2">
      <c r="I46" s="44">
        <v>416</v>
      </c>
      <c r="J46" s="44">
        <v>416</v>
      </c>
      <c r="M46" s="44">
        <v>384</v>
      </c>
      <c r="N46" s="44">
        <v>384</v>
      </c>
      <c r="Q46" s="44">
        <v>416</v>
      </c>
      <c r="R46" s="44">
        <v>416</v>
      </c>
    </row>
    <row r="47" spans="7:18" ht="13.5" customHeight="1" x14ac:dyDescent="0.2">
      <c r="I47" s="44">
        <v>328</v>
      </c>
      <c r="J47" s="44">
        <v>328</v>
      </c>
      <c r="M47" s="44">
        <v>288</v>
      </c>
      <c r="N47" s="44">
        <v>288</v>
      </c>
      <c r="Q47" s="44">
        <v>328</v>
      </c>
      <c r="R47" s="44">
        <v>328</v>
      </c>
    </row>
    <row r="48" spans="7:18" ht="13.5" customHeight="1" x14ac:dyDescent="0.2">
      <c r="I48" s="44">
        <v>744</v>
      </c>
      <c r="J48" s="44">
        <v>744</v>
      </c>
      <c r="M48" s="44">
        <v>672</v>
      </c>
      <c r="N48" s="44">
        <v>672</v>
      </c>
      <c r="Q48" s="44">
        <v>744</v>
      </c>
      <c r="R48" s="44">
        <v>744</v>
      </c>
    </row>
  </sheetData>
  <mergeCells count="3">
    <mergeCell ref="H23:J23"/>
    <mergeCell ref="L23:N23"/>
    <mergeCell ref="P23:R23"/>
  </mergeCells>
  <printOptions gridLines="1"/>
  <pageMargins left="0.75" right="0.75" top="0.5" bottom="0.5" header="0" footer="0"/>
  <pageSetup paperSize="5" scale="90" fitToWidth="0" fitToHeight="0" orientation="landscape" cellComments="asDisplayed" horizontalDpi="0" r:id="rId1"/>
  <headerFooter alignWithMargins="0">
    <oddFooter>&amp;L&amp;A&amp;CPage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2"/>
  <dimension ref="A1:AA45"/>
  <sheetViews>
    <sheetView showGridLines="0" defaultGridColor="0" colorId="22" zoomScale="85" workbookViewId="0"/>
  </sheetViews>
  <sheetFormatPr defaultColWidth="12" defaultRowHeight="13.5" customHeight="1" x14ac:dyDescent="0.15"/>
  <cols>
    <col min="1" max="1" width="33.1640625" style="157" customWidth="1"/>
    <col min="2" max="2" width="4" style="157" customWidth="1"/>
    <col min="3" max="26" width="13.33203125" style="157" customWidth="1"/>
    <col min="27" max="27" width="16" style="157" customWidth="1"/>
    <col min="28" max="16384" width="12" style="68"/>
  </cols>
  <sheetData>
    <row r="1" spans="1:27" ht="12" customHeight="1" x14ac:dyDescent="0.15">
      <c r="A1" s="156" t="s">
        <v>150</v>
      </c>
    </row>
    <row r="2" spans="1:27" ht="12" customHeight="1" x14ac:dyDescent="0.15">
      <c r="A2" s="156" t="str">
        <f>'PLR SUM FIXED INPUT PG'!A2</f>
        <v>Valuation Date:  12/26/2001</v>
      </c>
    </row>
    <row r="3" spans="1:27" ht="12" customHeight="1" x14ac:dyDescent="0.15">
      <c r="A3" s="156" t="str">
        <f>'PLR SUM FIXED INPUT PG'!A3</f>
        <v>Prior Date:          12/21/2001</v>
      </c>
    </row>
    <row r="4" spans="1:27" ht="12" customHeight="1" x14ac:dyDescent="0.15">
      <c r="A4" s="156" t="str">
        <f>'PLR SUM FIXED INPUT PG'!A4</f>
        <v>As of:                  12/26/2001</v>
      </c>
    </row>
    <row r="5" spans="1:27" ht="13.5" customHeight="1" thickBot="1" x14ac:dyDescent="0.2"/>
    <row r="6" spans="1:27" ht="13.5" customHeight="1" thickBot="1" x14ac:dyDescent="0.2">
      <c r="A6" s="177" t="s">
        <v>148</v>
      </c>
    </row>
    <row r="7" spans="1:27" ht="12" customHeight="1" x14ac:dyDescent="0.15">
      <c r="A7" s="158" t="str">
        <f>'PLR SUM FIXED INPUT PG'!A6</f>
        <v>Dth</v>
      </c>
      <c r="C7" s="159" t="str">
        <f>'PLR SUM FIXED INPUT PG'!C6</f>
        <v>Jan-02</v>
      </c>
      <c r="D7" s="159" t="str">
        <f>'PLR SUM FIXED INPUT PG'!D6</f>
        <v>Feb-02</v>
      </c>
      <c r="E7" s="159" t="str">
        <f>'PLR SUM FIXED INPUT PG'!E6</f>
        <v>Mar-02</v>
      </c>
      <c r="F7" s="159" t="str">
        <f>'PLR SUM FIXED INPUT PG'!F6</f>
        <v>Apr-02</v>
      </c>
      <c r="G7" s="159" t="str">
        <f>'PLR SUM FIXED INPUT PG'!G6</f>
        <v>May-02</v>
      </c>
      <c r="H7" s="159" t="str">
        <f>'PLR SUM FIXED INPUT PG'!H6</f>
        <v>Jun-02</v>
      </c>
      <c r="I7" s="159" t="str">
        <f>'PLR SUM FIXED INPUT PG'!I6</f>
        <v>Jul-02</v>
      </c>
      <c r="J7" s="159" t="str">
        <f>'PLR SUM FIXED INPUT PG'!J6</f>
        <v>Aug-02</v>
      </c>
      <c r="K7" s="159" t="str">
        <f>'PLR SUM FIXED INPUT PG'!K6</f>
        <v>Sep-02</v>
      </c>
      <c r="L7" s="159" t="str">
        <f>'PLR SUM FIXED INPUT PG'!L6</f>
        <v>Oct-02</v>
      </c>
      <c r="M7" s="159" t="str">
        <f>'PLR SUM FIXED INPUT PG'!M6</f>
        <v>Nov-02</v>
      </c>
      <c r="N7" s="159" t="str">
        <f>'PLR SUM FIXED INPUT PG'!N6</f>
        <v>Dec-02</v>
      </c>
      <c r="O7" s="159" t="str">
        <f>'PLR SUM FIXED INPUT PG'!O6</f>
        <v>Jan-03</v>
      </c>
      <c r="P7" s="159" t="str">
        <f>'PLR SUM FIXED INPUT PG'!P6</f>
        <v>Feb-03</v>
      </c>
      <c r="Q7" s="159" t="str">
        <f>'PLR SUM FIXED INPUT PG'!Q6</f>
        <v>Mar-03</v>
      </c>
      <c r="R7" s="159" t="str">
        <f>'PLR SUM FIXED INPUT PG'!R6</f>
        <v>Apr-03</v>
      </c>
      <c r="S7" s="159" t="str">
        <f>'PLR SUM FIXED INPUT PG'!S6</f>
        <v>May-03</v>
      </c>
      <c r="T7" s="159" t="str">
        <f>'PLR SUM FIXED INPUT PG'!T6</f>
        <v>Jun-03</v>
      </c>
      <c r="U7" s="159" t="str">
        <f>'PLR SUM FIXED INPUT PG'!U6</f>
        <v>Jul-03</v>
      </c>
      <c r="V7" s="159" t="str">
        <f>'PLR SUM FIXED INPUT PG'!V6</f>
        <v>Aug-03</v>
      </c>
      <c r="W7" s="159" t="str">
        <f>'PLR SUM FIXED INPUT PG'!W6</f>
        <v>Sep-03</v>
      </c>
      <c r="X7" s="159" t="str">
        <f>'PLR SUM FIXED INPUT PG'!X6</f>
        <v>Oct-03</v>
      </c>
      <c r="Y7" s="159" t="str">
        <f>'PLR SUM FIXED INPUT PG'!Y6</f>
        <v>Nov-03</v>
      </c>
      <c r="Z7" s="159" t="str">
        <f>'PLR SUM FIXED INPUT PG'!Z6</f>
        <v>Dec-03</v>
      </c>
      <c r="AA7" s="159" t="str">
        <f>'PLR SUM FIXED INPUT PG'!AA6</f>
        <v>TOTAL</v>
      </c>
    </row>
    <row r="8" spans="1:27" ht="11.25" customHeight="1" x14ac:dyDescent="0.15">
      <c r="A8" s="160" t="str">
        <f>'PLR SUM FIXED INPUT PG'!A7</f>
        <v>Aeco</v>
      </c>
      <c r="C8" s="160">
        <f>'PLR SUM FIXED INPUT PG'!C7</f>
        <v>28434.509600000001</v>
      </c>
      <c r="D8" s="160">
        <f>'PLR SUM FIXED INPUT PG'!D7</f>
        <v>23695.4247</v>
      </c>
      <c r="E8" s="160">
        <f>'PLR SUM FIXED INPUT PG'!E7</f>
        <v>23695.4247</v>
      </c>
      <c r="F8" s="160">
        <f>'PLR SUM FIXED INPUT PG'!F7</f>
        <v>9478.1699000000008</v>
      </c>
      <c r="G8" s="160">
        <f>'PLR SUM FIXED INPUT PG'!G7</f>
        <v>9478.1699000000008</v>
      </c>
      <c r="H8" s="160">
        <f>'PLR SUM FIXED INPUT PG'!H7</f>
        <v>14217.254800000001</v>
      </c>
      <c r="I8" s="160">
        <f>'PLR SUM FIXED INPUT PG'!I7</f>
        <v>14217.254800000001</v>
      </c>
      <c r="J8" s="160">
        <f>'PLR SUM FIXED INPUT PG'!J7</f>
        <v>14217.254800000001</v>
      </c>
      <c r="K8" s="160">
        <f>'PLR SUM FIXED INPUT PG'!K7</f>
        <v>14217.254800000001</v>
      </c>
      <c r="L8" s="160">
        <f>'PLR SUM FIXED INPUT PG'!L7</f>
        <v>14217.254800000001</v>
      </c>
      <c r="M8" s="160">
        <f>'PLR SUM FIXED INPUT PG'!M7</f>
        <v>18956.339800000002</v>
      </c>
      <c r="N8" s="160">
        <f>'PLR SUM FIXED INPUT PG'!N7</f>
        <v>18956.339800000002</v>
      </c>
      <c r="O8" s="160">
        <f>'PLR SUM FIXED INPUT PG'!O7</f>
        <v>18956.339800000002</v>
      </c>
      <c r="P8" s="160">
        <f>'PLR SUM FIXED INPUT PG'!P7</f>
        <v>18956.339800000002</v>
      </c>
      <c r="Q8" s="160">
        <f>'PLR SUM FIXED INPUT PG'!Q7</f>
        <v>18956.339800000002</v>
      </c>
      <c r="R8" s="160">
        <f>'PLR SUM FIXED INPUT PG'!R7</f>
        <v>9478.1699000000008</v>
      </c>
      <c r="S8" s="160">
        <f>'PLR SUM FIXED INPUT PG'!S7</f>
        <v>9478.1699000000008</v>
      </c>
      <c r="T8" s="160">
        <f>'PLR SUM FIXED INPUT PG'!T7</f>
        <v>9478.1699000000008</v>
      </c>
      <c r="U8" s="160">
        <f>'PLR SUM FIXED INPUT PG'!U7</f>
        <v>9478.1699000000008</v>
      </c>
      <c r="V8" s="160">
        <f>'PLR SUM FIXED INPUT PG'!V7</f>
        <v>9478.1699000000008</v>
      </c>
      <c r="W8" s="160">
        <f>'PLR SUM FIXED INPUT PG'!W7</f>
        <v>9478.1699000000008</v>
      </c>
      <c r="X8" s="160">
        <f>'PLR SUM FIXED INPUT PG'!X7</f>
        <v>9478.1699000000008</v>
      </c>
      <c r="Y8" s="160">
        <f>'PLR SUM FIXED INPUT PG'!Y7</f>
        <v>0</v>
      </c>
      <c r="Z8" s="160">
        <f>'PLR SUM FIXED INPUT PG'!Z7</f>
        <v>0</v>
      </c>
    </row>
    <row r="9" spans="1:27" ht="11.25" customHeight="1" thickBot="1" x14ac:dyDescent="0.2">
      <c r="A9" s="160" t="str">
        <f>'PLR SUM FIXED INPUT PG'!A8</f>
        <v>Coyote Plant</v>
      </c>
      <c r="C9" s="160">
        <f>'PLR SUM FIXED INPUT PG'!C8</f>
        <v>-28548.3871</v>
      </c>
      <c r="D9" s="160">
        <f>'PLR SUM FIXED INPUT PG'!D8</f>
        <v>-15928.5357</v>
      </c>
      <c r="E9" s="160">
        <f>'PLR SUM FIXED INPUT PG'!E8</f>
        <v>-5290.2902999999997</v>
      </c>
      <c r="F9" s="160">
        <f>'PLR SUM FIXED INPUT PG'!F8</f>
        <v>-6366.6666999999998</v>
      </c>
      <c r="G9" s="160">
        <f>'PLR SUM FIXED INPUT PG'!G8</f>
        <v>-5580.6451999999999</v>
      </c>
      <c r="H9" s="160">
        <f>'PLR SUM FIXED INPUT PG'!H8</f>
        <v>-6800</v>
      </c>
      <c r="I9" s="160">
        <f>'PLR SUM FIXED INPUT PG'!I8</f>
        <v>-24516.096799999999</v>
      </c>
      <c r="J9" s="160">
        <f>'PLR SUM FIXED INPUT PG'!J8</f>
        <v>-30064.483899999999</v>
      </c>
      <c r="K9" s="160">
        <f>'PLR SUM FIXED INPUT PG'!K8</f>
        <v>-24866.666700000002</v>
      </c>
      <c r="L9" s="160">
        <f>'PLR SUM FIXED INPUT PG'!L8</f>
        <v>-18451.6129</v>
      </c>
      <c r="M9" s="160">
        <f>'PLR SUM FIXED INPUT PG'!M8</f>
        <v>-17599.966700000001</v>
      </c>
      <c r="N9" s="160">
        <f>'PLR SUM FIXED INPUT PG'!N8</f>
        <v>-19580.645199999999</v>
      </c>
      <c r="O9" s="160">
        <f>'PLR SUM FIXED INPUT PG'!O8</f>
        <v>-20290.354800000001</v>
      </c>
      <c r="P9" s="160">
        <f>'PLR SUM FIXED INPUT PG'!P8</f>
        <v>-16571.428599999999</v>
      </c>
      <c r="Q9" s="160">
        <f>'PLR SUM FIXED INPUT PG'!Q8</f>
        <v>-13774.193499999999</v>
      </c>
      <c r="R9" s="160">
        <f>'PLR SUM FIXED INPUT PG'!R8</f>
        <v>-9000</v>
      </c>
      <c r="S9" s="160">
        <f>'PLR SUM FIXED INPUT PG'!S8</f>
        <v>-580.64520000000005</v>
      </c>
      <c r="T9" s="160">
        <f>'PLR SUM FIXED INPUT PG'!T8</f>
        <v>-6466.6333000000004</v>
      </c>
      <c r="U9" s="160">
        <f>'PLR SUM FIXED INPUT PG'!U8</f>
        <v>-21387.1613</v>
      </c>
      <c r="V9" s="160">
        <f>'PLR SUM FIXED INPUT PG'!V8</f>
        <v>-26161.3226</v>
      </c>
      <c r="W9" s="160">
        <f>'PLR SUM FIXED INPUT PG'!W8</f>
        <v>-23533.333299999998</v>
      </c>
      <c r="X9" s="160">
        <f>'PLR SUM FIXED INPUT PG'!X8</f>
        <v>-13935.516100000001</v>
      </c>
      <c r="Y9" s="160">
        <f>'PLR SUM FIXED INPUT PG'!Y8</f>
        <v>-15300</v>
      </c>
      <c r="Z9" s="160">
        <f>'PLR SUM FIXED INPUT PG'!Z8</f>
        <v>-18612.903200000001</v>
      </c>
    </row>
    <row r="10" spans="1:27" ht="11.25" customHeight="1" x14ac:dyDescent="0.15">
      <c r="A10" s="156" t="str">
        <f>'PLR SUM FIXED INPUT PG'!A9</f>
        <v>Total Aeco</v>
      </c>
      <c r="C10" s="161">
        <f>SUM(C8:C9)</f>
        <v>-113.87749999999869</v>
      </c>
      <c r="D10" s="161">
        <f t="shared" ref="D10:Z10" si="0">SUM(D8:D9)</f>
        <v>7766.8889999999992</v>
      </c>
      <c r="E10" s="161">
        <f t="shared" si="0"/>
        <v>18405.134399999999</v>
      </c>
      <c r="F10" s="161">
        <f t="shared" si="0"/>
        <v>3111.503200000001</v>
      </c>
      <c r="G10" s="161">
        <f t="shared" si="0"/>
        <v>3897.5247000000008</v>
      </c>
      <c r="H10" s="161">
        <f t="shared" si="0"/>
        <v>7417.2548000000006</v>
      </c>
      <c r="I10" s="161">
        <f t="shared" si="0"/>
        <v>-10298.841999999999</v>
      </c>
      <c r="J10" s="161">
        <f t="shared" si="0"/>
        <v>-15847.229099999999</v>
      </c>
      <c r="K10" s="161">
        <f t="shared" si="0"/>
        <v>-10649.411900000001</v>
      </c>
      <c r="L10" s="161">
        <f t="shared" si="0"/>
        <v>-4234.3580999999995</v>
      </c>
      <c r="M10" s="161">
        <f t="shared" si="0"/>
        <v>1356.3731000000007</v>
      </c>
      <c r="N10" s="161">
        <f t="shared" si="0"/>
        <v>-624.30539999999746</v>
      </c>
      <c r="O10" s="161">
        <f t="shared" si="0"/>
        <v>-1334.0149999999994</v>
      </c>
      <c r="P10" s="161">
        <f t="shared" si="0"/>
        <v>2384.9112000000023</v>
      </c>
      <c r="Q10" s="161">
        <f t="shared" si="0"/>
        <v>5182.1463000000022</v>
      </c>
      <c r="R10" s="161">
        <f t="shared" si="0"/>
        <v>478.16990000000078</v>
      </c>
      <c r="S10" s="161">
        <f t="shared" si="0"/>
        <v>8897.5246999999999</v>
      </c>
      <c r="T10" s="161">
        <f t="shared" si="0"/>
        <v>3011.5366000000004</v>
      </c>
      <c r="U10" s="161">
        <f t="shared" si="0"/>
        <v>-11908.991399999999</v>
      </c>
      <c r="V10" s="161">
        <f t="shared" si="0"/>
        <v>-16683.152699999999</v>
      </c>
      <c r="W10" s="161">
        <f t="shared" si="0"/>
        <v>-14055.163399999998</v>
      </c>
      <c r="X10" s="161">
        <f t="shared" si="0"/>
        <v>-4457.3462</v>
      </c>
      <c r="Y10" s="161">
        <f t="shared" si="0"/>
        <v>-15300</v>
      </c>
      <c r="Z10" s="161">
        <f t="shared" si="0"/>
        <v>-18612.903200000001</v>
      </c>
    </row>
    <row r="12" spans="1:27" ht="11.25" customHeight="1" x14ac:dyDescent="0.15">
      <c r="A12" s="160" t="str">
        <f>'PLR SUM FIXED INPUT PG'!A11</f>
        <v>Sumas</v>
      </c>
      <c r="C12" s="160">
        <f>'PLR SUM FIXED INPUT PG'!C11</f>
        <v>20000</v>
      </c>
      <c r="D12" s="160">
        <f>'PLR SUM FIXED INPUT PG'!D11</f>
        <v>20000</v>
      </c>
      <c r="E12" s="160">
        <f>'PLR SUM FIXED INPUT PG'!E11</f>
        <v>-15000</v>
      </c>
      <c r="F12" s="160">
        <f>'PLR SUM FIXED INPUT PG'!F11</f>
        <v>-5000</v>
      </c>
      <c r="G12" s="160">
        <f>'PLR SUM FIXED INPUT PG'!G11</f>
        <v>-5000</v>
      </c>
      <c r="H12" s="160">
        <f>'PLR SUM FIXED INPUT PG'!H11</f>
        <v>15000</v>
      </c>
      <c r="I12" s="160">
        <f>'PLR SUM FIXED INPUT PG'!I11</f>
        <v>20000</v>
      </c>
      <c r="J12" s="160">
        <f>'PLR SUM FIXED INPUT PG'!J11</f>
        <v>25000</v>
      </c>
      <c r="K12" s="160">
        <f>'PLR SUM FIXED INPUT PG'!K11</f>
        <v>25000</v>
      </c>
      <c r="L12" s="160">
        <f>'PLR SUM FIXED INPUT PG'!L11</f>
        <v>25000</v>
      </c>
      <c r="M12" s="160">
        <f>'PLR SUM FIXED INPUT PG'!M11</f>
        <v>5000</v>
      </c>
      <c r="N12" s="160">
        <f>'PLR SUM FIXED INPUT PG'!N11</f>
        <v>5000</v>
      </c>
      <c r="O12" s="160">
        <f>'PLR SUM FIXED INPUT PG'!O11</f>
        <v>5000</v>
      </c>
      <c r="P12" s="160">
        <f>'PLR SUM FIXED INPUT PG'!P11</f>
        <v>0</v>
      </c>
      <c r="Q12" s="160">
        <f>'PLR SUM FIXED INPUT PG'!Q11</f>
        <v>0</v>
      </c>
      <c r="R12" s="160">
        <f>'PLR SUM FIXED INPUT PG'!R11</f>
        <v>5000</v>
      </c>
      <c r="S12" s="160">
        <f>'PLR SUM FIXED INPUT PG'!S11</f>
        <v>5000</v>
      </c>
      <c r="T12" s="160">
        <f>'PLR SUM FIXED INPUT PG'!T11</f>
        <v>5000</v>
      </c>
      <c r="U12" s="160">
        <f>'PLR SUM FIXED INPUT PG'!U11</f>
        <v>5000</v>
      </c>
      <c r="V12" s="160">
        <f>'PLR SUM FIXED INPUT PG'!V11</f>
        <v>5000</v>
      </c>
      <c r="W12" s="160">
        <f>'PLR SUM FIXED INPUT PG'!W11</f>
        <v>5000</v>
      </c>
      <c r="X12" s="160">
        <f>'PLR SUM FIXED INPUT PG'!X11</f>
        <v>5000</v>
      </c>
      <c r="Y12" s="160">
        <f>'PLR SUM FIXED INPUT PG'!Y11</f>
        <v>0</v>
      </c>
      <c r="Z12" s="160">
        <f>'PLR SUM FIXED INPUT PG'!Z11</f>
        <v>0</v>
      </c>
    </row>
    <row r="13" spans="1:27" ht="11.25" customHeight="1" x14ac:dyDescent="0.15">
      <c r="A13" s="160" t="str">
        <f>'PLR SUM FIXED INPUT PG'!A12</f>
        <v>Rockies</v>
      </c>
      <c r="C13" s="160">
        <f>'PLR SUM FIXED INPUT PG'!C12</f>
        <v>20000</v>
      </c>
      <c r="D13" s="160">
        <f>'PLR SUM FIXED INPUT PG'!D12</f>
        <v>5000</v>
      </c>
      <c r="E13" s="160">
        <f>'PLR SUM FIXED INPUT PG'!E12</f>
        <v>5000</v>
      </c>
      <c r="F13" s="160">
        <f>'PLR SUM FIXED INPUT PG'!F12</f>
        <v>-5000</v>
      </c>
      <c r="G13" s="160">
        <f>'PLR SUM FIXED INPUT PG'!G12</f>
        <v>10000</v>
      </c>
      <c r="H13" s="160">
        <f>'PLR SUM FIXED INPUT PG'!H12</f>
        <v>10000</v>
      </c>
      <c r="I13" s="160">
        <f>'PLR SUM FIXED INPUT PG'!I12</f>
        <v>30000</v>
      </c>
      <c r="J13" s="160">
        <f>'PLR SUM FIXED INPUT PG'!J12</f>
        <v>30000</v>
      </c>
      <c r="K13" s="160">
        <f>'PLR SUM FIXED INPUT PG'!K12</f>
        <v>30000</v>
      </c>
      <c r="L13" s="160">
        <f>'PLR SUM FIXED INPUT PG'!L12</f>
        <v>30000</v>
      </c>
      <c r="M13" s="160">
        <f>'PLR SUM FIXED INPUT PG'!M12</f>
        <v>20000</v>
      </c>
      <c r="N13" s="160">
        <f>'PLR SUM FIXED INPUT PG'!N12</f>
        <v>20000</v>
      </c>
      <c r="O13" s="160">
        <f>'PLR SUM FIXED INPUT PG'!O12</f>
        <v>20000</v>
      </c>
      <c r="P13" s="160">
        <f>'PLR SUM FIXED INPUT PG'!P12</f>
        <v>20000</v>
      </c>
      <c r="Q13" s="160">
        <f>'PLR SUM FIXED INPUT PG'!Q12</f>
        <v>20000</v>
      </c>
      <c r="R13" s="160">
        <f>'PLR SUM FIXED INPUT PG'!R12</f>
        <v>5000</v>
      </c>
      <c r="S13" s="160">
        <f>'PLR SUM FIXED INPUT PG'!S12</f>
        <v>5000</v>
      </c>
      <c r="T13" s="160">
        <f>'PLR SUM FIXED INPUT PG'!T12</f>
        <v>5000</v>
      </c>
      <c r="U13" s="160">
        <f>'PLR SUM FIXED INPUT PG'!U12</f>
        <v>5000</v>
      </c>
      <c r="V13" s="160">
        <f>'PLR SUM FIXED INPUT PG'!V12</f>
        <v>5000</v>
      </c>
      <c r="W13" s="160">
        <f>'PLR SUM FIXED INPUT PG'!W12</f>
        <v>5000</v>
      </c>
      <c r="X13" s="160">
        <f>'PLR SUM FIXED INPUT PG'!X12</f>
        <v>5000</v>
      </c>
      <c r="Y13" s="160">
        <f>'PLR SUM FIXED INPUT PG'!Y12</f>
        <v>0</v>
      </c>
      <c r="Z13" s="160">
        <f>'PLR SUM FIXED INPUT PG'!Z12</f>
        <v>0</v>
      </c>
    </row>
    <row r="14" spans="1:27" ht="11.25" customHeight="1" thickBot="1" x14ac:dyDescent="0.2">
      <c r="A14" s="160" t="str">
        <f>'PLR SUM FIXED INPUT PG'!A13</f>
        <v>Beaver Plant</v>
      </c>
      <c r="C14" s="160">
        <f>'PLR SUM FIXED INPUT PG'!C13</f>
        <v>-22354.806499999999</v>
      </c>
      <c r="D14" s="160">
        <f>'PLR SUM FIXED INPUT PG'!D13</f>
        <v>-9035.7142999999996</v>
      </c>
      <c r="E14" s="160">
        <f>'PLR SUM FIXED INPUT PG'!E13</f>
        <v>-193.54839999999999</v>
      </c>
      <c r="F14" s="160">
        <f>'PLR SUM FIXED INPUT PG'!F13</f>
        <v>-200</v>
      </c>
      <c r="G14" s="160">
        <f>'PLR SUM FIXED INPUT PG'!G13</f>
        <v>-1838.7097000000001</v>
      </c>
      <c r="H14" s="160">
        <f>'PLR SUM FIXED INPUT PG'!H13</f>
        <v>-7299.9666999999999</v>
      </c>
      <c r="I14" s="160">
        <f>'PLR SUM FIXED INPUT PG'!I13</f>
        <v>-41935.483899999999</v>
      </c>
      <c r="J14" s="160">
        <f>'PLR SUM FIXED INPUT PG'!J13</f>
        <v>-62161.290300000001</v>
      </c>
      <c r="K14" s="160">
        <f>'PLR SUM FIXED INPUT PG'!K13</f>
        <v>-45133.333299999998</v>
      </c>
      <c r="L14" s="160">
        <f>'PLR SUM FIXED INPUT PG'!L13</f>
        <v>-27548.3871</v>
      </c>
      <c r="M14" s="160">
        <f>'PLR SUM FIXED INPUT PG'!M13</f>
        <v>-15499.966700000001</v>
      </c>
      <c r="N14" s="160">
        <f>'PLR SUM FIXED INPUT PG'!N13</f>
        <v>-19161.258099999999</v>
      </c>
      <c r="O14" s="160">
        <f>'PLR SUM FIXED INPUT PG'!O13</f>
        <v>-21806.4516</v>
      </c>
      <c r="P14" s="160">
        <f>'PLR SUM FIXED INPUT PG'!P13</f>
        <v>-17142.821400000001</v>
      </c>
      <c r="Q14" s="160">
        <f>'PLR SUM FIXED INPUT PG'!Q13</f>
        <v>-10806.483899999999</v>
      </c>
      <c r="R14" s="160">
        <f>'PLR SUM FIXED INPUT PG'!R13</f>
        <v>-9900</v>
      </c>
      <c r="S14" s="160">
        <f>'PLR SUM FIXED INPUT PG'!S13</f>
        <v>-5612.8710000000001</v>
      </c>
      <c r="T14" s="160">
        <f>'PLR SUM FIXED INPUT PG'!T13</f>
        <v>-7700</v>
      </c>
      <c r="U14" s="160">
        <f>'PLR SUM FIXED INPUT PG'!U13</f>
        <v>-39096.806499999999</v>
      </c>
      <c r="V14" s="160">
        <f>'PLR SUM FIXED INPUT PG'!V13</f>
        <v>-49225.806499999999</v>
      </c>
      <c r="W14" s="160">
        <f>'PLR SUM FIXED INPUT PG'!W13</f>
        <v>-38833.333299999998</v>
      </c>
      <c r="X14" s="160">
        <f>'PLR SUM FIXED INPUT PG'!X13</f>
        <v>-19838.709699999999</v>
      </c>
      <c r="Y14" s="160">
        <f>'PLR SUM FIXED INPUT PG'!Y13</f>
        <v>-15700</v>
      </c>
      <c r="Z14" s="160">
        <f>'PLR SUM FIXED INPUT PG'!Z13</f>
        <v>-21580.645199999999</v>
      </c>
    </row>
    <row r="15" spans="1:27" ht="11.25" hidden="1" customHeight="1" thickBot="1" x14ac:dyDescent="0.2">
      <c r="A15" s="160" t="str">
        <f>'PLR SUM FIXED INPUT PG'!A14</f>
        <v>Beaver II Plant</v>
      </c>
      <c r="C15" s="160">
        <f>'PLR SUM FIXED INPUT PG'!C14</f>
        <v>0</v>
      </c>
      <c r="D15" s="160">
        <f>'PLR SUM FIXED INPUT PG'!D14</f>
        <v>0</v>
      </c>
      <c r="E15" s="160">
        <f>'PLR SUM FIXED INPUT PG'!E14</f>
        <v>0</v>
      </c>
      <c r="F15" s="160">
        <f>'PLR SUM FIXED INPUT PG'!F14</f>
        <v>0</v>
      </c>
      <c r="G15" s="160">
        <f>'PLR SUM FIXED INPUT PG'!G14</f>
        <v>0</v>
      </c>
      <c r="H15" s="160">
        <f>'PLR SUM FIXED INPUT PG'!H14</f>
        <v>0</v>
      </c>
      <c r="I15" s="160">
        <f>'PLR SUM FIXED INPUT PG'!I14</f>
        <v>0</v>
      </c>
      <c r="J15" s="160">
        <f>'PLR SUM FIXED INPUT PG'!J14</f>
        <v>0</v>
      </c>
      <c r="K15" s="160">
        <f>'PLR SUM FIXED INPUT PG'!K14</f>
        <v>0</v>
      </c>
      <c r="L15" s="160">
        <f>'PLR SUM FIXED INPUT PG'!L14</f>
        <v>0</v>
      </c>
      <c r="M15" s="160">
        <f>'PLR SUM FIXED INPUT PG'!M14</f>
        <v>0</v>
      </c>
      <c r="N15" s="160">
        <f>'PLR SUM FIXED INPUT PG'!N14</f>
        <v>0</v>
      </c>
      <c r="O15" s="160">
        <f>'PLR SUM FIXED INPUT PG'!O14</f>
        <v>0</v>
      </c>
      <c r="P15" s="160">
        <f>'PLR SUM FIXED INPUT PG'!P14</f>
        <v>0</v>
      </c>
      <c r="Q15" s="160">
        <f>'PLR SUM FIXED INPUT PG'!Q14</f>
        <v>0</v>
      </c>
      <c r="R15" s="160">
        <f>'PLR SUM FIXED INPUT PG'!R14</f>
        <v>0</v>
      </c>
      <c r="S15" s="160">
        <f>'PLR SUM FIXED INPUT PG'!S14</f>
        <v>0</v>
      </c>
      <c r="T15" s="160">
        <f>'PLR SUM FIXED INPUT PG'!T14</f>
        <v>0</v>
      </c>
      <c r="U15" s="160">
        <f>'PLR SUM FIXED INPUT PG'!U14</f>
        <v>0</v>
      </c>
      <c r="V15" s="160">
        <f>'PLR SUM FIXED INPUT PG'!V14</f>
        <v>0</v>
      </c>
      <c r="W15" s="160">
        <f>'PLR SUM FIXED INPUT PG'!W14</f>
        <v>0</v>
      </c>
      <c r="X15" s="160">
        <f>'PLR SUM FIXED INPUT PG'!X14</f>
        <v>0</v>
      </c>
      <c r="Y15" s="160">
        <f>'PLR SUM FIXED INPUT PG'!Y14</f>
        <v>0</v>
      </c>
      <c r="Z15" s="160">
        <f>'PLR SUM FIXED INPUT PG'!Z14</f>
        <v>0</v>
      </c>
    </row>
    <row r="16" spans="1:27" ht="11.25" customHeight="1" x14ac:dyDescent="0.15">
      <c r="A16" s="156" t="s">
        <v>152</v>
      </c>
      <c r="C16" s="161">
        <f>SUM(C12:C15)</f>
        <v>17645.193500000001</v>
      </c>
      <c r="D16" s="161">
        <f t="shared" ref="D16:Z16" si="1">SUM(D12:D15)</f>
        <v>15964.2857</v>
      </c>
      <c r="E16" s="161">
        <f t="shared" si="1"/>
        <v>-10193.5484</v>
      </c>
      <c r="F16" s="161">
        <f t="shared" si="1"/>
        <v>-10200</v>
      </c>
      <c r="G16" s="161">
        <f t="shared" si="1"/>
        <v>3161.2902999999997</v>
      </c>
      <c r="H16" s="161">
        <f t="shared" si="1"/>
        <v>17700.033299999999</v>
      </c>
      <c r="I16" s="161">
        <f t="shared" si="1"/>
        <v>8064.5161000000007</v>
      </c>
      <c r="J16" s="161">
        <f t="shared" si="1"/>
        <v>-7161.2903000000006</v>
      </c>
      <c r="K16" s="161">
        <f t="shared" si="1"/>
        <v>9866.6667000000016</v>
      </c>
      <c r="L16" s="161">
        <f t="shared" si="1"/>
        <v>27451.6129</v>
      </c>
      <c r="M16" s="161">
        <f t="shared" si="1"/>
        <v>9500.0332999999991</v>
      </c>
      <c r="N16" s="161">
        <f t="shared" si="1"/>
        <v>5838.7419000000009</v>
      </c>
      <c r="O16" s="161">
        <f t="shared" si="1"/>
        <v>3193.5483999999997</v>
      </c>
      <c r="P16" s="161">
        <f t="shared" si="1"/>
        <v>2857.1785999999993</v>
      </c>
      <c r="Q16" s="161">
        <f t="shared" si="1"/>
        <v>9193.5161000000007</v>
      </c>
      <c r="R16" s="161">
        <f t="shared" si="1"/>
        <v>100</v>
      </c>
      <c r="S16" s="161">
        <f t="shared" si="1"/>
        <v>4387.1289999999999</v>
      </c>
      <c r="T16" s="161">
        <f t="shared" si="1"/>
        <v>2300</v>
      </c>
      <c r="U16" s="161">
        <f t="shared" si="1"/>
        <v>-29096.806499999999</v>
      </c>
      <c r="V16" s="161">
        <f t="shared" si="1"/>
        <v>-39225.806499999999</v>
      </c>
      <c r="W16" s="161">
        <f t="shared" si="1"/>
        <v>-28833.333299999998</v>
      </c>
      <c r="X16" s="161">
        <f t="shared" si="1"/>
        <v>-9838.7096999999994</v>
      </c>
      <c r="Y16" s="161">
        <f t="shared" si="1"/>
        <v>-15700</v>
      </c>
      <c r="Z16" s="161">
        <f t="shared" si="1"/>
        <v>-21580.645199999999</v>
      </c>
    </row>
    <row r="18" spans="1:27" ht="11.25" customHeight="1" x14ac:dyDescent="0.15">
      <c r="A18" s="160" t="str">
        <f>'PLR SUM FIXED INPUT PG'!A17</f>
        <v>Futures</v>
      </c>
      <c r="C18" s="160">
        <f>'PLR SUM FIXED INPUT PG'!C17</f>
        <v>0</v>
      </c>
      <c r="D18" s="160">
        <f>'PLR SUM FIXED INPUT PG'!D17</f>
        <v>0</v>
      </c>
      <c r="E18" s="162">
        <f>'PLR SUM FIXED INPUT PG'!E17</f>
        <v>0</v>
      </c>
      <c r="F18" s="160">
        <f>'PLR SUM FIXED INPUT PG'!F17</f>
        <v>0</v>
      </c>
      <c r="G18" s="160">
        <f>'PLR SUM FIXED INPUT PG'!G17</f>
        <v>0</v>
      </c>
      <c r="H18" s="160">
        <f>'PLR SUM FIXED INPUT PG'!H17</f>
        <v>0</v>
      </c>
      <c r="I18" s="160">
        <f>'PLR SUM FIXED INPUT PG'!I17</f>
        <v>0</v>
      </c>
      <c r="J18" s="160">
        <f>'PLR SUM FIXED INPUT PG'!J17</f>
        <v>0</v>
      </c>
      <c r="K18" s="160">
        <f>'PLR SUM FIXED INPUT PG'!K17</f>
        <v>0</v>
      </c>
      <c r="L18" s="160">
        <f>'PLR SUM FIXED INPUT PG'!L17</f>
        <v>0</v>
      </c>
      <c r="M18" s="160">
        <f>'PLR SUM FIXED INPUT PG'!M17</f>
        <v>0</v>
      </c>
      <c r="N18" s="160">
        <f>'PLR SUM FIXED INPUT PG'!N17</f>
        <v>0</v>
      </c>
      <c r="O18" s="160">
        <f>'PLR SUM FIXED INPUT PG'!O17</f>
        <v>0</v>
      </c>
      <c r="P18" s="160">
        <f>'PLR SUM FIXED INPUT PG'!P17</f>
        <v>0</v>
      </c>
      <c r="Q18" s="160">
        <f>'PLR SUM FIXED INPUT PG'!Q17</f>
        <v>0</v>
      </c>
      <c r="R18" s="160">
        <f>'PLR SUM FIXED INPUT PG'!R17</f>
        <v>0</v>
      </c>
      <c r="S18" s="160">
        <f>'PLR SUM FIXED INPUT PG'!S17</f>
        <v>0</v>
      </c>
      <c r="T18" s="160">
        <f>'PLR SUM FIXED INPUT PG'!T17</f>
        <v>0</v>
      </c>
      <c r="U18" s="160">
        <f>'PLR SUM FIXED INPUT PG'!U17</f>
        <v>0</v>
      </c>
      <c r="V18" s="160">
        <f>'PLR SUM FIXED INPUT PG'!V17</f>
        <v>0</v>
      </c>
      <c r="W18" s="160">
        <f>'PLR SUM FIXED INPUT PG'!W17</f>
        <v>0</v>
      </c>
      <c r="X18" s="160">
        <f>'PLR SUM FIXED INPUT PG'!X17</f>
        <v>0</v>
      </c>
      <c r="Y18" s="160">
        <f>'PLR SUM FIXED INPUT PG'!Y17</f>
        <v>0</v>
      </c>
      <c r="Z18" s="160">
        <f>'PLR SUM FIXED INPUT PG'!Z17</f>
        <v>0</v>
      </c>
    </row>
    <row r="19" spans="1:27" ht="13.5" customHeight="1" thickBot="1" x14ac:dyDescent="0.2"/>
    <row r="20" spans="1:27" ht="11.25" customHeight="1" thickBot="1" x14ac:dyDescent="0.2">
      <c r="A20" s="163" t="str">
        <f>'PLR SUM FIXED INPUT PG'!A19</f>
        <v>Total (Dth/Day)</v>
      </c>
      <c r="B20" s="164"/>
      <c r="C20" s="164">
        <f>'PLR SUM FIXED INPUT PG'!C19</f>
        <v>17531.316000000003</v>
      </c>
      <c r="D20" s="164">
        <f>'PLR SUM FIXED INPUT PG'!D19</f>
        <v>23731.1747</v>
      </c>
      <c r="E20" s="164">
        <f>'PLR SUM FIXED INPUT PG'!E19</f>
        <v>8211.5859999999993</v>
      </c>
      <c r="F20" s="164">
        <f>'PLR SUM FIXED INPUT PG'!F19</f>
        <v>-7088.496799999999</v>
      </c>
      <c r="G20" s="164">
        <f>'PLR SUM FIXED INPUT PG'!G19</f>
        <v>7058.8150000000005</v>
      </c>
      <c r="H20" s="164">
        <f>'PLR SUM FIXED INPUT PG'!H19</f>
        <v>25117.288099999998</v>
      </c>
      <c r="I20" s="164">
        <f>'PLR SUM FIXED INPUT PG'!I19</f>
        <v>-2234.325899999998</v>
      </c>
      <c r="J20" s="164">
        <f>'PLR SUM FIXED INPUT PG'!J19</f>
        <v>-23008.519399999997</v>
      </c>
      <c r="K20" s="164">
        <f>'PLR SUM FIXED INPUT PG'!K19</f>
        <v>-782.74519999999939</v>
      </c>
      <c r="L20" s="164">
        <f>'PLR SUM FIXED INPUT PG'!L19</f>
        <v>23217.254800000002</v>
      </c>
      <c r="M20" s="164">
        <f>'PLR SUM FIXED INPUT PG'!M19</f>
        <v>10856.4064</v>
      </c>
      <c r="N20" s="164">
        <f>'PLR SUM FIXED INPUT PG'!N19</f>
        <v>5214.4365000000034</v>
      </c>
      <c r="O20" s="164">
        <f>'PLR SUM FIXED INPUT PG'!O19</f>
        <v>1859.5334000000003</v>
      </c>
      <c r="P20" s="164">
        <f>'PLR SUM FIXED INPUT PG'!P19</f>
        <v>5242.0898000000016</v>
      </c>
      <c r="Q20" s="164">
        <f>'PLR SUM FIXED INPUT PG'!Q19</f>
        <v>14375.662400000003</v>
      </c>
      <c r="R20" s="164">
        <f>'PLR SUM FIXED INPUT PG'!R19</f>
        <v>578.16990000000078</v>
      </c>
      <c r="S20" s="164">
        <f>'PLR SUM FIXED INPUT PG'!S19</f>
        <v>13284.653699999999</v>
      </c>
      <c r="T20" s="164">
        <f>'PLR SUM FIXED INPUT PG'!T19</f>
        <v>5311.5366000000004</v>
      </c>
      <c r="U20" s="164">
        <f>'PLR SUM FIXED INPUT PG'!U19</f>
        <v>-41005.797899999998</v>
      </c>
      <c r="V20" s="164">
        <f>'PLR SUM FIXED INPUT PG'!V19</f>
        <v>-55908.959199999998</v>
      </c>
      <c r="W20" s="164">
        <f>'PLR SUM FIXED INPUT PG'!W19</f>
        <v>-42888.496699999996</v>
      </c>
      <c r="X20" s="164">
        <f>'PLR SUM FIXED INPUT PG'!X19</f>
        <v>-14296.055899999999</v>
      </c>
      <c r="Y20" s="164">
        <f>'PLR SUM FIXED INPUT PG'!Y19</f>
        <v>-31000</v>
      </c>
      <c r="Z20" s="165">
        <f>'PLR SUM FIXED INPUT PG'!Z19</f>
        <v>-40193.5484</v>
      </c>
    </row>
    <row r="21" spans="1:27" ht="13.5" hidden="1" customHeight="1" x14ac:dyDescent="0.15"/>
    <row r="22" spans="1:27" ht="11.25" customHeight="1" x14ac:dyDescent="0.15">
      <c r="A22" s="160" t="str">
        <f>'PLR SUM FIXED INPUT PG'!A21</f>
        <v>Prior Dth/Day</v>
      </c>
      <c r="C22" s="160">
        <f>'PLR SUM FIXED INPUT PG'!C21</f>
        <v>21724.8645</v>
      </c>
      <c r="D22" s="160">
        <f>'PLR SUM FIXED INPUT PG'!D21</f>
        <v>26588.317599999998</v>
      </c>
      <c r="E22" s="160">
        <f>'PLR SUM FIXED INPUT PG'!E21</f>
        <v>12179.3279</v>
      </c>
      <c r="F22" s="160">
        <f>'PLR SUM FIXED INPUT PG'!F21</f>
        <v>-7755.1634999999997</v>
      </c>
      <c r="G22" s="160">
        <f>'PLR SUM FIXED INPUT PG'!G21</f>
        <v>6349.1376</v>
      </c>
      <c r="H22" s="160">
        <f>'PLR SUM FIXED INPUT PG'!H21</f>
        <v>23783.9548</v>
      </c>
      <c r="I22" s="160">
        <f>'PLR SUM FIXED INPUT PG'!I21</f>
        <v>-3814.971</v>
      </c>
      <c r="J22" s="160">
        <f>'PLR SUM FIXED INPUT PG'!J21</f>
        <v>-24202.067800000001</v>
      </c>
      <c r="K22" s="160">
        <f>'PLR SUM FIXED INPUT PG'!K21</f>
        <v>-1949.4118000000001</v>
      </c>
      <c r="L22" s="160">
        <f>'PLR SUM FIXED INPUT PG'!L21</f>
        <v>17184.996800000001</v>
      </c>
      <c r="M22" s="160">
        <f>'PLR SUM FIXED INPUT PG'!M21</f>
        <v>9589.7397999999994</v>
      </c>
      <c r="N22" s="160">
        <f>'PLR SUM FIXED INPUT PG'!N21</f>
        <v>3891.8559</v>
      </c>
      <c r="O22" s="160">
        <f>'PLR SUM FIXED INPUT PG'!O21</f>
        <v>633.7269</v>
      </c>
      <c r="P22" s="160">
        <f>'PLR SUM FIXED INPUT PG'!P21</f>
        <v>4099.2326000000003</v>
      </c>
      <c r="Q22" s="160">
        <f>'PLR SUM FIXED INPUT PG'!Q21</f>
        <v>13633.7269</v>
      </c>
      <c r="R22" s="160">
        <f>'PLR SUM FIXED INPUT PG'!R21</f>
        <v>-555.1635</v>
      </c>
      <c r="S22" s="160">
        <f>'PLR SUM FIXED INPUT PG'!S21</f>
        <v>12962.0731</v>
      </c>
      <c r="T22" s="160">
        <f>'PLR SUM FIXED INPUT PG'!T21</f>
        <v>4278.2031999999999</v>
      </c>
      <c r="U22" s="160">
        <f>'PLR SUM FIXED INPUT PG'!U21</f>
        <v>-42489.668799999999</v>
      </c>
      <c r="V22" s="160">
        <f>'PLR SUM FIXED INPUT PG'!V21</f>
        <v>-57392.830099999999</v>
      </c>
      <c r="W22" s="160">
        <f>'PLR SUM FIXED INPUT PG'!W21</f>
        <v>-44421.830099999999</v>
      </c>
      <c r="X22" s="160">
        <f>'PLR SUM FIXED INPUT PG'!X21</f>
        <v>-15328.314</v>
      </c>
      <c r="Y22" s="160">
        <f>'PLR SUM FIXED INPUT PG'!Y21</f>
        <v>-31933.333299999998</v>
      </c>
      <c r="Z22" s="160">
        <f>'PLR SUM FIXED INPUT PG'!Z21</f>
        <v>-41225.806499999999</v>
      </c>
    </row>
    <row r="23" spans="1:27" ht="11.25" customHeight="1" x14ac:dyDescent="0.15">
      <c r="A23" s="160" t="str">
        <f>'PLR SUM FIXED INPUT PG'!A22</f>
        <v>Delta</v>
      </c>
      <c r="C23" s="166">
        <f>C20-C22</f>
        <v>-4193.5484999999971</v>
      </c>
      <c r="D23" s="166">
        <f t="shared" ref="D23:Z23" si="2">D20-D22</f>
        <v>-2857.1428999999989</v>
      </c>
      <c r="E23" s="166">
        <f t="shared" si="2"/>
        <v>-3967.7419000000009</v>
      </c>
      <c r="F23" s="166">
        <f t="shared" si="2"/>
        <v>666.66670000000067</v>
      </c>
      <c r="G23" s="166">
        <f t="shared" si="2"/>
        <v>709.67740000000049</v>
      </c>
      <c r="H23" s="166">
        <f t="shared" si="2"/>
        <v>1333.3332999999984</v>
      </c>
      <c r="I23" s="166">
        <f t="shared" si="2"/>
        <v>1580.645100000002</v>
      </c>
      <c r="J23" s="166">
        <f t="shared" si="2"/>
        <v>1193.5484000000033</v>
      </c>
      <c r="K23" s="166">
        <f t="shared" si="2"/>
        <v>1166.6666000000007</v>
      </c>
      <c r="L23" s="166">
        <f t="shared" si="2"/>
        <v>6032.2580000000016</v>
      </c>
      <c r="M23" s="166">
        <f t="shared" si="2"/>
        <v>1266.6666000000005</v>
      </c>
      <c r="N23" s="166">
        <f t="shared" si="2"/>
        <v>1322.5806000000034</v>
      </c>
      <c r="O23" s="166">
        <f t="shared" si="2"/>
        <v>1225.8065000000001</v>
      </c>
      <c r="P23" s="166">
        <f t="shared" si="2"/>
        <v>1142.8572000000013</v>
      </c>
      <c r="Q23" s="166">
        <f t="shared" si="2"/>
        <v>741.93550000000323</v>
      </c>
      <c r="R23" s="166">
        <f t="shared" si="2"/>
        <v>1133.3334000000009</v>
      </c>
      <c r="S23" s="166">
        <f t="shared" si="2"/>
        <v>322.58059999999932</v>
      </c>
      <c r="T23" s="166">
        <f t="shared" si="2"/>
        <v>1033.3334000000004</v>
      </c>
      <c r="U23" s="166">
        <f t="shared" si="2"/>
        <v>1483.8709000000017</v>
      </c>
      <c r="V23" s="166">
        <f t="shared" si="2"/>
        <v>1483.8709000000017</v>
      </c>
      <c r="W23" s="166">
        <f t="shared" si="2"/>
        <v>1533.3334000000032</v>
      </c>
      <c r="X23" s="166">
        <f t="shared" si="2"/>
        <v>1032.2581000000009</v>
      </c>
      <c r="Y23" s="166">
        <f t="shared" si="2"/>
        <v>933.33329999999842</v>
      </c>
      <c r="Z23" s="166">
        <f t="shared" si="2"/>
        <v>1032.2580999999991</v>
      </c>
    </row>
    <row r="25" spans="1:27" ht="12" customHeight="1" x14ac:dyDescent="0.15">
      <c r="A25" s="158" t="str">
        <f>'PLR SUM FIXED INPUT PG'!A24</f>
        <v>Mark-to-Market</v>
      </c>
    </row>
    <row r="26" spans="1:27" ht="11.25" customHeight="1" x14ac:dyDescent="0.15">
      <c r="A26" s="160" t="str">
        <f>'PLR SUM FIXED INPUT PG'!A25</f>
        <v>MTM Deals</v>
      </c>
      <c r="C26" s="160">
        <f>'PLR SUM FIXED INPUT PG'!C25</f>
        <v>-5327175</v>
      </c>
      <c r="D26" s="160">
        <f>'PLR SUM FIXED INPUT PG'!D25</f>
        <v>-4423789</v>
      </c>
      <c r="E26" s="160">
        <f>'PLR SUM FIXED INPUT PG'!E25</f>
        <v>-3830228</v>
      </c>
      <c r="F26" s="160">
        <f>'PLR SUM FIXED INPUT PG'!F25</f>
        <v>-2394249</v>
      </c>
      <c r="G26" s="160">
        <f>'PLR SUM FIXED INPUT PG'!G25</f>
        <v>-2791950</v>
      </c>
      <c r="H26" s="160">
        <f>'PLR SUM FIXED INPUT PG'!H25</f>
        <v>-3183076</v>
      </c>
      <c r="I26" s="160">
        <f>'PLR SUM FIXED INPUT PG'!I25</f>
        <v>-3841132</v>
      </c>
      <c r="J26" s="160">
        <f>'PLR SUM FIXED INPUT PG'!J25</f>
        <v>-4136226</v>
      </c>
      <c r="K26" s="160">
        <f>'PLR SUM FIXED INPUT PG'!K25</f>
        <v>-3978136</v>
      </c>
      <c r="L26" s="160">
        <f>'PLR SUM FIXED INPUT PG'!L25</f>
        <v>-4055196</v>
      </c>
      <c r="M26" s="160">
        <f>'PLR SUM FIXED INPUT PG'!M25</f>
        <v>-5260351</v>
      </c>
      <c r="N26" s="160">
        <f>'PLR SUM FIXED INPUT PG'!N25</f>
        <v>-5133025</v>
      </c>
      <c r="O26" s="160">
        <f>'PLR SUM FIXED INPUT PG'!O25</f>
        <v>-4995191</v>
      </c>
      <c r="P26" s="160">
        <f>'PLR SUM FIXED INPUT PG'!P25</f>
        <v>-4407170</v>
      </c>
      <c r="Q26" s="160">
        <f>'PLR SUM FIXED INPUT PG'!Q25</f>
        <v>-4949743</v>
      </c>
      <c r="R26" s="160">
        <f>'PLR SUM FIXED INPUT PG'!R25</f>
        <v>90082</v>
      </c>
      <c r="S26" s="160">
        <f>'PLR SUM FIXED INPUT PG'!S25</f>
        <v>86003</v>
      </c>
      <c r="T26" s="160">
        <f>'PLR SUM FIXED INPUT PG'!T25</f>
        <v>102601</v>
      </c>
      <c r="U26" s="160">
        <f>'PLR SUM FIXED INPUT PG'!U25</f>
        <v>125433</v>
      </c>
      <c r="V26" s="160">
        <f>'PLR SUM FIXED INPUT PG'!V25</f>
        <v>147416</v>
      </c>
      <c r="W26" s="160">
        <f>'PLR SUM FIXED INPUT PG'!W25</f>
        <v>139394</v>
      </c>
      <c r="X26" s="160">
        <f>'PLR SUM FIXED INPUT PG'!X25</f>
        <v>160709</v>
      </c>
      <c r="Y26" s="160">
        <f>'PLR SUM FIXED INPUT PG'!Y25</f>
        <v>0</v>
      </c>
      <c r="Z26" s="160">
        <f>'PLR SUM FIXED INPUT PG'!Z25</f>
        <v>0</v>
      </c>
      <c r="AA26" s="160">
        <f>SUM(C26:Z26)</f>
        <v>-61854999</v>
      </c>
    </row>
    <row r="27" spans="1:27" ht="11.25" customHeight="1" thickBot="1" x14ac:dyDescent="0.2">
      <c r="A27" s="160" t="str">
        <f>'PLR SUM FIXED INPUT PG'!A26</f>
        <v>MTM Plant Generation</v>
      </c>
      <c r="C27" s="160">
        <f>'PLR SUM FIXED INPUT PG'!C26</f>
        <v>15151454</v>
      </c>
      <c r="D27" s="160">
        <f>'PLR SUM FIXED INPUT PG'!D26</f>
        <v>11302123</v>
      </c>
      <c r="E27" s="160">
        <f>'PLR SUM FIXED INPUT PG'!E26</f>
        <v>4250711</v>
      </c>
      <c r="F27" s="160">
        <f>'PLR SUM FIXED INPUT PG'!F26</f>
        <v>1792461</v>
      </c>
      <c r="G27" s="160">
        <f>'PLR SUM FIXED INPUT PG'!G26</f>
        <v>2345812</v>
      </c>
      <c r="H27" s="160">
        <f>'PLR SUM FIXED INPUT PG'!H26</f>
        <v>4255122</v>
      </c>
      <c r="I27" s="160">
        <f>'PLR SUM FIXED INPUT PG'!I26</f>
        <v>5940013</v>
      </c>
      <c r="J27" s="160">
        <f>'PLR SUM FIXED INPUT PG'!J26</f>
        <v>5510219</v>
      </c>
      <c r="K27" s="160">
        <f>'PLR SUM FIXED INPUT PG'!K26</f>
        <v>6064320</v>
      </c>
      <c r="L27" s="160">
        <f>'PLR SUM FIXED INPUT PG'!L26</f>
        <v>6425739</v>
      </c>
      <c r="M27" s="160">
        <f>'PLR SUM FIXED INPUT PG'!M26</f>
        <v>6203235</v>
      </c>
      <c r="N27" s="160">
        <f>'PLR SUM FIXED INPUT PG'!N26</f>
        <v>6194737</v>
      </c>
      <c r="O27" s="160">
        <f>'PLR SUM FIXED INPUT PG'!O26</f>
        <v>2284482</v>
      </c>
      <c r="P27" s="160">
        <f>'PLR SUM FIXED INPUT PG'!P26</f>
        <v>1577549</v>
      </c>
      <c r="Q27" s="160">
        <f>'PLR SUM FIXED INPUT PG'!Q26</f>
        <v>1814550</v>
      </c>
      <c r="R27" s="160">
        <f>'PLR SUM FIXED INPUT PG'!R26</f>
        <v>170069</v>
      </c>
      <c r="S27" s="160">
        <f>'PLR SUM FIXED INPUT PG'!S26</f>
        <v>90882</v>
      </c>
      <c r="T27" s="160">
        <f>'PLR SUM FIXED INPUT PG'!T26</f>
        <v>216386</v>
      </c>
      <c r="U27" s="160">
        <f>'PLR SUM FIXED INPUT PG'!U26</f>
        <v>240090</v>
      </c>
      <c r="V27" s="160">
        <f>'PLR SUM FIXED INPUT PG'!V26</f>
        <v>213129</v>
      </c>
      <c r="W27" s="160">
        <f>'PLR SUM FIXED INPUT PG'!W26</f>
        <v>288072</v>
      </c>
      <c r="X27" s="160">
        <f>'PLR SUM FIXED INPUT PG'!X26</f>
        <v>336760</v>
      </c>
      <c r="Y27" s="160">
        <f>'PLR SUM FIXED INPUT PG'!Y26</f>
        <v>2140937</v>
      </c>
      <c r="Z27" s="160">
        <f>'PLR SUM FIXED INPUT PG'!Z26</f>
        <v>2420086</v>
      </c>
      <c r="AA27" s="160">
        <f>SUM(C27:Z27)</f>
        <v>87228938</v>
      </c>
    </row>
    <row r="28" spans="1:27" ht="11.25" customHeight="1" thickBot="1" x14ac:dyDescent="0.2">
      <c r="A28" s="163" t="str">
        <f>'PLR SUM FIXED INPUT PG'!A27</f>
        <v>Total MTM</v>
      </c>
      <c r="B28" s="164"/>
      <c r="C28" s="164">
        <f>SUM(C26:C27)</f>
        <v>9824279</v>
      </c>
      <c r="D28" s="164">
        <f t="shared" ref="D28:AA28" si="3">SUM(D26:D27)</f>
        <v>6878334</v>
      </c>
      <c r="E28" s="164">
        <f t="shared" si="3"/>
        <v>420483</v>
      </c>
      <c r="F28" s="164">
        <f t="shared" si="3"/>
        <v>-601788</v>
      </c>
      <c r="G28" s="164">
        <f t="shared" si="3"/>
        <v>-446138</v>
      </c>
      <c r="H28" s="164">
        <f t="shared" si="3"/>
        <v>1072046</v>
      </c>
      <c r="I28" s="164">
        <f t="shared" si="3"/>
        <v>2098881</v>
      </c>
      <c r="J28" s="164">
        <f t="shared" si="3"/>
        <v>1373993</v>
      </c>
      <c r="K28" s="164">
        <f t="shared" si="3"/>
        <v>2086184</v>
      </c>
      <c r="L28" s="164">
        <f t="shared" si="3"/>
        <v>2370543</v>
      </c>
      <c r="M28" s="164">
        <f t="shared" si="3"/>
        <v>942884</v>
      </c>
      <c r="N28" s="164">
        <f t="shared" si="3"/>
        <v>1061712</v>
      </c>
      <c r="O28" s="164">
        <f t="shared" si="3"/>
        <v>-2710709</v>
      </c>
      <c r="P28" s="164">
        <f t="shared" si="3"/>
        <v>-2829621</v>
      </c>
      <c r="Q28" s="164">
        <f t="shared" si="3"/>
        <v>-3135193</v>
      </c>
      <c r="R28" s="164">
        <f t="shared" si="3"/>
        <v>260151</v>
      </c>
      <c r="S28" s="164">
        <f t="shared" si="3"/>
        <v>176885</v>
      </c>
      <c r="T28" s="164">
        <f t="shared" si="3"/>
        <v>318987</v>
      </c>
      <c r="U28" s="164">
        <f t="shared" si="3"/>
        <v>365523</v>
      </c>
      <c r="V28" s="164">
        <f t="shared" si="3"/>
        <v>360545</v>
      </c>
      <c r="W28" s="164">
        <f t="shared" si="3"/>
        <v>427466</v>
      </c>
      <c r="X28" s="164">
        <f t="shared" si="3"/>
        <v>497469</v>
      </c>
      <c r="Y28" s="164">
        <f t="shared" si="3"/>
        <v>2140937</v>
      </c>
      <c r="Z28" s="164">
        <f t="shared" si="3"/>
        <v>2420086</v>
      </c>
      <c r="AA28" s="164">
        <f t="shared" si="3"/>
        <v>25373939</v>
      </c>
    </row>
    <row r="29" spans="1:27" ht="11.25" customHeight="1" x14ac:dyDescent="0.15">
      <c r="A29" s="160" t="str">
        <f>'PLR SUM FIXED INPUT PG'!A28</f>
        <v>Prior Day MTM</v>
      </c>
      <c r="C29" s="160">
        <f>'PLR SUM FIXED INPUT PG'!C28</f>
        <v>9831784</v>
      </c>
      <c r="D29" s="160">
        <f>'PLR SUM FIXED INPUT PG'!D28</f>
        <v>6859126</v>
      </c>
      <c r="E29" s="160">
        <f>'PLR SUM FIXED INPUT PG'!E28</f>
        <v>382840</v>
      </c>
      <c r="F29" s="160">
        <f>'PLR SUM FIXED INPUT PG'!F28</f>
        <v>-596216</v>
      </c>
      <c r="G29" s="160">
        <f>'PLR SUM FIXED INPUT PG'!G28</f>
        <v>-456693</v>
      </c>
      <c r="H29" s="160">
        <f>'PLR SUM FIXED INPUT PG'!H28</f>
        <v>1045566</v>
      </c>
      <c r="I29" s="160">
        <f>'PLR SUM FIXED INPUT PG'!I28</f>
        <v>2094378</v>
      </c>
      <c r="J29" s="160">
        <f>'PLR SUM FIXED INPUT PG'!J28</f>
        <v>1401443</v>
      </c>
      <c r="K29" s="160">
        <f>'PLR SUM FIXED INPUT PG'!K28</f>
        <v>2082435</v>
      </c>
      <c r="L29" s="160">
        <f>'PLR SUM FIXED INPUT PG'!L28</f>
        <v>2297128</v>
      </c>
      <c r="M29" s="160">
        <f>'PLR SUM FIXED INPUT PG'!M28</f>
        <v>917464</v>
      </c>
      <c r="N29" s="160">
        <f>'PLR SUM FIXED INPUT PG'!N28</f>
        <v>1048109</v>
      </c>
      <c r="O29" s="160">
        <f>'PLR SUM FIXED INPUT PG'!O28</f>
        <v>-2724211</v>
      </c>
      <c r="P29" s="160">
        <f>'PLR SUM FIXED INPUT PG'!P28</f>
        <v>-2840944</v>
      </c>
      <c r="Q29" s="160">
        <f>'PLR SUM FIXED INPUT PG'!Q28</f>
        <v>-3158144</v>
      </c>
      <c r="R29" s="160">
        <f>'PLR SUM FIXED INPUT PG'!R28</f>
        <v>263286</v>
      </c>
      <c r="S29" s="160">
        <f>'PLR SUM FIXED INPUT PG'!S28</f>
        <v>156914</v>
      </c>
      <c r="T29" s="160">
        <f>'PLR SUM FIXED INPUT PG'!T28</f>
        <v>314197</v>
      </c>
      <c r="U29" s="160">
        <f>'PLR SUM FIXED INPUT PG'!U28</f>
        <v>424453</v>
      </c>
      <c r="V29" s="160">
        <f>'PLR SUM FIXED INPUT PG'!V28</f>
        <v>439191</v>
      </c>
      <c r="W29" s="160">
        <f>'PLR SUM FIXED INPUT PG'!W28</f>
        <v>486705</v>
      </c>
      <c r="X29" s="160">
        <f>'PLR SUM FIXED INPUT PG'!X28</f>
        <v>519553</v>
      </c>
      <c r="Y29" s="160">
        <f>'PLR SUM FIXED INPUT PG'!Y28</f>
        <v>2175254</v>
      </c>
      <c r="Z29" s="160">
        <f>'PLR SUM FIXED INPUT PG'!Z28</f>
        <v>2469368</v>
      </c>
      <c r="AA29" s="160">
        <f>SUM(C29:Z29)</f>
        <v>25432986</v>
      </c>
    </row>
    <row r="30" spans="1:27" ht="11.25" customHeight="1" x14ac:dyDescent="0.15">
      <c r="A30" s="160" t="str">
        <f>'PLR SUM FIXED INPUT PG'!A29</f>
        <v>Delta</v>
      </c>
      <c r="C30" s="166">
        <f>C28-C29</f>
        <v>-7505</v>
      </c>
      <c r="D30" s="166">
        <f t="shared" ref="D30:AA30" si="4">D28-D29</f>
        <v>19208</v>
      </c>
      <c r="E30" s="166">
        <f t="shared" si="4"/>
        <v>37643</v>
      </c>
      <c r="F30" s="166">
        <f t="shared" si="4"/>
        <v>-5572</v>
      </c>
      <c r="G30" s="166">
        <f t="shared" si="4"/>
        <v>10555</v>
      </c>
      <c r="H30" s="166">
        <f t="shared" si="4"/>
        <v>26480</v>
      </c>
      <c r="I30" s="166">
        <f t="shared" si="4"/>
        <v>4503</v>
      </c>
      <c r="J30" s="166">
        <f t="shared" si="4"/>
        <v>-27450</v>
      </c>
      <c r="K30" s="166">
        <f t="shared" si="4"/>
        <v>3749</v>
      </c>
      <c r="L30" s="166">
        <f t="shared" si="4"/>
        <v>73415</v>
      </c>
      <c r="M30" s="166">
        <f t="shared" si="4"/>
        <v>25420</v>
      </c>
      <c r="N30" s="166">
        <f t="shared" si="4"/>
        <v>13603</v>
      </c>
      <c r="O30" s="166">
        <f t="shared" si="4"/>
        <v>13502</v>
      </c>
      <c r="P30" s="166">
        <f t="shared" si="4"/>
        <v>11323</v>
      </c>
      <c r="Q30" s="166">
        <f t="shared" si="4"/>
        <v>22951</v>
      </c>
      <c r="R30" s="166">
        <f t="shared" si="4"/>
        <v>-3135</v>
      </c>
      <c r="S30" s="166">
        <f t="shared" si="4"/>
        <v>19971</v>
      </c>
      <c r="T30" s="166">
        <f t="shared" si="4"/>
        <v>4790</v>
      </c>
      <c r="U30" s="166">
        <f t="shared" si="4"/>
        <v>-58930</v>
      </c>
      <c r="V30" s="166">
        <f t="shared" si="4"/>
        <v>-78646</v>
      </c>
      <c r="W30" s="166">
        <f t="shared" si="4"/>
        <v>-59239</v>
      </c>
      <c r="X30" s="166">
        <f t="shared" si="4"/>
        <v>-22084</v>
      </c>
      <c r="Y30" s="166">
        <f t="shared" si="4"/>
        <v>-34317</v>
      </c>
      <c r="Z30" s="166">
        <f t="shared" si="4"/>
        <v>-49282</v>
      </c>
      <c r="AA30" s="166">
        <f t="shared" si="4"/>
        <v>-59047</v>
      </c>
    </row>
    <row r="31" spans="1:27" ht="11.25" customHeight="1" thickBot="1" x14ac:dyDescent="0.2">
      <c r="A31" s="160"/>
      <c r="C31" s="167"/>
      <c r="D31" s="167"/>
      <c r="E31" s="167"/>
      <c r="F31" s="167"/>
      <c r="G31" s="167"/>
      <c r="H31" s="167"/>
      <c r="I31" s="167"/>
      <c r="J31" s="167"/>
      <c r="K31" s="167"/>
      <c r="L31" s="167"/>
      <c r="M31" s="167"/>
      <c r="N31" s="167"/>
      <c r="O31" s="167"/>
      <c r="P31" s="167"/>
      <c r="Q31" s="167"/>
      <c r="R31" s="167"/>
      <c r="S31" s="167"/>
      <c r="T31" s="167"/>
      <c r="U31" s="167"/>
      <c r="V31" s="167"/>
      <c r="W31" s="167"/>
      <c r="X31" s="167"/>
      <c r="Y31" s="167"/>
      <c r="Z31" s="167"/>
      <c r="AA31" s="167"/>
    </row>
    <row r="32" spans="1:27" ht="13.5" customHeight="1" thickBot="1" x14ac:dyDescent="0.2">
      <c r="A32" s="177" t="s">
        <v>151</v>
      </c>
    </row>
    <row r="33" spans="1:27" ht="13.5" customHeight="1" x14ac:dyDescent="0.15">
      <c r="A33" s="168" t="s">
        <v>144</v>
      </c>
    </row>
    <row r="34" spans="1:27" ht="11.25" customHeight="1" x14ac:dyDescent="0.15">
      <c r="A34" s="160" t="str">
        <f>'PLR SUM INDEX INPUT PG'!A7</f>
        <v>Aeco</v>
      </c>
      <c r="C34" s="160">
        <f>'PLR SUM INDEX INPUT PG'!C7</f>
        <v>0</v>
      </c>
      <c r="D34" s="160">
        <f>'PLR SUM INDEX INPUT PG'!D7</f>
        <v>0</v>
      </c>
      <c r="E34" s="160">
        <f>'PLR SUM INDEX INPUT PG'!E7</f>
        <v>0</v>
      </c>
      <c r="F34" s="160">
        <f>'PLR SUM INDEX INPUT PG'!F7</f>
        <v>0</v>
      </c>
      <c r="G34" s="160">
        <f>'PLR SUM INDEX INPUT PG'!G7</f>
        <v>0</v>
      </c>
      <c r="H34" s="160">
        <f>'PLR SUM INDEX INPUT PG'!H7</f>
        <v>0</v>
      </c>
      <c r="I34" s="160">
        <f>'PLR SUM INDEX INPUT PG'!I7</f>
        <v>0</v>
      </c>
      <c r="J34" s="160">
        <f>'PLR SUM INDEX INPUT PG'!J7</f>
        <v>0</v>
      </c>
      <c r="K34" s="160">
        <f>'PLR SUM INDEX INPUT PG'!K7</f>
        <v>0</v>
      </c>
      <c r="L34" s="160">
        <f>'PLR SUM INDEX INPUT PG'!L7</f>
        <v>0</v>
      </c>
      <c r="M34" s="160">
        <f>'PLR SUM INDEX INPUT PG'!M7</f>
        <v>0</v>
      </c>
      <c r="N34" s="160">
        <f>'PLR SUM INDEX INPUT PG'!N7</f>
        <v>0</v>
      </c>
      <c r="O34" s="160">
        <f>'PLR SUM INDEX INPUT PG'!O7</f>
        <v>0</v>
      </c>
      <c r="P34" s="160">
        <f>'PLR SUM INDEX INPUT PG'!P7</f>
        <v>0</v>
      </c>
      <c r="Q34" s="160">
        <f>'PLR SUM INDEX INPUT PG'!Q7</f>
        <v>0</v>
      </c>
      <c r="R34" s="160">
        <f>'PLR SUM INDEX INPUT PG'!R7</f>
        <v>0</v>
      </c>
      <c r="S34" s="160">
        <f>'PLR SUM INDEX INPUT PG'!S7</f>
        <v>0</v>
      </c>
      <c r="T34" s="160">
        <f>'PLR SUM INDEX INPUT PG'!T7</f>
        <v>0</v>
      </c>
      <c r="U34" s="160">
        <f>'PLR SUM INDEX INPUT PG'!U7</f>
        <v>0</v>
      </c>
      <c r="V34" s="160">
        <f>'PLR SUM INDEX INPUT PG'!V7</f>
        <v>0</v>
      </c>
      <c r="W34" s="160">
        <f>'PLR SUM INDEX INPUT PG'!W7</f>
        <v>0</v>
      </c>
      <c r="X34" s="160">
        <f>'PLR SUM INDEX INPUT PG'!X7</f>
        <v>0</v>
      </c>
      <c r="Y34" s="160">
        <f>'PLR SUM INDEX INPUT PG'!Y7</f>
        <v>0</v>
      </c>
      <c r="Z34" s="160">
        <f>'PLR SUM INDEX INPUT PG'!Z7</f>
        <v>0</v>
      </c>
    </row>
    <row r="35" spans="1:27" ht="11.25" customHeight="1" x14ac:dyDescent="0.15">
      <c r="A35" s="160" t="str">
        <f>'PLR SUM INDEX INPUT PG'!A11</f>
        <v>Sumas</v>
      </c>
      <c r="C35" s="160">
        <f>'PLR SUM INDEX INPUT PG'!C11</f>
        <v>25000</v>
      </c>
      <c r="D35" s="160">
        <f>'PLR SUM INDEX INPUT PG'!D11</f>
        <v>25000</v>
      </c>
      <c r="E35" s="160">
        <f>'PLR SUM INDEX INPUT PG'!E11</f>
        <v>25000</v>
      </c>
      <c r="F35" s="160">
        <f>'PLR SUM INDEX INPUT PG'!F11</f>
        <v>0</v>
      </c>
      <c r="G35" s="160">
        <f>'PLR SUM INDEX INPUT PG'!G11</f>
        <v>0</v>
      </c>
      <c r="H35" s="160">
        <f>'PLR SUM INDEX INPUT PG'!H11</f>
        <v>0</v>
      </c>
      <c r="I35" s="160">
        <f>'PLR SUM INDEX INPUT PG'!I11</f>
        <v>0</v>
      </c>
      <c r="J35" s="160">
        <f>'PLR SUM INDEX INPUT PG'!J11</f>
        <v>0</v>
      </c>
      <c r="K35" s="160">
        <f>'PLR SUM INDEX INPUT PG'!K11</f>
        <v>0</v>
      </c>
      <c r="L35" s="160">
        <f>'PLR SUM INDEX INPUT PG'!L11</f>
        <v>0</v>
      </c>
      <c r="M35" s="160">
        <f>'PLR SUM INDEX INPUT PG'!M11</f>
        <v>0</v>
      </c>
      <c r="N35" s="160">
        <f>'PLR SUM INDEX INPUT PG'!N11</f>
        <v>0</v>
      </c>
      <c r="O35" s="160">
        <f>'PLR SUM INDEX INPUT PG'!O11</f>
        <v>0</v>
      </c>
      <c r="P35" s="160">
        <f>'PLR SUM INDEX INPUT PG'!P11</f>
        <v>0</v>
      </c>
      <c r="Q35" s="160">
        <f>'PLR SUM INDEX INPUT PG'!Q11</f>
        <v>0</v>
      </c>
      <c r="R35" s="160">
        <f>'PLR SUM INDEX INPUT PG'!R11</f>
        <v>0</v>
      </c>
      <c r="S35" s="160">
        <f>'PLR SUM INDEX INPUT PG'!S11</f>
        <v>0</v>
      </c>
      <c r="T35" s="160">
        <f>'PLR SUM INDEX INPUT PG'!T11</f>
        <v>0</v>
      </c>
      <c r="U35" s="160">
        <f>'PLR SUM INDEX INPUT PG'!U11</f>
        <v>0</v>
      </c>
      <c r="V35" s="160">
        <f>'PLR SUM INDEX INPUT PG'!V11</f>
        <v>0</v>
      </c>
      <c r="W35" s="160">
        <f>'PLR SUM INDEX INPUT PG'!W11</f>
        <v>0</v>
      </c>
      <c r="X35" s="160">
        <f>'PLR SUM INDEX INPUT PG'!X11</f>
        <v>0</v>
      </c>
      <c r="Y35" s="160">
        <f>'PLR SUM INDEX INPUT PG'!Y11</f>
        <v>0</v>
      </c>
      <c r="Z35" s="160">
        <f>'PLR SUM INDEX INPUT PG'!Z11</f>
        <v>0</v>
      </c>
    </row>
    <row r="36" spans="1:27" ht="11.25" customHeight="1" thickBot="1" x14ac:dyDescent="0.2">
      <c r="A36" s="160" t="str">
        <f>'PLR SUM INDEX INPUT PG'!A12</f>
        <v>Rockies</v>
      </c>
      <c r="C36" s="160">
        <f>'PLR SUM INDEX INPUT PG'!C12</f>
        <v>0</v>
      </c>
      <c r="D36" s="160">
        <f>'PLR SUM INDEX INPUT PG'!D12</f>
        <v>0</v>
      </c>
      <c r="E36" s="160">
        <f>'PLR SUM INDEX INPUT PG'!E12</f>
        <v>0</v>
      </c>
      <c r="F36" s="160">
        <f>'PLR SUM INDEX INPUT PG'!F12</f>
        <v>0</v>
      </c>
      <c r="G36" s="160">
        <f>'PLR SUM INDEX INPUT PG'!G12</f>
        <v>0</v>
      </c>
      <c r="H36" s="160">
        <f>'PLR SUM INDEX INPUT PG'!H12</f>
        <v>0</v>
      </c>
      <c r="I36" s="160">
        <f>'PLR SUM INDEX INPUT PG'!I12</f>
        <v>0</v>
      </c>
      <c r="J36" s="160">
        <f>'PLR SUM INDEX INPUT PG'!J12</f>
        <v>0</v>
      </c>
      <c r="K36" s="160">
        <f>'PLR SUM INDEX INPUT PG'!K12</f>
        <v>0</v>
      </c>
      <c r="L36" s="160">
        <f>'PLR SUM INDEX INPUT PG'!L12</f>
        <v>0</v>
      </c>
      <c r="M36" s="160">
        <f>'PLR SUM INDEX INPUT PG'!M12</f>
        <v>0</v>
      </c>
      <c r="N36" s="160">
        <f>'PLR SUM INDEX INPUT PG'!N12</f>
        <v>0</v>
      </c>
      <c r="O36" s="160">
        <f>'PLR SUM INDEX INPUT PG'!O12</f>
        <v>0</v>
      </c>
      <c r="P36" s="160">
        <f>'PLR SUM INDEX INPUT PG'!P12</f>
        <v>0</v>
      </c>
      <c r="Q36" s="160">
        <f>'PLR SUM INDEX INPUT PG'!Q12</f>
        <v>0</v>
      </c>
      <c r="R36" s="160">
        <f>'PLR SUM INDEX INPUT PG'!R12</f>
        <v>0</v>
      </c>
      <c r="S36" s="160">
        <f>'PLR SUM INDEX INPUT PG'!S12</f>
        <v>0</v>
      </c>
      <c r="T36" s="160">
        <f>'PLR SUM INDEX INPUT PG'!T12</f>
        <v>0</v>
      </c>
      <c r="U36" s="160">
        <f>'PLR SUM INDEX INPUT PG'!U12</f>
        <v>0</v>
      </c>
      <c r="V36" s="160">
        <f>'PLR SUM INDEX INPUT PG'!V12</f>
        <v>0</v>
      </c>
      <c r="W36" s="160">
        <f>'PLR SUM INDEX INPUT PG'!W12</f>
        <v>0</v>
      </c>
      <c r="X36" s="160">
        <f>'PLR SUM INDEX INPUT PG'!X12</f>
        <v>0</v>
      </c>
      <c r="Y36" s="160">
        <f>'PLR SUM INDEX INPUT PG'!Y12</f>
        <v>0</v>
      </c>
      <c r="Z36" s="160">
        <f>'PLR SUM INDEX INPUT PG'!Z12</f>
        <v>0</v>
      </c>
    </row>
    <row r="37" spans="1:27" ht="11.25" customHeight="1" thickBot="1" x14ac:dyDescent="0.2">
      <c r="A37" s="163" t="s">
        <v>147</v>
      </c>
      <c r="B37" s="164"/>
      <c r="C37" s="164">
        <f>SUM(C34:C36)</f>
        <v>25000</v>
      </c>
      <c r="D37" s="164">
        <f t="shared" ref="D37:Z37" si="5">SUM(D34:D36)</f>
        <v>25000</v>
      </c>
      <c r="E37" s="164">
        <f t="shared" si="5"/>
        <v>25000</v>
      </c>
      <c r="F37" s="164">
        <f t="shared" si="5"/>
        <v>0</v>
      </c>
      <c r="G37" s="164">
        <f t="shared" si="5"/>
        <v>0</v>
      </c>
      <c r="H37" s="164">
        <f t="shared" si="5"/>
        <v>0</v>
      </c>
      <c r="I37" s="164">
        <f t="shared" si="5"/>
        <v>0</v>
      </c>
      <c r="J37" s="164">
        <f t="shared" si="5"/>
        <v>0</v>
      </c>
      <c r="K37" s="164">
        <f t="shared" si="5"/>
        <v>0</v>
      </c>
      <c r="L37" s="164">
        <f t="shared" si="5"/>
        <v>0</v>
      </c>
      <c r="M37" s="164">
        <f t="shared" si="5"/>
        <v>0</v>
      </c>
      <c r="N37" s="164">
        <f t="shared" si="5"/>
        <v>0</v>
      </c>
      <c r="O37" s="164">
        <f t="shared" si="5"/>
        <v>0</v>
      </c>
      <c r="P37" s="164">
        <f t="shared" si="5"/>
        <v>0</v>
      </c>
      <c r="Q37" s="164">
        <f t="shared" si="5"/>
        <v>0</v>
      </c>
      <c r="R37" s="164">
        <f t="shared" si="5"/>
        <v>0</v>
      </c>
      <c r="S37" s="164">
        <f t="shared" si="5"/>
        <v>0</v>
      </c>
      <c r="T37" s="164">
        <f t="shared" si="5"/>
        <v>0</v>
      </c>
      <c r="U37" s="164">
        <f t="shared" si="5"/>
        <v>0</v>
      </c>
      <c r="V37" s="164">
        <f t="shared" si="5"/>
        <v>0</v>
      </c>
      <c r="W37" s="164">
        <f t="shared" si="5"/>
        <v>0</v>
      </c>
      <c r="X37" s="164">
        <f t="shared" si="5"/>
        <v>0</v>
      </c>
      <c r="Y37" s="164">
        <f t="shared" si="5"/>
        <v>0</v>
      </c>
      <c r="Z37" s="164">
        <f t="shared" si="5"/>
        <v>0</v>
      </c>
    </row>
    <row r="38" spans="1:27" ht="11.25" customHeight="1" x14ac:dyDescent="0.15">
      <c r="A38" s="160" t="str">
        <f>'PLR SUM INDEX INPUT PG'!A21</f>
        <v>Prior Dth/Day</v>
      </c>
      <c r="C38" s="160">
        <f>'PLR SUM INDEX INPUT PG'!C21</f>
        <v>25000</v>
      </c>
      <c r="D38" s="160">
        <f>'PLR SUM INDEX INPUT PG'!D21</f>
        <v>25000</v>
      </c>
      <c r="E38" s="160">
        <f>'PLR SUM INDEX INPUT PG'!E21</f>
        <v>25000</v>
      </c>
      <c r="F38" s="160">
        <f>'PLR SUM INDEX INPUT PG'!F21</f>
        <v>0</v>
      </c>
      <c r="G38" s="160">
        <f>'PLR SUM INDEX INPUT PG'!G21</f>
        <v>0</v>
      </c>
      <c r="H38" s="160">
        <f>'PLR SUM INDEX INPUT PG'!H21</f>
        <v>0</v>
      </c>
      <c r="I38" s="160">
        <f>'PLR SUM INDEX INPUT PG'!I21</f>
        <v>0</v>
      </c>
      <c r="J38" s="160">
        <f>'PLR SUM INDEX INPUT PG'!J21</f>
        <v>0</v>
      </c>
      <c r="K38" s="160">
        <f>'PLR SUM INDEX INPUT PG'!K21</f>
        <v>0</v>
      </c>
      <c r="L38" s="160">
        <f>'PLR SUM INDEX INPUT PG'!L21</f>
        <v>0</v>
      </c>
      <c r="M38" s="160">
        <f>'PLR SUM INDEX INPUT PG'!M21</f>
        <v>0</v>
      </c>
      <c r="N38" s="160">
        <f>'PLR SUM INDEX INPUT PG'!N21</f>
        <v>0</v>
      </c>
      <c r="O38" s="160">
        <f>'PLR SUM INDEX INPUT PG'!O21</f>
        <v>0</v>
      </c>
      <c r="P38" s="160">
        <f>'PLR SUM INDEX INPUT PG'!P21</f>
        <v>0</v>
      </c>
      <c r="Q38" s="160">
        <f>'PLR SUM INDEX INPUT PG'!Q21</f>
        <v>0</v>
      </c>
      <c r="R38" s="160">
        <f>'PLR SUM INDEX INPUT PG'!R21</f>
        <v>0</v>
      </c>
      <c r="S38" s="160">
        <f>'PLR SUM INDEX INPUT PG'!S21</f>
        <v>0</v>
      </c>
      <c r="T38" s="160">
        <f>'PLR SUM INDEX INPUT PG'!T21</f>
        <v>0</v>
      </c>
      <c r="U38" s="160">
        <f>'PLR SUM INDEX INPUT PG'!U21</f>
        <v>0</v>
      </c>
      <c r="V38" s="160">
        <f>'PLR SUM INDEX INPUT PG'!V21</f>
        <v>0</v>
      </c>
      <c r="W38" s="160">
        <f>'PLR SUM INDEX INPUT PG'!W21</f>
        <v>0</v>
      </c>
      <c r="X38" s="160">
        <f>'PLR SUM INDEX INPUT PG'!X21</f>
        <v>0</v>
      </c>
      <c r="Y38" s="160">
        <f>'PLR SUM INDEX INPUT PG'!Y21</f>
        <v>0</v>
      </c>
      <c r="Z38" s="160">
        <f>'PLR SUM INDEX INPUT PG'!Z21</f>
        <v>0</v>
      </c>
    </row>
    <row r="39" spans="1:27" ht="11.25" customHeight="1" x14ac:dyDescent="0.15">
      <c r="A39" s="160" t="str">
        <f>'PLR SUM INDEX INPUT PG'!A22</f>
        <v>Delta</v>
      </c>
      <c r="C39" s="166">
        <f>'PLR SUM INDEX INPUT PG'!C22</f>
        <v>0</v>
      </c>
      <c r="D39" s="166">
        <f>'PLR SUM INDEX INPUT PG'!D22</f>
        <v>0</v>
      </c>
      <c r="E39" s="166">
        <f>'PLR SUM INDEX INPUT PG'!E22</f>
        <v>0</v>
      </c>
      <c r="F39" s="166">
        <f>'PLR SUM INDEX INPUT PG'!F22</f>
        <v>0</v>
      </c>
      <c r="G39" s="166">
        <f>'PLR SUM INDEX INPUT PG'!G22</f>
        <v>0</v>
      </c>
      <c r="H39" s="166">
        <f>'PLR SUM INDEX INPUT PG'!H22</f>
        <v>0</v>
      </c>
      <c r="I39" s="166">
        <f>'PLR SUM INDEX INPUT PG'!I22</f>
        <v>0</v>
      </c>
      <c r="J39" s="166">
        <f>'PLR SUM INDEX INPUT PG'!J22</f>
        <v>0</v>
      </c>
      <c r="K39" s="166">
        <f>'PLR SUM INDEX INPUT PG'!K22</f>
        <v>0</v>
      </c>
      <c r="L39" s="166">
        <f>'PLR SUM INDEX INPUT PG'!L22</f>
        <v>0</v>
      </c>
      <c r="M39" s="166">
        <f>'PLR SUM INDEX INPUT PG'!M22</f>
        <v>0</v>
      </c>
      <c r="N39" s="166">
        <f>'PLR SUM INDEX INPUT PG'!N22</f>
        <v>0</v>
      </c>
      <c r="O39" s="166">
        <f>'PLR SUM INDEX INPUT PG'!O22</f>
        <v>0</v>
      </c>
      <c r="P39" s="166">
        <f>'PLR SUM INDEX INPUT PG'!P22</f>
        <v>0</v>
      </c>
      <c r="Q39" s="166">
        <f>'PLR SUM INDEX INPUT PG'!Q22</f>
        <v>0</v>
      </c>
      <c r="R39" s="166">
        <f>'PLR SUM INDEX INPUT PG'!R22</f>
        <v>0</v>
      </c>
      <c r="S39" s="166">
        <f>'PLR SUM INDEX INPUT PG'!S22</f>
        <v>0</v>
      </c>
      <c r="T39" s="166">
        <f>'PLR SUM INDEX INPUT PG'!T22</f>
        <v>0</v>
      </c>
      <c r="U39" s="166">
        <f>'PLR SUM INDEX INPUT PG'!U22</f>
        <v>0</v>
      </c>
      <c r="V39" s="166">
        <f>'PLR SUM INDEX INPUT PG'!V22</f>
        <v>0</v>
      </c>
      <c r="W39" s="166">
        <f>'PLR SUM INDEX INPUT PG'!W22</f>
        <v>0</v>
      </c>
      <c r="X39" s="166">
        <f>'PLR SUM INDEX INPUT PG'!X22</f>
        <v>0</v>
      </c>
      <c r="Y39" s="166">
        <f>'PLR SUM INDEX INPUT PG'!Y22</f>
        <v>0</v>
      </c>
      <c r="Z39" s="166">
        <f>'PLR SUM INDEX INPUT PG'!Z22</f>
        <v>0</v>
      </c>
    </row>
    <row r="41" spans="1:27" ht="13.5" customHeight="1" x14ac:dyDescent="0.15">
      <c r="A41" s="158" t="s">
        <v>1</v>
      </c>
    </row>
    <row r="42" spans="1:27" ht="13.5" customHeight="1" thickBot="1" x14ac:dyDescent="0.2">
      <c r="A42" s="157" t="s">
        <v>145</v>
      </c>
      <c r="C42" s="157">
        <f>'PLR SUM INDEX INPUT PG'!C25</f>
        <v>-328414</v>
      </c>
      <c r="D42" s="157">
        <f>'PLR SUM INDEX INPUT PG'!D25</f>
        <v>-295779</v>
      </c>
      <c r="E42" s="157">
        <f>'PLR SUM INDEX INPUT PG'!E25</f>
        <v>-326675</v>
      </c>
      <c r="F42" s="157">
        <f>'PLR SUM INDEX INPUT PG'!F25</f>
        <v>0</v>
      </c>
      <c r="G42" s="157">
        <f>'PLR SUM INDEX INPUT PG'!G25</f>
        <v>0</v>
      </c>
      <c r="H42" s="157">
        <f>'PLR SUM INDEX INPUT PG'!H25</f>
        <v>0</v>
      </c>
      <c r="I42" s="157">
        <f>'PLR SUM INDEX INPUT PG'!I25</f>
        <v>0</v>
      </c>
      <c r="J42" s="157">
        <f>'PLR SUM INDEX INPUT PG'!J25</f>
        <v>0</v>
      </c>
      <c r="K42" s="157">
        <f>'PLR SUM INDEX INPUT PG'!K25</f>
        <v>0</v>
      </c>
      <c r="L42" s="157">
        <f>'PLR SUM INDEX INPUT PG'!L25</f>
        <v>0</v>
      </c>
      <c r="M42" s="157">
        <f>'PLR SUM INDEX INPUT PG'!M25</f>
        <v>0</v>
      </c>
      <c r="N42" s="157">
        <f>'PLR SUM INDEX INPUT PG'!N25</f>
        <v>0</v>
      </c>
      <c r="O42" s="157">
        <f>'PLR SUM INDEX INPUT PG'!O25</f>
        <v>0</v>
      </c>
      <c r="P42" s="157">
        <f>'PLR SUM INDEX INPUT PG'!P25</f>
        <v>0</v>
      </c>
      <c r="Q42" s="157">
        <f>'PLR SUM INDEX INPUT PG'!Q25</f>
        <v>0</v>
      </c>
      <c r="R42" s="157">
        <f>'PLR SUM INDEX INPUT PG'!R25</f>
        <v>0</v>
      </c>
      <c r="S42" s="157">
        <f>'PLR SUM INDEX INPUT PG'!S25</f>
        <v>0</v>
      </c>
      <c r="T42" s="157">
        <f>'PLR SUM INDEX INPUT PG'!T25</f>
        <v>0</v>
      </c>
      <c r="U42" s="157">
        <f>'PLR SUM INDEX INPUT PG'!U25</f>
        <v>0</v>
      </c>
      <c r="V42" s="157">
        <f>'PLR SUM INDEX INPUT PG'!V25</f>
        <v>0</v>
      </c>
      <c r="W42" s="157">
        <f>'PLR SUM INDEX INPUT PG'!W25</f>
        <v>0</v>
      </c>
      <c r="X42" s="157">
        <f>'PLR SUM INDEX INPUT PG'!X25</f>
        <v>0</v>
      </c>
      <c r="Y42" s="157">
        <f>'PLR SUM INDEX INPUT PG'!Y25</f>
        <v>0</v>
      </c>
      <c r="Z42" s="157">
        <f>'PLR SUM INDEX INPUT PG'!Z25</f>
        <v>0</v>
      </c>
      <c r="AA42" s="157">
        <f>'PLR SUM INDEX INPUT PG'!AA25</f>
        <v>-950868</v>
      </c>
    </row>
    <row r="43" spans="1:27" ht="11.25" customHeight="1" thickBot="1" x14ac:dyDescent="0.2">
      <c r="A43" s="163" t="s">
        <v>146</v>
      </c>
      <c r="B43" s="164"/>
      <c r="C43" s="164">
        <f>SUM(C42)</f>
        <v>-328414</v>
      </c>
      <c r="D43" s="164">
        <f t="shared" ref="D43:AA43" si="6">SUM(D42)</f>
        <v>-295779</v>
      </c>
      <c r="E43" s="164">
        <f t="shared" si="6"/>
        <v>-326675</v>
      </c>
      <c r="F43" s="164">
        <f t="shared" si="6"/>
        <v>0</v>
      </c>
      <c r="G43" s="164">
        <f t="shared" si="6"/>
        <v>0</v>
      </c>
      <c r="H43" s="164">
        <f t="shared" si="6"/>
        <v>0</v>
      </c>
      <c r="I43" s="164">
        <f t="shared" si="6"/>
        <v>0</v>
      </c>
      <c r="J43" s="164">
        <f t="shared" si="6"/>
        <v>0</v>
      </c>
      <c r="K43" s="164">
        <f t="shared" si="6"/>
        <v>0</v>
      </c>
      <c r="L43" s="164">
        <f t="shared" si="6"/>
        <v>0</v>
      </c>
      <c r="M43" s="164">
        <f t="shared" si="6"/>
        <v>0</v>
      </c>
      <c r="N43" s="164">
        <f t="shared" si="6"/>
        <v>0</v>
      </c>
      <c r="O43" s="164">
        <f t="shared" si="6"/>
        <v>0</v>
      </c>
      <c r="P43" s="164">
        <f t="shared" si="6"/>
        <v>0</v>
      </c>
      <c r="Q43" s="164">
        <f t="shared" si="6"/>
        <v>0</v>
      </c>
      <c r="R43" s="164">
        <f t="shared" si="6"/>
        <v>0</v>
      </c>
      <c r="S43" s="164">
        <f t="shared" si="6"/>
        <v>0</v>
      </c>
      <c r="T43" s="164">
        <f t="shared" si="6"/>
        <v>0</v>
      </c>
      <c r="U43" s="164">
        <f t="shared" si="6"/>
        <v>0</v>
      </c>
      <c r="V43" s="164">
        <f t="shared" si="6"/>
        <v>0</v>
      </c>
      <c r="W43" s="164">
        <f t="shared" si="6"/>
        <v>0</v>
      </c>
      <c r="X43" s="164">
        <f t="shared" si="6"/>
        <v>0</v>
      </c>
      <c r="Y43" s="164">
        <f t="shared" si="6"/>
        <v>0</v>
      </c>
      <c r="Z43" s="164">
        <f t="shared" si="6"/>
        <v>0</v>
      </c>
      <c r="AA43" s="164">
        <f t="shared" si="6"/>
        <v>-950868</v>
      </c>
    </row>
    <row r="44" spans="1:27" ht="11.25" customHeight="1" x14ac:dyDescent="0.15">
      <c r="A44" s="160" t="s">
        <v>2</v>
      </c>
      <c r="C44" s="160">
        <f>'PLR SUM INDEX INPUT PG'!C28</f>
        <v>-328259</v>
      </c>
      <c r="D44" s="160">
        <f>'PLR SUM INDEX INPUT PG'!D28</f>
        <v>-295641</v>
      </c>
      <c r="E44" s="160">
        <f>'PLR SUM INDEX INPUT PG'!E28</f>
        <v>-326527</v>
      </c>
      <c r="F44" s="160">
        <f>'PLR SUM INDEX INPUT PG'!F28</f>
        <v>0</v>
      </c>
      <c r="G44" s="160">
        <f>'PLR SUM INDEX INPUT PG'!G28</f>
        <v>0</v>
      </c>
      <c r="H44" s="160">
        <f>'PLR SUM INDEX INPUT PG'!H28</f>
        <v>0</v>
      </c>
      <c r="I44" s="160">
        <f>'PLR SUM INDEX INPUT PG'!I28</f>
        <v>0</v>
      </c>
      <c r="J44" s="160">
        <f>'PLR SUM INDEX INPUT PG'!J28</f>
        <v>0</v>
      </c>
      <c r="K44" s="160">
        <f>'PLR SUM INDEX INPUT PG'!K28</f>
        <v>0</v>
      </c>
      <c r="L44" s="160">
        <f>'PLR SUM INDEX INPUT PG'!L28</f>
        <v>0</v>
      </c>
      <c r="M44" s="160">
        <f>'PLR SUM INDEX INPUT PG'!M28</f>
        <v>0</v>
      </c>
      <c r="N44" s="160">
        <f>'PLR SUM INDEX INPUT PG'!N28</f>
        <v>0</v>
      </c>
      <c r="O44" s="160">
        <f>'PLR SUM INDEX INPUT PG'!O28</f>
        <v>0</v>
      </c>
      <c r="P44" s="160">
        <f>'PLR SUM INDEX INPUT PG'!P28</f>
        <v>0</v>
      </c>
      <c r="Q44" s="160">
        <f>'PLR SUM INDEX INPUT PG'!Q28</f>
        <v>0</v>
      </c>
      <c r="R44" s="160">
        <f>'PLR SUM INDEX INPUT PG'!R28</f>
        <v>0</v>
      </c>
      <c r="S44" s="160">
        <f>'PLR SUM INDEX INPUT PG'!S28</f>
        <v>0</v>
      </c>
      <c r="T44" s="160">
        <f>'PLR SUM INDEX INPUT PG'!T28</f>
        <v>0</v>
      </c>
      <c r="U44" s="160">
        <f>'PLR SUM INDEX INPUT PG'!U28</f>
        <v>0</v>
      </c>
      <c r="V44" s="160">
        <f>'PLR SUM INDEX INPUT PG'!V28</f>
        <v>0</v>
      </c>
      <c r="W44" s="160">
        <f>'PLR SUM INDEX INPUT PG'!W28</f>
        <v>0</v>
      </c>
      <c r="X44" s="160">
        <f>'PLR SUM INDEX INPUT PG'!X28</f>
        <v>0</v>
      </c>
      <c r="Y44" s="160">
        <f>'PLR SUM INDEX INPUT PG'!Y28</f>
        <v>0</v>
      </c>
      <c r="Z44" s="160">
        <f>'PLR SUM INDEX INPUT PG'!Z28</f>
        <v>0</v>
      </c>
      <c r="AA44" s="160">
        <f>'PLR SUM INDEX INPUT PG'!AA28</f>
        <v>-950427</v>
      </c>
    </row>
    <row r="45" spans="1:27" ht="11.25" customHeight="1" x14ac:dyDescent="0.15">
      <c r="A45" s="160" t="s">
        <v>0</v>
      </c>
      <c r="C45" s="166">
        <f>'PLR SUM INDEX INPUT PG'!C29</f>
        <v>-155</v>
      </c>
      <c r="D45" s="166">
        <f>'PLR SUM INDEX INPUT PG'!D29</f>
        <v>-138</v>
      </c>
      <c r="E45" s="166">
        <f>'PLR SUM INDEX INPUT PG'!E29</f>
        <v>-148</v>
      </c>
      <c r="F45" s="166">
        <f>'PLR SUM INDEX INPUT PG'!F29</f>
        <v>0</v>
      </c>
      <c r="G45" s="166">
        <f>'PLR SUM INDEX INPUT PG'!G29</f>
        <v>0</v>
      </c>
      <c r="H45" s="166">
        <f>'PLR SUM INDEX INPUT PG'!H29</f>
        <v>0</v>
      </c>
      <c r="I45" s="166">
        <f>'PLR SUM INDEX INPUT PG'!I29</f>
        <v>0</v>
      </c>
      <c r="J45" s="166">
        <f>'PLR SUM INDEX INPUT PG'!J29</f>
        <v>0</v>
      </c>
      <c r="K45" s="166">
        <f>'PLR SUM INDEX INPUT PG'!K29</f>
        <v>0</v>
      </c>
      <c r="L45" s="166">
        <f>'PLR SUM INDEX INPUT PG'!L29</f>
        <v>0</v>
      </c>
      <c r="M45" s="166">
        <f>'PLR SUM INDEX INPUT PG'!M29</f>
        <v>0</v>
      </c>
      <c r="N45" s="166">
        <f>'PLR SUM INDEX INPUT PG'!N29</f>
        <v>0</v>
      </c>
      <c r="O45" s="166">
        <f>'PLR SUM INDEX INPUT PG'!O29</f>
        <v>0</v>
      </c>
      <c r="P45" s="166">
        <f>'PLR SUM INDEX INPUT PG'!P29</f>
        <v>0</v>
      </c>
      <c r="Q45" s="166">
        <f>'PLR SUM INDEX INPUT PG'!Q29</f>
        <v>0</v>
      </c>
      <c r="R45" s="166">
        <f>'PLR SUM INDEX INPUT PG'!R29</f>
        <v>0</v>
      </c>
      <c r="S45" s="166">
        <f>'PLR SUM INDEX INPUT PG'!S29</f>
        <v>0</v>
      </c>
      <c r="T45" s="166">
        <f>'PLR SUM INDEX INPUT PG'!T29</f>
        <v>0</v>
      </c>
      <c r="U45" s="166">
        <f>'PLR SUM INDEX INPUT PG'!U29</f>
        <v>0</v>
      </c>
      <c r="V45" s="166">
        <f>'PLR SUM INDEX INPUT PG'!V29</f>
        <v>0</v>
      </c>
      <c r="W45" s="166">
        <f>'PLR SUM INDEX INPUT PG'!W29</f>
        <v>0</v>
      </c>
      <c r="X45" s="166">
        <f>'PLR SUM INDEX INPUT PG'!X29</f>
        <v>0</v>
      </c>
      <c r="Y45" s="166">
        <f>'PLR SUM INDEX INPUT PG'!Y29</f>
        <v>0</v>
      </c>
      <c r="Z45" s="166">
        <f>'PLR SUM INDEX INPUT PG'!Z29</f>
        <v>0</v>
      </c>
      <c r="AA45" s="166">
        <f>'PLR SUM INDEX INPUT PG'!AA29</f>
        <v>-441</v>
      </c>
    </row>
  </sheetData>
  <printOptions gridLines="1"/>
  <pageMargins left="0.75" right="0.75" top="1" bottom="1" header="0" footer="0"/>
  <pageSetup paperSize="5" scale="95" fitToWidth="0" fitToHeight="0" orientation="landscape" cellComments="asDisplayed" r:id="rId1"/>
  <headerFooter alignWithMargins="0">
    <oddFooter>&amp;L&amp;A&amp;CPage 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A142"/>
  <sheetViews>
    <sheetView showGridLines="0" defaultGridColor="0" colorId="22" zoomScale="85" workbookViewId="0"/>
  </sheetViews>
  <sheetFormatPr defaultColWidth="12" defaultRowHeight="13.5" customHeight="1" x14ac:dyDescent="0.2"/>
  <cols>
    <col min="1" max="1" width="30" style="179" customWidth="1"/>
    <col min="2" max="2" width="4" style="179" customWidth="1"/>
    <col min="3" max="26" width="13.33203125" style="179" customWidth="1"/>
    <col min="27" max="27" width="16" style="179" hidden="1" customWidth="1"/>
    <col min="28" max="16384" width="12" style="180"/>
  </cols>
  <sheetData>
    <row r="1" spans="1:27" ht="12" customHeight="1" x14ac:dyDescent="0.2">
      <c r="A1" s="178" t="s">
        <v>149</v>
      </c>
    </row>
    <row r="2" spans="1:27" ht="12" customHeight="1" x14ac:dyDescent="0.2">
      <c r="A2" s="178" t="str">
        <f>'PLR DET FIXED INPUT PG'!A2</f>
        <v>Valuation Date:  12/26/2001</v>
      </c>
    </row>
    <row r="3" spans="1:27" ht="12" customHeight="1" x14ac:dyDescent="0.2">
      <c r="A3" s="178" t="str">
        <f>'PLR DET FIXED INPUT PG'!A3</f>
        <v>Prior Date:          12/21/2001</v>
      </c>
    </row>
    <row r="4" spans="1:27" ht="12" customHeight="1" x14ac:dyDescent="0.2">
      <c r="A4" s="178" t="str">
        <f>'PLR DET FIXED INPUT PG'!A4</f>
        <v>As of:                  12/26/2001</v>
      </c>
    </row>
    <row r="5" spans="1:27" ht="13.5" customHeight="1" thickBot="1" x14ac:dyDescent="0.25"/>
    <row r="6" spans="1:27" ht="12" customHeight="1" thickBot="1" x14ac:dyDescent="0.25">
      <c r="A6" s="181" t="str">
        <f>'PLR DET FIXED INPUT PG'!A6</f>
        <v>NYMEX</v>
      </c>
    </row>
    <row r="7" spans="1:27" ht="13.5" customHeight="1" thickBot="1" x14ac:dyDescent="0.25"/>
    <row r="8" spans="1:27" ht="12" customHeight="1" thickBot="1" x14ac:dyDescent="0.25">
      <c r="A8" s="182" t="str">
        <f>'PLR DET FIXED INPUT PG'!A8</f>
        <v>Futures</v>
      </c>
      <c r="C8" s="183" t="str">
        <f>'PLR DET FIXED INPUT PG'!C8</f>
        <v>Jan-02</v>
      </c>
      <c r="D8" s="183" t="str">
        <f>'PLR DET FIXED INPUT PG'!D8</f>
        <v>Feb-02</v>
      </c>
      <c r="E8" s="183" t="str">
        <f>'PLR DET FIXED INPUT PG'!E8</f>
        <v>Mar-02</v>
      </c>
      <c r="F8" s="183" t="str">
        <f>'PLR DET FIXED INPUT PG'!F8</f>
        <v>Apr-02</v>
      </c>
      <c r="G8" s="183" t="str">
        <f>'PLR DET FIXED INPUT PG'!G8</f>
        <v>May-02</v>
      </c>
      <c r="H8" s="183" t="str">
        <f>'PLR DET FIXED INPUT PG'!H8</f>
        <v>Jun-02</v>
      </c>
      <c r="I8" s="183" t="str">
        <f>'PLR DET FIXED INPUT PG'!I8</f>
        <v>Jul-02</v>
      </c>
      <c r="J8" s="183" t="str">
        <f>'PLR DET FIXED INPUT PG'!J8</f>
        <v>Aug-02</v>
      </c>
      <c r="K8" s="183" t="str">
        <f>'PLR DET FIXED INPUT PG'!K8</f>
        <v>Sep-02</v>
      </c>
      <c r="L8" s="183" t="str">
        <f>'PLR DET FIXED INPUT PG'!L8</f>
        <v>Oct-02</v>
      </c>
      <c r="M8" s="183" t="str">
        <f>'PLR DET FIXED INPUT PG'!M8</f>
        <v>Nov-02</v>
      </c>
      <c r="N8" s="183" t="str">
        <f>'PLR DET FIXED INPUT PG'!N8</f>
        <v>Dec-02</v>
      </c>
      <c r="O8" s="183" t="str">
        <f>'PLR DET FIXED INPUT PG'!O8</f>
        <v>Jan-03</v>
      </c>
      <c r="P8" s="183" t="str">
        <f>'PLR DET FIXED INPUT PG'!P8</f>
        <v>Feb-03</v>
      </c>
      <c r="Q8" s="183" t="str">
        <f>'PLR DET FIXED INPUT PG'!Q8</f>
        <v>Mar-03</v>
      </c>
      <c r="R8" s="183" t="str">
        <f>'PLR DET FIXED INPUT PG'!R8</f>
        <v>Apr-03</v>
      </c>
      <c r="S8" s="183" t="str">
        <f>'PLR DET FIXED INPUT PG'!S8</f>
        <v>May-03</v>
      </c>
      <c r="T8" s="183" t="str">
        <f>'PLR DET FIXED INPUT PG'!T8</f>
        <v>Jun-03</v>
      </c>
      <c r="U8" s="183" t="str">
        <f>'PLR DET FIXED INPUT PG'!U8</f>
        <v>Jul-03</v>
      </c>
      <c r="V8" s="183" t="str">
        <f>'PLR DET FIXED INPUT PG'!V8</f>
        <v>Aug-03</v>
      </c>
      <c r="W8" s="183" t="str">
        <f>'PLR DET FIXED INPUT PG'!W8</f>
        <v>Sep-03</v>
      </c>
      <c r="X8" s="183" t="str">
        <f>'PLR DET FIXED INPUT PG'!X8</f>
        <v>Oct-03</v>
      </c>
      <c r="Y8" s="183" t="str">
        <f>'PLR DET FIXED INPUT PG'!Y8</f>
        <v>Nov-03</v>
      </c>
      <c r="Z8" s="183" t="str">
        <f>'PLR DET FIXED INPUT PG'!Z8</f>
        <v>Dec-03</v>
      </c>
      <c r="AA8" s="183" t="str">
        <f>'PLR DET FIXED INPUT PG'!AA8</f>
        <v>TOTAL</v>
      </c>
    </row>
    <row r="9" spans="1:27" ht="12" customHeight="1" x14ac:dyDescent="0.2">
      <c r="A9" s="184" t="str">
        <f>'PLR DET FIXED INPUT PG'!A9</f>
        <v>Dth</v>
      </c>
    </row>
    <row r="10" spans="1:27" ht="11.25" customHeight="1" x14ac:dyDescent="0.2">
      <c r="A10" s="185" t="str">
        <f>'PLR DET FIXED INPUT PG'!A10</f>
        <v>Today</v>
      </c>
      <c r="C10" s="186">
        <f>'PLR DET FIXED INPUT PG'!C10</f>
        <v>0</v>
      </c>
      <c r="D10" s="186">
        <f>'PLR DET FIXED INPUT PG'!D10</f>
        <v>0</v>
      </c>
      <c r="E10" s="186">
        <f>'PLR DET FIXED INPUT PG'!E10</f>
        <v>0</v>
      </c>
      <c r="F10" s="186">
        <f>'PLR DET FIXED INPUT PG'!F10</f>
        <v>0</v>
      </c>
      <c r="G10" s="186">
        <f>'PLR DET FIXED INPUT PG'!G10</f>
        <v>0</v>
      </c>
      <c r="H10" s="186">
        <f>'PLR DET FIXED INPUT PG'!H10</f>
        <v>0</v>
      </c>
      <c r="I10" s="186">
        <f>'PLR DET FIXED INPUT PG'!I10</f>
        <v>0</v>
      </c>
      <c r="J10" s="186">
        <f>'PLR DET FIXED INPUT PG'!J10</f>
        <v>0</v>
      </c>
      <c r="K10" s="186">
        <f>'PLR DET FIXED INPUT PG'!K10</f>
        <v>0</v>
      </c>
      <c r="L10" s="186">
        <f>'PLR DET FIXED INPUT PG'!L10</f>
        <v>0</v>
      </c>
      <c r="M10" s="186">
        <f>'PLR DET FIXED INPUT PG'!M10</f>
        <v>0</v>
      </c>
      <c r="N10" s="186">
        <f>'PLR DET FIXED INPUT PG'!N10</f>
        <v>0</v>
      </c>
      <c r="O10" s="186">
        <f>'PLR DET FIXED INPUT PG'!O10</f>
        <v>0</v>
      </c>
      <c r="P10" s="186">
        <f>'PLR DET FIXED INPUT PG'!P10</f>
        <v>0</v>
      </c>
      <c r="Q10" s="186">
        <f>'PLR DET FIXED INPUT PG'!Q10</f>
        <v>0</v>
      </c>
      <c r="R10" s="186">
        <f>'PLR DET FIXED INPUT PG'!R10</f>
        <v>0</v>
      </c>
      <c r="S10" s="186">
        <f>'PLR DET FIXED INPUT PG'!S10</f>
        <v>0</v>
      </c>
      <c r="T10" s="186">
        <f>'PLR DET FIXED INPUT PG'!T10</f>
        <v>0</v>
      </c>
      <c r="U10" s="186">
        <f>'PLR DET FIXED INPUT PG'!U10</f>
        <v>0</v>
      </c>
      <c r="V10" s="186">
        <f>'PLR DET FIXED INPUT PG'!V10</f>
        <v>0</v>
      </c>
      <c r="W10" s="186">
        <f>'PLR DET FIXED INPUT PG'!W10</f>
        <v>0</v>
      </c>
      <c r="X10" s="186">
        <f>'PLR DET FIXED INPUT PG'!X10</f>
        <v>0</v>
      </c>
      <c r="Y10" s="186">
        <f>'PLR DET FIXED INPUT PG'!Y10</f>
        <v>0</v>
      </c>
      <c r="Z10" s="186">
        <f>'PLR DET FIXED INPUT PG'!Z10</f>
        <v>0</v>
      </c>
      <c r="AA10" s="186">
        <f>'PLR DET FIXED INPUT PG'!AA10</f>
        <v>0</v>
      </c>
    </row>
    <row r="11" spans="1:27" ht="11.25" customHeight="1" x14ac:dyDescent="0.2">
      <c r="A11" s="185" t="str">
        <f>'PLR DET FIXED INPUT PG'!A11</f>
        <v>Prior Day</v>
      </c>
      <c r="C11" s="186">
        <f>'PLR DET FIXED INPUT PG'!C11</f>
        <v>0</v>
      </c>
      <c r="D11" s="186">
        <f>'PLR DET FIXED INPUT PG'!D11</f>
        <v>0</v>
      </c>
      <c r="E11" s="186">
        <f>'PLR DET FIXED INPUT PG'!E11</f>
        <v>0</v>
      </c>
      <c r="F11" s="186">
        <f>'PLR DET FIXED INPUT PG'!F11</f>
        <v>0</v>
      </c>
      <c r="G11" s="186">
        <f>'PLR DET FIXED INPUT PG'!G11</f>
        <v>0</v>
      </c>
      <c r="H11" s="186">
        <f>'PLR DET FIXED INPUT PG'!H11</f>
        <v>0</v>
      </c>
      <c r="I11" s="186">
        <f>'PLR DET FIXED INPUT PG'!I11</f>
        <v>0</v>
      </c>
      <c r="J11" s="186">
        <f>'PLR DET FIXED INPUT PG'!J11</f>
        <v>0</v>
      </c>
      <c r="K11" s="186">
        <f>'PLR DET FIXED INPUT PG'!K11</f>
        <v>0</v>
      </c>
      <c r="L11" s="186">
        <f>'PLR DET FIXED INPUT PG'!L11</f>
        <v>0</v>
      </c>
      <c r="M11" s="186">
        <f>'PLR DET FIXED INPUT PG'!M11</f>
        <v>0</v>
      </c>
      <c r="N11" s="186">
        <f>'PLR DET FIXED INPUT PG'!N11</f>
        <v>0</v>
      </c>
      <c r="O11" s="186">
        <f>'PLR DET FIXED INPUT PG'!O11</f>
        <v>0</v>
      </c>
      <c r="P11" s="186">
        <f>'PLR DET FIXED INPUT PG'!P11</f>
        <v>0</v>
      </c>
      <c r="Q11" s="186">
        <f>'PLR DET FIXED INPUT PG'!Q11</f>
        <v>0</v>
      </c>
      <c r="R11" s="186">
        <f>'PLR DET FIXED INPUT PG'!R11</f>
        <v>0</v>
      </c>
      <c r="S11" s="186">
        <f>'PLR DET FIXED INPUT PG'!S11</f>
        <v>0</v>
      </c>
      <c r="T11" s="186">
        <f>'PLR DET FIXED INPUT PG'!T11</f>
        <v>0</v>
      </c>
      <c r="U11" s="186">
        <f>'PLR DET FIXED INPUT PG'!U11</f>
        <v>0</v>
      </c>
      <c r="V11" s="186">
        <f>'PLR DET FIXED INPUT PG'!V11</f>
        <v>0</v>
      </c>
      <c r="W11" s="186">
        <f>'PLR DET FIXED INPUT PG'!W11</f>
        <v>0</v>
      </c>
      <c r="X11" s="186">
        <f>'PLR DET FIXED INPUT PG'!X11</f>
        <v>0</v>
      </c>
      <c r="Y11" s="186">
        <f>'PLR DET FIXED INPUT PG'!Y11</f>
        <v>0</v>
      </c>
      <c r="Z11" s="186">
        <f>'PLR DET FIXED INPUT PG'!Z11</f>
        <v>0</v>
      </c>
      <c r="AA11" s="186">
        <f>'PLR DET FIXED INPUT PG'!AA11</f>
        <v>0</v>
      </c>
    </row>
    <row r="12" spans="1:27" ht="11.25" customHeight="1" x14ac:dyDescent="0.2">
      <c r="A12" s="185" t="str">
        <f>'PLR DET FIXED INPUT PG'!A12</f>
        <v>Delta</v>
      </c>
      <c r="C12" s="187">
        <f>'PLR DET FIXED INPUT PG'!C12</f>
        <v>0</v>
      </c>
      <c r="D12" s="187">
        <f>'PLR DET FIXED INPUT PG'!D12</f>
        <v>0</v>
      </c>
      <c r="E12" s="187">
        <f>'PLR DET FIXED INPUT PG'!E12</f>
        <v>0</v>
      </c>
      <c r="F12" s="187">
        <f>'PLR DET FIXED INPUT PG'!F12</f>
        <v>0</v>
      </c>
      <c r="G12" s="187">
        <f>'PLR DET FIXED INPUT PG'!G12</f>
        <v>0</v>
      </c>
      <c r="H12" s="187">
        <f>'PLR DET FIXED INPUT PG'!H12</f>
        <v>0</v>
      </c>
      <c r="I12" s="187">
        <f>'PLR DET FIXED INPUT PG'!I12</f>
        <v>0</v>
      </c>
      <c r="J12" s="187">
        <f>'PLR DET FIXED INPUT PG'!J12</f>
        <v>0</v>
      </c>
      <c r="K12" s="187">
        <f>'PLR DET FIXED INPUT PG'!K12</f>
        <v>0</v>
      </c>
      <c r="L12" s="187">
        <f>'PLR DET FIXED INPUT PG'!L12</f>
        <v>0</v>
      </c>
      <c r="M12" s="187">
        <f>'PLR DET FIXED INPUT PG'!M12</f>
        <v>0</v>
      </c>
      <c r="N12" s="187">
        <f>'PLR DET FIXED INPUT PG'!N12</f>
        <v>0</v>
      </c>
      <c r="O12" s="187">
        <f>'PLR DET FIXED INPUT PG'!O12</f>
        <v>0</v>
      </c>
      <c r="P12" s="187">
        <f>'PLR DET FIXED INPUT PG'!P12</f>
        <v>0</v>
      </c>
      <c r="Q12" s="187">
        <f>'PLR DET FIXED INPUT PG'!Q12</f>
        <v>0</v>
      </c>
      <c r="R12" s="187">
        <f>'PLR DET FIXED INPUT PG'!R12</f>
        <v>0</v>
      </c>
      <c r="S12" s="187">
        <f>'PLR DET FIXED INPUT PG'!S12</f>
        <v>0</v>
      </c>
      <c r="T12" s="187">
        <f>'PLR DET FIXED INPUT PG'!T12</f>
        <v>0</v>
      </c>
      <c r="U12" s="187">
        <f>'PLR DET FIXED INPUT PG'!U12</f>
        <v>0</v>
      </c>
      <c r="V12" s="187">
        <f>'PLR DET FIXED INPUT PG'!V12</f>
        <v>0</v>
      </c>
      <c r="W12" s="187">
        <f>'PLR DET FIXED INPUT PG'!W12</f>
        <v>0</v>
      </c>
      <c r="X12" s="187">
        <f>'PLR DET FIXED INPUT PG'!X12</f>
        <v>0</v>
      </c>
      <c r="Y12" s="187">
        <f>'PLR DET FIXED INPUT PG'!Y12</f>
        <v>0</v>
      </c>
      <c r="Z12" s="187">
        <f>'PLR DET FIXED INPUT PG'!Z12</f>
        <v>0</v>
      </c>
      <c r="AA12" s="187">
        <f>'PLR DET FIXED INPUT PG'!AA12</f>
        <v>0</v>
      </c>
    </row>
    <row r="14" spans="1:27" ht="12" customHeight="1" x14ac:dyDescent="0.2">
      <c r="A14" s="184" t="str">
        <f>'PLR DET FIXED INPUT PG'!A14</f>
        <v>Curve Comparison</v>
      </c>
    </row>
    <row r="15" spans="1:27" ht="11.25" customHeight="1" x14ac:dyDescent="0.2">
      <c r="A15" s="185" t="str">
        <f>'PLR DET FIXED INPUT PG'!A15</f>
        <v>Today</v>
      </c>
      <c r="C15" s="188">
        <f>'PLR DET FIXED INPUT PG'!C15</f>
        <v>2.91</v>
      </c>
      <c r="D15" s="188">
        <f>'PLR DET FIXED INPUT PG'!D15</f>
        <v>2.94</v>
      </c>
      <c r="E15" s="188">
        <f>'PLR DET FIXED INPUT PG'!E15</f>
        <v>2.92</v>
      </c>
      <c r="F15" s="188">
        <f>'PLR DET FIXED INPUT PG'!F15</f>
        <v>2.87</v>
      </c>
      <c r="G15" s="188">
        <f>'PLR DET FIXED INPUT PG'!G15</f>
        <v>2.91</v>
      </c>
      <c r="H15" s="188">
        <f>'PLR DET FIXED INPUT PG'!H15</f>
        <v>2.96</v>
      </c>
      <c r="I15" s="188">
        <f>'PLR DET FIXED INPUT PG'!I15</f>
        <v>3</v>
      </c>
      <c r="J15" s="188">
        <f>'PLR DET FIXED INPUT PG'!J15</f>
        <v>3.04</v>
      </c>
      <c r="K15" s="188">
        <f>'PLR DET FIXED INPUT PG'!K15</f>
        <v>3.05</v>
      </c>
      <c r="L15" s="188">
        <f>'PLR DET FIXED INPUT PG'!L15</f>
        <v>3.07</v>
      </c>
      <c r="M15" s="188">
        <f>'PLR DET FIXED INPUT PG'!M15</f>
        <v>3.26</v>
      </c>
      <c r="N15" s="188">
        <f>'PLR DET FIXED INPUT PG'!N15</f>
        <v>3.43</v>
      </c>
      <c r="O15" s="188">
        <f>'PLR DET FIXED INPUT PG'!O15</f>
        <v>3.52</v>
      </c>
      <c r="P15" s="188">
        <f>'PLR DET FIXED INPUT PG'!P15</f>
        <v>3.45</v>
      </c>
      <c r="Q15" s="188">
        <f>'PLR DET FIXED INPUT PG'!Q15</f>
        <v>3.37</v>
      </c>
      <c r="R15" s="188">
        <f>'PLR DET FIXED INPUT PG'!R15</f>
        <v>3.22</v>
      </c>
      <c r="S15" s="188">
        <f>'PLR DET FIXED INPUT PG'!S15</f>
        <v>3.21</v>
      </c>
      <c r="T15" s="188">
        <f>'PLR DET FIXED INPUT PG'!T15</f>
        <v>3.24</v>
      </c>
      <c r="U15" s="188">
        <f>'PLR DET FIXED INPUT PG'!U15</f>
        <v>3.28</v>
      </c>
      <c r="V15" s="188">
        <f>'PLR DET FIXED INPUT PG'!V15</f>
        <v>3.32</v>
      </c>
      <c r="W15" s="188">
        <f>'PLR DET FIXED INPUT PG'!W15</f>
        <v>3.31</v>
      </c>
      <c r="X15" s="188">
        <f>'PLR DET FIXED INPUT PG'!X15</f>
        <v>3.34</v>
      </c>
      <c r="Y15" s="188">
        <f>'PLR DET FIXED INPUT PG'!Y15</f>
        <v>3.49</v>
      </c>
      <c r="Z15" s="188">
        <f>'PLR DET FIXED INPUT PG'!Z15</f>
        <v>3.63</v>
      </c>
      <c r="AA15" s="188"/>
    </row>
    <row r="16" spans="1:27" ht="11.25" customHeight="1" x14ac:dyDescent="0.2">
      <c r="A16" s="185" t="str">
        <f>'PLR DET FIXED INPUT PG'!A16</f>
        <v>Prior Day</v>
      </c>
      <c r="C16" s="188">
        <f>'PLR DET FIXED INPUT PG'!C16</f>
        <v>2.9</v>
      </c>
      <c r="D16" s="188">
        <f>'PLR DET FIXED INPUT PG'!D16</f>
        <v>2.89</v>
      </c>
      <c r="E16" s="188">
        <f>'PLR DET FIXED INPUT PG'!E16</f>
        <v>2.87</v>
      </c>
      <c r="F16" s="188">
        <f>'PLR DET FIXED INPUT PG'!F16</f>
        <v>2.82</v>
      </c>
      <c r="G16" s="188">
        <f>'PLR DET FIXED INPUT PG'!G16</f>
        <v>2.86</v>
      </c>
      <c r="H16" s="188">
        <f>'PLR DET FIXED INPUT PG'!H16</f>
        <v>2.91</v>
      </c>
      <c r="I16" s="188">
        <f>'PLR DET FIXED INPUT PG'!I16</f>
        <v>2.95</v>
      </c>
      <c r="J16" s="188">
        <f>'PLR DET FIXED INPUT PG'!J16</f>
        <v>2.99</v>
      </c>
      <c r="K16" s="188">
        <f>'PLR DET FIXED INPUT PG'!K16</f>
        <v>3</v>
      </c>
      <c r="L16" s="188">
        <f>'PLR DET FIXED INPUT PG'!L16</f>
        <v>2.91</v>
      </c>
      <c r="M16" s="188">
        <f>'PLR DET FIXED INPUT PG'!M16</f>
        <v>3.2</v>
      </c>
      <c r="N16" s="188">
        <f>'PLR DET FIXED INPUT PG'!N16</f>
        <v>3.38</v>
      </c>
      <c r="O16" s="188">
        <f>'PLR DET FIXED INPUT PG'!O16</f>
        <v>3.46</v>
      </c>
      <c r="P16" s="188">
        <f>'PLR DET FIXED INPUT PG'!P16</f>
        <v>3.4</v>
      </c>
      <c r="Q16" s="188">
        <f>'PLR DET FIXED INPUT PG'!Q16</f>
        <v>3.32</v>
      </c>
      <c r="R16" s="188">
        <f>'PLR DET FIXED INPUT PG'!R16</f>
        <v>3.16</v>
      </c>
      <c r="S16" s="188">
        <f>'PLR DET FIXED INPUT PG'!S16</f>
        <v>3.16</v>
      </c>
      <c r="T16" s="188">
        <f>'PLR DET FIXED INPUT PG'!T16</f>
        <v>3.19</v>
      </c>
      <c r="U16" s="188">
        <f>'PLR DET FIXED INPUT PG'!U16</f>
        <v>3.23</v>
      </c>
      <c r="V16" s="188">
        <f>'PLR DET FIXED INPUT PG'!V16</f>
        <v>3.28</v>
      </c>
      <c r="W16" s="188">
        <f>'PLR DET FIXED INPUT PG'!W16</f>
        <v>3.27</v>
      </c>
      <c r="X16" s="188">
        <f>'PLR DET FIXED INPUT PG'!X16</f>
        <v>3.3</v>
      </c>
      <c r="Y16" s="188">
        <f>'PLR DET FIXED INPUT PG'!Y16</f>
        <v>3.44</v>
      </c>
      <c r="Z16" s="188">
        <f>'PLR DET FIXED INPUT PG'!Z16</f>
        <v>3.59</v>
      </c>
      <c r="AA16" s="188"/>
    </row>
    <row r="17" spans="1:27" ht="11.25" customHeight="1" x14ac:dyDescent="0.2">
      <c r="A17" s="185" t="str">
        <f>'PLR DET FIXED INPUT PG'!A17</f>
        <v>Delta</v>
      </c>
      <c r="C17" s="189">
        <f>'PLR DET FIXED INPUT PG'!C17</f>
        <v>1.0000000000000231E-2</v>
      </c>
      <c r="D17" s="189">
        <f>'PLR DET FIXED INPUT PG'!D17</f>
        <v>4.9999999999999822E-2</v>
      </c>
      <c r="E17" s="189">
        <f>'PLR DET FIXED INPUT PG'!E17</f>
        <v>4.9999999999999822E-2</v>
      </c>
      <c r="F17" s="189">
        <f>'PLR DET FIXED INPUT PG'!F17</f>
        <v>5.0000000000000266E-2</v>
      </c>
      <c r="G17" s="189">
        <f>'PLR DET FIXED INPUT PG'!G17</f>
        <v>5.0000000000000266E-2</v>
      </c>
      <c r="H17" s="189">
        <f>'PLR DET FIXED INPUT PG'!H17</f>
        <v>4.9999999999999822E-2</v>
      </c>
      <c r="I17" s="189">
        <f>'PLR DET FIXED INPUT PG'!I17</f>
        <v>4.9999999999999822E-2</v>
      </c>
      <c r="J17" s="189">
        <f>'PLR DET FIXED INPUT PG'!J17</f>
        <v>4.9999999999999822E-2</v>
      </c>
      <c r="K17" s="189">
        <f>'PLR DET FIXED INPUT PG'!K17</f>
        <v>4.9999999999999822E-2</v>
      </c>
      <c r="L17" s="189">
        <f>'PLR DET FIXED INPUT PG'!L17</f>
        <v>0.16</v>
      </c>
      <c r="M17" s="189">
        <f>'PLR DET FIXED INPUT PG'!M17</f>
        <v>5.9999999999999609E-2</v>
      </c>
      <c r="N17" s="189">
        <f>'PLR DET FIXED INPUT PG'!N17</f>
        <v>5.0000000000000266E-2</v>
      </c>
      <c r="O17" s="189">
        <f>'PLR DET FIXED INPUT PG'!O17</f>
        <v>6.0000000000000053E-2</v>
      </c>
      <c r="P17" s="189">
        <f>'PLR DET FIXED INPUT PG'!P17</f>
        <v>5.0000000000000266E-2</v>
      </c>
      <c r="Q17" s="189">
        <f>'PLR DET FIXED INPUT PG'!Q17</f>
        <v>5.0000000000000266E-2</v>
      </c>
      <c r="R17" s="189">
        <f>'PLR DET FIXED INPUT PG'!R17</f>
        <v>6.0000000000000053E-2</v>
      </c>
      <c r="S17" s="189">
        <f>'PLR DET FIXED INPUT PG'!S17</f>
        <v>4.9999999999999822E-2</v>
      </c>
      <c r="T17" s="189">
        <f>'PLR DET FIXED INPUT PG'!T17</f>
        <v>5.0000000000000266E-2</v>
      </c>
      <c r="U17" s="189">
        <f>'PLR DET FIXED INPUT PG'!U17</f>
        <v>4.9999999999999822E-2</v>
      </c>
      <c r="V17" s="189">
        <f>'PLR DET FIXED INPUT PG'!V17</f>
        <v>0.04</v>
      </c>
      <c r="W17" s="189">
        <f>'PLR DET FIXED INPUT PG'!W17</f>
        <v>0.04</v>
      </c>
      <c r="X17" s="189">
        <f>'PLR DET FIXED INPUT PG'!X17</f>
        <v>0.04</v>
      </c>
      <c r="Y17" s="189">
        <f>'PLR DET FIXED INPUT PG'!Y17</f>
        <v>5.0000000000000266E-2</v>
      </c>
      <c r="Z17" s="189">
        <f>'PLR DET FIXED INPUT PG'!Z17</f>
        <v>0.04</v>
      </c>
      <c r="AA17" s="188"/>
    </row>
    <row r="19" spans="1:27" ht="12" customHeight="1" x14ac:dyDescent="0.2">
      <c r="A19" s="184" t="str">
        <f>'PLR DET FIXED INPUT PG'!A19</f>
        <v>Mark-To-Market</v>
      </c>
    </row>
    <row r="20" spans="1:27" ht="11.25" customHeight="1" x14ac:dyDescent="0.2">
      <c r="A20" s="185" t="str">
        <f>'PLR DET FIXED INPUT PG'!A20</f>
        <v>Today's MTM</v>
      </c>
      <c r="C20" s="186">
        <f>'PLR DET FIXED INPUT PG'!C20</f>
        <v>0</v>
      </c>
      <c r="D20" s="186">
        <f>'PLR DET FIXED INPUT PG'!D20</f>
        <v>0</v>
      </c>
      <c r="E20" s="190">
        <f>'PLR DET FIXED INPUT PG'!E20</f>
        <v>0</v>
      </c>
      <c r="F20" s="186">
        <f>'PLR DET FIXED INPUT PG'!F20</f>
        <v>0</v>
      </c>
      <c r="G20" s="186">
        <f>'PLR DET FIXED INPUT PG'!G20</f>
        <v>0</v>
      </c>
      <c r="H20" s="186">
        <f>'PLR DET FIXED INPUT PG'!H20</f>
        <v>0</v>
      </c>
      <c r="I20" s="186">
        <f>'PLR DET FIXED INPUT PG'!I20</f>
        <v>0</v>
      </c>
      <c r="J20" s="186">
        <f>'PLR DET FIXED INPUT PG'!J20</f>
        <v>0</v>
      </c>
      <c r="K20" s="186">
        <f>'PLR DET FIXED INPUT PG'!K20</f>
        <v>0</v>
      </c>
      <c r="L20" s="186">
        <f>'PLR DET FIXED INPUT PG'!L20</f>
        <v>0</v>
      </c>
      <c r="M20" s="186">
        <f>'PLR DET FIXED INPUT PG'!M20</f>
        <v>0</v>
      </c>
      <c r="N20" s="186">
        <f>'PLR DET FIXED INPUT PG'!N20</f>
        <v>0</v>
      </c>
      <c r="O20" s="186">
        <f>'PLR DET FIXED INPUT PG'!O20</f>
        <v>0</v>
      </c>
      <c r="P20" s="186">
        <f>'PLR DET FIXED INPUT PG'!P20</f>
        <v>0</v>
      </c>
      <c r="Q20" s="186">
        <f>'PLR DET FIXED INPUT PG'!Q20</f>
        <v>0</v>
      </c>
      <c r="R20" s="186">
        <f>'PLR DET FIXED INPUT PG'!R20</f>
        <v>0</v>
      </c>
      <c r="S20" s="186">
        <f>'PLR DET FIXED INPUT PG'!S20</f>
        <v>0</v>
      </c>
      <c r="T20" s="186">
        <f>'PLR DET FIXED INPUT PG'!T20</f>
        <v>0</v>
      </c>
      <c r="U20" s="186">
        <f>'PLR DET FIXED INPUT PG'!U20</f>
        <v>0</v>
      </c>
      <c r="V20" s="186">
        <f>'PLR DET FIXED INPUT PG'!V20</f>
        <v>0</v>
      </c>
      <c r="W20" s="186">
        <f>'PLR DET FIXED INPUT PG'!W20</f>
        <v>0</v>
      </c>
      <c r="X20" s="186">
        <f>'PLR DET FIXED INPUT PG'!X20</f>
        <v>0</v>
      </c>
      <c r="Y20" s="186">
        <f>'PLR DET FIXED INPUT PG'!Y20</f>
        <v>0</v>
      </c>
      <c r="Z20" s="186">
        <f>'PLR DET FIXED INPUT PG'!Z20</f>
        <v>0</v>
      </c>
      <c r="AA20" s="186">
        <f>'PLR DET FIXED INPUT PG'!AA20</f>
        <v>0</v>
      </c>
    </row>
    <row r="21" spans="1:27" ht="11.25" customHeight="1" x14ac:dyDescent="0.2">
      <c r="A21" s="185" t="str">
        <f>'PLR DET FIXED INPUT PG'!A21</f>
        <v>Prior Day MTM</v>
      </c>
      <c r="C21" s="186">
        <f>'PLR DET FIXED INPUT PG'!C21</f>
        <v>0</v>
      </c>
      <c r="D21" s="186">
        <f>'PLR DET FIXED INPUT PG'!D21</f>
        <v>0</v>
      </c>
      <c r="E21" s="186">
        <f>'PLR DET FIXED INPUT PG'!E21</f>
        <v>0</v>
      </c>
      <c r="F21" s="186">
        <f>'PLR DET FIXED INPUT PG'!F21</f>
        <v>0</v>
      </c>
      <c r="G21" s="186">
        <f>'PLR DET FIXED INPUT PG'!G21</f>
        <v>0</v>
      </c>
      <c r="H21" s="186">
        <f>'PLR DET FIXED INPUT PG'!H21</f>
        <v>0</v>
      </c>
      <c r="I21" s="186">
        <f>'PLR DET FIXED INPUT PG'!I21</f>
        <v>0</v>
      </c>
      <c r="J21" s="186">
        <f>'PLR DET FIXED INPUT PG'!J21</f>
        <v>0</v>
      </c>
      <c r="K21" s="186">
        <f>'PLR DET FIXED INPUT PG'!K21</f>
        <v>0</v>
      </c>
      <c r="L21" s="186">
        <f>'PLR DET FIXED INPUT PG'!L21</f>
        <v>0</v>
      </c>
      <c r="M21" s="186">
        <f>'PLR DET FIXED INPUT PG'!M21</f>
        <v>0</v>
      </c>
      <c r="N21" s="186">
        <f>'PLR DET FIXED INPUT PG'!N21</f>
        <v>0</v>
      </c>
      <c r="O21" s="186">
        <f>'PLR DET FIXED INPUT PG'!O21</f>
        <v>0</v>
      </c>
      <c r="P21" s="186">
        <f>'PLR DET FIXED INPUT PG'!P21</f>
        <v>0</v>
      </c>
      <c r="Q21" s="186">
        <f>'PLR DET FIXED INPUT PG'!Q21</f>
        <v>0</v>
      </c>
      <c r="R21" s="186">
        <f>'PLR DET FIXED INPUT PG'!R21</f>
        <v>0</v>
      </c>
      <c r="S21" s="186">
        <f>'PLR DET FIXED INPUT PG'!S21</f>
        <v>0</v>
      </c>
      <c r="T21" s="186">
        <f>'PLR DET FIXED INPUT PG'!T21</f>
        <v>0</v>
      </c>
      <c r="U21" s="186">
        <f>'PLR DET FIXED INPUT PG'!U21</f>
        <v>0</v>
      </c>
      <c r="V21" s="186">
        <f>'PLR DET FIXED INPUT PG'!V21</f>
        <v>0</v>
      </c>
      <c r="W21" s="186">
        <f>'PLR DET FIXED INPUT PG'!W21</f>
        <v>0</v>
      </c>
      <c r="X21" s="186">
        <f>'PLR DET FIXED INPUT PG'!X21</f>
        <v>0</v>
      </c>
      <c r="Y21" s="186">
        <f>'PLR DET FIXED INPUT PG'!Y21</f>
        <v>0</v>
      </c>
      <c r="Z21" s="186">
        <f>'PLR DET FIXED INPUT PG'!Z21</f>
        <v>0</v>
      </c>
      <c r="AA21" s="186">
        <f>'PLR DET FIXED INPUT PG'!AA21</f>
        <v>0</v>
      </c>
    </row>
    <row r="22" spans="1:27" ht="11.25" customHeight="1" x14ac:dyDescent="0.2">
      <c r="A22" s="185" t="str">
        <f>'PLR DET FIXED INPUT PG'!A22</f>
        <v>Delta</v>
      </c>
      <c r="C22" s="187">
        <f>'PLR DET FIXED INPUT PG'!C22</f>
        <v>0</v>
      </c>
      <c r="D22" s="187">
        <f>'PLR DET FIXED INPUT PG'!D22</f>
        <v>0</v>
      </c>
      <c r="E22" s="187">
        <f>'PLR DET FIXED INPUT PG'!E22</f>
        <v>0</v>
      </c>
      <c r="F22" s="187">
        <f>'PLR DET FIXED INPUT PG'!F22</f>
        <v>0</v>
      </c>
      <c r="G22" s="187">
        <f>'PLR DET FIXED INPUT PG'!G22</f>
        <v>0</v>
      </c>
      <c r="H22" s="187">
        <f>'PLR DET FIXED INPUT PG'!H22</f>
        <v>0</v>
      </c>
      <c r="I22" s="187">
        <f>'PLR DET FIXED INPUT PG'!I22</f>
        <v>0</v>
      </c>
      <c r="J22" s="187">
        <f>'PLR DET FIXED INPUT PG'!J22</f>
        <v>0</v>
      </c>
      <c r="K22" s="187">
        <f>'PLR DET FIXED INPUT PG'!K22</f>
        <v>0</v>
      </c>
      <c r="L22" s="187">
        <f>'PLR DET FIXED INPUT PG'!L22</f>
        <v>0</v>
      </c>
      <c r="M22" s="187">
        <f>'PLR DET FIXED INPUT PG'!M22</f>
        <v>0</v>
      </c>
      <c r="N22" s="187">
        <f>'PLR DET FIXED INPUT PG'!N22</f>
        <v>0</v>
      </c>
      <c r="O22" s="187">
        <f>'PLR DET FIXED INPUT PG'!O22</f>
        <v>0</v>
      </c>
      <c r="P22" s="187">
        <f>'PLR DET FIXED INPUT PG'!P22</f>
        <v>0</v>
      </c>
      <c r="Q22" s="187">
        <f>'PLR DET FIXED INPUT PG'!Q22</f>
        <v>0</v>
      </c>
      <c r="R22" s="187">
        <f>'PLR DET FIXED INPUT PG'!R22</f>
        <v>0</v>
      </c>
      <c r="S22" s="187">
        <f>'PLR DET FIXED INPUT PG'!S22</f>
        <v>0</v>
      </c>
      <c r="T22" s="187">
        <f>'PLR DET FIXED INPUT PG'!T22</f>
        <v>0</v>
      </c>
      <c r="U22" s="187">
        <f>'PLR DET FIXED INPUT PG'!U22</f>
        <v>0</v>
      </c>
      <c r="V22" s="187">
        <f>'PLR DET FIXED INPUT PG'!V22</f>
        <v>0</v>
      </c>
      <c r="W22" s="187">
        <f>'PLR DET FIXED INPUT PG'!W22</f>
        <v>0</v>
      </c>
      <c r="X22" s="187">
        <f>'PLR DET FIXED INPUT PG'!X22</f>
        <v>0</v>
      </c>
      <c r="Y22" s="187">
        <f>'PLR DET FIXED INPUT PG'!Y22</f>
        <v>0</v>
      </c>
      <c r="Z22" s="187">
        <f>'PLR DET FIXED INPUT PG'!Z22</f>
        <v>0</v>
      </c>
      <c r="AA22" s="187">
        <f>'PLR DET FIXED INPUT PG'!AA22</f>
        <v>0</v>
      </c>
    </row>
    <row r="23" spans="1:27" ht="13.5" customHeight="1" thickBot="1" x14ac:dyDescent="0.25"/>
    <row r="24" spans="1:27" ht="12" customHeight="1" thickBot="1" x14ac:dyDescent="0.25">
      <c r="A24" s="181" t="str">
        <f>'PLR DET FIXED INPUT PG'!A24</f>
        <v>AECO</v>
      </c>
    </row>
    <row r="25" spans="1:27" ht="13.5" customHeight="1" thickBot="1" x14ac:dyDescent="0.25"/>
    <row r="26" spans="1:27" ht="12" customHeight="1" thickBot="1" x14ac:dyDescent="0.25">
      <c r="A26" s="182" t="str">
        <f>'PLR DET FIXED INPUT PG'!A26</f>
        <v>Physical Transactions</v>
      </c>
      <c r="C26" s="183" t="str">
        <f>'PLR DET FIXED INPUT PG'!C26</f>
        <v>Jan-02</v>
      </c>
      <c r="D26" s="183" t="str">
        <f>'PLR DET FIXED INPUT PG'!D26</f>
        <v>Feb-02</v>
      </c>
      <c r="E26" s="183" t="str">
        <f>'PLR DET FIXED INPUT PG'!E26</f>
        <v>Mar-02</v>
      </c>
      <c r="F26" s="183" t="str">
        <f>'PLR DET FIXED INPUT PG'!F26</f>
        <v>Apr-02</v>
      </c>
      <c r="G26" s="183" t="str">
        <f>'PLR DET FIXED INPUT PG'!G26</f>
        <v>May-02</v>
      </c>
      <c r="H26" s="183" t="str">
        <f>'PLR DET FIXED INPUT PG'!H26</f>
        <v>Jun-02</v>
      </c>
      <c r="I26" s="183" t="str">
        <f>'PLR DET FIXED INPUT PG'!I26</f>
        <v>Jul-02</v>
      </c>
      <c r="J26" s="183" t="str">
        <f>'PLR DET FIXED INPUT PG'!J26</f>
        <v>Aug-02</v>
      </c>
      <c r="K26" s="183" t="str">
        <f>'PLR DET FIXED INPUT PG'!K26</f>
        <v>Sep-02</v>
      </c>
      <c r="L26" s="183" t="str">
        <f>'PLR DET FIXED INPUT PG'!L26</f>
        <v>Oct-02</v>
      </c>
      <c r="M26" s="183" t="str">
        <f>'PLR DET FIXED INPUT PG'!M26</f>
        <v>Nov-02</v>
      </c>
      <c r="N26" s="183" t="str">
        <f>'PLR DET FIXED INPUT PG'!N26</f>
        <v>Dec-02</v>
      </c>
      <c r="O26" s="183" t="str">
        <f>'PLR DET FIXED INPUT PG'!O26</f>
        <v>Jan-03</v>
      </c>
      <c r="P26" s="183" t="str">
        <f>'PLR DET FIXED INPUT PG'!P26</f>
        <v>Feb-03</v>
      </c>
      <c r="Q26" s="183" t="str">
        <f>'PLR DET FIXED INPUT PG'!Q26</f>
        <v>Mar-03</v>
      </c>
      <c r="R26" s="183" t="str">
        <f>'PLR DET FIXED INPUT PG'!R26</f>
        <v>Apr-03</v>
      </c>
      <c r="S26" s="183" t="str">
        <f>'PLR DET FIXED INPUT PG'!S26</f>
        <v>May-03</v>
      </c>
      <c r="T26" s="183" t="str">
        <f>'PLR DET FIXED INPUT PG'!T26</f>
        <v>Jun-03</v>
      </c>
      <c r="U26" s="183" t="str">
        <f>'PLR DET FIXED INPUT PG'!U26</f>
        <v>Jul-03</v>
      </c>
      <c r="V26" s="183" t="str">
        <f>'PLR DET FIXED INPUT PG'!V26</f>
        <v>Aug-03</v>
      </c>
      <c r="W26" s="183" t="str">
        <f>'PLR DET FIXED INPUT PG'!W26</f>
        <v>Sep-03</v>
      </c>
      <c r="X26" s="183" t="str">
        <f>'PLR DET FIXED INPUT PG'!X26</f>
        <v>Oct-03</v>
      </c>
      <c r="Y26" s="183" t="str">
        <f>'PLR DET FIXED INPUT PG'!Y26</f>
        <v>Nov-03</v>
      </c>
      <c r="Z26" s="183" t="str">
        <f>'PLR DET FIXED INPUT PG'!Z26</f>
        <v>Dec-03</v>
      </c>
      <c r="AA26" s="183" t="str">
        <f>'PLR DET FIXED INPUT PG'!AA26</f>
        <v>TOTAL</v>
      </c>
    </row>
    <row r="27" spans="1:27" ht="11.25" customHeight="1" x14ac:dyDescent="0.2">
      <c r="A27" s="185" t="str">
        <f>'PLR DET FIXED INPUT PG'!A27</f>
        <v>Physical</v>
      </c>
      <c r="C27" s="190">
        <f>'PLR DET FIXED INPUT PG'!C27+'PLR DET INDEX INPUT PG'!C27</f>
        <v>33173.594599999997</v>
      </c>
      <c r="D27" s="190">
        <f>'PLR DET FIXED INPUT PG'!D27+'PLR DET INDEX INPUT PG'!D27</f>
        <v>33173.594599999997</v>
      </c>
      <c r="E27" s="190">
        <f>'PLR DET FIXED INPUT PG'!E27+'PLR DET INDEX INPUT PG'!E27</f>
        <v>33173.594599999997</v>
      </c>
      <c r="F27" s="190">
        <f>'PLR DET FIXED INPUT PG'!F27+'PLR DET INDEX INPUT PG'!F27</f>
        <v>14217.254800000001</v>
      </c>
      <c r="G27" s="190">
        <f>'PLR DET FIXED INPUT PG'!G27+'PLR DET INDEX INPUT PG'!G27</f>
        <v>14217.254800000001</v>
      </c>
      <c r="H27" s="190">
        <f>'PLR DET FIXED INPUT PG'!H27+'PLR DET INDEX INPUT PG'!H27</f>
        <v>14217.254800000001</v>
      </c>
      <c r="I27" s="190">
        <f>'PLR DET FIXED INPUT PG'!I27+'PLR DET INDEX INPUT PG'!I27</f>
        <v>14217.254800000001</v>
      </c>
      <c r="J27" s="190">
        <f>'PLR DET FIXED INPUT PG'!J27+'PLR DET INDEX INPUT PG'!J27</f>
        <v>14217.254800000001</v>
      </c>
      <c r="K27" s="190">
        <f>'PLR DET FIXED INPUT PG'!K27+'PLR DET INDEX INPUT PG'!K27</f>
        <v>14217.254800000001</v>
      </c>
      <c r="L27" s="190">
        <f>'PLR DET FIXED INPUT PG'!L27+'PLR DET INDEX INPUT PG'!L27</f>
        <v>14217.254800000001</v>
      </c>
      <c r="M27" s="190">
        <f>'PLR DET FIXED INPUT PG'!M27+'PLR DET INDEX INPUT PG'!M27</f>
        <v>14217.254800000001</v>
      </c>
      <c r="N27" s="190">
        <f>'PLR DET FIXED INPUT PG'!N27+'PLR DET INDEX INPUT PG'!N27</f>
        <v>14217.254800000001</v>
      </c>
      <c r="O27" s="190">
        <f>'PLR DET FIXED INPUT PG'!O27+'PLR DET INDEX INPUT PG'!O27</f>
        <v>14217.254800000001</v>
      </c>
      <c r="P27" s="190">
        <f>'PLR DET FIXED INPUT PG'!P27+'PLR DET INDEX INPUT PG'!P27</f>
        <v>14217.254800000001</v>
      </c>
      <c r="Q27" s="190">
        <f>'PLR DET FIXED INPUT PG'!Q27+'PLR DET INDEX INPUT PG'!Q27</f>
        <v>14217.254800000001</v>
      </c>
      <c r="R27" s="190">
        <f>'PLR DET FIXED INPUT PG'!R27+'PLR DET INDEX INPUT PG'!R27</f>
        <v>0</v>
      </c>
      <c r="S27" s="190">
        <f>'PLR DET FIXED INPUT PG'!S27+'PLR DET INDEX INPUT PG'!S27</f>
        <v>0</v>
      </c>
      <c r="T27" s="190">
        <f>'PLR DET FIXED INPUT PG'!T27+'PLR DET INDEX INPUT PG'!T27</f>
        <v>0</v>
      </c>
      <c r="U27" s="190">
        <f>'PLR DET FIXED INPUT PG'!U27+'PLR DET INDEX INPUT PG'!U27</f>
        <v>0</v>
      </c>
      <c r="V27" s="190">
        <f>'PLR DET FIXED INPUT PG'!V27+'PLR DET INDEX INPUT PG'!V27</f>
        <v>0</v>
      </c>
      <c r="W27" s="190">
        <f>'PLR DET FIXED INPUT PG'!W27+'PLR DET INDEX INPUT PG'!W27</f>
        <v>0</v>
      </c>
      <c r="X27" s="190">
        <f>'PLR DET FIXED INPUT PG'!X27+'PLR DET INDEX INPUT PG'!X27</f>
        <v>0</v>
      </c>
      <c r="Y27" s="190">
        <f>'PLR DET FIXED INPUT PG'!Y27+'PLR DET INDEX INPUT PG'!Y27</f>
        <v>0</v>
      </c>
      <c r="Z27" s="190">
        <f>'PLR DET FIXED INPUT PG'!Z27+'PLR DET INDEX INPUT PG'!Z27</f>
        <v>0</v>
      </c>
      <c r="AA27" s="190">
        <f>'PLR DET FIXED INPUT PG'!AA27+'PLR DET INDEX INPUT PG'!AA27</f>
        <v>270127.84139999998</v>
      </c>
    </row>
    <row r="28" spans="1:27" ht="11.25" customHeight="1" x14ac:dyDescent="0.2">
      <c r="A28" s="185" t="str">
        <f>'PLR DET FIXED INPUT PG'!A28</f>
        <v>Interbook</v>
      </c>
      <c r="C28" s="186">
        <f>'PLR DET FIXED INPUT PG'!C28</f>
        <v>-28548.3871</v>
      </c>
      <c r="D28" s="186">
        <f>'PLR DET FIXED INPUT PG'!D28</f>
        <v>-15928.5357</v>
      </c>
      <c r="E28" s="186">
        <f>'PLR DET FIXED INPUT PG'!E28</f>
        <v>-5290.2902999999997</v>
      </c>
      <c r="F28" s="186">
        <f>'PLR DET FIXED INPUT PG'!F28</f>
        <v>-6366.6666999999998</v>
      </c>
      <c r="G28" s="186">
        <f>'PLR DET FIXED INPUT PG'!G28</f>
        <v>-5580.6451999999999</v>
      </c>
      <c r="H28" s="186">
        <f>'PLR DET FIXED INPUT PG'!H28</f>
        <v>-6800</v>
      </c>
      <c r="I28" s="186">
        <f>'PLR DET FIXED INPUT PG'!I28</f>
        <v>-24516.096799999999</v>
      </c>
      <c r="J28" s="186">
        <f>'PLR DET FIXED INPUT PG'!J28</f>
        <v>-30064.483899999999</v>
      </c>
      <c r="K28" s="186">
        <f>'PLR DET FIXED INPUT PG'!K28</f>
        <v>-24866.666700000002</v>
      </c>
      <c r="L28" s="186">
        <f>'PLR DET FIXED INPUT PG'!L28</f>
        <v>-18451.6129</v>
      </c>
      <c r="M28" s="186">
        <f>'PLR DET FIXED INPUT PG'!M28</f>
        <v>-17599.966700000001</v>
      </c>
      <c r="N28" s="186">
        <f>'PLR DET FIXED INPUT PG'!N28</f>
        <v>-19580.645199999999</v>
      </c>
      <c r="O28" s="186">
        <f>'PLR DET FIXED INPUT PG'!O28</f>
        <v>-20290.354800000001</v>
      </c>
      <c r="P28" s="186">
        <f>'PLR DET FIXED INPUT PG'!P28</f>
        <v>-16571.428599999999</v>
      </c>
      <c r="Q28" s="186">
        <f>'PLR DET FIXED INPUT PG'!Q28</f>
        <v>-13774.193499999999</v>
      </c>
      <c r="R28" s="186">
        <f>'PLR DET FIXED INPUT PG'!R28</f>
        <v>-9000</v>
      </c>
      <c r="S28" s="186">
        <f>'PLR DET FIXED INPUT PG'!S28</f>
        <v>-580.64520000000005</v>
      </c>
      <c r="T28" s="186">
        <f>'PLR DET FIXED INPUT PG'!T28</f>
        <v>-6466.6333000000004</v>
      </c>
      <c r="U28" s="186">
        <f>'PLR DET FIXED INPUT PG'!U28</f>
        <v>-21387.1613</v>
      </c>
      <c r="V28" s="186">
        <f>'PLR DET FIXED INPUT PG'!V28</f>
        <v>-26161.3226</v>
      </c>
      <c r="W28" s="186">
        <f>'PLR DET FIXED INPUT PG'!W28</f>
        <v>-23533.333299999998</v>
      </c>
      <c r="X28" s="186">
        <f>'PLR DET FIXED INPUT PG'!X28</f>
        <v>-13935.516100000001</v>
      </c>
      <c r="Y28" s="186">
        <f>'PLR DET FIXED INPUT PG'!Y28</f>
        <v>-15300</v>
      </c>
      <c r="Z28" s="186">
        <f>'PLR DET FIXED INPUT PG'!Z28</f>
        <v>-18612.903200000001</v>
      </c>
      <c r="AA28" s="186">
        <f>'PLR DET FIXED INPUT PG'!AA28</f>
        <v>-389207.48910000001</v>
      </c>
    </row>
    <row r="29" spans="1:27" ht="11.25" customHeight="1" x14ac:dyDescent="0.2">
      <c r="A29" s="185" t="str">
        <f>'PLR DET FIXED INPUT PG'!A29</f>
        <v>Total Dth</v>
      </c>
      <c r="C29" s="187">
        <f>SUM(C27:C28)</f>
        <v>4625.2074999999968</v>
      </c>
      <c r="D29" s="187">
        <f t="shared" ref="D29:Z29" si="0">SUM(D27:D28)</f>
        <v>17245.058899999996</v>
      </c>
      <c r="E29" s="187">
        <f t="shared" si="0"/>
        <v>27883.304299999996</v>
      </c>
      <c r="F29" s="187">
        <f t="shared" si="0"/>
        <v>7850.5881000000008</v>
      </c>
      <c r="G29" s="187">
        <f t="shared" si="0"/>
        <v>8636.6095999999998</v>
      </c>
      <c r="H29" s="187">
        <f t="shared" si="0"/>
        <v>7417.2548000000006</v>
      </c>
      <c r="I29" s="187">
        <f t="shared" si="0"/>
        <v>-10298.841999999999</v>
      </c>
      <c r="J29" s="187">
        <f t="shared" si="0"/>
        <v>-15847.229099999999</v>
      </c>
      <c r="K29" s="187">
        <f t="shared" si="0"/>
        <v>-10649.411900000001</v>
      </c>
      <c r="L29" s="187">
        <f t="shared" si="0"/>
        <v>-4234.3580999999995</v>
      </c>
      <c r="M29" s="187">
        <f t="shared" si="0"/>
        <v>-3382.7119000000002</v>
      </c>
      <c r="N29" s="187">
        <f t="shared" si="0"/>
        <v>-5363.3903999999984</v>
      </c>
      <c r="O29" s="187">
        <f t="shared" si="0"/>
        <v>-6073.1</v>
      </c>
      <c r="P29" s="187">
        <f t="shared" si="0"/>
        <v>-2354.1737999999987</v>
      </c>
      <c r="Q29" s="187">
        <f t="shared" si="0"/>
        <v>443.06130000000121</v>
      </c>
      <c r="R29" s="187">
        <f t="shared" si="0"/>
        <v>-9000</v>
      </c>
      <c r="S29" s="187">
        <f t="shared" si="0"/>
        <v>-580.64520000000005</v>
      </c>
      <c r="T29" s="187">
        <f t="shared" si="0"/>
        <v>-6466.6333000000004</v>
      </c>
      <c r="U29" s="187">
        <f t="shared" si="0"/>
        <v>-21387.1613</v>
      </c>
      <c r="V29" s="187">
        <f t="shared" si="0"/>
        <v>-26161.3226</v>
      </c>
      <c r="W29" s="187">
        <f t="shared" si="0"/>
        <v>-23533.333299999998</v>
      </c>
      <c r="X29" s="187">
        <f t="shared" si="0"/>
        <v>-13935.516100000001</v>
      </c>
      <c r="Y29" s="187">
        <f t="shared" si="0"/>
        <v>-15300</v>
      </c>
      <c r="Z29" s="187">
        <f t="shared" si="0"/>
        <v>-18612.903200000001</v>
      </c>
      <c r="AA29" s="187">
        <f>'PLR DET FIXED INPUT PG'!AA29</f>
        <v>-119079.64770000003</v>
      </c>
    </row>
    <row r="30" spans="1:27" ht="13.5" customHeight="1" thickBot="1" x14ac:dyDescent="0.25"/>
    <row r="31" spans="1:27" ht="12" customHeight="1" thickBot="1" x14ac:dyDescent="0.25">
      <c r="A31" s="182" t="str">
        <f>'PLR DET FIXED INPUT PG'!A31</f>
        <v>Swaps</v>
      </c>
      <c r="C31" s="183" t="str">
        <f>'PLR DET FIXED INPUT PG'!C31</f>
        <v>Jan-02</v>
      </c>
      <c r="D31" s="183" t="str">
        <f>'PLR DET FIXED INPUT PG'!D31</f>
        <v>Feb-02</v>
      </c>
      <c r="E31" s="183" t="str">
        <f>'PLR DET FIXED INPUT PG'!E31</f>
        <v>Mar-02</v>
      </c>
      <c r="F31" s="183" t="str">
        <f>'PLR DET FIXED INPUT PG'!F31</f>
        <v>Apr-02</v>
      </c>
      <c r="G31" s="183" t="str">
        <f>'PLR DET FIXED INPUT PG'!G31</f>
        <v>May-02</v>
      </c>
      <c r="H31" s="183" t="str">
        <f>'PLR DET FIXED INPUT PG'!H31</f>
        <v>Jun-02</v>
      </c>
      <c r="I31" s="183" t="str">
        <f>'PLR DET FIXED INPUT PG'!I31</f>
        <v>Jul-02</v>
      </c>
      <c r="J31" s="183" t="str">
        <f>'PLR DET FIXED INPUT PG'!J31</f>
        <v>Aug-02</v>
      </c>
      <c r="K31" s="183" t="str">
        <f>'PLR DET FIXED INPUT PG'!K31</f>
        <v>Sep-02</v>
      </c>
      <c r="L31" s="183" t="str">
        <f>'PLR DET FIXED INPUT PG'!L31</f>
        <v>Oct-02</v>
      </c>
      <c r="M31" s="183" t="str">
        <f>'PLR DET FIXED INPUT PG'!M31</f>
        <v>Nov-02</v>
      </c>
      <c r="N31" s="183" t="str">
        <f>'PLR DET FIXED INPUT PG'!N31</f>
        <v>Dec-02</v>
      </c>
      <c r="O31" s="183" t="str">
        <f>'PLR DET FIXED INPUT PG'!O31</f>
        <v>Jan-03</v>
      </c>
      <c r="P31" s="183" t="str">
        <f>'PLR DET FIXED INPUT PG'!P31</f>
        <v>Feb-03</v>
      </c>
      <c r="Q31" s="183" t="str">
        <f>'PLR DET FIXED INPUT PG'!Q31</f>
        <v>Mar-03</v>
      </c>
      <c r="R31" s="183" t="str">
        <f>'PLR DET FIXED INPUT PG'!R31</f>
        <v>Apr-03</v>
      </c>
      <c r="S31" s="183" t="str">
        <f>'PLR DET FIXED INPUT PG'!S31</f>
        <v>May-03</v>
      </c>
      <c r="T31" s="183" t="str">
        <f>'PLR DET FIXED INPUT PG'!T31</f>
        <v>Jun-03</v>
      </c>
      <c r="U31" s="183" t="str">
        <f>'PLR DET FIXED INPUT PG'!U31</f>
        <v>Jul-03</v>
      </c>
      <c r="V31" s="183" t="str">
        <f>'PLR DET FIXED INPUT PG'!V31</f>
        <v>Aug-03</v>
      </c>
      <c r="W31" s="183" t="str">
        <f>'PLR DET FIXED INPUT PG'!W31</f>
        <v>Sep-03</v>
      </c>
      <c r="X31" s="183" t="str">
        <f>'PLR DET FIXED INPUT PG'!X31</f>
        <v>Oct-03</v>
      </c>
      <c r="Y31" s="183" t="str">
        <f>'PLR DET FIXED INPUT PG'!Y31</f>
        <v>Nov-03</v>
      </c>
      <c r="Z31" s="183" t="str">
        <f>'PLR DET FIXED INPUT PG'!Z31</f>
        <v>Dec-03</v>
      </c>
      <c r="AA31" s="183" t="str">
        <f>'PLR DET FIXED INPUT PG'!AA31</f>
        <v>TOTAL</v>
      </c>
    </row>
    <row r="32" spans="1:27" ht="11.25" customHeight="1" x14ac:dyDescent="0.2">
      <c r="A32" s="185" t="str">
        <f>'PLR DET FIXED INPUT PG'!A32</f>
        <v>Swaps</v>
      </c>
      <c r="C32" s="190">
        <f>'PLR DET FIXED INPUT PG'!C32-'PLR DET INDEX INPUT PG'!C27</f>
        <v>-4739.0848999999998</v>
      </c>
      <c r="D32" s="190">
        <f>'PLR DET FIXED INPUT PG'!D32-'PLR DET INDEX INPUT PG'!D27</f>
        <v>-9478.1699000000008</v>
      </c>
      <c r="E32" s="190">
        <f>'PLR DET FIXED INPUT PG'!E32-'PLR DET INDEX INPUT PG'!E27</f>
        <v>-9478.1699000000008</v>
      </c>
      <c r="F32" s="190">
        <f>'PLR DET FIXED INPUT PG'!F32-'PLR DET INDEX INPUT PG'!F27</f>
        <v>-4739.0848999999998</v>
      </c>
      <c r="G32" s="190">
        <f>'PLR DET FIXED INPUT PG'!G32-'PLR DET INDEX INPUT PG'!G27</f>
        <v>-4739.0848999999998</v>
      </c>
      <c r="H32" s="190">
        <f>'PLR DET FIXED INPUT PG'!H32-'PLR DET INDEX INPUT PG'!H27</f>
        <v>0</v>
      </c>
      <c r="I32" s="190">
        <f>'PLR DET FIXED INPUT PG'!I32-'PLR DET INDEX INPUT PG'!I27</f>
        <v>0</v>
      </c>
      <c r="J32" s="190">
        <f>'PLR DET FIXED INPUT PG'!J32-'PLR DET INDEX INPUT PG'!J27</f>
        <v>0</v>
      </c>
      <c r="K32" s="190">
        <f>'PLR DET FIXED INPUT PG'!K32-'PLR DET INDEX INPUT PG'!K27</f>
        <v>0</v>
      </c>
      <c r="L32" s="190">
        <f>'PLR DET FIXED INPUT PG'!L32-'PLR DET INDEX INPUT PG'!L27</f>
        <v>0</v>
      </c>
      <c r="M32" s="190">
        <f>'PLR DET FIXED INPUT PG'!M32-'PLR DET INDEX INPUT PG'!M27</f>
        <v>4739.0848999999998</v>
      </c>
      <c r="N32" s="190">
        <f>'PLR DET FIXED INPUT PG'!N32-'PLR DET INDEX INPUT PG'!N27</f>
        <v>4739.0848999999998</v>
      </c>
      <c r="O32" s="190">
        <f>'PLR DET FIXED INPUT PG'!O32-'PLR DET INDEX INPUT PG'!O27</f>
        <v>4739.0848999999998</v>
      </c>
      <c r="P32" s="190">
        <f>'PLR DET FIXED INPUT PG'!P32-'PLR DET INDEX INPUT PG'!P27</f>
        <v>4739.0848999999998</v>
      </c>
      <c r="Q32" s="190">
        <f>'PLR DET FIXED INPUT PG'!Q32-'PLR DET INDEX INPUT PG'!Q27</f>
        <v>4739.0848999999998</v>
      </c>
      <c r="R32" s="190">
        <f>'PLR DET FIXED INPUT PG'!R32-'PLR DET INDEX INPUT PG'!R27</f>
        <v>9478.1699000000008</v>
      </c>
      <c r="S32" s="190">
        <f>'PLR DET FIXED INPUT PG'!S32-'PLR DET INDEX INPUT PG'!S27</f>
        <v>9478.1699000000008</v>
      </c>
      <c r="T32" s="190">
        <f>'PLR DET FIXED INPUT PG'!T32-'PLR DET INDEX INPUT PG'!T27</f>
        <v>9478.1699000000008</v>
      </c>
      <c r="U32" s="190">
        <f>'PLR DET FIXED INPUT PG'!U32-'PLR DET INDEX INPUT PG'!U27</f>
        <v>9478.1699000000008</v>
      </c>
      <c r="V32" s="190">
        <f>'PLR DET FIXED INPUT PG'!V32-'PLR DET INDEX INPUT PG'!V27</f>
        <v>9478.1699000000008</v>
      </c>
      <c r="W32" s="190">
        <f>'PLR DET FIXED INPUT PG'!W32-'PLR DET INDEX INPUT PG'!W27</f>
        <v>9478.1699000000008</v>
      </c>
      <c r="X32" s="190">
        <f>'PLR DET FIXED INPUT PG'!X32-'PLR DET INDEX INPUT PG'!X27</f>
        <v>9478.1699000000008</v>
      </c>
      <c r="Y32" s="190">
        <f>'PLR DET FIXED INPUT PG'!Y32-'PLR DET INDEX INPUT PG'!Y27</f>
        <v>0</v>
      </c>
      <c r="Z32" s="190">
        <f>'PLR DET FIXED INPUT PG'!Z32-'PLR DET INDEX INPUT PG'!Z27</f>
        <v>0</v>
      </c>
      <c r="AA32" s="190">
        <f>'PLR DET FIXED INPUT PG'!AA32-'PLR DET INDEX INPUT PG'!AA32</f>
        <v>56869.0193</v>
      </c>
    </row>
    <row r="33" spans="1:27" ht="13.5" customHeight="1" thickBot="1" x14ac:dyDescent="0.25"/>
    <row r="34" spans="1:27" ht="11.25" customHeight="1" thickBot="1" x14ac:dyDescent="0.25">
      <c r="A34" s="191" t="str">
        <f>'PLR DET FIXED INPUT PG'!A34</f>
        <v>Total Dth</v>
      </c>
      <c r="B34" s="192"/>
      <c r="C34" s="193">
        <f>C29+C32</f>
        <v>-113.87740000000304</v>
      </c>
      <c r="D34" s="193">
        <f t="shared" ref="D34:Z34" si="1">D29+D32</f>
        <v>7766.8889999999956</v>
      </c>
      <c r="E34" s="193">
        <f t="shared" si="1"/>
        <v>18405.134399999995</v>
      </c>
      <c r="F34" s="193">
        <f t="shared" si="1"/>
        <v>3111.503200000001</v>
      </c>
      <c r="G34" s="193">
        <f t="shared" si="1"/>
        <v>3897.5246999999999</v>
      </c>
      <c r="H34" s="193">
        <f t="shared" si="1"/>
        <v>7417.2548000000006</v>
      </c>
      <c r="I34" s="193">
        <f t="shared" si="1"/>
        <v>-10298.841999999999</v>
      </c>
      <c r="J34" s="193">
        <f t="shared" si="1"/>
        <v>-15847.229099999999</v>
      </c>
      <c r="K34" s="193">
        <f t="shared" si="1"/>
        <v>-10649.411900000001</v>
      </c>
      <c r="L34" s="193">
        <f t="shared" si="1"/>
        <v>-4234.3580999999995</v>
      </c>
      <c r="M34" s="193">
        <f t="shared" si="1"/>
        <v>1356.3729999999996</v>
      </c>
      <c r="N34" s="193">
        <f t="shared" si="1"/>
        <v>-624.30549999999857</v>
      </c>
      <c r="O34" s="193">
        <f t="shared" si="1"/>
        <v>-1334.0151000000005</v>
      </c>
      <c r="P34" s="193">
        <f t="shared" si="1"/>
        <v>2384.9111000000012</v>
      </c>
      <c r="Q34" s="193">
        <f t="shared" si="1"/>
        <v>5182.146200000001</v>
      </c>
      <c r="R34" s="193">
        <f t="shared" si="1"/>
        <v>478.16990000000078</v>
      </c>
      <c r="S34" s="193">
        <f t="shared" si="1"/>
        <v>8897.5246999999999</v>
      </c>
      <c r="T34" s="193">
        <f t="shared" si="1"/>
        <v>3011.5366000000004</v>
      </c>
      <c r="U34" s="193">
        <f t="shared" si="1"/>
        <v>-11908.991399999999</v>
      </c>
      <c r="V34" s="193">
        <f t="shared" si="1"/>
        <v>-16683.152699999999</v>
      </c>
      <c r="W34" s="193">
        <f t="shared" si="1"/>
        <v>-14055.163399999998</v>
      </c>
      <c r="X34" s="193">
        <f t="shared" si="1"/>
        <v>-4457.3462</v>
      </c>
      <c r="Y34" s="193">
        <f t="shared" si="1"/>
        <v>-15300</v>
      </c>
      <c r="Z34" s="193">
        <f t="shared" si="1"/>
        <v>-18612.903200000001</v>
      </c>
      <c r="AA34" s="194">
        <f>'PLR DET FIXED INPUT PG'!AA34</f>
        <v>-62210.628400000031</v>
      </c>
    </row>
    <row r="36" spans="1:27" ht="12" customHeight="1" x14ac:dyDescent="0.2">
      <c r="A36" s="184" t="str">
        <f>'PLR DET FIXED INPUT PG'!A36</f>
        <v>Prior Day</v>
      </c>
    </row>
    <row r="37" spans="1:27" ht="11.25" customHeight="1" x14ac:dyDescent="0.2">
      <c r="A37" s="185" t="str">
        <f>'PLR DET FIXED INPUT PG'!A37</f>
        <v>Physical</v>
      </c>
      <c r="C37" s="186">
        <f>'PLR DET FIXED INPUT PG'!C37+'PLR DET INDEX INPUT PG'!C37</f>
        <v>33173.594599999997</v>
      </c>
      <c r="D37" s="186">
        <f>'PLR DET FIXED INPUT PG'!D37+'PLR DET INDEX INPUT PG'!D37</f>
        <v>33173.594599999997</v>
      </c>
      <c r="E37" s="186">
        <f>'PLR DET FIXED INPUT PG'!E37+'PLR DET INDEX INPUT PG'!E37</f>
        <v>33173.594599999997</v>
      </c>
      <c r="F37" s="186">
        <f>'PLR DET FIXED INPUT PG'!F37+'PLR DET INDEX INPUT PG'!F37</f>
        <v>14217.254800000001</v>
      </c>
      <c r="G37" s="186">
        <f>'PLR DET FIXED INPUT PG'!G37+'PLR DET INDEX INPUT PG'!G37</f>
        <v>14217.254800000001</v>
      </c>
      <c r="H37" s="186">
        <f>'PLR DET FIXED INPUT PG'!H37+'PLR DET INDEX INPUT PG'!H37</f>
        <v>14217.254800000001</v>
      </c>
      <c r="I37" s="186">
        <f>'PLR DET FIXED INPUT PG'!I37+'PLR DET INDEX INPUT PG'!I37</f>
        <v>14217.254800000001</v>
      </c>
      <c r="J37" s="186">
        <f>'PLR DET FIXED INPUT PG'!J37+'PLR DET INDEX INPUT PG'!J37</f>
        <v>14217.254800000001</v>
      </c>
      <c r="K37" s="186">
        <f>'PLR DET FIXED INPUT PG'!K37+'PLR DET INDEX INPUT PG'!K37</f>
        <v>14217.254800000001</v>
      </c>
      <c r="L37" s="186">
        <f>'PLR DET FIXED INPUT PG'!L37+'PLR DET INDEX INPUT PG'!L37</f>
        <v>14217.254800000001</v>
      </c>
      <c r="M37" s="186">
        <f>'PLR DET FIXED INPUT PG'!M37+'PLR DET INDEX INPUT PG'!M37</f>
        <v>14217.254800000001</v>
      </c>
      <c r="N37" s="186">
        <f>'PLR DET FIXED INPUT PG'!N37+'PLR DET INDEX INPUT PG'!N37</f>
        <v>14217.254800000001</v>
      </c>
      <c r="O37" s="186">
        <f>'PLR DET FIXED INPUT PG'!O37+'PLR DET INDEX INPUT PG'!O37</f>
        <v>14217.254800000001</v>
      </c>
      <c r="P37" s="186">
        <f>'PLR DET FIXED INPUT PG'!P37+'PLR DET INDEX INPUT PG'!P37</f>
        <v>14217.254800000001</v>
      </c>
      <c r="Q37" s="186">
        <f>'PLR DET FIXED INPUT PG'!Q37+'PLR DET INDEX INPUT PG'!Q37</f>
        <v>14217.254800000001</v>
      </c>
      <c r="R37" s="186">
        <f>'PLR DET FIXED INPUT PG'!R37+'PLR DET INDEX INPUT PG'!R37</f>
        <v>0</v>
      </c>
      <c r="S37" s="186">
        <f>'PLR DET FIXED INPUT PG'!S37+'PLR DET INDEX INPUT PG'!S37</f>
        <v>0</v>
      </c>
      <c r="T37" s="186">
        <f>'PLR DET FIXED INPUT PG'!T37+'PLR DET INDEX INPUT PG'!T37</f>
        <v>0</v>
      </c>
      <c r="U37" s="186">
        <f>'PLR DET FIXED INPUT PG'!U37+'PLR DET INDEX INPUT PG'!U37</f>
        <v>0</v>
      </c>
      <c r="V37" s="186">
        <f>'PLR DET FIXED INPUT PG'!V37+'PLR DET INDEX INPUT PG'!V37</f>
        <v>0</v>
      </c>
      <c r="W37" s="186">
        <f>'PLR DET FIXED INPUT PG'!W37+'PLR DET INDEX INPUT PG'!W37</f>
        <v>0</v>
      </c>
      <c r="X37" s="186">
        <f>'PLR DET FIXED INPUT PG'!X37+'PLR DET INDEX INPUT PG'!X37</f>
        <v>0</v>
      </c>
      <c r="Y37" s="186">
        <f>'PLR DET FIXED INPUT PG'!Y37+'PLR DET INDEX INPUT PG'!Y37</f>
        <v>0</v>
      </c>
      <c r="Z37" s="186">
        <f>'PLR DET FIXED INPUT PG'!Z37+'PLR DET INDEX INPUT PG'!Z37</f>
        <v>0</v>
      </c>
      <c r="AA37" s="186">
        <f>'PLR DET FIXED INPUT PG'!AA37</f>
        <v>270127.84139999998</v>
      </c>
    </row>
    <row r="38" spans="1:27" ht="11.25" customHeight="1" x14ac:dyDescent="0.2">
      <c r="A38" s="185" t="str">
        <f>'PLR DET FIXED INPUT PG'!A38</f>
        <v>Interbook</v>
      </c>
      <c r="C38" s="186">
        <f>'PLR DET FIXED INPUT PG'!C38</f>
        <v>-25612.903200000001</v>
      </c>
      <c r="D38" s="186">
        <f>'PLR DET FIXED INPUT PG'!D38</f>
        <v>-17035.678599999999</v>
      </c>
      <c r="E38" s="186">
        <f>'PLR DET FIXED INPUT PG'!E38</f>
        <v>-6258.0322999999999</v>
      </c>
      <c r="F38" s="186">
        <f>'PLR DET FIXED INPUT PG'!F38</f>
        <v>-7000</v>
      </c>
      <c r="G38" s="186">
        <f>'PLR DET FIXED INPUT PG'!G38</f>
        <v>-6032.2581</v>
      </c>
      <c r="H38" s="186">
        <f>'PLR DET FIXED INPUT PG'!H38</f>
        <v>-7266.6666999999998</v>
      </c>
      <c r="I38" s="186">
        <f>'PLR DET FIXED INPUT PG'!I38</f>
        <v>-25032.2258</v>
      </c>
      <c r="J38" s="186">
        <f>'PLR DET FIXED INPUT PG'!J38</f>
        <v>-30387.0645</v>
      </c>
      <c r="K38" s="186">
        <f>'PLR DET FIXED INPUT PG'!K38</f>
        <v>-25266.666700000002</v>
      </c>
      <c r="L38" s="186">
        <f>'PLR DET FIXED INPUT PG'!L38</f>
        <v>-20516.129000000001</v>
      </c>
      <c r="M38" s="186">
        <f>'PLR DET FIXED INPUT PG'!M38</f>
        <v>-18066.633300000001</v>
      </c>
      <c r="N38" s="186">
        <f>'PLR DET FIXED INPUT PG'!N38</f>
        <v>-20096.7742</v>
      </c>
      <c r="O38" s="186">
        <f>'PLR DET FIXED INPUT PG'!O38</f>
        <v>-20774.2258</v>
      </c>
      <c r="P38" s="186">
        <f>'PLR DET FIXED INPUT PG'!P38</f>
        <v>-17107.142899999999</v>
      </c>
      <c r="Q38" s="186">
        <f>'PLR DET FIXED INPUT PG'!Q38</f>
        <v>-14193.5484</v>
      </c>
      <c r="R38" s="186">
        <f>'PLR DET FIXED INPUT PG'!R38</f>
        <v>-9500</v>
      </c>
      <c r="S38" s="186">
        <f>'PLR DET FIXED INPUT PG'!S38</f>
        <v>-612.90319999999997</v>
      </c>
      <c r="T38" s="186">
        <f>'PLR DET FIXED INPUT PG'!T38</f>
        <v>-6833.3</v>
      </c>
      <c r="U38" s="186">
        <f>'PLR DET FIXED INPUT PG'!U38</f>
        <v>-21806.516100000001</v>
      </c>
      <c r="V38" s="186">
        <f>'PLR DET FIXED INPUT PG'!V38</f>
        <v>-26580.6774</v>
      </c>
      <c r="W38" s="186">
        <f>'PLR DET FIXED INPUT PG'!W38</f>
        <v>-24000</v>
      </c>
      <c r="X38" s="186">
        <f>'PLR DET FIXED INPUT PG'!X38</f>
        <v>-14354.870999999999</v>
      </c>
      <c r="Y38" s="186">
        <f>'PLR DET FIXED INPUT PG'!Y38</f>
        <v>-15700</v>
      </c>
      <c r="Z38" s="186">
        <f>'PLR DET FIXED INPUT PG'!Z38</f>
        <v>-18967.741900000001</v>
      </c>
      <c r="AA38" s="186">
        <f>'PLR DET FIXED INPUT PG'!AA38</f>
        <v>-399001.95909999998</v>
      </c>
    </row>
    <row r="39" spans="1:27" ht="11.25" customHeight="1" x14ac:dyDescent="0.2">
      <c r="A39" s="185" t="str">
        <f>'PLR DET FIXED INPUT PG'!A39</f>
        <v>Swaps</v>
      </c>
      <c r="C39" s="186">
        <f>'PLR DET FIXED INPUT PG'!C39-'PLR DET INDEX INPUT PG'!C39-'PLR DET INDEX INPUT PG'!C37</f>
        <v>-4739.0848999999998</v>
      </c>
      <c r="D39" s="186">
        <f>'PLR DET FIXED INPUT PG'!D39-'PLR DET INDEX INPUT PG'!D39-'PLR DET INDEX INPUT PG'!D37</f>
        <v>-9478.1699000000008</v>
      </c>
      <c r="E39" s="186">
        <f>'PLR DET FIXED INPUT PG'!E39-'PLR DET INDEX INPUT PG'!E39-'PLR DET INDEX INPUT PG'!E37</f>
        <v>-9478.1699000000008</v>
      </c>
      <c r="F39" s="186">
        <f>'PLR DET FIXED INPUT PG'!F39-'PLR DET INDEX INPUT PG'!F39-'PLR DET INDEX INPUT PG'!F37</f>
        <v>-4739.0848999999998</v>
      </c>
      <c r="G39" s="186">
        <f>'PLR DET FIXED INPUT PG'!G39-'PLR DET INDEX INPUT PG'!G39-'PLR DET INDEX INPUT PG'!G37</f>
        <v>-4739.0848999999998</v>
      </c>
      <c r="H39" s="186">
        <f>'PLR DET FIXED INPUT PG'!H39-'PLR DET INDEX INPUT PG'!H39-'PLR DET INDEX INPUT PG'!H37</f>
        <v>0</v>
      </c>
      <c r="I39" s="186">
        <f>'PLR DET FIXED INPUT PG'!I39-'PLR DET INDEX INPUT PG'!I39-'PLR DET INDEX INPUT PG'!I37</f>
        <v>0</v>
      </c>
      <c r="J39" s="186">
        <f>'PLR DET FIXED INPUT PG'!J39-'PLR DET INDEX INPUT PG'!J39-'PLR DET INDEX INPUT PG'!J37</f>
        <v>0</v>
      </c>
      <c r="K39" s="186">
        <f>'PLR DET FIXED INPUT PG'!K39-'PLR DET INDEX INPUT PG'!K39-'PLR DET INDEX INPUT PG'!K37</f>
        <v>0</v>
      </c>
      <c r="L39" s="186">
        <f>'PLR DET FIXED INPUT PG'!L39-'PLR DET INDEX INPUT PG'!L39-'PLR DET INDEX INPUT PG'!L37</f>
        <v>0</v>
      </c>
      <c r="M39" s="186">
        <f>'PLR DET FIXED INPUT PG'!M39-'PLR DET INDEX INPUT PG'!M39-'PLR DET INDEX INPUT PG'!M37</f>
        <v>4739.0848999999998</v>
      </c>
      <c r="N39" s="186">
        <f>'PLR DET FIXED INPUT PG'!N39-'PLR DET INDEX INPUT PG'!N39-'PLR DET INDEX INPUT PG'!N37</f>
        <v>4739.0848999999998</v>
      </c>
      <c r="O39" s="186">
        <f>'PLR DET FIXED INPUT PG'!O39-'PLR DET INDEX INPUT PG'!O39-'PLR DET INDEX INPUT PG'!O37</f>
        <v>4739.0848999999998</v>
      </c>
      <c r="P39" s="186">
        <f>'PLR DET FIXED INPUT PG'!P39-'PLR DET INDEX INPUT PG'!P39-'PLR DET INDEX INPUT PG'!P37</f>
        <v>4739.0848999999998</v>
      </c>
      <c r="Q39" s="186">
        <f>'PLR DET FIXED INPUT PG'!Q39-'PLR DET INDEX INPUT PG'!Q39-'PLR DET INDEX INPUT PG'!Q37</f>
        <v>4739.0848999999998</v>
      </c>
      <c r="R39" s="186">
        <f>'PLR DET FIXED INPUT PG'!R39-'PLR DET INDEX INPUT PG'!R39-'PLR DET INDEX INPUT PG'!R37</f>
        <v>9478.1699000000008</v>
      </c>
      <c r="S39" s="186">
        <f>'PLR DET FIXED INPUT PG'!S39-'PLR DET INDEX INPUT PG'!S39-'PLR DET INDEX INPUT PG'!S37</f>
        <v>9478.1699000000008</v>
      </c>
      <c r="T39" s="186">
        <f>'PLR DET FIXED INPUT PG'!T39-'PLR DET INDEX INPUT PG'!T39-'PLR DET INDEX INPUT PG'!T37</f>
        <v>9478.1699000000008</v>
      </c>
      <c r="U39" s="186">
        <f>'PLR DET FIXED INPUT PG'!U39-'PLR DET INDEX INPUT PG'!U39-'PLR DET INDEX INPUT PG'!U37</f>
        <v>9478.1699000000008</v>
      </c>
      <c r="V39" s="186">
        <f>'PLR DET FIXED INPUT PG'!V39-'PLR DET INDEX INPUT PG'!V39-'PLR DET INDEX INPUT PG'!V37</f>
        <v>9478.1699000000008</v>
      </c>
      <c r="W39" s="186">
        <f>'PLR DET FIXED INPUT PG'!W39-'PLR DET INDEX INPUT PG'!W39-'PLR DET INDEX INPUT PG'!W37</f>
        <v>9478.1699000000008</v>
      </c>
      <c r="X39" s="186">
        <f>'PLR DET FIXED INPUT PG'!X39-'PLR DET INDEX INPUT PG'!X39-'PLR DET INDEX INPUT PG'!X37</f>
        <v>9478.1699000000008</v>
      </c>
      <c r="Y39" s="186">
        <f>'PLR DET FIXED INPUT PG'!Y39-'PLR DET INDEX INPUT PG'!Y39-'PLR DET INDEX INPUT PG'!Y37</f>
        <v>0</v>
      </c>
      <c r="Z39" s="186">
        <f>'PLR DET FIXED INPUT PG'!Z39-'PLR DET INDEX INPUT PG'!Z39-'PLR DET INDEX INPUT PG'!Z37</f>
        <v>0</v>
      </c>
      <c r="AA39" s="186">
        <f>'PLR DET FIXED INPUT PG'!AA39-'PLR DET INDEX INPUT PG'!AA39-'PLR DET INDEX INPUT PG'!AA37</f>
        <v>56869.0193</v>
      </c>
    </row>
    <row r="40" spans="1:27" ht="11.25" customHeight="1" x14ac:dyDescent="0.2">
      <c r="A40" s="185" t="str">
        <f>'PLR DET FIXED INPUT PG'!A40</f>
        <v>Total Dth</v>
      </c>
      <c r="C40" s="187">
        <f>SUM(C37:C39)</f>
        <v>2821.6064999999962</v>
      </c>
      <c r="D40" s="187">
        <f t="shared" ref="D40:Z40" si="2">SUM(D37:D39)</f>
        <v>6659.7460999999967</v>
      </c>
      <c r="E40" s="187">
        <f t="shared" si="2"/>
        <v>17437.392399999997</v>
      </c>
      <c r="F40" s="187">
        <f t="shared" si="2"/>
        <v>2478.1699000000008</v>
      </c>
      <c r="G40" s="187">
        <f t="shared" si="2"/>
        <v>3445.9118000000008</v>
      </c>
      <c r="H40" s="187">
        <f t="shared" si="2"/>
        <v>6950.5881000000008</v>
      </c>
      <c r="I40" s="187">
        <f t="shared" si="2"/>
        <v>-10814.971</v>
      </c>
      <c r="J40" s="187">
        <f t="shared" si="2"/>
        <v>-16169.8097</v>
      </c>
      <c r="K40" s="187">
        <f t="shared" si="2"/>
        <v>-11049.411900000001</v>
      </c>
      <c r="L40" s="187">
        <f t="shared" si="2"/>
        <v>-6298.8742000000002</v>
      </c>
      <c r="M40" s="187">
        <f t="shared" si="2"/>
        <v>889.70639999999912</v>
      </c>
      <c r="N40" s="187">
        <f t="shared" si="2"/>
        <v>-1140.4344999999994</v>
      </c>
      <c r="O40" s="187">
        <f t="shared" si="2"/>
        <v>-1817.8860999999997</v>
      </c>
      <c r="P40" s="187">
        <f t="shared" si="2"/>
        <v>1849.1968000000015</v>
      </c>
      <c r="Q40" s="187">
        <f t="shared" si="2"/>
        <v>4762.7913000000008</v>
      </c>
      <c r="R40" s="187">
        <f t="shared" si="2"/>
        <v>-21.83009999999922</v>
      </c>
      <c r="S40" s="187">
        <f t="shared" si="2"/>
        <v>8865.2667000000001</v>
      </c>
      <c r="T40" s="187">
        <f t="shared" si="2"/>
        <v>2644.8699000000006</v>
      </c>
      <c r="U40" s="187">
        <f t="shared" si="2"/>
        <v>-12328.3462</v>
      </c>
      <c r="V40" s="187">
        <f t="shared" si="2"/>
        <v>-17102.5075</v>
      </c>
      <c r="W40" s="187">
        <f t="shared" si="2"/>
        <v>-14521.830099999999</v>
      </c>
      <c r="X40" s="187">
        <f t="shared" si="2"/>
        <v>-4876.7010999999984</v>
      </c>
      <c r="Y40" s="187">
        <f t="shared" si="2"/>
        <v>-15700</v>
      </c>
      <c r="Z40" s="187">
        <f t="shared" si="2"/>
        <v>-18967.741900000001</v>
      </c>
      <c r="AA40" s="187"/>
    </row>
    <row r="42" spans="1:27" ht="12" customHeight="1" x14ac:dyDescent="0.2">
      <c r="A42" s="184" t="str">
        <f>'PLR DET FIXED INPUT PG'!A42</f>
        <v>Delta</v>
      </c>
    </row>
    <row r="43" spans="1:27" ht="11.25" customHeight="1" x14ac:dyDescent="0.2">
      <c r="A43" s="185" t="str">
        <f>'PLR DET FIXED INPUT PG'!A43</f>
        <v>Physical</v>
      </c>
      <c r="C43" s="186">
        <f>C27-C37</f>
        <v>0</v>
      </c>
      <c r="D43" s="186">
        <f t="shared" ref="D43:AA43" si="3">D27-D37</f>
        <v>0</v>
      </c>
      <c r="E43" s="186">
        <f t="shared" si="3"/>
        <v>0</v>
      </c>
      <c r="F43" s="186">
        <f t="shared" si="3"/>
        <v>0</v>
      </c>
      <c r="G43" s="186">
        <f t="shared" si="3"/>
        <v>0</v>
      </c>
      <c r="H43" s="186">
        <f t="shared" si="3"/>
        <v>0</v>
      </c>
      <c r="I43" s="186">
        <f t="shared" si="3"/>
        <v>0</v>
      </c>
      <c r="J43" s="186">
        <f t="shared" si="3"/>
        <v>0</v>
      </c>
      <c r="K43" s="186">
        <f t="shared" si="3"/>
        <v>0</v>
      </c>
      <c r="L43" s="186">
        <f t="shared" si="3"/>
        <v>0</v>
      </c>
      <c r="M43" s="186">
        <f t="shared" si="3"/>
        <v>0</v>
      </c>
      <c r="N43" s="186">
        <f t="shared" si="3"/>
        <v>0</v>
      </c>
      <c r="O43" s="186">
        <f t="shared" si="3"/>
        <v>0</v>
      </c>
      <c r="P43" s="186">
        <f t="shared" si="3"/>
        <v>0</v>
      </c>
      <c r="Q43" s="186">
        <f t="shared" si="3"/>
        <v>0</v>
      </c>
      <c r="R43" s="186">
        <f t="shared" si="3"/>
        <v>0</v>
      </c>
      <c r="S43" s="186">
        <f t="shared" si="3"/>
        <v>0</v>
      </c>
      <c r="T43" s="186">
        <f t="shared" si="3"/>
        <v>0</v>
      </c>
      <c r="U43" s="186">
        <f t="shared" si="3"/>
        <v>0</v>
      </c>
      <c r="V43" s="186">
        <f t="shared" si="3"/>
        <v>0</v>
      </c>
      <c r="W43" s="186">
        <f t="shared" si="3"/>
        <v>0</v>
      </c>
      <c r="X43" s="186">
        <f t="shared" si="3"/>
        <v>0</v>
      </c>
      <c r="Y43" s="186">
        <f t="shared" si="3"/>
        <v>0</v>
      </c>
      <c r="Z43" s="186">
        <f t="shared" si="3"/>
        <v>0</v>
      </c>
      <c r="AA43" s="186">
        <f t="shared" si="3"/>
        <v>0</v>
      </c>
    </row>
    <row r="44" spans="1:27" ht="11.25" customHeight="1" x14ac:dyDescent="0.2">
      <c r="A44" s="185" t="str">
        <f>'PLR DET FIXED INPUT PG'!A44</f>
        <v>Interbook</v>
      </c>
      <c r="C44" s="186">
        <f>C28-C38</f>
        <v>-2935.4838999999993</v>
      </c>
      <c r="D44" s="186">
        <f t="shared" ref="D44:Z44" si="4">D28-D38</f>
        <v>1107.1428999999989</v>
      </c>
      <c r="E44" s="186">
        <f t="shared" si="4"/>
        <v>967.74200000000019</v>
      </c>
      <c r="F44" s="186">
        <f t="shared" si="4"/>
        <v>633.33330000000024</v>
      </c>
      <c r="G44" s="186">
        <f t="shared" si="4"/>
        <v>451.61290000000008</v>
      </c>
      <c r="H44" s="186">
        <f t="shared" si="4"/>
        <v>466.66669999999976</v>
      </c>
      <c r="I44" s="186">
        <f t="shared" si="4"/>
        <v>516.12900000000081</v>
      </c>
      <c r="J44" s="186">
        <f t="shared" si="4"/>
        <v>322.58060000000114</v>
      </c>
      <c r="K44" s="186">
        <f t="shared" si="4"/>
        <v>400</v>
      </c>
      <c r="L44" s="186">
        <f t="shared" si="4"/>
        <v>2064.5161000000007</v>
      </c>
      <c r="M44" s="186">
        <f t="shared" si="4"/>
        <v>466.66660000000047</v>
      </c>
      <c r="N44" s="186">
        <f t="shared" si="4"/>
        <v>516.12900000000081</v>
      </c>
      <c r="O44" s="186">
        <f t="shared" si="4"/>
        <v>483.87099999999919</v>
      </c>
      <c r="P44" s="186">
        <f t="shared" si="4"/>
        <v>535.71429999999964</v>
      </c>
      <c r="Q44" s="186">
        <f t="shared" si="4"/>
        <v>419.35490000000027</v>
      </c>
      <c r="R44" s="186">
        <f t="shared" si="4"/>
        <v>500</v>
      </c>
      <c r="S44" s="186">
        <f t="shared" si="4"/>
        <v>32.257999999999925</v>
      </c>
      <c r="T44" s="186">
        <f t="shared" si="4"/>
        <v>366.66669999999976</v>
      </c>
      <c r="U44" s="186">
        <f t="shared" si="4"/>
        <v>419.35480000000098</v>
      </c>
      <c r="V44" s="186">
        <f t="shared" si="4"/>
        <v>419.35480000000098</v>
      </c>
      <c r="W44" s="186">
        <f t="shared" si="4"/>
        <v>466.66670000000158</v>
      </c>
      <c r="X44" s="186">
        <f t="shared" si="4"/>
        <v>419.35489999999845</v>
      </c>
      <c r="Y44" s="186">
        <f t="shared" si="4"/>
        <v>400</v>
      </c>
      <c r="Z44" s="186">
        <f t="shared" si="4"/>
        <v>354.83870000000024</v>
      </c>
      <c r="AA44" s="186">
        <f>'PLR DET FIXED INPUT PG'!AA44</f>
        <v>9794.4699999999721</v>
      </c>
    </row>
    <row r="45" spans="1:27" ht="11.25" customHeight="1" x14ac:dyDescent="0.2">
      <c r="A45" s="185" t="str">
        <f>'PLR DET FIXED INPUT PG'!A45</f>
        <v>Swaps</v>
      </c>
      <c r="C45" s="186">
        <f>C32-C39</f>
        <v>0</v>
      </c>
      <c r="D45" s="186">
        <f t="shared" ref="D45:Z45" si="5">D32-D39</f>
        <v>0</v>
      </c>
      <c r="E45" s="186">
        <f t="shared" si="5"/>
        <v>0</v>
      </c>
      <c r="F45" s="186">
        <f t="shared" si="5"/>
        <v>0</v>
      </c>
      <c r="G45" s="186">
        <f t="shared" si="5"/>
        <v>0</v>
      </c>
      <c r="H45" s="186">
        <f t="shared" si="5"/>
        <v>0</v>
      </c>
      <c r="I45" s="186">
        <f t="shared" si="5"/>
        <v>0</v>
      </c>
      <c r="J45" s="186">
        <f t="shared" si="5"/>
        <v>0</v>
      </c>
      <c r="K45" s="186">
        <f t="shared" si="5"/>
        <v>0</v>
      </c>
      <c r="L45" s="186">
        <f t="shared" si="5"/>
        <v>0</v>
      </c>
      <c r="M45" s="186">
        <f t="shared" si="5"/>
        <v>0</v>
      </c>
      <c r="N45" s="186">
        <f t="shared" si="5"/>
        <v>0</v>
      </c>
      <c r="O45" s="186">
        <f t="shared" si="5"/>
        <v>0</v>
      </c>
      <c r="P45" s="186">
        <f t="shared" si="5"/>
        <v>0</v>
      </c>
      <c r="Q45" s="186">
        <f t="shared" si="5"/>
        <v>0</v>
      </c>
      <c r="R45" s="186">
        <f t="shared" si="5"/>
        <v>0</v>
      </c>
      <c r="S45" s="186">
        <f t="shared" si="5"/>
        <v>0</v>
      </c>
      <c r="T45" s="186">
        <f t="shared" si="5"/>
        <v>0</v>
      </c>
      <c r="U45" s="186">
        <f t="shared" si="5"/>
        <v>0</v>
      </c>
      <c r="V45" s="186">
        <f t="shared" si="5"/>
        <v>0</v>
      </c>
      <c r="W45" s="186">
        <f t="shared" si="5"/>
        <v>0</v>
      </c>
      <c r="X45" s="186">
        <f t="shared" si="5"/>
        <v>0</v>
      </c>
      <c r="Y45" s="186">
        <f t="shared" si="5"/>
        <v>0</v>
      </c>
      <c r="Z45" s="186">
        <f t="shared" si="5"/>
        <v>0</v>
      </c>
      <c r="AA45" s="186">
        <f>'PLR DET FIXED INPUT PG'!AA45</f>
        <v>0</v>
      </c>
    </row>
    <row r="46" spans="1:27" ht="11.25" customHeight="1" x14ac:dyDescent="0.2">
      <c r="A46" s="185" t="str">
        <f>'PLR DET FIXED INPUT PG'!A46</f>
        <v>Total Dth</v>
      </c>
      <c r="C46" s="187">
        <f>SUM(C43:C45)</f>
        <v>-2935.4838999999993</v>
      </c>
      <c r="D46" s="187">
        <f t="shared" ref="D46:Z46" si="6">SUM(D43:D45)</f>
        <v>1107.1428999999989</v>
      </c>
      <c r="E46" s="187">
        <f t="shared" si="6"/>
        <v>967.74200000000019</v>
      </c>
      <c r="F46" s="187">
        <f t="shared" si="6"/>
        <v>633.33330000000024</v>
      </c>
      <c r="G46" s="187">
        <f t="shared" si="6"/>
        <v>451.61290000000008</v>
      </c>
      <c r="H46" s="187">
        <f t="shared" si="6"/>
        <v>466.66669999999976</v>
      </c>
      <c r="I46" s="187">
        <f t="shared" si="6"/>
        <v>516.12900000000081</v>
      </c>
      <c r="J46" s="187">
        <f t="shared" si="6"/>
        <v>322.58060000000114</v>
      </c>
      <c r="K46" s="187">
        <f t="shared" si="6"/>
        <v>400</v>
      </c>
      <c r="L46" s="187">
        <f t="shared" si="6"/>
        <v>2064.5161000000007</v>
      </c>
      <c r="M46" s="187">
        <f t="shared" si="6"/>
        <v>466.66660000000047</v>
      </c>
      <c r="N46" s="187">
        <f t="shared" si="6"/>
        <v>516.12900000000081</v>
      </c>
      <c r="O46" s="187">
        <f t="shared" si="6"/>
        <v>483.87099999999919</v>
      </c>
      <c r="P46" s="187">
        <f t="shared" si="6"/>
        <v>535.71429999999964</v>
      </c>
      <c r="Q46" s="187">
        <f t="shared" si="6"/>
        <v>419.35490000000027</v>
      </c>
      <c r="R46" s="187">
        <f t="shared" si="6"/>
        <v>500</v>
      </c>
      <c r="S46" s="187">
        <f t="shared" si="6"/>
        <v>32.257999999999925</v>
      </c>
      <c r="T46" s="187">
        <f t="shared" si="6"/>
        <v>366.66669999999976</v>
      </c>
      <c r="U46" s="187">
        <f t="shared" si="6"/>
        <v>419.35480000000098</v>
      </c>
      <c r="V46" s="187">
        <f t="shared" si="6"/>
        <v>419.35480000000098</v>
      </c>
      <c r="W46" s="187">
        <f t="shared" si="6"/>
        <v>466.66670000000158</v>
      </c>
      <c r="X46" s="187">
        <f t="shared" si="6"/>
        <v>419.35489999999845</v>
      </c>
      <c r="Y46" s="187">
        <f t="shared" si="6"/>
        <v>400</v>
      </c>
      <c r="Z46" s="187">
        <f t="shared" si="6"/>
        <v>354.83870000000024</v>
      </c>
      <c r="AA46" s="187">
        <f>'PLR DET FIXED INPUT PG'!AA46</f>
        <v>9794.4699999999721</v>
      </c>
    </row>
    <row r="48" spans="1:27" ht="12" customHeight="1" x14ac:dyDescent="0.2">
      <c r="A48" s="184" t="str">
        <f>'PLR DET FIXED INPUT PG'!A48</f>
        <v>Curve Comparison</v>
      </c>
    </row>
    <row r="49" spans="1:27" ht="11.25" customHeight="1" x14ac:dyDescent="0.2">
      <c r="A49" s="185" t="str">
        <f>'PLR DET FIXED INPUT PG'!A49</f>
        <v>Today</v>
      </c>
      <c r="C49" s="188">
        <f>'PLR DET FIXED INPUT PG'!C49</f>
        <v>3.53</v>
      </c>
      <c r="D49" s="188">
        <f>'PLR DET FIXED INPUT PG'!D49</f>
        <v>3.67</v>
      </c>
      <c r="E49" s="188">
        <f>'PLR DET FIXED INPUT PG'!E49</f>
        <v>3.64</v>
      </c>
      <c r="F49" s="188">
        <f>'PLR DET FIXED INPUT PG'!F49</f>
        <v>3.52</v>
      </c>
      <c r="G49" s="188">
        <f>'PLR DET FIXED INPUT PG'!G49</f>
        <v>3.58</v>
      </c>
      <c r="H49" s="188">
        <f>'PLR DET FIXED INPUT PG'!H49</f>
        <v>3.65</v>
      </c>
      <c r="I49" s="188">
        <f>'PLR DET FIXED INPUT PG'!I49</f>
        <v>3.71</v>
      </c>
      <c r="J49" s="188">
        <f>'PLR DET FIXED INPUT PG'!J49</f>
        <v>3.77</v>
      </c>
      <c r="K49" s="188">
        <f>'PLR DET FIXED INPUT PG'!K49</f>
        <v>3.78</v>
      </c>
      <c r="L49" s="188">
        <f>'PLR DET FIXED INPUT PG'!L49</f>
        <v>3.81</v>
      </c>
      <c r="M49" s="188">
        <f>'PLR DET FIXED INPUT PG'!M49</f>
        <v>4.25</v>
      </c>
      <c r="N49" s="188">
        <f>'PLR DET FIXED INPUT PG'!N49</f>
        <v>4.51</v>
      </c>
      <c r="O49" s="188">
        <f>'PLR DET FIXED INPUT PG'!O49</f>
        <v>4.6399999999999997</v>
      </c>
      <c r="P49" s="188">
        <f>'PLR DET FIXED INPUT PG'!P49</f>
        <v>4.54</v>
      </c>
      <c r="Q49" s="188">
        <f>'PLR DET FIXED INPUT PG'!Q49</f>
        <v>4.42</v>
      </c>
      <c r="R49" s="188">
        <f>'PLR DET FIXED INPUT PG'!R49</f>
        <v>4.2300000000000004</v>
      </c>
      <c r="S49" s="188">
        <f>'PLR DET FIXED INPUT PG'!S49</f>
        <v>4.21</v>
      </c>
      <c r="T49" s="188">
        <f>'PLR DET FIXED INPUT PG'!T49</f>
        <v>4.2699999999999996</v>
      </c>
      <c r="U49" s="188">
        <f>'PLR DET FIXED INPUT PG'!U49</f>
        <v>4.32</v>
      </c>
      <c r="V49" s="188">
        <f>'PLR DET FIXED INPUT PG'!V49</f>
        <v>4.38</v>
      </c>
      <c r="W49" s="188">
        <f>'PLR DET FIXED INPUT PG'!W49</f>
        <v>4.37</v>
      </c>
      <c r="X49" s="188">
        <f>'PLR DET FIXED INPUT PG'!X49</f>
        <v>4.42</v>
      </c>
      <c r="Y49" s="188">
        <f>'PLR DET FIXED INPUT PG'!Y49</f>
        <v>4.6500000000000004</v>
      </c>
      <c r="Z49" s="188">
        <f>'PLR DET FIXED INPUT PG'!Z49</f>
        <v>4.87</v>
      </c>
      <c r="AA49" s="188">
        <f>'PLR DET FIXED INPUT PG'!AA49</f>
        <v>0</v>
      </c>
    </row>
    <row r="50" spans="1:27" ht="11.25" customHeight="1" x14ac:dyDescent="0.2">
      <c r="A50" s="185" t="str">
        <f>'PLR DET FIXED INPUT PG'!A50</f>
        <v>Prior Day</v>
      </c>
      <c r="C50" s="188">
        <f>'PLR DET FIXED INPUT PG'!C50</f>
        <v>3.74</v>
      </c>
      <c r="D50" s="188">
        <f>'PLR DET FIXED INPUT PG'!D50</f>
        <v>3.6</v>
      </c>
      <c r="E50" s="188">
        <f>'PLR DET FIXED INPUT PG'!E50</f>
        <v>3.55</v>
      </c>
      <c r="F50" s="188">
        <f>'PLR DET FIXED INPUT PG'!F50</f>
        <v>3.46</v>
      </c>
      <c r="G50" s="188">
        <f>'PLR DET FIXED INPUT PG'!G50</f>
        <v>3.51</v>
      </c>
      <c r="H50" s="188">
        <f>'PLR DET FIXED INPUT PG'!H50</f>
        <v>3.59</v>
      </c>
      <c r="I50" s="188">
        <f>'PLR DET FIXED INPUT PG'!I50</f>
        <v>3.65</v>
      </c>
      <c r="J50" s="188">
        <f>'PLR DET FIXED INPUT PG'!J50</f>
        <v>3.7</v>
      </c>
      <c r="K50" s="188">
        <f>'PLR DET FIXED INPUT PG'!K50</f>
        <v>3.71</v>
      </c>
      <c r="L50" s="188">
        <f>'PLR DET FIXED INPUT PG'!L50</f>
        <v>3.59</v>
      </c>
      <c r="M50" s="188">
        <f>'PLR DET FIXED INPUT PG'!M50</f>
        <v>4.18</v>
      </c>
      <c r="N50" s="188">
        <f>'PLR DET FIXED INPUT PG'!N50</f>
        <v>4.4400000000000004</v>
      </c>
      <c r="O50" s="188">
        <f>'PLR DET FIXED INPUT PG'!O50</f>
        <v>4.5599999999999996</v>
      </c>
      <c r="P50" s="188">
        <f>'PLR DET FIXED INPUT PG'!P50</f>
        <v>4.47</v>
      </c>
      <c r="Q50" s="188">
        <f>'PLR DET FIXED INPUT PG'!Q50</f>
        <v>4.3499999999999996</v>
      </c>
      <c r="R50" s="188">
        <f>'PLR DET FIXED INPUT PG'!R50</f>
        <v>4.13</v>
      </c>
      <c r="S50" s="188">
        <f>'PLR DET FIXED INPUT PG'!S50</f>
        <v>4.12</v>
      </c>
      <c r="T50" s="188">
        <f>'PLR DET FIXED INPUT PG'!T50</f>
        <v>4.17</v>
      </c>
      <c r="U50" s="188">
        <f>'PLR DET FIXED INPUT PG'!U50</f>
        <v>4.24</v>
      </c>
      <c r="V50" s="188">
        <f>'PLR DET FIXED INPUT PG'!V50</f>
        <v>4.3</v>
      </c>
      <c r="W50" s="188">
        <f>'PLR DET FIXED INPUT PG'!W50</f>
        <v>4.29</v>
      </c>
      <c r="X50" s="188">
        <f>'PLR DET FIXED INPUT PG'!X50</f>
        <v>4.34</v>
      </c>
      <c r="Y50" s="188">
        <f>'PLR DET FIXED INPUT PG'!Y50</f>
        <v>4.59</v>
      </c>
      <c r="Z50" s="188">
        <f>'PLR DET FIXED INPUT PG'!Z50</f>
        <v>4.8</v>
      </c>
      <c r="AA50" s="188">
        <f>'PLR DET FIXED INPUT PG'!AA50</f>
        <v>0</v>
      </c>
    </row>
    <row r="51" spans="1:27" ht="11.25" customHeight="1" x14ac:dyDescent="0.2">
      <c r="A51" s="185" t="str">
        <f>'PLR DET FIXED INPUT PG'!A51</f>
        <v>Delta</v>
      </c>
      <c r="C51" s="189">
        <f>'PLR DET FIXED INPUT PG'!C51</f>
        <v>-0.21</v>
      </c>
      <c r="D51" s="189">
        <f>'PLR DET FIXED INPUT PG'!D51</f>
        <v>6.999999999999984E-2</v>
      </c>
      <c r="E51" s="189">
        <f>'PLR DET FIXED INPUT PG'!E51</f>
        <v>9.0000000000000302E-2</v>
      </c>
      <c r="F51" s="189">
        <f>'PLR DET FIXED INPUT PG'!F51</f>
        <v>6.0000000000000053E-2</v>
      </c>
      <c r="G51" s="189">
        <f>'PLR DET FIXED INPUT PG'!G51</f>
        <v>7.0000000000000284E-2</v>
      </c>
      <c r="H51" s="189">
        <f>'PLR DET FIXED INPUT PG'!H51</f>
        <v>6.0000000000000053E-2</v>
      </c>
      <c r="I51" s="189">
        <f>'PLR DET FIXED INPUT PG'!I51</f>
        <v>6.0000000000000053E-2</v>
      </c>
      <c r="J51" s="189">
        <f>'PLR DET FIXED INPUT PG'!J51</f>
        <v>6.999999999999984E-2</v>
      </c>
      <c r="K51" s="189">
        <f>'PLR DET FIXED INPUT PG'!K51</f>
        <v>6.999999999999984E-2</v>
      </c>
      <c r="L51" s="189">
        <f>'PLR DET FIXED INPUT PG'!L51</f>
        <v>0.22</v>
      </c>
      <c r="M51" s="189">
        <f>'PLR DET FIXED INPUT PG'!M51</f>
        <v>7.0000000000000284E-2</v>
      </c>
      <c r="N51" s="189">
        <f>'PLR DET FIXED INPUT PG'!N51</f>
        <v>6.9999999999999396E-2</v>
      </c>
      <c r="O51" s="189">
        <f>'PLR DET FIXED INPUT PG'!O51</f>
        <v>8.0000000000000071E-2</v>
      </c>
      <c r="P51" s="189">
        <f>'PLR DET FIXED INPUT PG'!P51</f>
        <v>7.0000000000000284E-2</v>
      </c>
      <c r="Q51" s="189">
        <f>'PLR DET FIXED INPUT PG'!Q51</f>
        <v>7.0000000000000284E-2</v>
      </c>
      <c r="R51" s="189">
        <f>'PLR DET FIXED INPUT PG'!R51</f>
        <v>0.10000000000000053</v>
      </c>
      <c r="S51" s="189">
        <f>'PLR DET FIXED INPUT PG'!S51</f>
        <v>8.9999999999999858E-2</v>
      </c>
      <c r="T51" s="189">
        <f>'PLR DET FIXED INPUT PG'!T51</f>
        <v>9.9999999999999645E-2</v>
      </c>
      <c r="U51" s="189">
        <f>'PLR DET FIXED INPUT PG'!U51</f>
        <v>8.0000000000000071E-2</v>
      </c>
      <c r="V51" s="189">
        <f>'PLR DET FIXED INPUT PG'!V51</f>
        <v>8.0000000000000071E-2</v>
      </c>
      <c r="W51" s="189">
        <f>'PLR DET FIXED INPUT PG'!W51</f>
        <v>8.0000000000000071E-2</v>
      </c>
      <c r="X51" s="189">
        <f>'PLR DET FIXED INPUT PG'!X51</f>
        <v>8.0000000000000071E-2</v>
      </c>
      <c r="Y51" s="189">
        <f>'PLR DET FIXED INPUT PG'!Y51</f>
        <v>6.0000000000000497E-2</v>
      </c>
      <c r="Z51" s="189">
        <f>'PLR DET FIXED INPUT PG'!Z51</f>
        <v>7.0000000000000284E-2</v>
      </c>
      <c r="AA51" s="188">
        <f>'PLR DET FIXED INPUT PG'!AA51</f>
        <v>0</v>
      </c>
    </row>
    <row r="53" spans="1:27" ht="12" customHeight="1" x14ac:dyDescent="0.2">
      <c r="A53" s="184" t="str">
        <f>'PLR DET FIXED INPUT PG'!A53</f>
        <v>Average Deal Prices</v>
      </c>
    </row>
    <row r="54" spans="1:27" ht="11.25" customHeight="1" x14ac:dyDescent="0.2">
      <c r="A54" s="185" t="str">
        <f>'PLR DET FIXED INPUT PG'!A54</f>
        <v>BUY</v>
      </c>
      <c r="C54" s="188">
        <f>'PLR DET FIXED INPUT PG'!C54</f>
        <v>5.68</v>
      </c>
      <c r="D54" s="188">
        <f>'PLR DET FIXED INPUT PG'!D54</f>
        <v>5.68</v>
      </c>
      <c r="E54" s="188">
        <f>'PLR DET FIXED INPUT PG'!E54</f>
        <v>5.68</v>
      </c>
      <c r="F54" s="188">
        <f>'PLR DET FIXED INPUT PG'!F54</f>
        <v>4.7633000000000001</v>
      </c>
      <c r="G54" s="188">
        <f>'PLR DET FIXED INPUT PG'!G54</f>
        <v>4.7633000000000001</v>
      </c>
      <c r="H54" s="188">
        <f>'PLR DET FIXED INPUT PG'!H54</f>
        <v>4.7633000000000001</v>
      </c>
      <c r="I54" s="188">
        <f>'PLR DET FIXED INPUT PG'!I54</f>
        <v>4.7633000000000001</v>
      </c>
      <c r="J54" s="188">
        <f>'PLR DET FIXED INPUT PG'!J54</f>
        <v>4.7633000000000001</v>
      </c>
      <c r="K54" s="188">
        <f>'PLR DET FIXED INPUT PG'!K54</f>
        <v>4.7633000000000001</v>
      </c>
      <c r="L54" s="188">
        <f>'PLR DET FIXED INPUT PG'!L54</f>
        <v>4.7633000000000001</v>
      </c>
      <c r="M54" s="188">
        <f>'PLR DET FIXED INPUT PG'!M54</f>
        <v>6.3883000000000001</v>
      </c>
      <c r="N54" s="188">
        <f>'PLR DET FIXED INPUT PG'!N54</f>
        <v>6.3883000000000001</v>
      </c>
      <c r="O54" s="188">
        <f>'PLR DET FIXED INPUT PG'!O54</f>
        <v>6.3883000000000001</v>
      </c>
      <c r="P54" s="188">
        <f>'PLR DET FIXED INPUT PG'!P54</f>
        <v>6.3883000000000001</v>
      </c>
      <c r="Q54" s="188">
        <f>'PLR DET FIXED INPUT PG'!Q54</f>
        <v>6.3883000000000001</v>
      </c>
      <c r="R54" s="188">
        <f>'PLR DET FIXED INPUT PG'!R54</f>
        <v>0</v>
      </c>
      <c r="S54" s="188">
        <f>'PLR DET FIXED INPUT PG'!S54</f>
        <v>0</v>
      </c>
      <c r="T54" s="188">
        <f>'PLR DET FIXED INPUT PG'!T54</f>
        <v>0</v>
      </c>
      <c r="U54" s="188">
        <f>'PLR DET FIXED INPUT PG'!U54</f>
        <v>0</v>
      </c>
      <c r="V54" s="188">
        <f>'PLR DET FIXED INPUT PG'!V54</f>
        <v>0</v>
      </c>
      <c r="W54" s="188">
        <f>'PLR DET FIXED INPUT PG'!W54</f>
        <v>0</v>
      </c>
      <c r="X54" s="188">
        <f>'PLR DET FIXED INPUT PG'!X54</f>
        <v>0</v>
      </c>
      <c r="Y54" s="188">
        <f>'PLR DET FIXED INPUT PG'!Y54</f>
        <v>0</v>
      </c>
      <c r="Z54" s="188">
        <f>'PLR DET FIXED INPUT PG'!Z54</f>
        <v>0</v>
      </c>
      <c r="AA54" s="188">
        <f>'PLR DET FIXED INPUT PG'!AA54</f>
        <v>0</v>
      </c>
    </row>
    <row r="55" spans="1:27" ht="11.25" customHeight="1" x14ac:dyDescent="0.2">
      <c r="A55" s="185" t="str">
        <f>'PLR DET FIXED INPUT PG'!A55</f>
        <v>SELL</v>
      </c>
      <c r="C55" s="188">
        <f>'PLR DET FIXED INPUT PG'!C55</f>
        <v>0</v>
      </c>
      <c r="D55" s="188">
        <f>'PLR DET FIXED INPUT PG'!D55</f>
        <v>0</v>
      </c>
      <c r="E55" s="188">
        <f>'PLR DET FIXED INPUT PG'!E55</f>
        <v>0</v>
      </c>
      <c r="F55" s="188">
        <f>'PLR DET FIXED INPUT PG'!F55</f>
        <v>0</v>
      </c>
      <c r="G55" s="188">
        <f>'PLR DET FIXED INPUT PG'!G55</f>
        <v>0</v>
      </c>
      <c r="H55" s="188">
        <f>'PLR DET FIXED INPUT PG'!H55</f>
        <v>0</v>
      </c>
      <c r="I55" s="188">
        <f>'PLR DET FIXED INPUT PG'!I55</f>
        <v>0</v>
      </c>
      <c r="J55" s="188">
        <f>'PLR DET FIXED INPUT PG'!J55</f>
        <v>0</v>
      </c>
      <c r="K55" s="188">
        <f>'PLR DET FIXED INPUT PG'!K55</f>
        <v>0</v>
      </c>
      <c r="L55" s="188">
        <f>'PLR DET FIXED INPUT PG'!L55</f>
        <v>0</v>
      </c>
      <c r="M55" s="188">
        <f>'PLR DET FIXED INPUT PG'!M55</f>
        <v>0</v>
      </c>
      <c r="N55" s="188">
        <f>'PLR DET FIXED INPUT PG'!N55</f>
        <v>0</v>
      </c>
      <c r="O55" s="188">
        <f>'PLR DET FIXED INPUT PG'!O55</f>
        <v>0</v>
      </c>
      <c r="P55" s="188">
        <f>'PLR DET FIXED INPUT PG'!P55</f>
        <v>0</v>
      </c>
      <c r="Q55" s="188">
        <f>'PLR DET FIXED INPUT PG'!Q55</f>
        <v>0</v>
      </c>
      <c r="R55" s="188">
        <f>'PLR DET FIXED INPUT PG'!R55</f>
        <v>0</v>
      </c>
      <c r="S55" s="188">
        <f>'PLR DET FIXED INPUT PG'!S55</f>
        <v>0</v>
      </c>
      <c r="T55" s="188">
        <f>'PLR DET FIXED INPUT PG'!T55</f>
        <v>0</v>
      </c>
      <c r="U55" s="188">
        <f>'PLR DET FIXED INPUT PG'!U55</f>
        <v>0</v>
      </c>
      <c r="V55" s="188">
        <f>'PLR DET FIXED INPUT PG'!V55</f>
        <v>0</v>
      </c>
      <c r="W55" s="188">
        <f>'PLR DET FIXED INPUT PG'!W55</f>
        <v>0</v>
      </c>
      <c r="X55" s="188">
        <f>'PLR DET FIXED INPUT PG'!X55</f>
        <v>0</v>
      </c>
      <c r="Y55" s="188">
        <f>'PLR DET FIXED INPUT PG'!Y55</f>
        <v>0</v>
      </c>
      <c r="Z55" s="188">
        <f>'PLR DET FIXED INPUT PG'!Z55</f>
        <v>0</v>
      </c>
      <c r="AA55" s="188">
        <f>'PLR DET FIXED INPUT PG'!AA55</f>
        <v>0</v>
      </c>
    </row>
    <row r="57" spans="1:27" ht="12" customHeight="1" x14ac:dyDescent="0.2">
      <c r="A57" s="184" t="str">
        <f>'PLR DET FIXED INPUT PG'!A57</f>
        <v>Mark-To-Market</v>
      </c>
    </row>
    <row r="58" spans="1:27" ht="11.25" customHeight="1" x14ac:dyDescent="0.2">
      <c r="A58" s="185" t="str">
        <f>'PLR DET FIXED INPUT PG'!A58</f>
        <v>Today's MTM</v>
      </c>
      <c r="C58" s="186">
        <f>'PLR DET FIXED INPUT PG'!C58+'PLR DET INDEX INPUT PG'!C58</f>
        <v>-1479855</v>
      </c>
      <c r="D58" s="186">
        <f>'PLR DET FIXED INPUT PG'!D58+'PLR DET INDEX INPUT PG'!D58</f>
        <v>-1282325</v>
      </c>
      <c r="E58" s="186">
        <f>'PLR DET FIXED INPUT PG'!E58+'PLR DET INDEX INPUT PG'!E58</f>
        <v>-1430942</v>
      </c>
      <c r="F58" s="186">
        <f>'PLR DET FIXED INPUT PG'!F58+'PLR DET INDEX INPUT PG'!F58</f>
        <v>-896584</v>
      </c>
      <c r="G58" s="186">
        <f>'PLR DET FIXED INPUT PG'!G58+'PLR DET INDEX INPUT PG'!G58</f>
        <v>-914419</v>
      </c>
      <c r="H58" s="186">
        <f>'PLR DET FIXED INPUT PG'!H58+'PLR DET INDEX INPUT PG'!H58</f>
        <v>-948790</v>
      </c>
      <c r="I58" s="186">
        <f>'PLR DET FIXED INPUT PG'!I58+'PLR DET INDEX INPUT PG'!I58</f>
        <v>-960764</v>
      </c>
      <c r="J58" s="186">
        <f>'PLR DET FIXED INPUT PG'!J58+'PLR DET INDEX INPUT PG'!J58</f>
        <v>-941111</v>
      </c>
      <c r="K58" s="186">
        <f>'PLR DET FIXED INPUT PG'!K58+'PLR DET INDEX INPUT PG'!K58</f>
        <v>-905823</v>
      </c>
      <c r="L58" s="186">
        <f>'PLR DET FIXED INPUT PG'!L58+'PLR DET INDEX INPUT PG'!L58</f>
        <v>-925142</v>
      </c>
      <c r="M58" s="186">
        <f>'PLR DET FIXED INPUT PG'!M58+'PLR DET INDEX INPUT PG'!M58</f>
        <v>-1281732</v>
      </c>
      <c r="N58" s="186">
        <f>'PLR DET FIXED INPUT PG'!N58+'PLR DET INDEX INPUT PG'!N58</f>
        <v>-1207265</v>
      </c>
      <c r="O58" s="186">
        <f>'PLR DET FIXED INPUT PG'!O58+'PLR DET INDEX INPUT PG'!O58</f>
        <v>-1152879</v>
      </c>
      <c r="P58" s="186">
        <f>'PLR DET FIXED INPUT PG'!P58+'PLR DET INDEX INPUT PG'!P58</f>
        <v>-1069895</v>
      </c>
      <c r="Q58" s="186">
        <f>'PLR DET FIXED INPUT PG'!Q58+'PLR DET INDEX INPUT PG'!Q58</f>
        <v>-1224144</v>
      </c>
      <c r="R58" s="186">
        <f>'PLR DET FIXED INPUT PG'!R58+'PLR DET INDEX INPUT PG'!R58</f>
        <v>39601</v>
      </c>
      <c r="S58" s="186">
        <f>'PLR DET FIXED INPUT PG'!S58+'PLR DET INDEX INPUT PG'!S58</f>
        <v>37015</v>
      </c>
      <c r="T58" s="186">
        <f>'PLR DET FIXED INPUT PG'!T58+'PLR DET INDEX INPUT PG'!T58</f>
        <v>46321</v>
      </c>
      <c r="U58" s="186">
        <f>'PLR DET FIXED INPUT PG'!U58+'PLR DET INDEX INPUT PG'!U58</f>
        <v>56767</v>
      </c>
      <c r="V58" s="186">
        <f>'PLR DET FIXED INPUT PG'!V58+'PLR DET INDEX INPUT PG'!V58</f>
        <v>67373</v>
      </c>
      <c r="W58" s="186">
        <f>'PLR DET FIXED INPUT PG'!W58+'PLR DET INDEX INPUT PG'!W58</f>
        <v>63071</v>
      </c>
      <c r="X58" s="186">
        <f>'PLR DET FIXED INPUT PG'!X58+'PLR DET INDEX INPUT PG'!X58</f>
        <v>73793</v>
      </c>
      <c r="Y58" s="186">
        <f>'PLR DET FIXED INPUT PG'!Y58+'PLR DET INDEX INPUT PG'!Y58</f>
        <v>0</v>
      </c>
      <c r="Z58" s="186">
        <f>'PLR DET FIXED INPUT PG'!Z58+'PLR DET INDEX INPUT PG'!Z58</f>
        <v>0</v>
      </c>
      <c r="AA58" s="186">
        <f>'PLR DET FIXED INPUT PG'!AA58</f>
        <v>-16237729</v>
      </c>
    </row>
    <row r="59" spans="1:27" ht="11.25" customHeight="1" thickBot="1" x14ac:dyDescent="0.25">
      <c r="A59" s="185" t="str">
        <f>'PLR DET FIXED INPUT PG'!A59</f>
        <v>Interbook MTM</v>
      </c>
      <c r="C59" s="186">
        <f>'PLR DET FIXED INPUT PG'!C59+'PLR DET INDEX INPUT PG'!C59</f>
        <v>3341493</v>
      </c>
      <c r="D59" s="186">
        <f>'PLR DET FIXED INPUT PG'!D59+'PLR DET INDEX INPUT PG'!D59</f>
        <v>2545737</v>
      </c>
      <c r="E59" s="186">
        <f>'PLR DET FIXED INPUT PG'!E59+'PLR DET INDEX INPUT PG'!E59</f>
        <v>2486211</v>
      </c>
      <c r="F59" s="186">
        <f>'PLR DET FIXED INPUT PG'!F59+'PLR DET INDEX INPUT PG'!F59</f>
        <v>1583029</v>
      </c>
      <c r="G59" s="186">
        <f>'PLR DET FIXED INPUT PG'!G59+'PLR DET INDEX INPUT PG'!G59</f>
        <v>139277</v>
      </c>
      <c r="H59" s="186">
        <f>'PLR DET FIXED INPUT PG'!H59+'PLR DET INDEX INPUT PG'!H59</f>
        <v>1420120</v>
      </c>
      <c r="I59" s="186">
        <f>'PLR DET FIXED INPUT PG'!I59+'PLR DET INDEX INPUT PG'!I59</f>
        <v>1358629</v>
      </c>
      <c r="J59" s="186">
        <f>'PLR DET FIXED INPUT PG'!J59+'PLR DET INDEX INPUT PG'!J59</f>
        <v>1286425</v>
      </c>
      <c r="K59" s="186">
        <f>'PLR DET FIXED INPUT PG'!K59+'PLR DET INDEX INPUT PG'!K59</f>
        <v>1314906</v>
      </c>
      <c r="L59" s="186">
        <f>'PLR DET FIXED INPUT PG'!L59+'PLR DET INDEX INPUT PG'!L59</f>
        <v>1418825</v>
      </c>
      <c r="M59" s="186">
        <f>'PLR DET FIXED INPUT PG'!M59+'PLR DET INDEX INPUT PG'!M59</f>
        <v>1363927</v>
      </c>
      <c r="N59" s="186">
        <f>'PLR DET FIXED INPUT PG'!N59+'PLR DET INDEX INPUT PG'!N59</f>
        <v>1243824</v>
      </c>
      <c r="O59" s="186">
        <f>'PLR DET FIXED INPUT PG'!O59+'PLR DET INDEX INPUT PG'!O59</f>
        <v>313593</v>
      </c>
      <c r="P59" s="186">
        <f>'PLR DET FIXED INPUT PG'!P59+'PLR DET INDEX INPUT PG'!P59</f>
        <v>241589</v>
      </c>
      <c r="Q59" s="186">
        <f>'PLR DET FIXED INPUT PG'!Q59+'PLR DET INDEX INPUT PG'!Q59</f>
        <v>257263</v>
      </c>
      <c r="R59" s="186">
        <f>'PLR DET FIXED INPUT PG'!R59+'PLR DET INDEX INPUT PG'!R59</f>
        <v>-35565</v>
      </c>
      <c r="S59" s="186">
        <f>'PLR DET FIXED INPUT PG'!S59+'PLR DET INDEX INPUT PG'!S59</f>
        <v>8211</v>
      </c>
      <c r="T59" s="186">
        <f>'PLR DET FIXED INPUT PG'!T59+'PLR DET INDEX INPUT PG'!T59</f>
        <v>111764</v>
      </c>
      <c r="U59" s="186">
        <f>'PLR DET FIXED INPUT PG'!U59+'PLR DET INDEX INPUT PG'!U59</f>
        <v>72422</v>
      </c>
      <c r="V59" s="186">
        <f>'PLR DET FIXED INPUT PG'!V59+'PLR DET INDEX INPUT PG'!V59</f>
        <v>71437</v>
      </c>
      <c r="W59" s="186">
        <f>'PLR DET FIXED INPUT PG'!W59+'PLR DET INDEX INPUT PG'!W59</f>
        <v>104193</v>
      </c>
      <c r="X59" s="186">
        <f>'PLR DET FIXED INPUT PG'!X59+'PLR DET INDEX INPUT PG'!X59</f>
        <v>133996</v>
      </c>
      <c r="Y59" s="186">
        <f>'PLR DET FIXED INPUT PG'!Y59+'PLR DET INDEX INPUT PG'!Y59</f>
        <v>215529</v>
      </c>
      <c r="Z59" s="186">
        <f>'PLR DET FIXED INPUT PG'!Z59+'PLR DET INDEX INPUT PG'!Z59</f>
        <v>296013</v>
      </c>
      <c r="AA59" s="186">
        <f>'PLR DET FIXED INPUT PG'!AA59+'PLR DET INDEX INPUT PG'!AA59</f>
        <v>21292848</v>
      </c>
    </row>
    <row r="60" spans="1:27" ht="11.25" customHeight="1" thickBot="1" x14ac:dyDescent="0.25">
      <c r="A60" s="191" t="str">
        <f>'PLR DET FIXED INPUT PG'!A60</f>
        <v>Total MTM</v>
      </c>
      <c r="B60" s="192"/>
      <c r="C60" s="193">
        <f>SUM(C58:C59)</f>
        <v>1861638</v>
      </c>
      <c r="D60" s="193">
        <f t="shared" ref="D60:Z60" si="7">SUM(D58:D59)</f>
        <v>1263412</v>
      </c>
      <c r="E60" s="193">
        <f t="shared" si="7"/>
        <v>1055269</v>
      </c>
      <c r="F60" s="193">
        <f t="shared" si="7"/>
        <v>686445</v>
      </c>
      <c r="G60" s="193">
        <f t="shared" si="7"/>
        <v>-775142</v>
      </c>
      <c r="H60" s="193">
        <f t="shared" si="7"/>
        <v>471330</v>
      </c>
      <c r="I60" s="193">
        <f t="shared" si="7"/>
        <v>397865</v>
      </c>
      <c r="J60" s="193">
        <f t="shared" si="7"/>
        <v>345314</v>
      </c>
      <c r="K60" s="193">
        <f t="shared" si="7"/>
        <v>409083</v>
      </c>
      <c r="L60" s="193">
        <f t="shared" si="7"/>
        <v>493683</v>
      </c>
      <c r="M60" s="193">
        <f t="shared" si="7"/>
        <v>82195</v>
      </c>
      <c r="N60" s="193">
        <f t="shared" si="7"/>
        <v>36559</v>
      </c>
      <c r="O60" s="193">
        <f t="shared" si="7"/>
        <v>-839286</v>
      </c>
      <c r="P60" s="193">
        <f t="shared" si="7"/>
        <v>-828306</v>
      </c>
      <c r="Q60" s="193">
        <f t="shared" si="7"/>
        <v>-966881</v>
      </c>
      <c r="R60" s="193">
        <f t="shared" si="7"/>
        <v>4036</v>
      </c>
      <c r="S60" s="193">
        <f t="shared" si="7"/>
        <v>45226</v>
      </c>
      <c r="T60" s="193">
        <f t="shared" si="7"/>
        <v>158085</v>
      </c>
      <c r="U60" s="193">
        <f t="shared" si="7"/>
        <v>129189</v>
      </c>
      <c r="V60" s="193">
        <f t="shared" si="7"/>
        <v>138810</v>
      </c>
      <c r="W60" s="193">
        <f t="shared" si="7"/>
        <v>167264</v>
      </c>
      <c r="X60" s="193">
        <f t="shared" si="7"/>
        <v>207789</v>
      </c>
      <c r="Y60" s="193">
        <f t="shared" si="7"/>
        <v>215529</v>
      </c>
      <c r="Z60" s="193">
        <f t="shared" si="7"/>
        <v>296013</v>
      </c>
      <c r="AA60" s="194">
        <f>'PLR DET FIXED INPUT PG'!AA60</f>
        <v>5055119</v>
      </c>
    </row>
    <row r="61" spans="1:27" ht="11.25" customHeight="1" x14ac:dyDescent="0.2">
      <c r="A61" s="185" t="str">
        <f>'PLR DET FIXED INPUT PG'!A61</f>
        <v>Prior Day MTM</v>
      </c>
      <c r="C61" s="186">
        <f>'PLR DET FIXED INPUT PG'!C61+'PLR DET INDEX INPUT PG'!C61</f>
        <v>1873544</v>
      </c>
      <c r="D61" s="186">
        <f>'PLR DET FIXED INPUT PG'!D61+'PLR DET INDEX INPUT PG'!D61</f>
        <v>1254002</v>
      </c>
      <c r="E61" s="186">
        <f>'PLR DET FIXED INPUT PG'!E61+'PLR DET INDEX INPUT PG'!E61</f>
        <v>1022058</v>
      </c>
      <c r="F61" s="186">
        <f>'PLR DET FIXED INPUT PG'!F61+'PLR DET INDEX INPUT PG'!F61</f>
        <v>683083</v>
      </c>
      <c r="G61" s="186">
        <f>'PLR DET FIXED INPUT PG'!G61+'PLR DET INDEX INPUT PG'!G61</f>
        <v>-779834</v>
      </c>
      <c r="H61" s="186">
        <f>'PLR DET FIXED INPUT PG'!H61+'PLR DET INDEX INPUT PG'!H61</f>
        <v>462855</v>
      </c>
      <c r="I61" s="186">
        <f>'PLR DET FIXED INPUT PG'!I61+'PLR DET INDEX INPUT PG'!I61</f>
        <v>410978</v>
      </c>
      <c r="J61" s="186">
        <f>'PLR DET FIXED INPUT PG'!J61+'PLR DET INDEX INPUT PG'!J61</f>
        <v>368251</v>
      </c>
      <c r="K61" s="186">
        <f>'PLR DET FIXED INPUT PG'!K61+'PLR DET INDEX INPUT PG'!K61</f>
        <v>424109</v>
      </c>
      <c r="L61" s="186">
        <f>'PLR DET FIXED INPUT PG'!L61+'PLR DET INDEX INPUT PG'!L61</f>
        <v>521951</v>
      </c>
      <c r="M61" s="186">
        <f>'PLR DET FIXED INPUT PG'!M61+'PLR DET INDEX INPUT PG'!M61</f>
        <v>81069</v>
      </c>
      <c r="N61" s="186">
        <f>'PLR DET FIXED INPUT PG'!N61+'PLR DET INDEX INPUT PG'!N61</f>
        <v>38177</v>
      </c>
      <c r="O61" s="186">
        <f>'PLR DET FIXED INPUT PG'!O61+'PLR DET INDEX INPUT PG'!O61</f>
        <v>-835908</v>
      </c>
      <c r="P61" s="186">
        <f>'PLR DET FIXED INPUT PG'!P61+'PLR DET INDEX INPUT PG'!P61</f>
        <v>-830239</v>
      </c>
      <c r="Q61" s="186">
        <f>'PLR DET FIXED INPUT PG'!Q61+'PLR DET INDEX INPUT PG'!Q61</f>
        <v>-972924</v>
      </c>
      <c r="R61" s="186">
        <f>'PLR DET FIXED INPUT PG'!R61+'PLR DET INDEX INPUT PG'!R61</f>
        <v>4052</v>
      </c>
      <c r="S61" s="186">
        <f>'PLR DET FIXED INPUT PG'!S61+'PLR DET INDEX INPUT PG'!S61</f>
        <v>29630</v>
      </c>
      <c r="T61" s="186">
        <f>'PLR DET FIXED INPUT PG'!T61+'PLR DET INDEX INPUT PG'!T61</f>
        <v>152982</v>
      </c>
      <c r="U61" s="186">
        <f>'PLR DET FIXED INPUT PG'!U61+'PLR DET INDEX INPUT PG'!U61</f>
        <v>148074</v>
      </c>
      <c r="V61" s="186">
        <f>'PLR DET FIXED INPUT PG'!V61+'PLR DET INDEX INPUT PG'!V61</f>
        <v>164935</v>
      </c>
      <c r="W61" s="186">
        <f>'PLR DET FIXED INPUT PG'!W61+'PLR DET INDEX INPUT PG'!W61</f>
        <v>188582</v>
      </c>
      <c r="X61" s="186">
        <f>'PLR DET FIXED INPUT PG'!X61+'PLR DET INDEX INPUT PG'!X61</f>
        <v>214977</v>
      </c>
      <c r="Y61" s="186">
        <f>'PLR DET FIXED INPUT PG'!Y61+'PLR DET INDEX INPUT PG'!Y61</f>
        <v>232544</v>
      </c>
      <c r="Z61" s="186">
        <f>'PLR DET FIXED INPUT PG'!Z61+'PLR DET INDEX INPUT PG'!Z61</f>
        <v>320618</v>
      </c>
      <c r="AA61" s="186">
        <f>'PLR DET FIXED INPUT PG'!AA61</f>
        <v>5177566</v>
      </c>
    </row>
    <row r="62" spans="1:27" ht="11.25" customHeight="1" x14ac:dyDescent="0.2">
      <c r="A62" s="185" t="str">
        <f>'PLR DET FIXED INPUT PG'!A62</f>
        <v>Delta</v>
      </c>
      <c r="C62" s="187">
        <f>C60-C61</f>
        <v>-11906</v>
      </c>
      <c r="D62" s="187">
        <f t="shared" ref="D62:AA62" si="8">D60-D61</f>
        <v>9410</v>
      </c>
      <c r="E62" s="187">
        <f t="shared" si="8"/>
        <v>33211</v>
      </c>
      <c r="F62" s="187">
        <f t="shared" si="8"/>
        <v>3362</v>
      </c>
      <c r="G62" s="187">
        <f t="shared" si="8"/>
        <v>4692</v>
      </c>
      <c r="H62" s="187">
        <f t="shared" si="8"/>
        <v>8475</v>
      </c>
      <c r="I62" s="187">
        <f t="shared" si="8"/>
        <v>-13113</v>
      </c>
      <c r="J62" s="187">
        <f t="shared" si="8"/>
        <v>-22937</v>
      </c>
      <c r="K62" s="187">
        <f t="shared" si="8"/>
        <v>-15026</v>
      </c>
      <c r="L62" s="187">
        <f t="shared" si="8"/>
        <v>-28268</v>
      </c>
      <c r="M62" s="187">
        <f t="shared" si="8"/>
        <v>1126</v>
      </c>
      <c r="N62" s="187">
        <f t="shared" si="8"/>
        <v>-1618</v>
      </c>
      <c r="O62" s="187">
        <f t="shared" si="8"/>
        <v>-3378</v>
      </c>
      <c r="P62" s="187">
        <f t="shared" si="8"/>
        <v>1933</v>
      </c>
      <c r="Q62" s="187">
        <f t="shared" si="8"/>
        <v>6043</v>
      </c>
      <c r="R62" s="187">
        <f t="shared" si="8"/>
        <v>-16</v>
      </c>
      <c r="S62" s="187">
        <f t="shared" si="8"/>
        <v>15596</v>
      </c>
      <c r="T62" s="187">
        <f t="shared" si="8"/>
        <v>5103</v>
      </c>
      <c r="U62" s="187">
        <f t="shared" si="8"/>
        <v>-18885</v>
      </c>
      <c r="V62" s="187">
        <f t="shared" si="8"/>
        <v>-26125</v>
      </c>
      <c r="W62" s="187">
        <f t="shared" si="8"/>
        <v>-21318</v>
      </c>
      <c r="X62" s="187">
        <f t="shared" si="8"/>
        <v>-7188</v>
      </c>
      <c r="Y62" s="187">
        <f t="shared" si="8"/>
        <v>-17015</v>
      </c>
      <c r="Z62" s="187">
        <f t="shared" si="8"/>
        <v>-24605</v>
      </c>
      <c r="AA62" s="187">
        <f t="shared" si="8"/>
        <v>-122447</v>
      </c>
    </row>
    <row r="63" spans="1:27" ht="13.5" customHeight="1" thickBot="1" x14ac:dyDescent="0.25"/>
    <row r="64" spans="1:27" ht="12" customHeight="1" thickBot="1" x14ac:dyDescent="0.25">
      <c r="A64" s="181" t="str">
        <f>'PLR DET FIXED INPUT PG'!A64</f>
        <v>ROCKIES</v>
      </c>
    </row>
    <row r="65" spans="1:27" ht="13.5" customHeight="1" thickBot="1" x14ac:dyDescent="0.25"/>
    <row r="66" spans="1:27" ht="12" customHeight="1" thickBot="1" x14ac:dyDescent="0.25">
      <c r="A66" s="182" t="str">
        <f>'PLR DET FIXED INPUT PG'!A66</f>
        <v>Physical Transactions</v>
      </c>
      <c r="C66" s="183" t="str">
        <f>'PLR DET FIXED INPUT PG'!C66</f>
        <v>Jan-02</v>
      </c>
      <c r="D66" s="183" t="str">
        <f>'PLR DET FIXED INPUT PG'!D66</f>
        <v>Feb-02</v>
      </c>
      <c r="E66" s="183" t="str">
        <f>'PLR DET FIXED INPUT PG'!E66</f>
        <v>Mar-02</v>
      </c>
      <c r="F66" s="183" t="str">
        <f>'PLR DET FIXED INPUT PG'!F66</f>
        <v>Apr-02</v>
      </c>
      <c r="G66" s="183" t="str">
        <f>'PLR DET FIXED INPUT PG'!G66</f>
        <v>May-02</v>
      </c>
      <c r="H66" s="183" t="str">
        <f>'PLR DET FIXED INPUT PG'!H66</f>
        <v>Jun-02</v>
      </c>
      <c r="I66" s="183" t="str">
        <f>'PLR DET FIXED INPUT PG'!I66</f>
        <v>Jul-02</v>
      </c>
      <c r="J66" s="183" t="str">
        <f>'PLR DET FIXED INPUT PG'!J66</f>
        <v>Aug-02</v>
      </c>
      <c r="K66" s="183" t="str">
        <f>'PLR DET FIXED INPUT PG'!K66</f>
        <v>Sep-02</v>
      </c>
      <c r="L66" s="183" t="str">
        <f>'PLR DET FIXED INPUT PG'!L66</f>
        <v>Oct-02</v>
      </c>
      <c r="M66" s="183" t="str">
        <f>'PLR DET FIXED INPUT PG'!M66</f>
        <v>Nov-02</v>
      </c>
      <c r="N66" s="183" t="str">
        <f>'PLR DET FIXED INPUT PG'!N66</f>
        <v>Dec-02</v>
      </c>
      <c r="O66" s="183" t="str">
        <f>'PLR DET FIXED INPUT PG'!O66</f>
        <v>Jan-03</v>
      </c>
      <c r="P66" s="183" t="str">
        <f>'PLR DET FIXED INPUT PG'!P66</f>
        <v>Feb-03</v>
      </c>
      <c r="Q66" s="183" t="str">
        <f>'PLR DET FIXED INPUT PG'!Q66</f>
        <v>Mar-03</v>
      </c>
      <c r="R66" s="183" t="str">
        <f>'PLR DET FIXED INPUT PG'!R66</f>
        <v>Apr-03</v>
      </c>
      <c r="S66" s="183" t="str">
        <f>'PLR DET FIXED INPUT PG'!S66</f>
        <v>May-03</v>
      </c>
      <c r="T66" s="183" t="str">
        <f>'PLR DET FIXED INPUT PG'!T66</f>
        <v>Jun-03</v>
      </c>
      <c r="U66" s="183" t="str">
        <f>'PLR DET FIXED INPUT PG'!U66</f>
        <v>Jul-03</v>
      </c>
      <c r="V66" s="183" t="str">
        <f>'PLR DET FIXED INPUT PG'!V66</f>
        <v>Aug-03</v>
      </c>
      <c r="W66" s="183" t="str">
        <f>'PLR DET FIXED INPUT PG'!W66</f>
        <v>Sep-03</v>
      </c>
      <c r="X66" s="183" t="str">
        <f>'PLR DET FIXED INPUT PG'!X66</f>
        <v>Oct-03</v>
      </c>
      <c r="Y66" s="183" t="str">
        <f>'PLR DET FIXED INPUT PG'!Y66</f>
        <v>Nov-03</v>
      </c>
      <c r="Z66" s="183" t="str">
        <f>'PLR DET FIXED INPUT PG'!Z66</f>
        <v>Dec-03</v>
      </c>
      <c r="AA66" s="183" t="str">
        <f>'PLR DET FIXED INPUT PG'!AA66</f>
        <v>TOTAL</v>
      </c>
    </row>
    <row r="67" spans="1:27" ht="11.25" customHeight="1" x14ac:dyDescent="0.2">
      <c r="A67" s="185" t="str">
        <f>'PLR DET FIXED INPUT PG'!A67</f>
        <v>Physical</v>
      </c>
      <c r="C67" s="186">
        <f>'PLR DET FIXED INPUT PG'!C67+'PLR DET INDEX INPUT PG'!C67</f>
        <v>30000</v>
      </c>
      <c r="D67" s="186">
        <f>'PLR DET FIXED INPUT PG'!D67+'PLR DET INDEX INPUT PG'!D67</f>
        <v>20000</v>
      </c>
      <c r="E67" s="186">
        <f>'PLR DET FIXED INPUT PG'!E67+'PLR DET INDEX INPUT PG'!E67</f>
        <v>20000</v>
      </c>
      <c r="F67" s="186">
        <f>'PLR DET FIXED INPUT PG'!F67+'PLR DET INDEX INPUT PG'!F67</f>
        <v>20000</v>
      </c>
      <c r="G67" s="186">
        <f>'PLR DET FIXED INPUT PG'!G67+'PLR DET INDEX INPUT PG'!G67</f>
        <v>20000</v>
      </c>
      <c r="H67" s="186">
        <f>'PLR DET FIXED INPUT PG'!H67+'PLR DET INDEX INPUT PG'!H67</f>
        <v>20000</v>
      </c>
      <c r="I67" s="186">
        <f>'PLR DET FIXED INPUT PG'!I67+'PLR DET INDEX INPUT PG'!I67</f>
        <v>20000</v>
      </c>
      <c r="J67" s="186">
        <f>'PLR DET FIXED INPUT PG'!J67+'PLR DET INDEX INPUT PG'!J67</f>
        <v>20000</v>
      </c>
      <c r="K67" s="186">
        <f>'PLR DET FIXED INPUT PG'!K67+'PLR DET INDEX INPUT PG'!K67</f>
        <v>20000</v>
      </c>
      <c r="L67" s="186">
        <f>'PLR DET FIXED INPUT PG'!L67+'PLR DET INDEX INPUT PG'!L67</f>
        <v>20000</v>
      </c>
      <c r="M67" s="186">
        <f>'PLR DET FIXED INPUT PG'!M67+'PLR DET INDEX INPUT PG'!M67</f>
        <v>5000</v>
      </c>
      <c r="N67" s="186">
        <f>'PLR DET FIXED INPUT PG'!N67+'PLR DET INDEX INPUT PG'!N67</f>
        <v>5000</v>
      </c>
      <c r="O67" s="186">
        <f>'PLR DET FIXED INPUT PG'!O67+'PLR DET INDEX INPUT PG'!O67</f>
        <v>5000</v>
      </c>
      <c r="P67" s="186">
        <f>'PLR DET FIXED INPUT PG'!P67+'PLR DET INDEX INPUT PG'!P67</f>
        <v>5000</v>
      </c>
      <c r="Q67" s="186">
        <f>'PLR DET FIXED INPUT PG'!Q67+'PLR DET INDEX INPUT PG'!Q67</f>
        <v>5000</v>
      </c>
      <c r="R67" s="186">
        <f>'PLR DET FIXED INPUT PG'!R67+'PLR DET INDEX INPUT PG'!R67</f>
        <v>0</v>
      </c>
      <c r="S67" s="186">
        <f>'PLR DET FIXED INPUT PG'!S67+'PLR DET INDEX INPUT PG'!S67</f>
        <v>0</v>
      </c>
      <c r="T67" s="186">
        <f>'PLR DET FIXED INPUT PG'!T67+'PLR DET INDEX INPUT PG'!T67</f>
        <v>0</v>
      </c>
      <c r="U67" s="186">
        <f>'PLR DET FIXED INPUT PG'!U67+'PLR DET INDEX INPUT PG'!U67</f>
        <v>0</v>
      </c>
      <c r="V67" s="186">
        <f>'PLR DET FIXED INPUT PG'!V67+'PLR DET INDEX INPUT PG'!V67</f>
        <v>0</v>
      </c>
      <c r="W67" s="186">
        <f>'PLR DET FIXED INPUT PG'!W67+'PLR DET INDEX INPUT PG'!W67</f>
        <v>0</v>
      </c>
      <c r="X67" s="186">
        <f>'PLR DET FIXED INPUT PG'!X67+'PLR DET INDEX INPUT PG'!X67</f>
        <v>0</v>
      </c>
      <c r="Y67" s="186">
        <f>'PLR DET FIXED INPUT PG'!Y67+'PLR DET INDEX INPUT PG'!Y67</f>
        <v>0</v>
      </c>
      <c r="Z67" s="186">
        <f>'PLR DET FIXED INPUT PG'!Z67+'PLR DET INDEX INPUT PG'!Z67</f>
        <v>0</v>
      </c>
      <c r="AA67" s="186">
        <f>'PLR DET FIXED INPUT PG'!AA67+'PLR DET INDEX INPUT PG'!AA67</f>
        <v>235000</v>
      </c>
    </row>
    <row r="68" spans="1:27" ht="11.25" customHeight="1" x14ac:dyDescent="0.2">
      <c r="A68" s="185" t="str">
        <f>'PLR DET FIXED INPUT PG'!A68</f>
        <v>Interbook</v>
      </c>
      <c r="C68" s="186">
        <f>'PLR DET FIXED INPUT PG'!C68</f>
        <v>0</v>
      </c>
      <c r="D68" s="186">
        <f>'PLR DET FIXED INPUT PG'!D68</f>
        <v>0</v>
      </c>
      <c r="E68" s="186">
        <f>'PLR DET FIXED INPUT PG'!E68</f>
        <v>0</v>
      </c>
      <c r="F68" s="186">
        <f>'PLR DET FIXED INPUT PG'!F68</f>
        <v>0</v>
      </c>
      <c r="G68" s="186">
        <f>'PLR DET FIXED INPUT PG'!G68</f>
        <v>0</v>
      </c>
      <c r="H68" s="186">
        <f>'PLR DET FIXED INPUT PG'!H68</f>
        <v>0</v>
      </c>
      <c r="I68" s="186">
        <f>'PLR DET FIXED INPUT PG'!I68</f>
        <v>0</v>
      </c>
      <c r="J68" s="186">
        <f>'PLR DET FIXED INPUT PG'!J68</f>
        <v>0</v>
      </c>
      <c r="K68" s="186">
        <f>'PLR DET FIXED INPUT PG'!K68</f>
        <v>0</v>
      </c>
      <c r="L68" s="186">
        <f>'PLR DET FIXED INPUT PG'!L68</f>
        <v>0</v>
      </c>
      <c r="M68" s="186">
        <f>'PLR DET FIXED INPUT PG'!M68</f>
        <v>0</v>
      </c>
      <c r="N68" s="186">
        <f>'PLR DET FIXED INPUT PG'!N68</f>
        <v>0</v>
      </c>
      <c r="O68" s="186">
        <f>'PLR DET FIXED INPUT PG'!O68</f>
        <v>0</v>
      </c>
      <c r="P68" s="186">
        <f>'PLR DET FIXED INPUT PG'!P68</f>
        <v>0</v>
      </c>
      <c r="Q68" s="186">
        <f>'PLR DET FIXED INPUT PG'!Q68</f>
        <v>0</v>
      </c>
      <c r="R68" s="186">
        <f>'PLR DET FIXED INPUT PG'!R68</f>
        <v>0</v>
      </c>
      <c r="S68" s="186">
        <f>'PLR DET FIXED INPUT PG'!S68</f>
        <v>0</v>
      </c>
      <c r="T68" s="186">
        <f>'PLR DET FIXED INPUT PG'!T68</f>
        <v>0</v>
      </c>
      <c r="U68" s="186">
        <f>'PLR DET FIXED INPUT PG'!U68</f>
        <v>0</v>
      </c>
      <c r="V68" s="186">
        <f>'PLR DET FIXED INPUT PG'!V68</f>
        <v>0</v>
      </c>
      <c r="W68" s="186">
        <f>'PLR DET FIXED INPUT PG'!W68</f>
        <v>0</v>
      </c>
      <c r="X68" s="186">
        <f>'PLR DET FIXED INPUT PG'!X68</f>
        <v>0</v>
      </c>
      <c r="Y68" s="186">
        <f>'PLR DET FIXED INPUT PG'!Y68</f>
        <v>0</v>
      </c>
      <c r="Z68" s="186">
        <f>'PLR DET FIXED INPUT PG'!Z68</f>
        <v>0</v>
      </c>
      <c r="AA68" s="186">
        <f>'PLR DET FIXED INPUT PG'!AA68</f>
        <v>0</v>
      </c>
    </row>
    <row r="69" spans="1:27" ht="11.25" customHeight="1" x14ac:dyDescent="0.2">
      <c r="A69" s="185" t="str">
        <f>'PLR DET FIXED INPUT PG'!A69</f>
        <v>Total Dth</v>
      </c>
      <c r="C69" s="187">
        <f>SUM(C67:C68)</f>
        <v>30000</v>
      </c>
      <c r="D69" s="187">
        <f t="shared" ref="D69:Z69" si="9">SUM(D67:D68)</f>
        <v>20000</v>
      </c>
      <c r="E69" s="187">
        <f t="shared" si="9"/>
        <v>20000</v>
      </c>
      <c r="F69" s="187">
        <f t="shared" si="9"/>
        <v>20000</v>
      </c>
      <c r="G69" s="187">
        <f t="shared" si="9"/>
        <v>20000</v>
      </c>
      <c r="H69" s="187">
        <f t="shared" si="9"/>
        <v>20000</v>
      </c>
      <c r="I69" s="187">
        <f t="shared" si="9"/>
        <v>20000</v>
      </c>
      <c r="J69" s="187">
        <f t="shared" si="9"/>
        <v>20000</v>
      </c>
      <c r="K69" s="187">
        <f t="shared" si="9"/>
        <v>20000</v>
      </c>
      <c r="L69" s="187">
        <f t="shared" si="9"/>
        <v>20000</v>
      </c>
      <c r="M69" s="187">
        <f t="shared" si="9"/>
        <v>5000</v>
      </c>
      <c r="N69" s="187">
        <f t="shared" si="9"/>
        <v>5000</v>
      </c>
      <c r="O69" s="187">
        <f t="shared" si="9"/>
        <v>5000</v>
      </c>
      <c r="P69" s="187">
        <f t="shared" si="9"/>
        <v>5000</v>
      </c>
      <c r="Q69" s="187">
        <f t="shared" si="9"/>
        <v>5000</v>
      </c>
      <c r="R69" s="187">
        <f t="shared" si="9"/>
        <v>0</v>
      </c>
      <c r="S69" s="187">
        <f t="shared" si="9"/>
        <v>0</v>
      </c>
      <c r="T69" s="187">
        <f t="shared" si="9"/>
        <v>0</v>
      </c>
      <c r="U69" s="187">
        <f t="shared" si="9"/>
        <v>0</v>
      </c>
      <c r="V69" s="187">
        <f t="shared" si="9"/>
        <v>0</v>
      </c>
      <c r="W69" s="187">
        <f t="shared" si="9"/>
        <v>0</v>
      </c>
      <c r="X69" s="187">
        <f t="shared" si="9"/>
        <v>0</v>
      </c>
      <c r="Y69" s="187">
        <f t="shared" si="9"/>
        <v>0</v>
      </c>
      <c r="Z69" s="187">
        <f t="shared" si="9"/>
        <v>0</v>
      </c>
      <c r="AA69" s="187">
        <f>'PLR DET FIXED INPUT PG'!AA69</f>
        <v>235000</v>
      </c>
    </row>
    <row r="70" spans="1:27" ht="13.5" customHeight="1" thickBot="1" x14ac:dyDescent="0.25"/>
    <row r="71" spans="1:27" ht="12" customHeight="1" thickBot="1" x14ac:dyDescent="0.25">
      <c r="A71" s="182" t="str">
        <f>'PLR DET FIXED INPUT PG'!A71</f>
        <v>Swaps</v>
      </c>
      <c r="C71" s="183" t="str">
        <f>'PLR DET FIXED INPUT PG'!C71</f>
        <v>Jan-02</v>
      </c>
      <c r="D71" s="183" t="str">
        <f>'PLR DET FIXED INPUT PG'!D71</f>
        <v>Feb-02</v>
      </c>
      <c r="E71" s="183" t="str">
        <f>'PLR DET FIXED INPUT PG'!E71</f>
        <v>Mar-02</v>
      </c>
      <c r="F71" s="183" t="str">
        <f>'PLR DET FIXED INPUT PG'!F71</f>
        <v>Apr-02</v>
      </c>
      <c r="G71" s="183" t="str">
        <f>'PLR DET FIXED INPUT PG'!G71</f>
        <v>May-02</v>
      </c>
      <c r="H71" s="183" t="str">
        <f>'PLR DET FIXED INPUT PG'!H71</f>
        <v>Jun-02</v>
      </c>
      <c r="I71" s="183" t="str">
        <f>'PLR DET FIXED INPUT PG'!I71</f>
        <v>Jul-02</v>
      </c>
      <c r="J71" s="183" t="str">
        <f>'PLR DET FIXED INPUT PG'!J71</f>
        <v>Aug-02</v>
      </c>
      <c r="K71" s="183" t="str">
        <f>'PLR DET FIXED INPUT PG'!K71</f>
        <v>Sep-02</v>
      </c>
      <c r="L71" s="183" t="str">
        <f>'PLR DET FIXED INPUT PG'!L71</f>
        <v>Oct-02</v>
      </c>
      <c r="M71" s="183" t="str">
        <f>'PLR DET FIXED INPUT PG'!M71</f>
        <v>Nov-02</v>
      </c>
      <c r="N71" s="183" t="str">
        <f>'PLR DET FIXED INPUT PG'!N71</f>
        <v>Dec-02</v>
      </c>
      <c r="O71" s="183" t="str">
        <f>'PLR DET FIXED INPUT PG'!O71</f>
        <v>Jan-03</v>
      </c>
      <c r="P71" s="183" t="str">
        <f>'PLR DET FIXED INPUT PG'!P71</f>
        <v>Feb-03</v>
      </c>
      <c r="Q71" s="183" t="str">
        <f>'PLR DET FIXED INPUT PG'!Q71</f>
        <v>Mar-03</v>
      </c>
      <c r="R71" s="183" t="str">
        <f>'PLR DET FIXED INPUT PG'!R71</f>
        <v>Apr-03</v>
      </c>
      <c r="S71" s="183" t="str">
        <f>'PLR DET FIXED INPUT PG'!S71</f>
        <v>May-03</v>
      </c>
      <c r="T71" s="183" t="str">
        <f>'PLR DET FIXED INPUT PG'!T71</f>
        <v>Jun-03</v>
      </c>
      <c r="U71" s="183" t="str">
        <f>'PLR DET FIXED INPUT PG'!U71</f>
        <v>Jul-03</v>
      </c>
      <c r="V71" s="183" t="str">
        <f>'PLR DET FIXED INPUT PG'!V71</f>
        <v>Aug-03</v>
      </c>
      <c r="W71" s="183" t="str">
        <f>'PLR DET FIXED INPUT PG'!W71</f>
        <v>Sep-03</v>
      </c>
      <c r="X71" s="183" t="str">
        <f>'PLR DET FIXED INPUT PG'!X71</f>
        <v>Oct-03</v>
      </c>
      <c r="Y71" s="183" t="str">
        <f>'PLR DET FIXED INPUT PG'!Y71</f>
        <v>Nov-03</v>
      </c>
      <c r="Z71" s="183" t="str">
        <f>'PLR DET FIXED INPUT PG'!Z71</f>
        <v>Dec-03</v>
      </c>
      <c r="AA71" s="183" t="str">
        <f>'PLR DET FIXED INPUT PG'!AA71</f>
        <v>TOTAL</v>
      </c>
    </row>
    <row r="72" spans="1:27" ht="11.25" customHeight="1" x14ac:dyDescent="0.2">
      <c r="A72" s="185" t="str">
        <f>'PLR DET FIXED INPUT PG'!A72</f>
        <v>Swaps</v>
      </c>
      <c r="C72" s="186">
        <f>'PLR DET FIXED INPUT PG'!C72-'PLR DET INDEX INPUT PG'!C67</f>
        <v>-10000</v>
      </c>
      <c r="D72" s="186">
        <f>'PLR DET FIXED INPUT PG'!D72-'PLR DET INDEX INPUT PG'!D67</f>
        <v>-15000</v>
      </c>
      <c r="E72" s="186">
        <f>'PLR DET FIXED INPUT PG'!E72-'PLR DET INDEX INPUT PG'!E67</f>
        <v>-15000</v>
      </c>
      <c r="F72" s="186">
        <f>'PLR DET FIXED INPUT PG'!F72-'PLR DET INDEX INPUT PG'!F67</f>
        <v>-25000</v>
      </c>
      <c r="G72" s="186">
        <f>'PLR DET FIXED INPUT PG'!G72-'PLR DET INDEX INPUT PG'!G67</f>
        <v>-10000</v>
      </c>
      <c r="H72" s="186">
        <f>'PLR DET FIXED INPUT PG'!H72-'PLR DET INDEX INPUT PG'!H67</f>
        <v>-10000</v>
      </c>
      <c r="I72" s="186">
        <f>'PLR DET FIXED INPUT PG'!I72-'PLR DET INDEX INPUT PG'!I67</f>
        <v>10000</v>
      </c>
      <c r="J72" s="186">
        <f>'PLR DET FIXED INPUT PG'!J72-'PLR DET INDEX INPUT PG'!J67</f>
        <v>10000</v>
      </c>
      <c r="K72" s="186">
        <f>'PLR DET FIXED INPUT PG'!K72-'PLR DET INDEX INPUT PG'!K67</f>
        <v>10000</v>
      </c>
      <c r="L72" s="186">
        <f>'PLR DET FIXED INPUT PG'!L72-'PLR DET INDEX INPUT PG'!L67</f>
        <v>10000</v>
      </c>
      <c r="M72" s="186">
        <f>'PLR DET FIXED INPUT PG'!M72-'PLR DET INDEX INPUT PG'!M67</f>
        <v>15000</v>
      </c>
      <c r="N72" s="186">
        <f>'PLR DET FIXED INPUT PG'!N72-'PLR DET INDEX INPUT PG'!N67</f>
        <v>15000</v>
      </c>
      <c r="O72" s="186">
        <f>'PLR DET FIXED INPUT PG'!O72-'PLR DET INDEX INPUT PG'!O67</f>
        <v>15000</v>
      </c>
      <c r="P72" s="186">
        <f>'PLR DET FIXED INPUT PG'!P72-'PLR DET INDEX INPUT PG'!P67</f>
        <v>15000</v>
      </c>
      <c r="Q72" s="186">
        <f>'PLR DET FIXED INPUT PG'!Q72-'PLR DET INDEX INPUT PG'!Q67</f>
        <v>15000</v>
      </c>
      <c r="R72" s="186">
        <f>'PLR DET FIXED INPUT PG'!R72-'PLR DET INDEX INPUT PG'!R67</f>
        <v>5000</v>
      </c>
      <c r="S72" s="186">
        <f>'PLR DET FIXED INPUT PG'!S72-'PLR DET INDEX INPUT PG'!S67</f>
        <v>5000</v>
      </c>
      <c r="T72" s="186">
        <f>'PLR DET FIXED INPUT PG'!T72-'PLR DET INDEX INPUT PG'!T67</f>
        <v>5000</v>
      </c>
      <c r="U72" s="186">
        <f>'PLR DET FIXED INPUT PG'!U72-'PLR DET INDEX INPUT PG'!U67</f>
        <v>5000</v>
      </c>
      <c r="V72" s="186">
        <f>'PLR DET FIXED INPUT PG'!V72-'PLR DET INDEX INPUT PG'!V67</f>
        <v>5000</v>
      </c>
      <c r="W72" s="186">
        <f>'PLR DET FIXED INPUT PG'!W72-'PLR DET INDEX INPUT PG'!W67</f>
        <v>5000</v>
      </c>
      <c r="X72" s="186">
        <f>'PLR DET FIXED INPUT PG'!X72-'PLR DET INDEX INPUT PG'!X67</f>
        <v>5000</v>
      </c>
      <c r="Y72" s="186">
        <f>'PLR DET FIXED INPUT PG'!Y72-'PLR DET INDEX INPUT PG'!Y67</f>
        <v>0</v>
      </c>
      <c r="Z72" s="186">
        <f>'PLR DET FIXED INPUT PG'!Z72-'PLR DET INDEX INPUT PG'!Z67</f>
        <v>0</v>
      </c>
      <c r="AA72" s="186">
        <f>'PLR DET FIXED INPUT PG'!AA72-'PLR DET INDEX INPUT PG'!AA72</f>
        <v>65000</v>
      </c>
    </row>
    <row r="73" spans="1:27" ht="13.5" customHeight="1" thickBot="1" x14ac:dyDescent="0.25"/>
    <row r="74" spans="1:27" ht="11.25" customHeight="1" thickBot="1" x14ac:dyDescent="0.25">
      <c r="A74" s="191" t="str">
        <f>'PLR DET FIXED INPUT PG'!A74</f>
        <v>Total Dth</v>
      </c>
      <c r="B74" s="192"/>
      <c r="C74" s="193">
        <f>C69+C72</f>
        <v>20000</v>
      </c>
      <c r="D74" s="193">
        <f t="shared" ref="D74:Z74" si="10">D69+D72</f>
        <v>5000</v>
      </c>
      <c r="E74" s="193">
        <f t="shared" si="10"/>
        <v>5000</v>
      </c>
      <c r="F74" s="193">
        <f t="shared" si="10"/>
        <v>-5000</v>
      </c>
      <c r="G74" s="193">
        <f t="shared" si="10"/>
        <v>10000</v>
      </c>
      <c r="H74" s="193">
        <f t="shared" si="10"/>
        <v>10000</v>
      </c>
      <c r="I74" s="193">
        <f t="shared" si="10"/>
        <v>30000</v>
      </c>
      <c r="J74" s="193">
        <f t="shared" si="10"/>
        <v>30000</v>
      </c>
      <c r="K74" s="193">
        <f t="shared" si="10"/>
        <v>30000</v>
      </c>
      <c r="L74" s="193">
        <f t="shared" si="10"/>
        <v>30000</v>
      </c>
      <c r="M74" s="193">
        <f t="shared" si="10"/>
        <v>20000</v>
      </c>
      <c r="N74" s="193">
        <f t="shared" si="10"/>
        <v>20000</v>
      </c>
      <c r="O74" s="193">
        <f t="shared" si="10"/>
        <v>20000</v>
      </c>
      <c r="P74" s="193">
        <f t="shared" si="10"/>
        <v>20000</v>
      </c>
      <c r="Q74" s="193">
        <f t="shared" si="10"/>
        <v>20000</v>
      </c>
      <c r="R74" s="193">
        <f t="shared" si="10"/>
        <v>5000</v>
      </c>
      <c r="S74" s="193">
        <f t="shared" si="10"/>
        <v>5000</v>
      </c>
      <c r="T74" s="193">
        <f t="shared" si="10"/>
        <v>5000</v>
      </c>
      <c r="U74" s="193">
        <f t="shared" si="10"/>
        <v>5000</v>
      </c>
      <c r="V74" s="193">
        <f t="shared" si="10"/>
        <v>5000</v>
      </c>
      <c r="W74" s="193">
        <f t="shared" si="10"/>
        <v>5000</v>
      </c>
      <c r="X74" s="193">
        <f t="shared" si="10"/>
        <v>5000</v>
      </c>
      <c r="Y74" s="193">
        <f t="shared" si="10"/>
        <v>0</v>
      </c>
      <c r="Z74" s="193">
        <f t="shared" si="10"/>
        <v>0</v>
      </c>
      <c r="AA74" s="194">
        <f>'PLR DET FIXED INPUT PG'!AA74</f>
        <v>300000</v>
      </c>
    </row>
    <row r="76" spans="1:27" ht="12" customHeight="1" x14ac:dyDescent="0.2">
      <c r="A76" s="184" t="str">
        <f>'PLR DET FIXED INPUT PG'!A76</f>
        <v>Prior Day</v>
      </c>
    </row>
    <row r="77" spans="1:27" ht="11.25" customHeight="1" x14ac:dyDescent="0.2">
      <c r="A77" s="185" t="str">
        <f>'PLR DET FIXED INPUT PG'!A77</f>
        <v>Physical</v>
      </c>
      <c r="C77" s="186">
        <f>'PLR DET FIXED INPUT PG'!C77+'PLR DET INDEX INPUT PG'!C77</f>
        <v>30000</v>
      </c>
      <c r="D77" s="186">
        <f>'PLR DET FIXED INPUT PG'!D77+'PLR DET INDEX INPUT PG'!D77</f>
        <v>20000</v>
      </c>
      <c r="E77" s="186">
        <f>'PLR DET FIXED INPUT PG'!E77+'PLR DET INDEX INPUT PG'!E77</f>
        <v>20000</v>
      </c>
      <c r="F77" s="186">
        <f>'PLR DET FIXED INPUT PG'!F77+'PLR DET INDEX INPUT PG'!F77</f>
        <v>20000</v>
      </c>
      <c r="G77" s="186">
        <f>'PLR DET FIXED INPUT PG'!G77+'PLR DET INDEX INPUT PG'!G77</f>
        <v>20000</v>
      </c>
      <c r="H77" s="186">
        <f>'PLR DET FIXED INPUT PG'!H77+'PLR DET INDEX INPUT PG'!H77</f>
        <v>20000</v>
      </c>
      <c r="I77" s="186">
        <f>'PLR DET FIXED INPUT PG'!I77+'PLR DET INDEX INPUT PG'!I77</f>
        <v>20000</v>
      </c>
      <c r="J77" s="186">
        <f>'PLR DET FIXED INPUT PG'!J77+'PLR DET INDEX INPUT PG'!J77</f>
        <v>20000</v>
      </c>
      <c r="K77" s="186">
        <f>'PLR DET FIXED INPUT PG'!K77+'PLR DET INDEX INPUT PG'!K77</f>
        <v>20000</v>
      </c>
      <c r="L77" s="186">
        <f>'PLR DET FIXED INPUT PG'!L77+'PLR DET INDEX INPUT PG'!L77</f>
        <v>20000</v>
      </c>
      <c r="M77" s="186">
        <f>'PLR DET FIXED INPUT PG'!M77+'PLR DET INDEX INPUT PG'!M77</f>
        <v>5000</v>
      </c>
      <c r="N77" s="186">
        <f>'PLR DET FIXED INPUT PG'!N77+'PLR DET INDEX INPUT PG'!N77</f>
        <v>5000</v>
      </c>
      <c r="O77" s="186">
        <f>'PLR DET FIXED INPUT PG'!O77+'PLR DET INDEX INPUT PG'!O77</f>
        <v>5000</v>
      </c>
      <c r="P77" s="186">
        <f>'PLR DET FIXED INPUT PG'!P77+'PLR DET INDEX INPUT PG'!P77</f>
        <v>5000</v>
      </c>
      <c r="Q77" s="186">
        <f>'PLR DET FIXED INPUT PG'!Q77+'PLR DET INDEX INPUT PG'!Q77</f>
        <v>5000</v>
      </c>
      <c r="R77" s="186">
        <f>'PLR DET FIXED INPUT PG'!R77+'PLR DET INDEX INPUT PG'!R77</f>
        <v>0</v>
      </c>
      <c r="S77" s="186">
        <f>'PLR DET FIXED INPUT PG'!S77+'PLR DET INDEX INPUT PG'!S77</f>
        <v>0</v>
      </c>
      <c r="T77" s="186">
        <f>'PLR DET FIXED INPUT PG'!T77+'PLR DET INDEX INPUT PG'!T77</f>
        <v>0</v>
      </c>
      <c r="U77" s="186">
        <f>'PLR DET FIXED INPUT PG'!U77+'PLR DET INDEX INPUT PG'!U77</f>
        <v>0</v>
      </c>
      <c r="V77" s="186">
        <f>'PLR DET FIXED INPUT PG'!V77+'PLR DET INDEX INPUT PG'!V77</f>
        <v>0</v>
      </c>
      <c r="W77" s="186">
        <f>'PLR DET FIXED INPUT PG'!W77+'PLR DET INDEX INPUT PG'!W77</f>
        <v>0</v>
      </c>
      <c r="X77" s="186">
        <f>'PLR DET FIXED INPUT PG'!X77+'PLR DET INDEX INPUT PG'!X77</f>
        <v>0</v>
      </c>
      <c r="Y77" s="186">
        <f>'PLR DET FIXED INPUT PG'!Y77+'PLR DET INDEX INPUT PG'!Y77</f>
        <v>0</v>
      </c>
      <c r="Z77" s="186">
        <f>'PLR DET FIXED INPUT PG'!Z77+'PLR DET INDEX INPUT PG'!Z77</f>
        <v>0</v>
      </c>
      <c r="AA77" s="186">
        <f>'PLR DET FIXED INPUT PG'!AA77+'PLR DET INDEX INPUT PG'!AA77</f>
        <v>235000</v>
      </c>
    </row>
    <row r="78" spans="1:27" ht="11.25" customHeight="1" x14ac:dyDescent="0.2">
      <c r="A78" s="185" t="str">
        <f>'PLR DET FIXED INPUT PG'!A78</f>
        <v>Interbook</v>
      </c>
      <c r="C78" s="186">
        <f>'PLR DET FIXED INPUT PG'!C78+'PLR DET INDEX INPUT PG'!C78</f>
        <v>0</v>
      </c>
      <c r="D78" s="186">
        <f>'PLR DET FIXED INPUT PG'!D78+'PLR DET INDEX INPUT PG'!D78</f>
        <v>0</v>
      </c>
      <c r="E78" s="186">
        <f>'PLR DET FIXED INPUT PG'!E78+'PLR DET INDEX INPUT PG'!E78</f>
        <v>0</v>
      </c>
      <c r="F78" s="186">
        <f>'PLR DET FIXED INPUT PG'!F78+'PLR DET INDEX INPUT PG'!F78</f>
        <v>0</v>
      </c>
      <c r="G78" s="186">
        <f>'PLR DET FIXED INPUT PG'!G78+'PLR DET INDEX INPUT PG'!G78</f>
        <v>0</v>
      </c>
      <c r="H78" s="186">
        <f>'PLR DET FIXED INPUT PG'!H78+'PLR DET INDEX INPUT PG'!H78</f>
        <v>0</v>
      </c>
      <c r="I78" s="186">
        <f>'PLR DET FIXED INPUT PG'!I78+'PLR DET INDEX INPUT PG'!I78</f>
        <v>0</v>
      </c>
      <c r="J78" s="186">
        <f>'PLR DET FIXED INPUT PG'!J78+'PLR DET INDEX INPUT PG'!J78</f>
        <v>0</v>
      </c>
      <c r="K78" s="186">
        <f>'PLR DET FIXED INPUT PG'!K78+'PLR DET INDEX INPUT PG'!K78</f>
        <v>0</v>
      </c>
      <c r="L78" s="186">
        <f>'PLR DET FIXED INPUT PG'!L78+'PLR DET INDEX INPUT PG'!L78</f>
        <v>0</v>
      </c>
      <c r="M78" s="186">
        <f>'PLR DET FIXED INPUT PG'!M78+'PLR DET INDEX INPUT PG'!M78</f>
        <v>0</v>
      </c>
      <c r="N78" s="186">
        <f>'PLR DET FIXED INPUT PG'!N78+'PLR DET INDEX INPUT PG'!N78</f>
        <v>0</v>
      </c>
      <c r="O78" s="186">
        <f>'PLR DET FIXED INPUT PG'!O78+'PLR DET INDEX INPUT PG'!O78</f>
        <v>0</v>
      </c>
      <c r="P78" s="186">
        <f>'PLR DET FIXED INPUT PG'!P78+'PLR DET INDEX INPUT PG'!P78</f>
        <v>0</v>
      </c>
      <c r="Q78" s="186">
        <f>'PLR DET FIXED INPUT PG'!Q78+'PLR DET INDEX INPUT PG'!Q78</f>
        <v>0</v>
      </c>
      <c r="R78" s="186">
        <f>'PLR DET FIXED INPUT PG'!R78+'PLR DET INDEX INPUT PG'!R78</f>
        <v>0</v>
      </c>
      <c r="S78" s="186">
        <f>'PLR DET FIXED INPUT PG'!S78+'PLR DET INDEX INPUT PG'!S78</f>
        <v>0</v>
      </c>
      <c r="T78" s="186">
        <f>'PLR DET FIXED INPUT PG'!T78+'PLR DET INDEX INPUT PG'!T78</f>
        <v>0</v>
      </c>
      <c r="U78" s="186">
        <f>'PLR DET FIXED INPUT PG'!U78+'PLR DET INDEX INPUT PG'!U78</f>
        <v>0</v>
      </c>
      <c r="V78" s="186">
        <f>'PLR DET FIXED INPUT PG'!V78+'PLR DET INDEX INPUT PG'!V78</f>
        <v>0</v>
      </c>
      <c r="W78" s="186">
        <f>'PLR DET FIXED INPUT PG'!W78+'PLR DET INDEX INPUT PG'!W78</f>
        <v>0</v>
      </c>
      <c r="X78" s="186">
        <f>'PLR DET FIXED INPUT PG'!X78+'PLR DET INDEX INPUT PG'!X78</f>
        <v>0</v>
      </c>
      <c r="Y78" s="186">
        <f>'PLR DET FIXED INPUT PG'!Y78+'PLR DET INDEX INPUT PG'!Y78</f>
        <v>0</v>
      </c>
      <c r="Z78" s="186">
        <f>'PLR DET FIXED INPUT PG'!Z78+'PLR DET INDEX INPUT PG'!Z78</f>
        <v>0</v>
      </c>
      <c r="AA78" s="186">
        <f>'PLR DET FIXED INPUT PG'!AA78+'PLR DET INDEX INPUT PG'!AA78</f>
        <v>0</v>
      </c>
    </row>
    <row r="79" spans="1:27" ht="11.25" customHeight="1" x14ac:dyDescent="0.2">
      <c r="A79" s="185" t="str">
        <f>'PLR DET FIXED INPUT PG'!A79</f>
        <v>Swaps</v>
      </c>
      <c r="C79" s="186">
        <f>'PLR DET FIXED INPUT PG'!C79+'PLR DET INDEX INPUT PG'!C79-'PLR DET INDEX INPUT PG'!C77</f>
        <v>-10000</v>
      </c>
      <c r="D79" s="186">
        <f>'PLR DET FIXED INPUT PG'!D79+'PLR DET INDEX INPUT PG'!D79-'PLR DET INDEX INPUT PG'!D77</f>
        <v>-10000</v>
      </c>
      <c r="E79" s="186">
        <f>'PLR DET FIXED INPUT PG'!E79+'PLR DET INDEX INPUT PG'!E79-'PLR DET INDEX INPUT PG'!E77</f>
        <v>-10000</v>
      </c>
      <c r="F79" s="186">
        <f>'PLR DET FIXED INPUT PG'!F79+'PLR DET INDEX INPUT PG'!F79-'PLR DET INDEX INPUT PG'!F77</f>
        <v>-25000</v>
      </c>
      <c r="G79" s="186">
        <f>'PLR DET FIXED INPUT PG'!G79+'PLR DET INDEX INPUT PG'!G79-'PLR DET INDEX INPUT PG'!G77</f>
        <v>-10000</v>
      </c>
      <c r="H79" s="186">
        <f>'PLR DET FIXED INPUT PG'!H79+'PLR DET INDEX INPUT PG'!H79-'PLR DET INDEX INPUT PG'!H77</f>
        <v>-10000</v>
      </c>
      <c r="I79" s="186">
        <f>'PLR DET FIXED INPUT PG'!I79+'PLR DET INDEX INPUT PG'!I79-'PLR DET INDEX INPUT PG'!I77</f>
        <v>10000</v>
      </c>
      <c r="J79" s="186">
        <f>'PLR DET FIXED INPUT PG'!J79+'PLR DET INDEX INPUT PG'!J79-'PLR DET INDEX INPUT PG'!J77</f>
        <v>10000</v>
      </c>
      <c r="K79" s="186">
        <f>'PLR DET FIXED INPUT PG'!K79+'PLR DET INDEX INPUT PG'!K79-'PLR DET INDEX INPUT PG'!K77</f>
        <v>10000</v>
      </c>
      <c r="L79" s="186">
        <f>'PLR DET FIXED INPUT PG'!L79+'PLR DET INDEX INPUT PG'!L79-'PLR DET INDEX INPUT PG'!L77</f>
        <v>10000</v>
      </c>
      <c r="M79" s="186">
        <f>'PLR DET FIXED INPUT PG'!M79+'PLR DET INDEX INPUT PG'!M79-'PLR DET INDEX INPUT PG'!M77</f>
        <v>15000</v>
      </c>
      <c r="N79" s="186">
        <f>'PLR DET FIXED INPUT PG'!N79+'PLR DET INDEX INPUT PG'!N79-'PLR DET INDEX INPUT PG'!N77</f>
        <v>15000</v>
      </c>
      <c r="O79" s="186">
        <f>'PLR DET FIXED INPUT PG'!O79+'PLR DET INDEX INPUT PG'!O79-'PLR DET INDEX INPUT PG'!O77</f>
        <v>15000</v>
      </c>
      <c r="P79" s="186">
        <f>'PLR DET FIXED INPUT PG'!P79+'PLR DET INDEX INPUT PG'!P79-'PLR DET INDEX INPUT PG'!P77</f>
        <v>15000</v>
      </c>
      <c r="Q79" s="186">
        <f>'PLR DET FIXED INPUT PG'!Q79+'PLR DET INDEX INPUT PG'!Q79-'PLR DET INDEX INPUT PG'!Q77</f>
        <v>15000</v>
      </c>
      <c r="R79" s="186">
        <f>'PLR DET FIXED INPUT PG'!R79+'PLR DET INDEX INPUT PG'!R79-'PLR DET INDEX INPUT PG'!R77</f>
        <v>5000</v>
      </c>
      <c r="S79" s="186">
        <f>'PLR DET FIXED INPUT PG'!S79+'PLR DET INDEX INPUT PG'!S79-'PLR DET INDEX INPUT PG'!S77</f>
        <v>5000</v>
      </c>
      <c r="T79" s="186">
        <f>'PLR DET FIXED INPUT PG'!T79+'PLR DET INDEX INPUT PG'!T79-'PLR DET INDEX INPUT PG'!T77</f>
        <v>5000</v>
      </c>
      <c r="U79" s="186">
        <f>'PLR DET FIXED INPUT PG'!U79+'PLR DET INDEX INPUT PG'!U79-'PLR DET INDEX INPUT PG'!U77</f>
        <v>5000</v>
      </c>
      <c r="V79" s="186">
        <f>'PLR DET FIXED INPUT PG'!V79+'PLR DET INDEX INPUT PG'!V79-'PLR DET INDEX INPUT PG'!V77</f>
        <v>5000</v>
      </c>
      <c r="W79" s="186">
        <f>'PLR DET FIXED INPUT PG'!W79+'PLR DET INDEX INPUT PG'!W79-'PLR DET INDEX INPUT PG'!W77</f>
        <v>5000</v>
      </c>
      <c r="X79" s="186">
        <f>'PLR DET FIXED INPUT PG'!X79+'PLR DET INDEX INPUT PG'!X79-'PLR DET INDEX INPUT PG'!X77</f>
        <v>5000</v>
      </c>
      <c r="Y79" s="186">
        <f>'PLR DET FIXED INPUT PG'!Y79+'PLR DET INDEX INPUT PG'!Y79-'PLR DET INDEX INPUT PG'!Y77</f>
        <v>0</v>
      </c>
      <c r="Z79" s="186">
        <f>'PLR DET FIXED INPUT PG'!Z79+'PLR DET INDEX INPUT PG'!Z79-'PLR DET INDEX INPUT PG'!Z77</f>
        <v>0</v>
      </c>
      <c r="AA79" s="186">
        <f>'PLR DET FIXED INPUT PG'!AA79+'PLR DET INDEX INPUT PG'!AA79-'PLR DET INDEX INPUT PG'!AA77</f>
        <v>75000</v>
      </c>
    </row>
    <row r="80" spans="1:27" ht="11.25" customHeight="1" x14ac:dyDescent="0.2">
      <c r="A80" s="185" t="str">
        <f>'PLR DET FIXED INPUT PG'!A80</f>
        <v>Total Dth</v>
      </c>
      <c r="C80" s="187">
        <f>'PLR DET FIXED INPUT PG'!C80</f>
        <v>20000</v>
      </c>
      <c r="D80" s="187">
        <f>'PLR DET FIXED INPUT PG'!D80</f>
        <v>10000</v>
      </c>
      <c r="E80" s="187">
        <f>'PLR DET FIXED INPUT PG'!E80</f>
        <v>10000</v>
      </c>
      <c r="F80" s="187">
        <f>'PLR DET FIXED INPUT PG'!F80</f>
        <v>-5000</v>
      </c>
      <c r="G80" s="187">
        <f>'PLR DET FIXED INPUT PG'!G80</f>
        <v>10000</v>
      </c>
      <c r="H80" s="187">
        <f>'PLR DET FIXED INPUT PG'!H80</f>
        <v>10000</v>
      </c>
      <c r="I80" s="187">
        <f>'PLR DET FIXED INPUT PG'!I80</f>
        <v>30000</v>
      </c>
      <c r="J80" s="187">
        <f>'PLR DET FIXED INPUT PG'!J80</f>
        <v>30000</v>
      </c>
      <c r="K80" s="187">
        <f>'PLR DET FIXED INPUT PG'!K80</f>
        <v>30000</v>
      </c>
      <c r="L80" s="187">
        <f>'PLR DET FIXED INPUT PG'!L80</f>
        <v>30000</v>
      </c>
      <c r="M80" s="187">
        <f>'PLR DET FIXED INPUT PG'!M80</f>
        <v>20000</v>
      </c>
      <c r="N80" s="187">
        <f>'PLR DET FIXED INPUT PG'!N80</f>
        <v>20000</v>
      </c>
      <c r="O80" s="187">
        <f>'PLR DET FIXED INPUT PG'!O80</f>
        <v>20000</v>
      </c>
      <c r="P80" s="187">
        <f>'PLR DET FIXED INPUT PG'!P80</f>
        <v>20000</v>
      </c>
      <c r="Q80" s="187">
        <f>'PLR DET FIXED INPUT PG'!Q80</f>
        <v>20000</v>
      </c>
      <c r="R80" s="187">
        <f>'PLR DET FIXED INPUT PG'!R80</f>
        <v>5000</v>
      </c>
      <c r="S80" s="187">
        <f>'PLR DET FIXED INPUT PG'!S80</f>
        <v>5000</v>
      </c>
      <c r="T80" s="187">
        <f>'PLR DET FIXED INPUT PG'!T80</f>
        <v>5000</v>
      </c>
      <c r="U80" s="187">
        <f>'PLR DET FIXED INPUT PG'!U80</f>
        <v>5000</v>
      </c>
      <c r="V80" s="187">
        <f>'PLR DET FIXED INPUT PG'!V80</f>
        <v>5000</v>
      </c>
      <c r="W80" s="187">
        <f>'PLR DET FIXED INPUT PG'!W80</f>
        <v>5000</v>
      </c>
      <c r="X80" s="187">
        <f>'PLR DET FIXED INPUT PG'!X80</f>
        <v>5000</v>
      </c>
      <c r="Y80" s="187">
        <f>'PLR DET FIXED INPUT PG'!Y80</f>
        <v>0</v>
      </c>
      <c r="Z80" s="187">
        <f>'PLR DET FIXED INPUT PG'!Z80</f>
        <v>0</v>
      </c>
      <c r="AA80" s="187">
        <f>'PLR DET FIXED INPUT PG'!AA80</f>
        <v>310000</v>
      </c>
    </row>
    <row r="82" spans="1:27" ht="12" customHeight="1" x14ac:dyDescent="0.2">
      <c r="A82" s="184" t="str">
        <f>'PLR DET FIXED INPUT PG'!A82</f>
        <v>Delta</v>
      </c>
    </row>
    <row r="83" spans="1:27" ht="11.25" customHeight="1" x14ac:dyDescent="0.2">
      <c r="A83" s="185" t="str">
        <f>'PLR DET FIXED INPUT PG'!A83</f>
        <v>Physical</v>
      </c>
      <c r="C83" s="186">
        <f>C67-C77</f>
        <v>0</v>
      </c>
      <c r="D83" s="186">
        <f t="shared" ref="D83:Z83" si="11">D67-D77</f>
        <v>0</v>
      </c>
      <c r="E83" s="186">
        <f t="shared" si="11"/>
        <v>0</v>
      </c>
      <c r="F83" s="186">
        <f t="shared" si="11"/>
        <v>0</v>
      </c>
      <c r="G83" s="186">
        <f t="shared" si="11"/>
        <v>0</v>
      </c>
      <c r="H83" s="186">
        <f t="shared" si="11"/>
        <v>0</v>
      </c>
      <c r="I83" s="186">
        <f t="shared" si="11"/>
        <v>0</v>
      </c>
      <c r="J83" s="186">
        <f t="shared" si="11"/>
        <v>0</v>
      </c>
      <c r="K83" s="186">
        <f t="shared" si="11"/>
        <v>0</v>
      </c>
      <c r="L83" s="186">
        <f t="shared" si="11"/>
        <v>0</v>
      </c>
      <c r="M83" s="186">
        <f t="shared" si="11"/>
        <v>0</v>
      </c>
      <c r="N83" s="186">
        <f t="shared" si="11"/>
        <v>0</v>
      </c>
      <c r="O83" s="186">
        <f t="shared" si="11"/>
        <v>0</v>
      </c>
      <c r="P83" s="186">
        <f t="shared" si="11"/>
        <v>0</v>
      </c>
      <c r="Q83" s="186">
        <f t="shared" si="11"/>
        <v>0</v>
      </c>
      <c r="R83" s="186">
        <f t="shared" si="11"/>
        <v>0</v>
      </c>
      <c r="S83" s="186">
        <f t="shared" si="11"/>
        <v>0</v>
      </c>
      <c r="T83" s="186">
        <f t="shared" si="11"/>
        <v>0</v>
      </c>
      <c r="U83" s="186">
        <f t="shared" si="11"/>
        <v>0</v>
      </c>
      <c r="V83" s="186">
        <f t="shared" si="11"/>
        <v>0</v>
      </c>
      <c r="W83" s="186">
        <f t="shared" si="11"/>
        <v>0</v>
      </c>
      <c r="X83" s="186">
        <f t="shared" si="11"/>
        <v>0</v>
      </c>
      <c r="Y83" s="186">
        <f t="shared" si="11"/>
        <v>0</v>
      </c>
      <c r="Z83" s="186">
        <f t="shared" si="11"/>
        <v>0</v>
      </c>
      <c r="AA83" s="186">
        <f>'PLR DET FIXED INPUT PG'!AA83</f>
        <v>0</v>
      </c>
    </row>
    <row r="84" spans="1:27" ht="11.25" customHeight="1" x14ac:dyDescent="0.2">
      <c r="A84" s="185" t="str">
        <f>'PLR DET FIXED INPUT PG'!A84</f>
        <v>Interbook</v>
      </c>
      <c r="C84" s="186">
        <f>C68-C78</f>
        <v>0</v>
      </c>
      <c r="D84" s="186">
        <f t="shared" ref="D84:Z84" si="12">D68-D78</f>
        <v>0</v>
      </c>
      <c r="E84" s="186">
        <f t="shared" si="12"/>
        <v>0</v>
      </c>
      <c r="F84" s="186">
        <f t="shared" si="12"/>
        <v>0</v>
      </c>
      <c r="G84" s="186">
        <f t="shared" si="12"/>
        <v>0</v>
      </c>
      <c r="H84" s="186">
        <f t="shared" si="12"/>
        <v>0</v>
      </c>
      <c r="I84" s="186">
        <f t="shared" si="12"/>
        <v>0</v>
      </c>
      <c r="J84" s="186">
        <f t="shared" si="12"/>
        <v>0</v>
      </c>
      <c r="K84" s="186">
        <f t="shared" si="12"/>
        <v>0</v>
      </c>
      <c r="L84" s="186">
        <f t="shared" si="12"/>
        <v>0</v>
      </c>
      <c r="M84" s="186">
        <f t="shared" si="12"/>
        <v>0</v>
      </c>
      <c r="N84" s="186">
        <f t="shared" si="12"/>
        <v>0</v>
      </c>
      <c r="O84" s="186">
        <f t="shared" si="12"/>
        <v>0</v>
      </c>
      <c r="P84" s="186">
        <f t="shared" si="12"/>
        <v>0</v>
      </c>
      <c r="Q84" s="186">
        <f t="shared" si="12"/>
        <v>0</v>
      </c>
      <c r="R84" s="186">
        <f t="shared" si="12"/>
        <v>0</v>
      </c>
      <c r="S84" s="186">
        <f t="shared" si="12"/>
        <v>0</v>
      </c>
      <c r="T84" s="186">
        <f t="shared" si="12"/>
        <v>0</v>
      </c>
      <c r="U84" s="186">
        <f t="shared" si="12"/>
        <v>0</v>
      </c>
      <c r="V84" s="186">
        <f t="shared" si="12"/>
        <v>0</v>
      </c>
      <c r="W84" s="186">
        <f t="shared" si="12"/>
        <v>0</v>
      </c>
      <c r="X84" s="186">
        <f t="shared" si="12"/>
        <v>0</v>
      </c>
      <c r="Y84" s="186">
        <f t="shared" si="12"/>
        <v>0</v>
      </c>
      <c r="Z84" s="186">
        <f t="shared" si="12"/>
        <v>0</v>
      </c>
      <c r="AA84" s="186">
        <f>'PLR DET FIXED INPUT PG'!AA84</f>
        <v>0</v>
      </c>
    </row>
    <row r="85" spans="1:27" ht="11.25" customHeight="1" x14ac:dyDescent="0.2">
      <c r="A85" s="185" t="str">
        <f>'PLR DET FIXED INPUT PG'!A85</f>
        <v>Swaps</v>
      </c>
      <c r="C85" s="186">
        <f>C72-C79</f>
        <v>0</v>
      </c>
      <c r="D85" s="186">
        <f t="shared" ref="D85:AA85" si="13">D72-D79</f>
        <v>-5000</v>
      </c>
      <c r="E85" s="186">
        <f t="shared" si="13"/>
        <v>-5000</v>
      </c>
      <c r="F85" s="186">
        <f t="shared" si="13"/>
        <v>0</v>
      </c>
      <c r="G85" s="186">
        <f t="shared" si="13"/>
        <v>0</v>
      </c>
      <c r="H85" s="186">
        <f t="shared" si="13"/>
        <v>0</v>
      </c>
      <c r="I85" s="186">
        <f t="shared" si="13"/>
        <v>0</v>
      </c>
      <c r="J85" s="186">
        <f t="shared" si="13"/>
        <v>0</v>
      </c>
      <c r="K85" s="186">
        <f t="shared" si="13"/>
        <v>0</v>
      </c>
      <c r="L85" s="186">
        <f t="shared" si="13"/>
        <v>0</v>
      </c>
      <c r="M85" s="186">
        <f t="shared" si="13"/>
        <v>0</v>
      </c>
      <c r="N85" s="186">
        <f t="shared" si="13"/>
        <v>0</v>
      </c>
      <c r="O85" s="186">
        <f t="shared" si="13"/>
        <v>0</v>
      </c>
      <c r="P85" s="186">
        <f t="shared" si="13"/>
        <v>0</v>
      </c>
      <c r="Q85" s="186">
        <f t="shared" si="13"/>
        <v>0</v>
      </c>
      <c r="R85" s="186">
        <f t="shared" si="13"/>
        <v>0</v>
      </c>
      <c r="S85" s="186">
        <f t="shared" si="13"/>
        <v>0</v>
      </c>
      <c r="T85" s="186">
        <f t="shared" si="13"/>
        <v>0</v>
      </c>
      <c r="U85" s="186">
        <f t="shared" si="13"/>
        <v>0</v>
      </c>
      <c r="V85" s="186">
        <f t="shared" si="13"/>
        <v>0</v>
      </c>
      <c r="W85" s="186">
        <f t="shared" si="13"/>
        <v>0</v>
      </c>
      <c r="X85" s="186">
        <f t="shared" si="13"/>
        <v>0</v>
      </c>
      <c r="Y85" s="186">
        <f t="shared" si="13"/>
        <v>0</v>
      </c>
      <c r="Z85" s="186">
        <f t="shared" si="13"/>
        <v>0</v>
      </c>
      <c r="AA85" s="186">
        <f t="shared" si="13"/>
        <v>-10000</v>
      </c>
    </row>
    <row r="86" spans="1:27" ht="11.25" customHeight="1" x14ac:dyDescent="0.2">
      <c r="A86" s="185" t="str">
        <f>'PLR DET FIXED INPUT PG'!A86</f>
        <v>Total Dth</v>
      </c>
      <c r="C86" s="187">
        <f>SUM(C83:C85)</f>
        <v>0</v>
      </c>
      <c r="D86" s="187">
        <f t="shared" ref="D86:AA86" si="14">SUM(D83:D85)</f>
        <v>-5000</v>
      </c>
      <c r="E86" s="187">
        <f t="shared" si="14"/>
        <v>-5000</v>
      </c>
      <c r="F86" s="187">
        <f t="shared" si="14"/>
        <v>0</v>
      </c>
      <c r="G86" s="187">
        <f t="shared" si="14"/>
        <v>0</v>
      </c>
      <c r="H86" s="187">
        <f t="shared" si="14"/>
        <v>0</v>
      </c>
      <c r="I86" s="187">
        <f t="shared" si="14"/>
        <v>0</v>
      </c>
      <c r="J86" s="187">
        <f t="shared" si="14"/>
        <v>0</v>
      </c>
      <c r="K86" s="187">
        <f t="shared" si="14"/>
        <v>0</v>
      </c>
      <c r="L86" s="187">
        <f t="shared" si="14"/>
        <v>0</v>
      </c>
      <c r="M86" s="187">
        <f t="shared" si="14"/>
        <v>0</v>
      </c>
      <c r="N86" s="187">
        <f t="shared" si="14"/>
        <v>0</v>
      </c>
      <c r="O86" s="187">
        <f t="shared" si="14"/>
        <v>0</v>
      </c>
      <c r="P86" s="187">
        <f t="shared" si="14"/>
        <v>0</v>
      </c>
      <c r="Q86" s="187">
        <f t="shared" si="14"/>
        <v>0</v>
      </c>
      <c r="R86" s="187">
        <f t="shared" si="14"/>
        <v>0</v>
      </c>
      <c r="S86" s="187">
        <f t="shared" si="14"/>
        <v>0</v>
      </c>
      <c r="T86" s="187">
        <f t="shared" si="14"/>
        <v>0</v>
      </c>
      <c r="U86" s="187">
        <f t="shared" si="14"/>
        <v>0</v>
      </c>
      <c r="V86" s="187">
        <f t="shared" si="14"/>
        <v>0</v>
      </c>
      <c r="W86" s="187">
        <f t="shared" si="14"/>
        <v>0</v>
      </c>
      <c r="X86" s="187">
        <f t="shared" si="14"/>
        <v>0</v>
      </c>
      <c r="Y86" s="187">
        <f t="shared" si="14"/>
        <v>0</v>
      </c>
      <c r="Z86" s="187">
        <f t="shared" si="14"/>
        <v>0</v>
      </c>
      <c r="AA86" s="187">
        <f t="shared" si="14"/>
        <v>-10000</v>
      </c>
    </row>
    <row r="88" spans="1:27" ht="12" customHeight="1" x14ac:dyDescent="0.2">
      <c r="A88" s="184" t="str">
        <f>'PLR DET FIXED INPUT PG'!A88</f>
        <v>Curve Comparison</v>
      </c>
    </row>
    <row r="89" spans="1:27" ht="11.25" customHeight="1" x14ac:dyDescent="0.2">
      <c r="A89" s="185" t="str">
        <f>'PLR DET FIXED INPUT PG'!A89</f>
        <v>Today</v>
      </c>
      <c r="C89" s="188">
        <f>'PLR DET FIXED INPUT PG'!C89</f>
        <v>2.4500000000000002</v>
      </c>
      <c r="D89" s="188">
        <f>'PLR DET FIXED INPUT PG'!D89</f>
        <v>2.4700000000000002</v>
      </c>
      <c r="E89" s="188">
        <f>'PLR DET FIXED INPUT PG'!E89</f>
        <v>2.4500000000000002</v>
      </c>
      <c r="F89" s="188">
        <f>'PLR DET FIXED INPUT PG'!F89</f>
        <v>2.27</v>
      </c>
      <c r="G89" s="188">
        <f>'PLR DET FIXED INPUT PG'!G89</f>
        <v>2.3199999999999998</v>
      </c>
      <c r="H89" s="188">
        <f>'PLR DET FIXED INPUT PG'!H89</f>
        <v>2.37</v>
      </c>
      <c r="I89" s="188">
        <f>'PLR DET FIXED INPUT PG'!I89</f>
        <v>2.41</v>
      </c>
      <c r="J89" s="188">
        <f>'PLR DET FIXED INPUT PG'!J89</f>
        <v>2.44</v>
      </c>
      <c r="K89" s="188">
        <f>'PLR DET FIXED INPUT PG'!K89</f>
        <v>2.4500000000000002</v>
      </c>
      <c r="L89" s="188">
        <f>'PLR DET FIXED INPUT PG'!L89</f>
        <v>2.4700000000000002</v>
      </c>
      <c r="M89" s="188">
        <f>'PLR DET FIXED INPUT PG'!M89</f>
        <v>2.95</v>
      </c>
      <c r="N89" s="188">
        <f>'PLR DET FIXED INPUT PG'!N89</f>
        <v>3.12</v>
      </c>
      <c r="O89" s="188">
        <f>'PLR DET FIXED INPUT PG'!O89</f>
        <v>3.21</v>
      </c>
      <c r="P89" s="188">
        <f>'PLR DET FIXED INPUT PG'!P89</f>
        <v>3.14</v>
      </c>
      <c r="Q89" s="188">
        <f>'PLR DET FIXED INPUT PG'!Q89</f>
        <v>3.06</v>
      </c>
      <c r="R89" s="188">
        <f>'PLR DET FIXED INPUT PG'!R89</f>
        <v>2.84</v>
      </c>
      <c r="S89" s="188">
        <f>'PLR DET FIXED INPUT PG'!S89</f>
        <v>2.83</v>
      </c>
      <c r="T89" s="188">
        <f>'PLR DET FIXED INPUT PG'!T89</f>
        <v>2.86</v>
      </c>
      <c r="U89" s="188">
        <f>'PLR DET FIXED INPUT PG'!U89</f>
        <v>2.9</v>
      </c>
      <c r="V89" s="188">
        <f>'PLR DET FIXED INPUT PG'!V89</f>
        <v>2.94</v>
      </c>
      <c r="W89" s="188">
        <f>'PLR DET FIXED INPUT PG'!W89</f>
        <v>2.94</v>
      </c>
      <c r="X89" s="188">
        <f>'PLR DET FIXED INPUT PG'!X89</f>
        <v>2.97</v>
      </c>
      <c r="Y89" s="188">
        <f>'PLR DET FIXED INPUT PG'!Y89</f>
        <v>3.31</v>
      </c>
      <c r="Z89" s="188">
        <f>'PLR DET FIXED INPUT PG'!Z89</f>
        <v>3.45</v>
      </c>
      <c r="AA89" s="188">
        <f>'PLR DET FIXED INPUT PG'!AA89</f>
        <v>0</v>
      </c>
    </row>
    <row r="90" spans="1:27" ht="11.25" customHeight="1" x14ac:dyDescent="0.2">
      <c r="A90" s="185" t="str">
        <f>'PLR DET FIXED INPUT PG'!A90</f>
        <v>Prior Day</v>
      </c>
      <c r="C90" s="188">
        <f>'PLR DET FIXED INPUT PG'!C90</f>
        <v>2.4500000000000002</v>
      </c>
      <c r="D90" s="188">
        <f>'PLR DET FIXED INPUT PG'!D90</f>
        <v>2.44</v>
      </c>
      <c r="E90" s="188">
        <f>'PLR DET FIXED INPUT PG'!E90</f>
        <v>2.42</v>
      </c>
      <c r="F90" s="188">
        <f>'PLR DET FIXED INPUT PG'!F90</f>
        <v>2.2400000000000002</v>
      </c>
      <c r="G90" s="188">
        <f>'PLR DET FIXED INPUT PG'!G90</f>
        <v>2.2799999999999998</v>
      </c>
      <c r="H90" s="188">
        <f>'PLR DET FIXED INPUT PG'!H90</f>
        <v>2.33</v>
      </c>
      <c r="I90" s="188">
        <f>'PLR DET FIXED INPUT PG'!I90</f>
        <v>2.37</v>
      </c>
      <c r="J90" s="188">
        <f>'PLR DET FIXED INPUT PG'!J90</f>
        <v>2.41</v>
      </c>
      <c r="K90" s="188">
        <f>'PLR DET FIXED INPUT PG'!K90</f>
        <v>2.41</v>
      </c>
      <c r="L90" s="188">
        <f>'PLR DET FIXED INPUT PG'!L90</f>
        <v>2.33</v>
      </c>
      <c r="M90" s="188">
        <f>'PLR DET FIXED INPUT PG'!M90</f>
        <v>2.89</v>
      </c>
      <c r="N90" s="188">
        <f>'PLR DET FIXED INPUT PG'!N90</f>
        <v>3.07</v>
      </c>
      <c r="O90" s="188">
        <f>'PLR DET FIXED INPUT PG'!O90</f>
        <v>3.15</v>
      </c>
      <c r="P90" s="188">
        <f>'PLR DET FIXED INPUT PG'!P90</f>
        <v>3.09</v>
      </c>
      <c r="Q90" s="188">
        <f>'PLR DET FIXED INPUT PG'!Q90</f>
        <v>3.01</v>
      </c>
      <c r="R90" s="188">
        <f>'PLR DET FIXED INPUT PG'!R90</f>
        <v>2.8</v>
      </c>
      <c r="S90" s="188">
        <f>'PLR DET FIXED INPUT PG'!S90</f>
        <v>2.79</v>
      </c>
      <c r="T90" s="188">
        <f>'PLR DET FIXED INPUT PG'!T90</f>
        <v>2.83</v>
      </c>
      <c r="U90" s="188">
        <f>'PLR DET FIXED INPUT PG'!U90</f>
        <v>2.87</v>
      </c>
      <c r="V90" s="188">
        <f>'PLR DET FIXED INPUT PG'!V90</f>
        <v>2.91</v>
      </c>
      <c r="W90" s="188">
        <f>'PLR DET FIXED INPUT PG'!W90</f>
        <v>2.91</v>
      </c>
      <c r="X90" s="188">
        <f>'PLR DET FIXED INPUT PG'!X90</f>
        <v>2.94</v>
      </c>
      <c r="Y90" s="188">
        <f>'PLR DET FIXED INPUT PG'!Y90</f>
        <v>3.27</v>
      </c>
      <c r="Z90" s="188">
        <f>'PLR DET FIXED INPUT PG'!Z90</f>
        <v>3.41</v>
      </c>
      <c r="AA90" s="188">
        <f>'PLR DET FIXED INPUT PG'!AA90</f>
        <v>0</v>
      </c>
    </row>
    <row r="91" spans="1:27" ht="11.25" customHeight="1" x14ac:dyDescent="0.2">
      <c r="A91" s="185" t="str">
        <f>'PLR DET FIXED INPUT PG'!A91</f>
        <v>Delta</v>
      </c>
      <c r="C91" s="189">
        <f>'PLR DET FIXED INPUT PG'!C91</f>
        <v>0</v>
      </c>
      <c r="D91" s="189">
        <f>'PLR DET FIXED INPUT PG'!D91</f>
        <v>3.0000000000000249E-2</v>
      </c>
      <c r="E91" s="189">
        <f>'PLR DET FIXED INPUT PG'!E91</f>
        <v>3.0000000000000249E-2</v>
      </c>
      <c r="F91" s="189">
        <f>'PLR DET FIXED INPUT PG'!F91</f>
        <v>2.9999999999999805E-2</v>
      </c>
      <c r="G91" s="189">
        <f>'PLR DET FIXED INPUT PG'!G91</f>
        <v>0.04</v>
      </c>
      <c r="H91" s="189">
        <f>'PLR DET FIXED INPUT PG'!H91</f>
        <v>0.04</v>
      </c>
      <c r="I91" s="189">
        <f>'PLR DET FIXED INPUT PG'!I91</f>
        <v>0.04</v>
      </c>
      <c r="J91" s="189">
        <f>'PLR DET FIXED INPUT PG'!J91</f>
        <v>2.9999999999999805E-2</v>
      </c>
      <c r="K91" s="189">
        <f>'PLR DET FIXED INPUT PG'!K91</f>
        <v>0.04</v>
      </c>
      <c r="L91" s="189">
        <f>'PLR DET FIXED INPUT PG'!L91</f>
        <v>0.14000000000000001</v>
      </c>
      <c r="M91" s="189">
        <f>'PLR DET FIXED INPUT PG'!M91</f>
        <v>6.0000000000000053E-2</v>
      </c>
      <c r="N91" s="189">
        <f>'PLR DET FIXED INPUT PG'!N91</f>
        <v>5.0000000000000266E-2</v>
      </c>
      <c r="O91" s="189">
        <f>'PLR DET FIXED INPUT PG'!O91</f>
        <v>6.0000000000000053E-2</v>
      </c>
      <c r="P91" s="189">
        <f>'PLR DET FIXED INPUT PG'!P91</f>
        <v>5.0000000000000266E-2</v>
      </c>
      <c r="Q91" s="189">
        <f>'PLR DET FIXED INPUT PG'!Q91</f>
        <v>5.0000000000000266E-2</v>
      </c>
      <c r="R91" s="189">
        <f>'PLR DET FIXED INPUT PG'!R91</f>
        <v>0.04</v>
      </c>
      <c r="S91" s="189">
        <f>'PLR DET FIXED INPUT PG'!S91</f>
        <v>0.04</v>
      </c>
      <c r="T91" s="189">
        <f>'PLR DET FIXED INPUT PG'!T91</f>
        <v>2.9999999999999805E-2</v>
      </c>
      <c r="U91" s="189">
        <f>'PLR DET FIXED INPUT PG'!U91</f>
        <v>2.9999999999999805E-2</v>
      </c>
      <c r="V91" s="189">
        <f>'PLR DET FIXED INPUT PG'!V91</f>
        <v>2.9999999999999805E-2</v>
      </c>
      <c r="W91" s="189">
        <f>'PLR DET FIXED INPUT PG'!W91</f>
        <v>2.9999999999999805E-2</v>
      </c>
      <c r="X91" s="189">
        <f>'PLR DET FIXED INPUT PG'!X91</f>
        <v>3.0000000000000249E-2</v>
      </c>
      <c r="Y91" s="189">
        <f>'PLR DET FIXED INPUT PG'!Y91</f>
        <v>0.04</v>
      </c>
      <c r="Z91" s="189">
        <f>'PLR DET FIXED INPUT PG'!Z91</f>
        <v>0.04</v>
      </c>
      <c r="AA91" s="188">
        <f>'PLR DET FIXED INPUT PG'!AA91</f>
        <v>0</v>
      </c>
    </row>
    <row r="93" spans="1:27" ht="12" customHeight="1" x14ac:dyDescent="0.2">
      <c r="A93" s="184" t="str">
        <f>'PLR DET FIXED INPUT PG'!A93</f>
        <v>Average Deal Prices</v>
      </c>
    </row>
    <row r="94" spans="1:27" ht="11.25" customHeight="1" x14ac:dyDescent="0.2">
      <c r="A94" s="185" t="str">
        <f>'PLR DET FIXED INPUT PG'!A94</f>
        <v>BUY</v>
      </c>
      <c r="C94" s="188">
        <f>'PLR DET FIXED INPUT PG'!C94</f>
        <v>4.0141999999999998</v>
      </c>
      <c r="D94" s="188">
        <f>'PLR DET FIXED INPUT PG'!D94</f>
        <v>4.2462</v>
      </c>
      <c r="E94" s="188">
        <f>'PLR DET FIXED INPUT PG'!E94</f>
        <v>4.2462</v>
      </c>
      <c r="F94" s="188">
        <f>'PLR DET FIXED INPUT PG'!F94</f>
        <v>3.6987999999999999</v>
      </c>
      <c r="G94" s="188">
        <f>'PLR DET FIXED INPUT PG'!G94</f>
        <v>3.6987999999999999</v>
      </c>
      <c r="H94" s="188">
        <f>'PLR DET FIXED INPUT PG'!H94</f>
        <v>3.6987999999999999</v>
      </c>
      <c r="I94" s="188">
        <f>'PLR DET FIXED INPUT PG'!I94</f>
        <v>3.6987999999999999</v>
      </c>
      <c r="J94" s="188">
        <f>'PLR DET FIXED INPUT PG'!J94</f>
        <v>3.6987999999999999</v>
      </c>
      <c r="K94" s="188">
        <f>'PLR DET FIXED INPUT PG'!K94</f>
        <v>3.6987999999999999</v>
      </c>
      <c r="L94" s="188">
        <f>'PLR DET FIXED INPUT PG'!L94</f>
        <v>3.6987999999999999</v>
      </c>
      <c r="M94" s="188">
        <f>'PLR DET FIXED INPUT PG'!M94</f>
        <v>4.58</v>
      </c>
      <c r="N94" s="188">
        <f>'PLR DET FIXED INPUT PG'!N94</f>
        <v>4.58</v>
      </c>
      <c r="O94" s="188">
        <f>'PLR DET FIXED INPUT PG'!O94</f>
        <v>4.58</v>
      </c>
      <c r="P94" s="188">
        <f>'PLR DET FIXED INPUT PG'!P94</f>
        <v>4.58</v>
      </c>
      <c r="Q94" s="188">
        <f>'PLR DET FIXED INPUT PG'!Q94</f>
        <v>4.58</v>
      </c>
      <c r="R94" s="188">
        <f>'PLR DET FIXED INPUT PG'!R94</f>
        <v>0</v>
      </c>
      <c r="S94" s="188">
        <f>'PLR DET FIXED INPUT PG'!S94</f>
        <v>0</v>
      </c>
      <c r="T94" s="188">
        <f>'PLR DET FIXED INPUT PG'!T94</f>
        <v>0</v>
      </c>
      <c r="U94" s="188">
        <f>'PLR DET FIXED INPUT PG'!U94</f>
        <v>0</v>
      </c>
      <c r="V94" s="188">
        <f>'PLR DET FIXED INPUT PG'!V94</f>
        <v>0</v>
      </c>
      <c r="W94" s="188">
        <f>'PLR DET FIXED INPUT PG'!W94</f>
        <v>0</v>
      </c>
      <c r="X94" s="188">
        <f>'PLR DET FIXED INPUT PG'!X94</f>
        <v>0</v>
      </c>
      <c r="Y94" s="188">
        <f>'PLR DET FIXED INPUT PG'!Y94</f>
        <v>0</v>
      </c>
      <c r="Z94" s="188">
        <f>'PLR DET FIXED INPUT PG'!Z94</f>
        <v>0</v>
      </c>
      <c r="AA94" s="188">
        <f>'PLR DET FIXED INPUT PG'!AA94</f>
        <v>0</v>
      </c>
    </row>
    <row r="95" spans="1:27" ht="11.25" customHeight="1" x14ac:dyDescent="0.2">
      <c r="A95" s="185" t="str">
        <f>'PLR DET FIXED INPUT PG'!A95</f>
        <v>SELL</v>
      </c>
      <c r="C95" s="188">
        <f>'PLR DET FIXED INPUT PG'!C95</f>
        <v>0</v>
      </c>
      <c r="D95" s="188">
        <f>'PLR DET FIXED INPUT PG'!D95</f>
        <v>0</v>
      </c>
      <c r="E95" s="188">
        <f>'PLR DET FIXED INPUT PG'!E95</f>
        <v>0</v>
      </c>
      <c r="F95" s="188">
        <f>'PLR DET FIXED INPUT PG'!F95</f>
        <v>0</v>
      </c>
      <c r="G95" s="188">
        <f>'PLR DET FIXED INPUT PG'!G95</f>
        <v>0</v>
      </c>
      <c r="H95" s="188">
        <f>'PLR DET FIXED INPUT PG'!H95</f>
        <v>0</v>
      </c>
      <c r="I95" s="188">
        <f>'PLR DET FIXED INPUT PG'!I95</f>
        <v>0</v>
      </c>
      <c r="J95" s="188">
        <f>'PLR DET FIXED INPUT PG'!J95</f>
        <v>0</v>
      </c>
      <c r="K95" s="188">
        <f>'PLR DET FIXED INPUT PG'!K95</f>
        <v>0</v>
      </c>
      <c r="L95" s="188">
        <f>'PLR DET FIXED INPUT PG'!L95</f>
        <v>0</v>
      </c>
      <c r="M95" s="188">
        <f>'PLR DET FIXED INPUT PG'!M95</f>
        <v>0</v>
      </c>
      <c r="N95" s="188">
        <f>'PLR DET FIXED INPUT PG'!N95</f>
        <v>0</v>
      </c>
      <c r="O95" s="188">
        <f>'PLR DET FIXED INPUT PG'!O95</f>
        <v>0</v>
      </c>
      <c r="P95" s="188">
        <f>'PLR DET FIXED INPUT PG'!P95</f>
        <v>0</v>
      </c>
      <c r="Q95" s="188">
        <f>'PLR DET FIXED INPUT PG'!Q95</f>
        <v>0</v>
      </c>
      <c r="R95" s="188">
        <f>'PLR DET FIXED INPUT PG'!R95</f>
        <v>0</v>
      </c>
      <c r="S95" s="188">
        <f>'PLR DET FIXED INPUT PG'!S95</f>
        <v>0</v>
      </c>
      <c r="T95" s="188">
        <f>'PLR DET FIXED INPUT PG'!T95</f>
        <v>0</v>
      </c>
      <c r="U95" s="188">
        <f>'PLR DET FIXED INPUT PG'!U95</f>
        <v>0</v>
      </c>
      <c r="V95" s="188">
        <f>'PLR DET FIXED INPUT PG'!V95</f>
        <v>0</v>
      </c>
      <c r="W95" s="188">
        <f>'PLR DET FIXED INPUT PG'!W95</f>
        <v>0</v>
      </c>
      <c r="X95" s="188">
        <f>'PLR DET FIXED INPUT PG'!X95</f>
        <v>0</v>
      </c>
      <c r="Y95" s="188">
        <f>'PLR DET FIXED INPUT PG'!Y95</f>
        <v>0</v>
      </c>
      <c r="Z95" s="188">
        <f>'PLR DET FIXED INPUT PG'!Z95</f>
        <v>0</v>
      </c>
      <c r="AA95" s="188">
        <f>'PLR DET FIXED INPUT PG'!AA95</f>
        <v>0</v>
      </c>
    </row>
    <row r="97" spans="1:27" ht="12" customHeight="1" x14ac:dyDescent="0.2">
      <c r="A97" s="184" t="str">
        <f>'PLR DET FIXED INPUT PG'!A97</f>
        <v>Mark-To-Market</v>
      </c>
    </row>
    <row r="98" spans="1:27" ht="11.25" customHeight="1" x14ac:dyDescent="0.2">
      <c r="A98" s="185" t="str">
        <f>'PLR DET FIXED INPUT PG'!A98</f>
        <v>Today's MTM</v>
      </c>
      <c r="C98" s="186">
        <f>'PLR DET FIXED INPUT PG'!C98+'PLR DET INDEX INPUT PG'!C98</f>
        <v>-1345334</v>
      </c>
      <c r="D98" s="186">
        <f>'PLR DET FIXED INPUT PG'!D98+'PLR DET INDEX INPUT PG'!D98</f>
        <v>-902614</v>
      </c>
      <c r="E98" s="186">
        <f>'PLR DET FIXED INPUT PG'!E98+'PLR DET INDEX INPUT PG'!E98</f>
        <v>-741104</v>
      </c>
      <c r="F98" s="186">
        <f>'PLR DET FIXED INPUT PG'!F98+'PLR DET INDEX INPUT PG'!F98</f>
        <v>-1053882</v>
      </c>
      <c r="G98" s="186">
        <f>'PLR DET FIXED INPUT PG'!G98+'PLR DET INDEX INPUT PG'!G98</f>
        <v>-1412679</v>
      </c>
      <c r="H98" s="186">
        <f>'PLR DET FIXED INPUT PG'!H98+'PLR DET INDEX INPUT PG'!H98</f>
        <v>-1349158</v>
      </c>
      <c r="I98" s="186">
        <f>'PLR DET FIXED INPUT PG'!I98+'PLR DET INDEX INPUT PG'!I98</f>
        <v>-1910893</v>
      </c>
      <c r="J98" s="186">
        <f>'PLR DET FIXED INPUT PG'!J98+'PLR DET INDEX INPUT PG'!J98</f>
        <v>-1879008</v>
      </c>
      <c r="K98" s="186">
        <f>'PLR DET FIXED INPUT PG'!K98+'PLR DET INDEX INPUT PG'!K98</f>
        <v>-1805315</v>
      </c>
      <c r="L98" s="186">
        <f>'PLR DET FIXED INPUT PG'!L98+'PLR DET INDEX INPUT PG'!L98</f>
        <v>-1842883</v>
      </c>
      <c r="M98" s="186">
        <f>'PLR DET FIXED INPUT PG'!M98+'PLR DET INDEX INPUT PG'!M98</f>
        <v>-1163069</v>
      </c>
      <c r="N98" s="186">
        <f>'PLR DET FIXED INPUT PG'!N98+'PLR DET INDEX INPUT PG'!N98</f>
        <v>-1083396</v>
      </c>
      <c r="O98" s="186">
        <f>'PLR DET FIXED INPUT PG'!O98+'PLR DET INDEX INPUT PG'!O98</f>
        <v>-1025102</v>
      </c>
      <c r="P98" s="186">
        <f>'PLR DET FIXED INPUT PG'!P98+'PLR DET INDEX INPUT PG'!P98</f>
        <v>-958565</v>
      </c>
      <c r="Q98" s="186">
        <f>'PLR DET FIXED INPUT PG'!Q98+'PLR DET INDEX INPUT PG'!Q98</f>
        <v>-1103690</v>
      </c>
      <c r="R98" s="186">
        <f>'PLR DET FIXED INPUT PG'!R98+'PLR DET INDEX INPUT PG'!R98</f>
        <v>28360</v>
      </c>
      <c r="S98" s="186">
        <f>'PLR DET FIXED INPUT PG'!S98+'PLR DET INDEX INPUT PG'!S98</f>
        <v>27702</v>
      </c>
      <c r="T98" s="186">
        <f>'PLR DET FIXED INPUT PG'!T98+'PLR DET INDEX INPUT PG'!T98</f>
        <v>30877</v>
      </c>
      <c r="U98" s="186">
        <f>'PLR DET FIXED INPUT PG'!U98+'PLR DET INDEX INPUT PG'!U98</f>
        <v>37507</v>
      </c>
      <c r="V98" s="186">
        <f>'PLR DET FIXED INPUT PG'!V98+'PLR DET INDEX INPUT PG'!V98</f>
        <v>43034</v>
      </c>
      <c r="W98" s="186">
        <f>'PLR DET FIXED INPUT PG'!W98+'PLR DET INDEX INPUT PG'!W98</f>
        <v>41405</v>
      </c>
      <c r="X98" s="186">
        <f>'PLR DET FIXED INPUT PG'!X98+'PLR DET INDEX INPUT PG'!X98</f>
        <v>46790</v>
      </c>
      <c r="Y98" s="186">
        <f>'PLR DET FIXED INPUT PG'!Y98+'PLR DET INDEX INPUT PG'!Y98</f>
        <v>0</v>
      </c>
      <c r="Z98" s="186">
        <f>'PLR DET FIXED INPUT PG'!Z98+'PLR DET INDEX INPUT PG'!Z98</f>
        <v>0</v>
      </c>
      <c r="AA98" s="186">
        <f>'PLR DET FIXED INPUT PG'!AA98+'PLR DET INDEX INPUT PG'!AA98</f>
        <v>-19321017</v>
      </c>
    </row>
    <row r="99" spans="1:27" ht="11.25" customHeight="1" thickBot="1" x14ac:dyDescent="0.25">
      <c r="A99" s="185" t="str">
        <f>'PLR DET FIXED INPUT PG'!A99</f>
        <v>Interbook MTM</v>
      </c>
      <c r="C99" s="186">
        <f>'PLR DET FIXED INPUT PG'!C99+'PLR DET INDEX INPUT PG'!C99</f>
        <v>0</v>
      </c>
      <c r="D99" s="186">
        <f>'PLR DET FIXED INPUT PG'!D99+'PLR DET INDEX INPUT PG'!D99</f>
        <v>0</v>
      </c>
      <c r="E99" s="186">
        <f>'PLR DET FIXED INPUT PG'!E99+'PLR DET INDEX INPUT PG'!E99</f>
        <v>0</v>
      </c>
      <c r="F99" s="186">
        <f>'PLR DET FIXED INPUT PG'!F99+'PLR DET INDEX INPUT PG'!F99</f>
        <v>0</v>
      </c>
      <c r="G99" s="186">
        <f>'PLR DET FIXED INPUT PG'!G99+'PLR DET INDEX INPUT PG'!G99</f>
        <v>0</v>
      </c>
      <c r="H99" s="186">
        <f>'PLR DET FIXED INPUT PG'!H99+'PLR DET INDEX INPUT PG'!H99</f>
        <v>0</v>
      </c>
      <c r="I99" s="186">
        <f>'PLR DET FIXED INPUT PG'!I99+'PLR DET INDEX INPUT PG'!I99</f>
        <v>0</v>
      </c>
      <c r="J99" s="186">
        <f>'PLR DET FIXED INPUT PG'!J99+'PLR DET INDEX INPUT PG'!J99</f>
        <v>0</v>
      </c>
      <c r="K99" s="186">
        <f>'PLR DET FIXED INPUT PG'!K99+'PLR DET INDEX INPUT PG'!K99</f>
        <v>0</v>
      </c>
      <c r="L99" s="186">
        <f>'PLR DET FIXED INPUT PG'!L99+'PLR DET INDEX INPUT PG'!L99</f>
        <v>0</v>
      </c>
      <c r="M99" s="186">
        <f>'PLR DET FIXED INPUT PG'!M99+'PLR DET INDEX INPUT PG'!M99</f>
        <v>0</v>
      </c>
      <c r="N99" s="186">
        <f>'PLR DET FIXED INPUT PG'!N99+'PLR DET INDEX INPUT PG'!N99</f>
        <v>0</v>
      </c>
      <c r="O99" s="186">
        <f>'PLR DET FIXED INPUT PG'!O99+'PLR DET INDEX INPUT PG'!O99</f>
        <v>0</v>
      </c>
      <c r="P99" s="186">
        <f>'PLR DET FIXED INPUT PG'!P99+'PLR DET INDEX INPUT PG'!P99</f>
        <v>0</v>
      </c>
      <c r="Q99" s="186">
        <f>'PLR DET FIXED INPUT PG'!Q99+'PLR DET INDEX INPUT PG'!Q99</f>
        <v>0</v>
      </c>
      <c r="R99" s="186">
        <f>'PLR DET FIXED INPUT PG'!R99+'PLR DET INDEX INPUT PG'!R99</f>
        <v>0</v>
      </c>
      <c r="S99" s="186">
        <f>'PLR DET FIXED INPUT PG'!S99+'PLR DET INDEX INPUT PG'!S99</f>
        <v>0</v>
      </c>
      <c r="T99" s="186">
        <f>'PLR DET FIXED INPUT PG'!T99+'PLR DET INDEX INPUT PG'!T99</f>
        <v>0</v>
      </c>
      <c r="U99" s="186">
        <f>'PLR DET FIXED INPUT PG'!U99+'PLR DET INDEX INPUT PG'!U99</f>
        <v>0</v>
      </c>
      <c r="V99" s="186">
        <f>'PLR DET FIXED INPUT PG'!V99+'PLR DET INDEX INPUT PG'!V99</f>
        <v>0</v>
      </c>
      <c r="W99" s="186">
        <f>'PLR DET FIXED INPUT PG'!W99+'PLR DET INDEX INPUT PG'!W99</f>
        <v>0</v>
      </c>
      <c r="X99" s="186">
        <f>'PLR DET FIXED INPUT PG'!X99+'PLR DET INDEX INPUT PG'!X99</f>
        <v>0</v>
      </c>
      <c r="Y99" s="186">
        <f>'PLR DET FIXED INPUT PG'!Y99+'PLR DET INDEX INPUT PG'!Y99</f>
        <v>0</v>
      </c>
      <c r="Z99" s="186">
        <f>'PLR DET FIXED INPUT PG'!Z99+'PLR DET INDEX INPUT PG'!Z99</f>
        <v>0</v>
      </c>
      <c r="AA99" s="186">
        <f>'PLR DET FIXED INPUT PG'!AA99</f>
        <v>0</v>
      </c>
    </row>
    <row r="100" spans="1:27" ht="11.25" customHeight="1" thickBot="1" x14ac:dyDescent="0.25">
      <c r="A100" s="191" t="str">
        <f>'PLR DET FIXED INPUT PG'!A100</f>
        <v>Total MTM</v>
      </c>
      <c r="B100" s="192"/>
      <c r="C100" s="193">
        <f>SUM(C98:C99)</f>
        <v>-1345334</v>
      </c>
      <c r="D100" s="193">
        <f t="shared" ref="D100:Z100" si="15">SUM(D98:D99)</f>
        <v>-902614</v>
      </c>
      <c r="E100" s="193">
        <f t="shared" si="15"/>
        <v>-741104</v>
      </c>
      <c r="F100" s="193">
        <f t="shared" si="15"/>
        <v>-1053882</v>
      </c>
      <c r="G100" s="193">
        <f t="shared" si="15"/>
        <v>-1412679</v>
      </c>
      <c r="H100" s="193">
        <f t="shared" si="15"/>
        <v>-1349158</v>
      </c>
      <c r="I100" s="193">
        <f t="shared" si="15"/>
        <v>-1910893</v>
      </c>
      <c r="J100" s="193">
        <f t="shared" si="15"/>
        <v>-1879008</v>
      </c>
      <c r="K100" s="193">
        <f t="shared" si="15"/>
        <v>-1805315</v>
      </c>
      <c r="L100" s="193">
        <f t="shared" si="15"/>
        <v>-1842883</v>
      </c>
      <c r="M100" s="193">
        <f t="shared" si="15"/>
        <v>-1163069</v>
      </c>
      <c r="N100" s="193">
        <f t="shared" si="15"/>
        <v>-1083396</v>
      </c>
      <c r="O100" s="193">
        <f t="shared" si="15"/>
        <v>-1025102</v>
      </c>
      <c r="P100" s="193">
        <f t="shared" si="15"/>
        <v>-958565</v>
      </c>
      <c r="Q100" s="193">
        <f t="shared" si="15"/>
        <v>-1103690</v>
      </c>
      <c r="R100" s="193">
        <f t="shared" si="15"/>
        <v>28360</v>
      </c>
      <c r="S100" s="193">
        <f t="shared" si="15"/>
        <v>27702</v>
      </c>
      <c r="T100" s="193">
        <f t="shared" si="15"/>
        <v>30877</v>
      </c>
      <c r="U100" s="193">
        <f t="shared" si="15"/>
        <v>37507</v>
      </c>
      <c r="V100" s="193">
        <f t="shared" si="15"/>
        <v>43034</v>
      </c>
      <c r="W100" s="193">
        <f t="shared" si="15"/>
        <v>41405</v>
      </c>
      <c r="X100" s="193">
        <f t="shared" si="15"/>
        <v>46790</v>
      </c>
      <c r="Y100" s="193">
        <f t="shared" si="15"/>
        <v>0</v>
      </c>
      <c r="Z100" s="193">
        <f t="shared" si="15"/>
        <v>0</v>
      </c>
      <c r="AA100" s="194">
        <f>'PLR DET FIXED INPUT PG'!AA100</f>
        <v>-19321017</v>
      </c>
    </row>
    <row r="101" spans="1:27" ht="11.25" customHeight="1" x14ac:dyDescent="0.2">
      <c r="A101" s="185" t="str">
        <f>'PLR DET FIXED INPUT PG'!A101</f>
        <v>Prior Day MTM</v>
      </c>
      <c r="C101" s="186">
        <f>'PLR DET FIXED INPUT PG'!C101+'PLR DET INDEX INPUT PG'!C101</f>
        <v>-1344699</v>
      </c>
      <c r="D101" s="186">
        <f>'PLR DET FIXED INPUT PG'!D101+'PLR DET INDEX INPUT PG'!D101</f>
        <v>-907074</v>
      </c>
      <c r="E101" s="186">
        <f>'PLR DET FIXED INPUT PG'!E101+'PLR DET INDEX INPUT PG'!E101</f>
        <v>-749241</v>
      </c>
      <c r="F101" s="186">
        <f>'PLR DET FIXED INPUT PG'!F101+'PLR DET INDEX INPUT PG'!F101</f>
        <v>-1048944</v>
      </c>
      <c r="G101" s="186">
        <f>'PLR DET FIXED INPUT PG'!G101+'PLR DET INDEX INPUT PG'!G101</f>
        <v>-1424452</v>
      </c>
      <c r="H101" s="186">
        <f>'PLR DET FIXED INPUT PG'!H101+'PLR DET INDEX INPUT PG'!H101</f>
        <v>-1360528</v>
      </c>
      <c r="I101" s="186">
        <f>'PLR DET FIXED INPUT PG'!I101+'PLR DET INDEX INPUT PG'!I101</f>
        <v>-1946880</v>
      </c>
      <c r="J101" s="186">
        <f>'PLR DET FIXED INPUT PG'!J101+'PLR DET INDEX INPUT PG'!J101</f>
        <v>-1905769</v>
      </c>
      <c r="K101" s="186">
        <f>'PLR DET FIXED INPUT PG'!K101+'PLR DET INDEX INPUT PG'!K101</f>
        <v>-1839987</v>
      </c>
      <c r="L101" s="186">
        <f>'PLR DET FIXED INPUT PG'!L101+'PLR DET INDEX INPUT PG'!L101</f>
        <v>-1969695</v>
      </c>
      <c r="M101" s="186">
        <f>'PLR DET FIXED INPUT PG'!M101+'PLR DET INDEX INPUT PG'!M101</f>
        <v>-1197800</v>
      </c>
      <c r="N101" s="186">
        <f>'PLR DET FIXED INPUT PG'!N101+'PLR DET INDEX INPUT PG'!N101</f>
        <v>-1112652</v>
      </c>
      <c r="O101" s="186">
        <f>'PLR DET FIXED INPUT PG'!O101+'PLR DET INDEX INPUT PG'!O101</f>
        <v>-1060188</v>
      </c>
      <c r="P101" s="186">
        <f>'PLR DET FIXED INPUT PG'!P101+'PLR DET INDEX INPUT PG'!P101</f>
        <v>-984711</v>
      </c>
      <c r="Q101" s="186">
        <f>'PLR DET FIXED INPUT PG'!Q101+'PLR DET INDEX INPUT PG'!Q101</f>
        <v>-1132467</v>
      </c>
      <c r="R101" s="186">
        <f>'PLR DET FIXED INPUT PG'!R101+'PLR DET INDEX INPUT PG'!R101</f>
        <v>22674</v>
      </c>
      <c r="S101" s="186">
        <f>'PLR DET FIXED INPUT PG'!S101+'PLR DET INDEX INPUT PG'!S101</f>
        <v>21856</v>
      </c>
      <c r="T101" s="186">
        <f>'PLR DET FIXED INPUT PG'!T101+'PLR DET INDEX INPUT PG'!T101</f>
        <v>26649</v>
      </c>
      <c r="U101" s="186">
        <f>'PLR DET FIXED INPUT PG'!U101+'PLR DET INDEX INPUT PG'!U101</f>
        <v>33157</v>
      </c>
      <c r="V101" s="186">
        <f>'PLR DET FIXED INPUT PG'!V101+'PLR DET INDEX INPUT PG'!V101</f>
        <v>38705</v>
      </c>
      <c r="W101" s="186">
        <f>'PLR DET FIXED INPUT PG'!W101+'PLR DET INDEX INPUT PG'!W101</f>
        <v>37239</v>
      </c>
      <c r="X101" s="186">
        <f>'PLR DET FIXED INPUT PG'!X101+'PLR DET INDEX INPUT PG'!X101</f>
        <v>42507</v>
      </c>
      <c r="Y101" s="186">
        <f>'PLR DET FIXED INPUT PG'!Y101+'PLR DET INDEX INPUT PG'!Y101</f>
        <v>0</v>
      </c>
      <c r="Z101" s="186">
        <f>'PLR DET FIXED INPUT PG'!Z101+'PLR DET INDEX INPUT PG'!Z101</f>
        <v>0</v>
      </c>
      <c r="AA101" s="186">
        <f>'PLR DET FIXED INPUT PG'!AA101+'PLR DET INDEX INPUT PG'!AA101</f>
        <v>-19762300</v>
      </c>
    </row>
    <row r="102" spans="1:27" ht="11.25" customHeight="1" x14ac:dyDescent="0.2">
      <c r="A102" s="185" t="str">
        <f>'PLR DET FIXED INPUT PG'!A102</f>
        <v>Delta</v>
      </c>
      <c r="C102" s="187">
        <f>C100-C101</f>
        <v>-635</v>
      </c>
      <c r="D102" s="187">
        <f t="shared" ref="D102:AA102" si="16">D100-D101</f>
        <v>4460</v>
      </c>
      <c r="E102" s="187">
        <f t="shared" si="16"/>
        <v>8137</v>
      </c>
      <c r="F102" s="187">
        <f t="shared" si="16"/>
        <v>-4938</v>
      </c>
      <c r="G102" s="187">
        <f t="shared" si="16"/>
        <v>11773</v>
      </c>
      <c r="H102" s="187">
        <f t="shared" si="16"/>
        <v>11370</v>
      </c>
      <c r="I102" s="187">
        <f t="shared" si="16"/>
        <v>35987</v>
      </c>
      <c r="J102" s="187">
        <f t="shared" si="16"/>
        <v>26761</v>
      </c>
      <c r="K102" s="187">
        <f t="shared" si="16"/>
        <v>34672</v>
      </c>
      <c r="L102" s="187">
        <f t="shared" si="16"/>
        <v>126812</v>
      </c>
      <c r="M102" s="187">
        <f t="shared" si="16"/>
        <v>34731</v>
      </c>
      <c r="N102" s="187">
        <f t="shared" si="16"/>
        <v>29256</v>
      </c>
      <c r="O102" s="187">
        <f t="shared" si="16"/>
        <v>35086</v>
      </c>
      <c r="P102" s="187">
        <f t="shared" si="16"/>
        <v>26146</v>
      </c>
      <c r="Q102" s="187">
        <f t="shared" si="16"/>
        <v>28777</v>
      </c>
      <c r="R102" s="187">
        <f t="shared" si="16"/>
        <v>5686</v>
      </c>
      <c r="S102" s="187">
        <f t="shared" si="16"/>
        <v>5846</v>
      </c>
      <c r="T102" s="187">
        <f t="shared" si="16"/>
        <v>4228</v>
      </c>
      <c r="U102" s="187">
        <f t="shared" si="16"/>
        <v>4350</v>
      </c>
      <c r="V102" s="187">
        <f t="shared" si="16"/>
        <v>4329</v>
      </c>
      <c r="W102" s="187">
        <f t="shared" si="16"/>
        <v>4166</v>
      </c>
      <c r="X102" s="187">
        <f t="shared" si="16"/>
        <v>4283</v>
      </c>
      <c r="Y102" s="187">
        <f t="shared" si="16"/>
        <v>0</v>
      </c>
      <c r="Z102" s="187">
        <f t="shared" si="16"/>
        <v>0</v>
      </c>
      <c r="AA102" s="187">
        <f t="shared" si="16"/>
        <v>441283</v>
      </c>
    </row>
    <row r="103" spans="1:27" ht="13.5" customHeight="1" thickBot="1" x14ac:dyDescent="0.25"/>
    <row r="104" spans="1:27" ht="12" customHeight="1" thickBot="1" x14ac:dyDescent="0.25">
      <c r="A104" s="181" t="str">
        <f>'PLR DET FIXED INPUT PG'!A104</f>
        <v>SUMAS</v>
      </c>
    </row>
    <row r="105" spans="1:27" ht="13.5" customHeight="1" thickBot="1" x14ac:dyDescent="0.25"/>
    <row r="106" spans="1:27" ht="12" customHeight="1" thickBot="1" x14ac:dyDescent="0.25">
      <c r="A106" s="182" t="str">
        <f>'PLR DET FIXED INPUT PG'!A106</f>
        <v>Physical Transactions</v>
      </c>
      <c r="C106" s="183" t="str">
        <f>'PLR DET FIXED INPUT PG'!C106</f>
        <v>Jan-02</v>
      </c>
      <c r="D106" s="183" t="str">
        <f>'PLR DET FIXED INPUT PG'!D106</f>
        <v>Feb-02</v>
      </c>
      <c r="E106" s="183" t="str">
        <f>'PLR DET FIXED INPUT PG'!E106</f>
        <v>Mar-02</v>
      </c>
      <c r="F106" s="183" t="str">
        <f>'PLR DET FIXED INPUT PG'!F106</f>
        <v>Apr-02</v>
      </c>
      <c r="G106" s="183" t="str">
        <f>'PLR DET FIXED INPUT PG'!G106</f>
        <v>May-02</v>
      </c>
      <c r="H106" s="183" t="str">
        <f>'PLR DET FIXED INPUT PG'!H106</f>
        <v>Jun-02</v>
      </c>
      <c r="I106" s="183" t="str">
        <f>'PLR DET FIXED INPUT PG'!I106</f>
        <v>Jul-02</v>
      </c>
      <c r="J106" s="183" t="str">
        <f>'PLR DET FIXED INPUT PG'!J106</f>
        <v>Aug-02</v>
      </c>
      <c r="K106" s="183" t="str">
        <f>'PLR DET FIXED INPUT PG'!K106</f>
        <v>Sep-02</v>
      </c>
      <c r="L106" s="183" t="str">
        <f>'PLR DET FIXED INPUT PG'!L106</f>
        <v>Oct-02</v>
      </c>
      <c r="M106" s="183" t="str">
        <f>'PLR DET FIXED INPUT PG'!M106</f>
        <v>Nov-02</v>
      </c>
      <c r="N106" s="183" t="str">
        <f>'PLR DET FIXED INPUT PG'!N106</f>
        <v>Dec-02</v>
      </c>
      <c r="O106" s="183" t="str">
        <f>'PLR DET FIXED INPUT PG'!O106</f>
        <v>Jan-03</v>
      </c>
      <c r="P106" s="183" t="str">
        <f>'PLR DET FIXED INPUT PG'!P106</f>
        <v>Feb-03</v>
      </c>
      <c r="Q106" s="183" t="str">
        <f>'PLR DET FIXED INPUT PG'!Q106</f>
        <v>Mar-03</v>
      </c>
      <c r="R106" s="183" t="str">
        <f>'PLR DET FIXED INPUT PG'!R106</f>
        <v>Apr-03</v>
      </c>
      <c r="S106" s="183" t="str">
        <f>'PLR DET FIXED INPUT PG'!S106</f>
        <v>May-03</v>
      </c>
      <c r="T106" s="183" t="str">
        <f>'PLR DET FIXED INPUT PG'!T106</f>
        <v>Jun-03</v>
      </c>
      <c r="U106" s="183" t="str">
        <f>'PLR DET FIXED INPUT PG'!U106</f>
        <v>Jul-03</v>
      </c>
      <c r="V106" s="183" t="str">
        <f>'PLR DET FIXED INPUT PG'!V106</f>
        <v>Aug-03</v>
      </c>
      <c r="W106" s="183" t="str">
        <f>'PLR DET FIXED INPUT PG'!W106</f>
        <v>Sep-03</v>
      </c>
      <c r="X106" s="183" t="str">
        <f>'PLR DET FIXED INPUT PG'!X106</f>
        <v>Oct-03</v>
      </c>
      <c r="Y106" s="183" t="str">
        <f>'PLR DET FIXED INPUT PG'!Y106</f>
        <v>Nov-03</v>
      </c>
      <c r="Z106" s="183" t="str">
        <f>'PLR DET FIXED INPUT PG'!Z106</f>
        <v>Dec-03</v>
      </c>
      <c r="AA106" s="183" t="str">
        <f>'PLR DET FIXED INPUT PG'!AA106</f>
        <v>TOTAL</v>
      </c>
    </row>
    <row r="107" spans="1:27" ht="11.25" customHeight="1" x14ac:dyDescent="0.2">
      <c r="A107" s="185" t="str">
        <f>'PLR DET FIXED INPUT PG'!A107</f>
        <v>Physical</v>
      </c>
      <c r="C107" s="186">
        <f>'PLR DET FIXED INPUT PG'!C107+'PLR DET INDEX INPUT PG'!C107</f>
        <v>45000</v>
      </c>
      <c r="D107" s="186">
        <f>'PLR DET FIXED INPUT PG'!D107+'PLR DET INDEX INPUT PG'!D107</f>
        <v>45000</v>
      </c>
      <c r="E107" s="186">
        <f>'PLR DET FIXED INPUT PG'!E107+'PLR DET INDEX INPUT PG'!E107</f>
        <v>35000</v>
      </c>
      <c r="F107" s="186">
        <f>'PLR DET FIXED INPUT PG'!F107+'PLR DET INDEX INPUT PG'!F107</f>
        <v>10000</v>
      </c>
      <c r="G107" s="186">
        <f>'PLR DET FIXED INPUT PG'!G107+'PLR DET INDEX INPUT PG'!G107</f>
        <v>10000</v>
      </c>
      <c r="H107" s="186">
        <f>'PLR DET FIXED INPUT PG'!H107+'PLR DET INDEX INPUT PG'!H107</f>
        <v>15000</v>
      </c>
      <c r="I107" s="186">
        <f>'PLR DET FIXED INPUT PG'!I107+'PLR DET INDEX INPUT PG'!I107</f>
        <v>25000</v>
      </c>
      <c r="J107" s="186">
        <f>'PLR DET FIXED INPUT PG'!J107+'PLR DET INDEX INPUT PG'!J107</f>
        <v>30000</v>
      </c>
      <c r="K107" s="186">
        <f>'PLR DET FIXED INPUT PG'!K107+'PLR DET INDEX INPUT PG'!K107</f>
        <v>30000</v>
      </c>
      <c r="L107" s="186">
        <f>'PLR DET FIXED INPUT PG'!L107+'PLR DET INDEX INPUT PG'!L107</f>
        <v>30000</v>
      </c>
      <c r="M107" s="186">
        <f>'PLR DET FIXED INPUT PG'!M107+'PLR DET INDEX INPUT PG'!M107</f>
        <v>15000</v>
      </c>
      <c r="N107" s="186">
        <f>'PLR DET FIXED INPUT PG'!N107+'PLR DET INDEX INPUT PG'!N107</f>
        <v>15000</v>
      </c>
      <c r="O107" s="186">
        <f>'PLR DET FIXED INPUT PG'!O107+'PLR DET INDEX INPUT PG'!O107</f>
        <v>15000</v>
      </c>
      <c r="P107" s="186">
        <f>'PLR DET FIXED INPUT PG'!P107+'PLR DET INDEX INPUT PG'!P107</f>
        <v>15000</v>
      </c>
      <c r="Q107" s="186">
        <f>'PLR DET FIXED INPUT PG'!Q107+'PLR DET INDEX INPUT PG'!Q107</f>
        <v>15000</v>
      </c>
      <c r="R107" s="186">
        <f>'PLR DET FIXED INPUT PG'!R107+'PLR DET INDEX INPUT PG'!R107</f>
        <v>0</v>
      </c>
      <c r="S107" s="186">
        <f>'PLR DET FIXED INPUT PG'!S107+'PLR DET INDEX INPUT PG'!S107</f>
        <v>0</v>
      </c>
      <c r="T107" s="186">
        <f>'PLR DET FIXED INPUT PG'!T107+'PLR DET INDEX INPUT PG'!T107</f>
        <v>0</v>
      </c>
      <c r="U107" s="186">
        <f>'PLR DET FIXED INPUT PG'!U107+'PLR DET INDEX INPUT PG'!U107</f>
        <v>0</v>
      </c>
      <c r="V107" s="186">
        <f>'PLR DET FIXED INPUT PG'!V107+'PLR DET INDEX INPUT PG'!V107</f>
        <v>0</v>
      </c>
      <c r="W107" s="186">
        <f>'PLR DET FIXED INPUT PG'!W107+'PLR DET INDEX INPUT PG'!W107</f>
        <v>0</v>
      </c>
      <c r="X107" s="186">
        <f>'PLR DET FIXED INPUT PG'!X107+'PLR DET INDEX INPUT PG'!X107</f>
        <v>0</v>
      </c>
      <c r="Y107" s="186">
        <f>'PLR DET FIXED INPUT PG'!Y107+'PLR DET INDEX INPUT PG'!Y107</f>
        <v>0</v>
      </c>
      <c r="Z107" s="186">
        <f>'PLR DET FIXED INPUT PG'!Z107+'PLR DET INDEX INPUT PG'!Z107</f>
        <v>0</v>
      </c>
      <c r="AA107" s="186">
        <f>'PLR DET FIXED INPUT PG'!AA107</f>
        <v>275000</v>
      </c>
    </row>
    <row r="108" spans="1:27" ht="11.25" customHeight="1" x14ac:dyDescent="0.2">
      <c r="A108" s="185" t="str">
        <f>'PLR DET FIXED INPUT PG'!A108</f>
        <v>Interbook</v>
      </c>
      <c r="C108" s="186">
        <f>'PLR DET FIXED INPUT PG'!C108+'PLR DET INDEX INPUT PG'!C108</f>
        <v>-22354.806499999999</v>
      </c>
      <c r="D108" s="186">
        <f>'PLR DET FIXED INPUT PG'!D108+'PLR DET INDEX INPUT PG'!D108</f>
        <v>-9035.7142999999996</v>
      </c>
      <c r="E108" s="186">
        <f>'PLR DET FIXED INPUT PG'!E108+'PLR DET INDEX INPUT PG'!E108</f>
        <v>-193.54839999999999</v>
      </c>
      <c r="F108" s="186">
        <f>'PLR DET FIXED INPUT PG'!F108+'PLR DET INDEX INPUT PG'!F108</f>
        <v>-200</v>
      </c>
      <c r="G108" s="186">
        <f>'PLR DET FIXED INPUT PG'!G108+'PLR DET INDEX INPUT PG'!G108</f>
        <v>-1838.7097000000001</v>
      </c>
      <c r="H108" s="186">
        <f>'PLR DET FIXED INPUT PG'!H108+'PLR DET INDEX INPUT PG'!H108</f>
        <v>-7299.9666999999999</v>
      </c>
      <c r="I108" s="186">
        <f>'PLR DET FIXED INPUT PG'!I108+'PLR DET INDEX INPUT PG'!I108</f>
        <v>-41935.483899999999</v>
      </c>
      <c r="J108" s="186">
        <f>'PLR DET FIXED INPUT PG'!J108+'PLR DET INDEX INPUT PG'!J108</f>
        <v>-62161.290300000001</v>
      </c>
      <c r="K108" s="186">
        <f>'PLR DET FIXED INPUT PG'!K108+'PLR DET INDEX INPUT PG'!K108</f>
        <v>-45133.333299999998</v>
      </c>
      <c r="L108" s="186">
        <f>'PLR DET FIXED INPUT PG'!L108+'PLR DET INDEX INPUT PG'!L108</f>
        <v>-27548.3871</v>
      </c>
      <c r="M108" s="186">
        <f>'PLR DET FIXED INPUT PG'!M108+'PLR DET INDEX INPUT PG'!M108</f>
        <v>-15499.966700000001</v>
      </c>
      <c r="N108" s="186">
        <f>'PLR DET FIXED INPUT PG'!N108+'PLR DET INDEX INPUT PG'!N108</f>
        <v>-19161.258099999999</v>
      </c>
      <c r="O108" s="186">
        <f>'PLR DET FIXED INPUT PG'!O108+'PLR DET INDEX INPUT PG'!O108</f>
        <v>-21806.4516</v>
      </c>
      <c r="P108" s="186">
        <f>'PLR DET FIXED INPUT PG'!P108+'PLR DET INDEX INPUT PG'!P108</f>
        <v>-17142.821400000001</v>
      </c>
      <c r="Q108" s="186">
        <f>'PLR DET FIXED INPUT PG'!Q108+'PLR DET INDEX INPUT PG'!Q108</f>
        <v>-10806.483899999999</v>
      </c>
      <c r="R108" s="186">
        <f>'PLR DET FIXED INPUT PG'!R108+'PLR DET INDEX INPUT PG'!R108</f>
        <v>-9900</v>
      </c>
      <c r="S108" s="186">
        <f>'PLR DET FIXED INPUT PG'!S108+'PLR DET INDEX INPUT PG'!S108</f>
        <v>-5612.8710000000001</v>
      </c>
      <c r="T108" s="186">
        <f>'PLR DET FIXED INPUT PG'!T108+'PLR DET INDEX INPUT PG'!T108</f>
        <v>-7700</v>
      </c>
      <c r="U108" s="186">
        <f>'PLR DET FIXED INPUT PG'!U108+'PLR DET INDEX INPUT PG'!U108</f>
        <v>-39096.806499999999</v>
      </c>
      <c r="V108" s="186">
        <f>'PLR DET FIXED INPUT PG'!V108+'PLR DET INDEX INPUT PG'!V108</f>
        <v>-49225.806499999999</v>
      </c>
      <c r="W108" s="186">
        <f>'PLR DET FIXED INPUT PG'!W108+'PLR DET INDEX INPUT PG'!W108</f>
        <v>-38833.333299999998</v>
      </c>
      <c r="X108" s="186">
        <f>'PLR DET FIXED INPUT PG'!X108+'PLR DET INDEX INPUT PG'!X108</f>
        <v>-19838.709699999999</v>
      </c>
      <c r="Y108" s="186">
        <f>'PLR DET FIXED INPUT PG'!Y108+'PLR DET INDEX INPUT PG'!Y108</f>
        <v>-15700</v>
      </c>
      <c r="Z108" s="186">
        <f>'PLR DET FIXED INPUT PG'!Z108+'PLR DET INDEX INPUT PG'!Z108</f>
        <v>-21580.645199999999</v>
      </c>
      <c r="AA108" s="186">
        <f>'PLR DET FIXED INPUT PG'!AA108</f>
        <v>-509606.39410000003</v>
      </c>
    </row>
    <row r="109" spans="1:27" ht="11.25" customHeight="1" x14ac:dyDescent="0.2">
      <c r="A109" s="185" t="str">
        <f>'PLR DET FIXED INPUT PG'!A109</f>
        <v>Total Dth</v>
      </c>
      <c r="C109" s="187">
        <f>SUM(C107:C108)</f>
        <v>22645.193500000001</v>
      </c>
      <c r="D109" s="187">
        <f t="shared" ref="D109:AA109" si="17">SUM(D107:D108)</f>
        <v>35964.2857</v>
      </c>
      <c r="E109" s="187">
        <f t="shared" si="17"/>
        <v>34806.4516</v>
      </c>
      <c r="F109" s="187">
        <f t="shared" si="17"/>
        <v>9800</v>
      </c>
      <c r="G109" s="187">
        <f t="shared" si="17"/>
        <v>8161.2902999999997</v>
      </c>
      <c r="H109" s="187">
        <f t="shared" si="17"/>
        <v>7700.0333000000001</v>
      </c>
      <c r="I109" s="187">
        <f t="shared" si="17"/>
        <v>-16935.483899999999</v>
      </c>
      <c r="J109" s="187">
        <f t="shared" si="17"/>
        <v>-32161.290300000001</v>
      </c>
      <c r="K109" s="187">
        <f t="shared" si="17"/>
        <v>-15133.333299999998</v>
      </c>
      <c r="L109" s="187">
        <f t="shared" si="17"/>
        <v>2451.6129000000001</v>
      </c>
      <c r="M109" s="187">
        <f t="shared" si="17"/>
        <v>-499.96670000000086</v>
      </c>
      <c r="N109" s="187">
        <f t="shared" si="17"/>
        <v>-4161.2580999999991</v>
      </c>
      <c r="O109" s="187">
        <f t="shared" si="17"/>
        <v>-6806.4516000000003</v>
      </c>
      <c r="P109" s="187">
        <f t="shared" si="17"/>
        <v>-2142.8214000000007</v>
      </c>
      <c r="Q109" s="187">
        <f t="shared" si="17"/>
        <v>4193.5161000000007</v>
      </c>
      <c r="R109" s="187">
        <f t="shared" si="17"/>
        <v>-9900</v>
      </c>
      <c r="S109" s="187">
        <f t="shared" si="17"/>
        <v>-5612.8710000000001</v>
      </c>
      <c r="T109" s="187">
        <f t="shared" si="17"/>
        <v>-7700</v>
      </c>
      <c r="U109" s="187">
        <f t="shared" si="17"/>
        <v>-39096.806499999999</v>
      </c>
      <c r="V109" s="187">
        <f t="shared" si="17"/>
        <v>-49225.806499999999</v>
      </c>
      <c r="W109" s="187">
        <f t="shared" si="17"/>
        <v>-38833.333299999998</v>
      </c>
      <c r="X109" s="187">
        <f t="shared" si="17"/>
        <v>-19838.709699999999</v>
      </c>
      <c r="Y109" s="187">
        <f t="shared" si="17"/>
        <v>-15700</v>
      </c>
      <c r="Z109" s="187">
        <f t="shared" si="17"/>
        <v>-21580.645199999999</v>
      </c>
      <c r="AA109" s="187">
        <f t="shared" si="17"/>
        <v>-234606.39410000003</v>
      </c>
    </row>
    <row r="110" spans="1:27" ht="13.5" customHeight="1" thickBot="1" x14ac:dyDescent="0.25"/>
    <row r="111" spans="1:27" ht="12" customHeight="1" thickBot="1" x14ac:dyDescent="0.25">
      <c r="A111" s="182" t="str">
        <f>'PLR DET FIXED INPUT PG'!A111</f>
        <v>Swaps</v>
      </c>
      <c r="C111" s="183" t="str">
        <f>'PLR DET FIXED INPUT PG'!C111</f>
        <v>Jan-02</v>
      </c>
      <c r="D111" s="183" t="str">
        <f>'PLR DET FIXED INPUT PG'!D111</f>
        <v>Feb-02</v>
      </c>
      <c r="E111" s="183" t="str">
        <f>'PLR DET FIXED INPUT PG'!E111</f>
        <v>Mar-02</v>
      </c>
      <c r="F111" s="183" t="str">
        <f>'PLR DET FIXED INPUT PG'!F111</f>
        <v>Apr-02</v>
      </c>
      <c r="G111" s="183" t="str">
        <f>'PLR DET FIXED INPUT PG'!G111</f>
        <v>May-02</v>
      </c>
      <c r="H111" s="183" t="str">
        <f>'PLR DET FIXED INPUT PG'!H111</f>
        <v>Jun-02</v>
      </c>
      <c r="I111" s="183" t="str">
        <f>'PLR DET FIXED INPUT PG'!I111</f>
        <v>Jul-02</v>
      </c>
      <c r="J111" s="183" t="str">
        <f>'PLR DET FIXED INPUT PG'!J111</f>
        <v>Aug-02</v>
      </c>
      <c r="K111" s="183" t="str">
        <f>'PLR DET FIXED INPUT PG'!K111</f>
        <v>Sep-02</v>
      </c>
      <c r="L111" s="183" t="str">
        <f>'PLR DET FIXED INPUT PG'!L111</f>
        <v>Oct-02</v>
      </c>
      <c r="M111" s="183" t="str">
        <f>'PLR DET FIXED INPUT PG'!M111</f>
        <v>Nov-02</v>
      </c>
      <c r="N111" s="183" t="str">
        <f>'PLR DET FIXED INPUT PG'!N111</f>
        <v>Dec-02</v>
      </c>
      <c r="O111" s="183" t="str">
        <f>'PLR DET FIXED INPUT PG'!O111</f>
        <v>Jan-03</v>
      </c>
      <c r="P111" s="183" t="str">
        <f>'PLR DET FIXED INPUT PG'!P111</f>
        <v>Feb-03</v>
      </c>
      <c r="Q111" s="183" t="str">
        <f>'PLR DET FIXED INPUT PG'!Q111</f>
        <v>Mar-03</v>
      </c>
      <c r="R111" s="183" t="str">
        <f>'PLR DET FIXED INPUT PG'!R111</f>
        <v>Apr-03</v>
      </c>
      <c r="S111" s="183" t="str">
        <f>'PLR DET FIXED INPUT PG'!S111</f>
        <v>May-03</v>
      </c>
      <c r="T111" s="183" t="str">
        <f>'PLR DET FIXED INPUT PG'!T111</f>
        <v>Jun-03</v>
      </c>
      <c r="U111" s="183" t="str">
        <f>'PLR DET FIXED INPUT PG'!U111</f>
        <v>Jul-03</v>
      </c>
      <c r="V111" s="183" t="str">
        <f>'PLR DET FIXED INPUT PG'!V111</f>
        <v>Aug-03</v>
      </c>
      <c r="W111" s="183" t="str">
        <f>'PLR DET FIXED INPUT PG'!W111</f>
        <v>Sep-03</v>
      </c>
      <c r="X111" s="183" t="str">
        <f>'PLR DET FIXED INPUT PG'!X111</f>
        <v>Oct-03</v>
      </c>
      <c r="Y111" s="183" t="str">
        <f>'PLR DET FIXED INPUT PG'!Y111</f>
        <v>Nov-03</v>
      </c>
      <c r="Z111" s="183" t="str">
        <f>'PLR DET FIXED INPUT PG'!Z111</f>
        <v>Dec-03</v>
      </c>
      <c r="AA111" s="183" t="str">
        <f>'PLR DET FIXED INPUT PG'!AA111</f>
        <v>TOTAL</v>
      </c>
    </row>
    <row r="112" spans="1:27" ht="11.25" customHeight="1" x14ac:dyDescent="0.2">
      <c r="A112" s="185" t="str">
        <f>'PLR DET FIXED INPUT PG'!A112</f>
        <v>Swaps</v>
      </c>
      <c r="C112" s="186">
        <f>'PLR DET FIXED INPUT PG'!C112-'PLR DET INDEX INPUT PG'!C107</f>
        <v>-25000</v>
      </c>
      <c r="D112" s="186">
        <f>'PLR DET FIXED INPUT PG'!D112-'PLR DET INDEX INPUT PG'!D107</f>
        <v>-25000</v>
      </c>
      <c r="E112" s="186">
        <f>'PLR DET FIXED INPUT PG'!E112-'PLR DET INDEX INPUT PG'!E107</f>
        <v>-50000</v>
      </c>
      <c r="F112" s="186">
        <f>'PLR DET FIXED INPUT PG'!F112-'PLR DET INDEX INPUT PG'!F107</f>
        <v>-15000</v>
      </c>
      <c r="G112" s="186">
        <f>'PLR DET FIXED INPUT PG'!G112-'PLR DET INDEX INPUT PG'!G107</f>
        <v>-15000</v>
      </c>
      <c r="H112" s="186">
        <f>'PLR DET FIXED INPUT PG'!H112-'PLR DET INDEX INPUT PG'!H107</f>
        <v>0</v>
      </c>
      <c r="I112" s="186">
        <f>'PLR DET FIXED INPUT PG'!I112-'PLR DET INDEX INPUT PG'!I107</f>
        <v>-5000</v>
      </c>
      <c r="J112" s="186">
        <f>'PLR DET FIXED INPUT PG'!J112-'PLR DET INDEX INPUT PG'!J107</f>
        <v>-5000</v>
      </c>
      <c r="K112" s="186">
        <f>'PLR DET FIXED INPUT PG'!K112-'PLR DET INDEX INPUT PG'!K107</f>
        <v>-5000</v>
      </c>
      <c r="L112" s="186">
        <f>'PLR DET FIXED INPUT PG'!L112-'PLR DET INDEX INPUT PG'!L107</f>
        <v>-5000</v>
      </c>
      <c r="M112" s="186">
        <f>'PLR DET FIXED INPUT PG'!M112-'PLR DET INDEX INPUT PG'!M107</f>
        <v>-10000</v>
      </c>
      <c r="N112" s="186">
        <f>'PLR DET FIXED INPUT PG'!N112-'PLR DET INDEX INPUT PG'!N107</f>
        <v>-10000</v>
      </c>
      <c r="O112" s="186">
        <f>'PLR DET FIXED INPUT PG'!O112-'PLR DET INDEX INPUT PG'!O107</f>
        <v>-10000</v>
      </c>
      <c r="P112" s="186">
        <f>'PLR DET FIXED INPUT PG'!P112-'PLR DET INDEX INPUT PG'!P107</f>
        <v>-15000</v>
      </c>
      <c r="Q112" s="186">
        <f>'PLR DET FIXED INPUT PG'!Q112-'PLR DET INDEX INPUT PG'!Q107</f>
        <v>-15000</v>
      </c>
      <c r="R112" s="186">
        <f>'PLR DET FIXED INPUT PG'!R112-'PLR DET INDEX INPUT PG'!R107</f>
        <v>5000</v>
      </c>
      <c r="S112" s="186">
        <f>'PLR DET FIXED INPUT PG'!S112-'PLR DET INDEX INPUT PG'!S107</f>
        <v>5000</v>
      </c>
      <c r="T112" s="186">
        <f>'PLR DET FIXED INPUT PG'!T112-'PLR DET INDEX INPUT PG'!T107</f>
        <v>5000</v>
      </c>
      <c r="U112" s="186">
        <f>'PLR DET FIXED INPUT PG'!U112-'PLR DET INDEX INPUT PG'!U107</f>
        <v>5000</v>
      </c>
      <c r="V112" s="186">
        <f>'PLR DET FIXED INPUT PG'!V112-'PLR DET INDEX INPUT PG'!V107</f>
        <v>5000</v>
      </c>
      <c r="W112" s="186">
        <f>'PLR DET FIXED INPUT PG'!W112-'PLR DET INDEX INPUT PG'!W107</f>
        <v>5000</v>
      </c>
      <c r="X112" s="186">
        <f>'PLR DET FIXED INPUT PG'!X112-'PLR DET INDEX INPUT PG'!X107</f>
        <v>5000</v>
      </c>
      <c r="Y112" s="186">
        <f>'PLR DET FIXED INPUT PG'!Y112-'PLR DET INDEX INPUT PG'!Y107</f>
        <v>0</v>
      </c>
      <c r="Z112" s="186">
        <f>'PLR DET FIXED INPUT PG'!Z112-'PLR DET INDEX INPUT PG'!Z107</f>
        <v>0</v>
      </c>
      <c r="AA112" s="186" t="e">
        <f>'PLR DET FIXED INPUT PG'!AA112-Dth_Day!#REF!</f>
        <v>#REF!</v>
      </c>
    </row>
    <row r="113" spans="1:27" ht="13.5" customHeight="1" thickBot="1" x14ac:dyDescent="0.25"/>
    <row r="114" spans="1:27" ht="11.25" customHeight="1" thickBot="1" x14ac:dyDescent="0.25">
      <c r="A114" s="191" t="str">
        <f>'PLR DET FIXED INPUT PG'!A114</f>
        <v>Total Dth</v>
      </c>
      <c r="B114" s="192"/>
      <c r="C114" s="193">
        <f>C109+C112</f>
        <v>-2354.8064999999988</v>
      </c>
      <c r="D114" s="193">
        <f t="shared" ref="D114:AA114" si="18">D109+D112</f>
        <v>10964.2857</v>
      </c>
      <c r="E114" s="193">
        <f t="shared" si="18"/>
        <v>-15193.5484</v>
      </c>
      <c r="F114" s="193">
        <f t="shared" si="18"/>
        <v>-5200</v>
      </c>
      <c r="G114" s="193">
        <f t="shared" si="18"/>
        <v>-6838.7097000000003</v>
      </c>
      <c r="H114" s="193">
        <f t="shared" si="18"/>
        <v>7700.0333000000001</v>
      </c>
      <c r="I114" s="193">
        <f t="shared" si="18"/>
        <v>-21935.483899999999</v>
      </c>
      <c r="J114" s="193">
        <f t="shared" si="18"/>
        <v>-37161.290300000001</v>
      </c>
      <c r="K114" s="193">
        <f t="shared" si="18"/>
        <v>-20133.333299999998</v>
      </c>
      <c r="L114" s="193">
        <f t="shared" si="18"/>
        <v>-2548.3870999999999</v>
      </c>
      <c r="M114" s="193">
        <f t="shared" si="18"/>
        <v>-10499.966700000001</v>
      </c>
      <c r="N114" s="193">
        <f t="shared" si="18"/>
        <v>-14161.258099999999</v>
      </c>
      <c r="O114" s="193">
        <f t="shared" si="18"/>
        <v>-16806.4516</v>
      </c>
      <c r="P114" s="193">
        <f t="shared" si="18"/>
        <v>-17142.821400000001</v>
      </c>
      <c r="Q114" s="193">
        <f t="shared" si="18"/>
        <v>-10806.483899999999</v>
      </c>
      <c r="R114" s="193">
        <f t="shared" si="18"/>
        <v>-4900</v>
      </c>
      <c r="S114" s="193">
        <f t="shared" si="18"/>
        <v>-612.87100000000009</v>
      </c>
      <c r="T114" s="193">
        <f t="shared" si="18"/>
        <v>-2700</v>
      </c>
      <c r="U114" s="193">
        <f t="shared" si="18"/>
        <v>-34096.806499999999</v>
      </c>
      <c r="V114" s="193">
        <f t="shared" si="18"/>
        <v>-44225.806499999999</v>
      </c>
      <c r="W114" s="193">
        <f t="shared" si="18"/>
        <v>-33833.333299999998</v>
      </c>
      <c r="X114" s="193">
        <f t="shared" si="18"/>
        <v>-14838.709699999999</v>
      </c>
      <c r="Y114" s="193">
        <f t="shared" si="18"/>
        <v>-15700</v>
      </c>
      <c r="Z114" s="193">
        <f t="shared" si="18"/>
        <v>-21580.645199999999</v>
      </c>
      <c r="AA114" s="193" t="e">
        <f t="shared" si="18"/>
        <v>#REF!</v>
      </c>
    </row>
    <row r="116" spans="1:27" ht="12" customHeight="1" x14ac:dyDescent="0.2">
      <c r="A116" s="184" t="str">
        <f>'PLR DET FIXED INPUT PG'!A116</f>
        <v>Prior Day</v>
      </c>
    </row>
    <row r="117" spans="1:27" ht="11.25" customHeight="1" x14ac:dyDescent="0.2">
      <c r="A117" s="185" t="str">
        <f>'PLR DET FIXED INPUT PG'!A117</f>
        <v>Physical</v>
      </c>
      <c r="C117" s="186">
        <f>'PLR DET FIXED INPUT PG'!C117+'PLR DET INDEX INPUT PG'!C117</f>
        <v>45000</v>
      </c>
      <c r="D117" s="186">
        <f>'PLR DET FIXED INPUT PG'!D117+'PLR DET INDEX INPUT PG'!D117</f>
        <v>45000</v>
      </c>
      <c r="E117" s="186">
        <f>'PLR DET FIXED INPUT PG'!E117+'PLR DET INDEX INPUT PG'!E117</f>
        <v>35000</v>
      </c>
      <c r="F117" s="186">
        <f>'PLR DET FIXED INPUT PG'!F117+'PLR DET INDEX INPUT PG'!F117</f>
        <v>10000</v>
      </c>
      <c r="G117" s="186">
        <f>'PLR DET FIXED INPUT PG'!G117+'PLR DET INDEX INPUT PG'!G117</f>
        <v>10000</v>
      </c>
      <c r="H117" s="186">
        <f>'PLR DET FIXED INPUT PG'!H117+'PLR DET INDEX INPUT PG'!H117</f>
        <v>15000</v>
      </c>
      <c r="I117" s="186">
        <f>'PLR DET FIXED INPUT PG'!I117+'PLR DET INDEX INPUT PG'!I117</f>
        <v>25000</v>
      </c>
      <c r="J117" s="186">
        <f>'PLR DET FIXED INPUT PG'!J117+'PLR DET INDEX INPUT PG'!J117</f>
        <v>30000</v>
      </c>
      <c r="K117" s="186">
        <f>'PLR DET FIXED INPUT PG'!K117+'PLR DET INDEX INPUT PG'!K117</f>
        <v>30000</v>
      </c>
      <c r="L117" s="186">
        <f>'PLR DET FIXED INPUT PG'!L117+'PLR DET INDEX INPUT PG'!L117</f>
        <v>30000</v>
      </c>
      <c r="M117" s="186">
        <f>'PLR DET FIXED INPUT PG'!M117+'PLR DET INDEX INPUT PG'!M117</f>
        <v>15000</v>
      </c>
      <c r="N117" s="186">
        <f>'PLR DET FIXED INPUT PG'!N117+'PLR DET INDEX INPUT PG'!N117</f>
        <v>15000</v>
      </c>
      <c r="O117" s="186">
        <f>'PLR DET FIXED INPUT PG'!O117+'PLR DET INDEX INPUT PG'!O117</f>
        <v>15000</v>
      </c>
      <c r="P117" s="186">
        <f>'PLR DET FIXED INPUT PG'!P117+'PLR DET INDEX INPUT PG'!P117</f>
        <v>15000</v>
      </c>
      <c r="Q117" s="186">
        <f>'PLR DET FIXED INPUT PG'!Q117+'PLR DET INDEX INPUT PG'!Q117</f>
        <v>15000</v>
      </c>
      <c r="R117" s="186">
        <f>'PLR DET FIXED INPUT PG'!R117+'PLR DET INDEX INPUT PG'!R117</f>
        <v>0</v>
      </c>
      <c r="S117" s="186">
        <f>'PLR DET FIXED INPUT PG'!S117+'PLR DET INDEX INPUT PG'!S117</f>
        <v>0</v>
      </c>
      <c r="T117" s="186">
        <f>'PLR DET FIXED INPUT PG'!T117+'PLR DET INDEX INPUT PG'!T117</f>
        <v>0</v>
      </c>
      <c r="U117" s="186">
        <f>'PLR DET FIXED INPUT PG'!U117+'PLR DET INDEX INPUT PG'!U117</f>
        <v>0</v>
      </c>
      <c r="V117" s="186">
        <f>'PLR DET FIXED INPUT PG'!V117+'PLR DET INDEX INPUT PG'!V117</f>
        <v>0</v>
      </c>
      <c r="W117" s="186">
        <f>'PLR DET FIXED INPUT PG'!W117+'PLR DET INDEX INPUT PG'!W117</f>
        <v>0</v>
      </c>
      <c r="X117" s="186">
        <f>'PLR DET FIXED INPUT PG'!X117+'PLR DET INDEX INPUT PG'!X117</f>
        <v>0</v>
      </c>
      <c r="Y117" s="186">
        <f>'PLR DET FIXED INPUT PG'!Y117+'PLR DET INDEX INPUT PG'!Y117</f>
        <v>0</v>
      </c>
      <c r="Z117" s="186">
        <f>'PLR DET FIXED INPUT PG'!Z117+'PLR DET INDEX INPUT PG'!Z117</f>
        <v>0</v>
      </c>
      <c r="AA117" s="186">
        <f>'PLR DET FIXED INPUT PG'!AA117</f>
        <v>275000</v>
      </c>
    </row>
    <row r="118" spans="1:27" ht="11.25" customHeight="1" x14ac:dyDescent="0.2">
      <c r="A118" s="185" t="str">
        <f>'PLR DET FIXED INPUT PG'!A118</f>
        <v>Interbook</v>
      </c>
      <c r="C118" s="186">
        <f>'PLR DET FIXED INPUT PG'!C118+'PLR DET INDEX INPUT PG'!C118</f>
        <v>-21096.741900000001</v>
      </c>
      <c r="D118" s="186">
        <f>'PLR DET FIXED INPUT PG'!D118+'PLR DET INDEX INPUT PG'!D118</f>
        <v>-10071.428599999999</v>
      </c>
      <c r="E118" s="186">
        <f>'PLR DET FIXED INPUT PG'!E118+'PLR DET INDEX INPUT PG'!E118</f>
        <v>-258.06450000000001</v>
      </c>
      <c r="F118" s="186">
        <f>'PLR DET FIXED INPUT PG'!F118+'PLR DET INDEX INPUT PG'!F118</f>
        <v>-233.33330000000001</v>
      </c>
      <c r="G118" s="186">
        <f>'PLR DET FIXED INPUT PG'!G118+'PLR DET INDEX INPUT PG'!G118</f>
        <v>-2096.7741999999998</v>
      </c>
      <c r="H118" s="186">
        <f>'PLR DET FIXED INPUT PG'!H118+'PLR DET INDEX INPUT PG'!H118</f>
        <v>-8166.6333000000004</v>
      </c>
      <c r="I118" s="186">
        <f>'PLR DET FIXED INPUT PG'!I118+'PLR DET INDEX INPUT PG'!I118</f>
        <v>-43000</v>
      </c>
      <c r="J118" s="186">
        <f>'PLR DET FIXED INPUT PG'!J118+'PLR DET INDEX INPUT PG'!J118</f>
        <v>-63032.258099999999</v>
      </c>
      <c r="K118" s="186">
        <f>'PLR DET FIXED INPUT PG'!K118+'PLR DET INDEX INPUT PG'!K118</f>
        <v>-45900</v>
      </c>
      <c r="L118" s="186">
        <f>'PLR DET FIXED INPUT PG'!L118+'PLR DET INDEX INPUT PG'!L118</f>
        <v>-31516.129000000001</v>
      </c>
      <c r="M118" s="186">
        <f>'PLR DET FIXED INPUT PG'!M118+'PLR DET INDEX INPUT PG'!M118</f>
        <v>-16299.966700000001</v>
      </c>
      <c r="N118" s="186">
        <f>'PLR DET FIXED INPUT PG'!N118+'PLR DET INDEX INPUT PG'!N118</f>
        <v>-19967.709699999999</v>
      </c>
      <c r="O118" s="186">
        <f>'PLR DET FIXED INPUT PG'!O118+'PLR DET INDEX INPUT PG'!O118</f>
        <v>-22548.3871</v>
      </c>
      <c r="P118" s="186">
        <f>'PLR DET FIXED INPUT PG'!P118+'PLR DET INDEX INPUT PG'!P118</f>
        <v>-17749.9643</v>
      </c>
      <c r="Q118" s="186">
        <f>'PLR DET FIXED INPUT PG'!Q118+'PLR DET INDEX INPUT PG'!Q118</f>
        <v>-11129.0645</v>
      </c>
      <c r="R118" s="186">
        <f>'PLR DET FIXED INPUT PG'!R118+'PLR DET INDEX INPUT PG'!R118</f>
        <v>-10533.3333</v>
      </c>
      <c r="S118" s="186">
        <f>'PLR DET FIXED INPUT PG'!S118+'PLR DET INDEX INPUT PG'!S118</f>
        <v>-5903.1935000000003</v>
      </c>
      <c r="T118" s="186">
        <f>'PLR DET FIXED INPUT PG'!T118+'PLR DET INDEX INPUT PG'!T118</f>
        <v>-8366.6666999999998</v>
      </c>
      <c r="U118" s="186">
        <f>'PLR DET FIXED INPUT PG'!U118+'PLR DET INDEX INPUT PG'!U118</f>
        <v>-40161.3226</v>
      </c>
      <c r="V118" s="186">
        <f>'PLR DET FIXED INPUT PG'!V118+'PLR DET INDEX INPUT PG'!V118</f>
        <v>-50290.3226</v>
      </c>
      <c r="W118" s="186">
        <f>'PLR DET FIXED INPUT PG'!W118+'PLR DET INDEX INPUT PG'!W118</f>
        <v>-39900</v>
      </c>
      <c r="X118" s="186">
        <f>'PLR DET FIXED INPUT PG'!X118+'PLR DET INDEX INPUT PG'!X118</f>
        <v>-20451.6129</v>
      </c>
      <c r="Y118" s="186">
        <f>'PLR DET FIXED INPUT PG'!Y118+'PLR DET INDEX INPUT PG'!Y118</f>
        <v>-16233.3333</v>
      </c>
      <c r="Z118" s="186">
        <f>'PLR DET FIXED INPUT PG'!Z118+'PLR DET INDEX INPUT PG'!Z118</f>
        <v>-22258.0645</v>
      </c>
      <c r="AA118" s="186">
        <f>'PLR DET FIXED INPUT PG'!AA118</f>
        <v>-527164.30460000003</v>
      </c>
    </row>
    <row r="119" spans="1:27" ht="11.25" customHeight="1" x14ac:dyDescent="0.2">
      <c r="A119" s="185" t="str">
        <f>'PLR DET FIXED INPUT PG'!A119</f>
        <v>Swaps</v>
      </c>
      <c r="C119" s="186">
        <f>'PLR DET FIXED INPUT PG'!C119+'PLR DET INDEX INPUT PG'!C119-'PLR DET INDEX INPUT PG'!C117</f>
        <v>-25000</v>
      </c>
      <c r="D119" s="186">
        <f>'PLR DET FIXED INPUT PG'!D119+'PLR DET INDEX INPUT PG'!D119-'PLR DET INDEX INPUT PG'!D117</f>
        <v>-25000</v>
      </c>
      <c r="E119" s="186">
        <f>'PLR DET FIXED INPUT PG'!E119+'PLR DET INDEX INPUT PG'!E119-'PLR DET INDEX INPUT PG'!E117</f>
        <v>-50000</v>
      </c>
      <c r="F119" s="186">
        <f>'PLR DET FIXED INPUT PG'!F119+'PLR DET INDEX INPUT PG'!F119-'PLR DET INDEX INPUT PG'!F117</f>
        <v>-15000</v>
      </c>
      <c r="G119" s="186">
        <f>'PLR DET FIXED INPUT PG'!G119+'PLR DET INDEX INPUT PG'!G119-'PLR DET INDEX INPUT PG'!G117</f>
        <v>-15000</v>
      </c>
      <c r="H119" s="186">
        <f>'PLR DET FIXED INPUT PG'!H119+'PLR DET INDEX INPUT PG'!H119-'PLR DET INDEX INPUT PG'!H117</f>
        <v>0</v>
      </c>
      <c r="I119" s="186">
        <f>'PLR DET FIXED INPUT PG'!I119+'PLR DET INDEX INPUT PG'!I119-'PLR DET INDEX INPUT PG'!I117</f>
        <v>-5000</v>
      </c>
      <c r="J119" s="186">
        <f>'PLR DET FIXED INPUT PG'!J119+'PLR DET INDEX INPUT PG'!J119-'PLR DET INDEX INPUT PG'!J117</f>
        <v>-5000</v>
      </c>
      <c r="K119" s="186">
        <f>'PLR DET FIXED INPUT PG'!K119+'PLR DET INDEX INPUT PG'!K119-'PLR DET INDEX INPUT PG'!K117</f>
        <v>-5000</v>
      </c>
      <c r="L119" s="186">
        <f>'PLR DET FIXED INPUT PG'!L119+'PLR DET INDEX INPUT PG'!L119-'PLR DET INDEX INPUT PG'!L117</f>
        <v>-5000</v>
      </c>
      <c r="M119" s="186">
        <f>'PLR DET FIXED INPUT PG'!M119+'PLR DET INDEX INPUT PG'!M119-'PLR DET INDEX INPUT PG'!M117</f>
        <v>-10000</v>
      </c>
      <c r="N119" s="186">
        <f>'PLR DET FIXED INPUT PG'!N119+'PLR DET INDEX INPUT PG'!N119-'PLR DET INDEX INPUT PG'!N117</f>
        <v>-10000</v>
      </c>
      <c r="O119" s="186">
        <f>'PLR DET FIXED INPUT PG'!O119+'PLR DET INDEX INPUT PG'!O119-'PLR DET INDEX INPUT PG'!O117</f>
        <v>-10000</v>
      </c>
      <c r="P119" s="186">
        <f>'PLR DET FIXED INPUT PG'!P119+'PLR DET INDEX INPUT PG'!P119-'PLR DET INDEX INPUT PG'!P117</f>
        <v>-15000</v>
      </c>
      <c r="Q119" s="186">
        <f>'PLR DET FIXED INPUT PG'!Q119+'PLR DET INDEX INPUT PG'!Q119-'PLR DET INDEX INPUT PG'!Q117</f>
        <v>-15000</v>
      </c>
      <c r="R119" s="186">
        <f>'PLR DET FIXED INPUT PG'!R119+'PLR DET INDEX INPUT PG'!R119-'PLR DET INDEX INPUT PG'!R117</f>
        <v>5000</v>
      </c>
      <c r="S119" s="186">
        <f>'PLR DET FIXED INPUT PG'!S119+'PLR DET INDEX INPUT PG'!S119-'PLR DET INDEX INPUT PG'!S117</f>
        <v>5000</v>
      </c>
      <c r="T119" s="186">
        <f>'PLR DET FIXED INPUT PG'!T119+'PLR DET INDEX INPUT PG'!T119-'PLR DET INDEX INPUT PG'!T117</f>
        <v>5000</v>
      </c>
      <c r="U119" s="186">
        <f>'PLR DET FIXED INPUT PG'!U119+'PLR DET INDEX INPUT PG'!U119-'PLR DET INDEX INPUT PG'!U117</f>
        <v>5000</v>
      </c>
      <c r="V119" s="186">
        <f>'PLR DET FIXED INPUT PG'!V119+'PLR DET INDEX INPUT PG'!V119-'PLR DET INDEX INPUT PG'!V117</f>
        <v>5000</v>
      </c>
      <c r="W119" s="186">
        <f>'PLR DET FIXED INPUT PG'!W119+'PLR DET INDEX INPUT PG'!W119-'PLR DET INDEX INPUT PG'!W117</f>
        <v>5000</v>
      </c>
      <c r="X119" s="186">
        <f>'PLR DET FIXED INPUT PG'!X119+'PLR DET INDEX INPUT PG'!X119-'PLR DET INDEX INPUT PG'!X117</f>
        <v>5000</v>
      </c>
      <c r="Y119" s="186">
        <f>'PLR DET FIXED INPUT PG'!Y119+'PLR DET INDEX INPUT PG'!Y119-'PLR DET INDEX INPUT PG'!Y117</f>
        <v>0</v>
      </c>
      <c r="Z119" s="186">
        <f>'PLR DET FIXED INPUT PG'!Z119+'PLR DET INDEX INPUT PG'!Z119-'PLR DET INDEX INPUT PG'!Z117</f>
        <v>0</v>
      </c>
      <c r="AA119" s="186">
        <f>'PLR DET FIXED INPUT PG'!AA119+'PLR DET INDEX INPUT PG'!AA119-'PLR DET INDEX INPUT PG'!AA117</f>
        <v>-175000</v>
      </c>
    </row>
    <row r="120" spans="1:27" ht="11.25" customHeight="1" x14ac:dyDescent="0.2">
      <c r="A120" s="185" t="str">
        <f>'PLR DET FIXED INPUT PG'!A120</f>
        <v>Total Dth</v>
      </c>
      <c r="C120" s="187">
        <f>SUM(C117:C119)</f>
        <v>-1096.7419000000009</v>
      </c>
      <c r="D120" s="187">
        <f t="shared" ref="D120:AA120" si="19">SUM(D117:D119)</f>
        <v>9928.5714000000007</v>
      </c>
      <c r="E120" s="187">
        <f t="shared" si="19"/>
        <v>-15258.0645</v>
      </c>
      <c r="F120" s="187">
        <f t="shared" si="19"/>
        <v>-5233.3333000000002</v>
      </c>
      <c r="G120" s="187">
        <f t="shared" si="19"/>
        <v>-7096.7741999999998</v>
      </c>
      <c r="H120" s="187">
        <f t="shared" si="19"/>
        <v>6833.3666999999996</v>
      </c>
      <c r="I120" s="187">
        <f t="shared" si="19"/>
        <v>-23000</v>
      </c>
      <c r="J120" s="187">
        <f t="shared" si="19"/>
        <v>-38032.258099999999</v>
      </c>
      <c r="K120" s="187">
        <f t="shared" si="19"/>
        <v>-20900</v>
      </c>
      <c r="L120" s="187">
        <f t="shared" si="19"/>
        <v>-6516.1290000000008</v>
      </c>
      <c r="M120" s="187">
        <f t="shared" si="19"/>
        <v>-11299.966700000001</v>
      </c>
      <c r="N120" s="187">
        <f t="shared" si="19"/>
        <v>-14967.709699999999</v>
      </c>
      <c r="O120" s="187">
        <f t="shared" si="19"/>
        <v>-17548.3871</v>
      </c>
      <c r="P120" s="187">
        <f t="shared" si="19"/>
        <v>-17749.9643</v>
      </c>
      <c r="Q120" s="187">
        <f t="shared" si="19"/>
        <v>-11129.0645</v>
      </c>
      <c r="R120" s="187">
        <f t="shared" si="19"/>
        <v>-5533.3333000000002</v>
      </c>
      <c r="S120" s="187">
        <f t="shared" si="19"/>
        <v>-903.19350000000031</v>
      </c>
      <c r="T120" s="187">
        <f t="shared" si="19"/>
        <v>-3366.6666999999998</v>
      </c>
      <c r="U120" s="187">
        <f t="shared" si="19"/>
        <v>-35161.3226</v>
      </c>
      <c r="V120" s="187">
        <f t="shared" si="19"/>
        <v>-45290.3226</v>
      </c>
      <c r="W120" s="187">
        <f t="shared" si="19"/>
        <v>-34900</v>
      </c>
      <c r="X120" s="187">
        <f t="shared" si="19"/>
        <v>-15451.6129</v>
      </c>
      <c r="Y120" s="187">
        <f t="shared" si="19"/>
        <v>-16233.3333</v>
      </c>
      <c r="Z120" s="187">
        <f t="shared" si="19"/>
        <v>-22258.0645</v>
      </c>
      <c r="AA120" s="187">
        <f t="shared" si="19"/>
        <v>-427164.30460000003</v>
      </c>
    </row>
    <row r="122" spans="1:27" ht="12" customHeight="1" x14ac:dyDescent="0.2">
      <c r="A122" s="184" t="str">
        <f>'PLR DET FIXED INPUT PG'!A122</f>
        <v>Delta</v>
      </c>
    </row>
    <row r="123" spans="1:27" ht="11.25" customHeight="1" x14ac:dyDescent="0.2">
      <c r="A123" s="185" t="str">
        <f>'PLR DET FIXED INPUT PG'!A123</f>
        <v>Physical</v>
      </c>
      <c r="C123" s="186">
        <f>C107-C117</f>
        <v>0</v>
      </c>
      <c r="D123" s="186">
        <f t="shared" ref="D123:AA123" si="20">D107-D117</f>
        <v>0</v>
      </c>
      <c r="E123" s="186">
        <f t="shared" si="20"/>
        <v>0</v>
      </c>
      <c r="F123" s="186">
        <f t="shared" si="20"/>
        <v>0</v>
      </c>
      <c r="G123" s="186">
        <f t="shared" si="20"/>
        <v>0</v>
      </c>
      <c r="H123" s="186">
        <f t="shared" si="20"/>
        <v>0</v>
      </c>
      <c r="I123" s="186">
        <f t="shared" si="20"/>
        <v>0</v>
      </c>
      <c r="J123" s="186">
        <f t="shared" si="20"/>
        <v>0</v>
      </c>
      <c r="K123" s="186">
        <f t="shared" si="20"/>
        <v>0</v>
      </c>
      <c r="L123" s="186">
        <f t="shared" si="20"/>
        <v>0</v>
      </c>
      <c r="M123" s="186">
        <f t="shared" si="20"/>
        <v>0</v>
      </c>
      <c r="N123" s="186">
        <f t="shared" si="20"/>
        <v>0</v>
      </c>
      <c r="O123" s="186">
        <f t="shared" si="20"/>
        <v>0</v>
      </c>
      <c r="P123" s="186">
        <f t="shared" si="20"/>
        <v>0</v>
      </c>
      <c r="Q123" s="186">
        <f t="shared" si="20"/>
        <v>0</v>
      </c>
      <c r="R123" s="186">
        <f t="shared" si="20"/>
        <v>0</v>
      </c>
      <c r="S123" s="186">
        <f t="shared" si="20"/>
        <v>0</v>
      </c>
      <c r="T123" s="186">
        <f t="shared" si="20"/>
        <v>0</v>
      </c>
      <c r="U123" s="186">
        <f t="shared" si="20"/>
        <v>0</v>
      </c>
      <c r="V123" s="186">
        <f t="shared" si="20"/>
        <v>0</v>
      </c>
      <c r="W123" s="186">
        <f t="shared" si="20"/>
        <v>0</v>
      </c>
      <c r="X123" s="186">
        <f t="shared" si="20"/>
        <v>0</v>
      </c>
      <c r="Y123" s="186">
        <f t="shared" si="20"/>
        <v>0</v>
      </c>
      <c r="Z123" s="186">
        <f t="shared" si="20"/>
        <v>0</v>
      </c>
      <c r="AA123" s="186">
        <f t="shared" si="20"/>
        <v>0</v>
      </c>
    </row>
    <row r="124" spans="1:27" ht="11.25" customHeight="1" x14ac:dyDescent="0.2">
      <c r="A124" s="185" t="str">
        <f>'PLR DET FIXED INPUT PG'!A124</f>
        <v>Interbook</v>
      </c>
      <c r="C124" s="186">
        <f>C108-C118</f>
        <v>-1258.0645999999979</v>
      </c>
      <c r="D124" s="186">
        <f t="shared" ref="D124:AA124" si="21">D108-D118</f>
        <v>1035.7142999999996</v>
      </c>
      <c r="E124" s="186">
        <f t="shared" si="21"/>
        <v>64.516100000000023</v>
      </c>
      <c r="F124" s="186">
        <f t="shared" si="21"/>
        <v>33.333300000000008</v>
      </c>
      <c r="G124" s="186">
        <f t="shared" si="21"/>
        <v>258.06449999999973</v>
      </c>
      <c r="H124" s="186">
        <f t="shared" si="21"/>
        <v>866.66660000000047</v>
      </c>
      <c r="I124" s="186">
        <f t="shared" si="21"/>
        <v>1064.5161000000007</v>
      </c>
      <c r="J124" s="186">
        <f t="shared" si="21"/>
        <v>870.96779999999853</v>
      </c>
      <c r="K124" s="186">
        <f t="shared" si="21"/>
        <v>766.66670000000158</v>
      </c>
      <c r="L124" s="186">
        <f t="shared" si="21"/>
        <v>3967.7419000000009</v>
      </c>
      <c r="M124" s="186">
        <f t="shared" si="21"/>
        <v>800</v>
      </c>
      <c r="N124" s="186">
        <f t="shared" si="21"/>
        <v>806.45160000000033</v>
      </c>
      <c r="O124" s="186">
        <f t="shared" si="21"/>
        <v>741.93549999999959</v>
      </c>
      <c r="P124" s="186">
        <f t="shared" si="21"/>
        <v>607.14289999999892</v>
      </c>
      <c r="Q124" s="186">
        <f t="shared" si="21"/>
        <v>322.58060000000114</v>
      </c>
      <c r="R124" s="186">
        <f t="shared" si="21"/>
        <v>633.33330000000024</v>
      </c>
      <c r="S124" s="186">
        <f t="shared" si="21"/>
        <v>290.32250000000022</v>
      </c>
      <c r="T124" s="186">
        <f t="shared" si="21"/>
        <v>666.66669999999976</v>
      </c>
      <c r="U124" s="186">
        <f t="shared" si="21"/>
        <v>1064.5161000000007</v>
      </c>
      <c r="V124" s="186">
        <f t="shared" si="21"/>
        <v>1064.5161000000007</v>
      </c>
      <c r="W124" s="186">
        <f t="shared" si="21"/>
        <v>1066.6667000000016</v>
      </c>
      <c r="X124" s="186">
        <f t="shared" si="21"/>
        <v>612.90320000000065</v>
      </c>
      <c r="Y124" s="186">
        <f t="shared" si="21"/>
        <v>533.33330000000024</v>
      </c>
      <c r="Z124" s="186">
        <f t="shared" si="21"/>
        <v>677.41930000000139</v>
      </c>
      <c r="AA124" s="186">
        <f t="shared" si="21"/>
        <v>17557.910499999998</v>
      </c>
    </row>
    <row r="125" spans="1:27" ht="11.25" customHeight="1" x14ac:dyDescent="0.2">
      <c r="A125" s="185" t="str">
        <f>'PLR DET FIXED INPUT PG'!A125</f>
        <v>Swaps</v>
      </c>
      <c r="C125" s="186">
        <f>C112-C119</f>
        <v>0</v>
      </c>
      <c r="D125" s="186">
        <f t="shared" ref="D125:AA125" si="22">D112-D119</f>
        <v>0</v>
      </c>
      <c r="E125" s="186">
        <f t="shared" si="22"/>
        <v>0</v>
      </c>
      <c r="F125" s="186">
        <f t="shared" si="22"/>
        <v>0</v>
      </c>
      <c r="G125" s="186">
        <f t="shared" si="22"/>
        <v>0</v>
      </c>
      <c r="H125" s="186">
        <f t="shared" si="22"/>
        <v>0</v>
      </c>
      <c r="I125" s="186">
        <f t="shared" si="22"/>
        <v>0</v>
      </c>
      <c r="J125" s="186">
        <f t="shared" si="22"/>
        <v>0</v>
      </c>
      <c r="K125" s="186">
        <f t="shared" si="22"/>
        <v>0</v>
      </c>
      <c r="L125" s="186">
        <f t="shared" si="22"/>
        <v>0</v>
      </c>
      <c r="M125" s="186">
        <f t="shared" si="22"/>
        <v>0</v>
      </c>
      <c r="N125" s="186">
        <f t="shared" si="22"/>
        <v>0</v>
      </c>
      <c r="O125" s="186">
        <f t="shared" si="22"/>
        <v>0</v>
      </c>
      <c r="P125" s="186">
        <f t="shared" si="22"/>
        <v>0</v>
      </c>
      <c r="Q125" s="186">
        <f t="shared" si="22"/>
        <v>0</v>
      </c>
      <c r="R125" s="186">
        <f t="shared" si="22"/>
        <v>0</v>
      </c>
      <c r="S125" s="186">
        <f t="shared" si="22"/>
        <v>0</v>
      </c>
      <c r="T125" s="186">
        <f t="shared" si="22"/>
        <v>0</v>
      </c>
      <c r="U125" s="186">
        <f t="shared" si="22"/>
        <v>0</v>
      </c>
      <c r="V125" s="186">
        <f t="shared" si="22"/>
        <v>0</v>
      </c>
      <c r="W125" s="186">
        <f t="shared" si="22"/>
        <v>0</v>
      </c>
      <c r="X125" s="186">
        <f t="shared" si="22"/>
        <v>0</v>
      </c>
      <c r="Y125" s="186">
        <f t="shared" si="22"/>
        <v>0</v>
      </c>
      <c r="Z125" s="186">
        <f t="shared" si="22"/>
        <v>0</v>
      </c>
      <c r="AA125" s="186" t="e">
        <f t="shared" si="22"/>
        <v>#REF!</v>
      </c>
    </row>
    <row r="126" spans="1:27" ht="11.25" customHeight="1" x14ac:dyDescent="0.2">
      <c r="A126" s="185" t="str">
        <f>'PLR DET FIXED INPUT PG'!A126</f>
        <v>Total Dth</v>
      </c>
      <c r="C126" s="187">
        <f>SUM(C123:C125)</f>
        <v>-1258.0645999999979</v>
      </c>
      <c r="D126" s="187">
        <f t="shared" ref="D126:AA126" si="23">SUM(D123:D125)</f>
        <v>1035.7142999999996</v>
      </c>
      <c r="E126" s="187">
        <f t="shared" si="23"/>
        <v>64.516100000000023</v>
      </c>
      <c r="F126" s="187">
        <f t="shared" si="23"/>
        <v>33.333300000000008</v>
      </c>
      <c r="G126" s="187">
        <f t="shared" si="23"/>
        <v>258.06449999999973</v>
      </c>
      <c r="H126" s="187">
        <f t="shared" si="23"/>
        <v>866.66660000000047</v>
      </c>
      <c r="I126" s="187">
        <f t="shared" si="23"/>
        <v>1064.5161000000007</v>
      </c>
      <c r="J126" s="187">
        <f t="shared" si="23"/>
        <v>870.96779999999853</v>
      </c>
      <c r="K126" s="187">
        <f t="shared" si="23"/>
        <v>766.66670000000158</v>
      </c>
      <c r="L126" s="187">
        <f t="shared" si="23"/>
        <v>3967.7419000000009</v>
      </c>
      <c r="M126" s="187">
        <f t="shared" si="23"/>
        <v>800</v>
      </c>
      <c r="N126" s="187">
        <f t="shared" si="23"/>
        <v>806.45160000000033</v>
      </c>
      <c r="O126" s="187">
        <f t="shared" si="23"/>
        <v>741.93549999999959</v>
      </c>
      <c r="P126" s="187">
        <f t="shared" si="23"/>
        <v>607.14289999999892</v>
      </c>
      <c r="Q126" s="187">
        <f t="shared" si="23"/>
        <v>322.58060000000114</v>
      </c>
      <c r="R126" s="187">
        <f t="shared" si="23"/>
        <v>633.33330000000024</v>
      </c>
      <c r="S126" s="187">
        <f t="shared" si="23"/>
        <v>290.32250000000022</v>
      </c>
      <c r="T126" s="187">
        <f t="shared" si="23"/>
        <v>666.66669999999976</v>
      </c>
      <c r="U126" s="187">
        <f t="shared" si="23"/>
        <v>1064.5161000000007</v>
      </c>
      <c r="V126" s="187">
        <f t="shared" si="23"/>
        <v>1064.5161000000007</v>
      </c>
      <c r="W126" s="187">
        <f t="shared" si="23"/>
        <v>1066.6667000000016</v>
      </c>
      <c r="X126" s="187">
        <f t="shared" si="23"/>
        <v>612.90320000000065</v>
      </c>
      <c r="Y126" s="187">
        <f t="shared" si="23"/>
        <v>533.33330000000024</v>
      </c>
      <c r="Z126" s="187">
        <f t="shared" si="23"/>
        <v>677.41930000000139</v>
      </c>
      <c r="AA126" s="187" t="e">
        <f t="shared" si="23"/>
        <v>#REF!</v>
      </c>
    </row>
    <row r="128" spans="1:27" ht="12" customHeight="1" x14ac:dyDescent="0.2">
      <c r="A128" s="184" t="str">
        <f>'PLR DET FIXED INPUT PG'!A128</f>
        <v>Curve Comparison</v>
      </c>
    </row>
    <row r="129" spans="1:27" ht="11.25" customHeight="1" x14ac:dyDescent="0.2">
      <c r="A129" s="185" t="str">
        <f>'PLR DET FIXED INPUT PG'!A129</f>
        <v>Today</v>
      </c>
      <c r="C129" s="188">
        <f>'PLR DET FIXED INPUT PG'!C129</f>
        <v>2.6309999999999998</v>
      </c>
      <c r="D129" s="188">
        <f>'PLR DET FIXED INPUT PG'!D129</f>
        <v>2.657</v>
      </c>
      <c r="E129" s="188">
        <f>'PLR DET FIXED INPUT PG'!E129</f>
        <v>2.637</v>
      </c>
      <c r="F129" s="188">
        <f>'PLR DET FIXED INPUT PG'!F129</f>
        <v>2.4220000000000002</v>
      </c>
      <c r="G129" s="188">
        <f>'PLR DET FIXED INPUT PG'!G129</f>
        <v>2.464</v>
      </c>
      <c r="H129" s="188">
        <f>'PLR DET FIXED INPUT PG'!H129</f>
        <v>2.5129999999999999</v>
      </c>
      <c r="I129" s="188">
        <f>'PLR DET FIXED INPUT PG'!I129</f>
        <v>2.5529999999999999</v>
      </c>
      <c r="J129" s="188">
        <f>'PLR DET FIXED INPUT PG'!J129</f>
        <v>2.5910000000000002</v>
      </c>
      <c r="K129" s="188">
        <f>'PLR DET FIXED INPUT PG'!K129</f>
        <v>2.5960000000000001</v>
      </c>
      <c r="L129" s="188">
        <f>'PLR DET FIXED INPUT PG'!L129</f>
        <v>2.621</v>
      </c>
      <c r="M129" s="188">
        <f>'PLR DET FIXED INPUT PG'!M129</f>
        <v>3.2959999999999998</v>
      </c>
      <c r="N129" s="188">
        <f>'PLR DET FIXED INPUT PG'!N129</f>
        <v>3.4710000000000001</v>
      </c>
      <c r="O129" s="188">
        <f>'PLR DET FIXED INPUT PG'!O129</f>
        <v>3.556</v>
      </c>
      <c r="P129" s="188">
        <f>'PLR DET FIXED INPUT PG'!P129</f>
        <v>3.4910000000000001</v>
      </c>
      <c r="Q129" s="188">
        <f>'PLR DET FIXED INPUT PG'!Q129</f>
        <v>3.411</v>
      </c>
      <c r="R129" s="188">
        <f>'PLR DET FIXED INPUT PG'!R129</f>
        <v>3.036</v>
      </c>
      <c r="S129" s="188">
        <f>'PLR DET FIXED INPUT PG'!S129</f>
        <v>3.0259999999999998</v>
      </c>
      <c r="T129" s="188">
        <f>'PLR DET FIXED INPUT PG'!T129</f>
        <v>3.0609999999999999</v>
      </c>
      <c r="U129" s="188">
        <f>'PLR DET FIXED INPUT PG'!U129</f>
        <v>3.0960000000000001</v>
      </c>
      <c r="V129" s="188">
        <f>'PLR DET FIXED INPUT PG'!V129</f>
        <v>3.1379999999999999</v>
      </c>
      <c r="W129" s="188">
        <f>'PLR DET FIXED INPUT PG'!W129</f>
        <v>3.133</v>
      </c>
      <c r="X129" s="188">
        <f>'PLR DET FIXED INPUT PG'!X129</f>
        <v>3.1629999999999998</v>
      </c>
      <c r="Y129" s="188">
        <f>'PLR DET FIXED INPUT PG'!Y129</f>
        <v>3.67</v>
      </c>
      <c r="Z129" s="188">
        <f>'PLR DET FIXED INPUT PG'!Z129</f>
        <v>3.8130000000000002</v>
      </c>
      <c r="AA129" s="188"/>
    </row>
    <row r="130" spans="1:27" ht="11.25" customHeight="1" x14ac:dyDescent="0.2">
      <c r="A130" s="185" t="str">
        <f>'PLR DET FIXED INPUT PG'!A130</f>
        <v>Prior Day</v>
      </c>
      <c r="C130" s="188">
        <f>'PLR DET FIXED INPUT PG'!C130</f>
        <v>2.64</v>
      </c>
      <c r="D130" s="188">
        <f>'PLR DET FIXED INPUT PG'!D130</f>
        <v>2.649</v>
      </c>
      <c r="E130" s="188">
        <f>'PLR DET FIXED INPUT PG'!E130</f>
        <v>2.629</v>
      </c>
      <c r="F130" s="188">
        <f>'PLR DET FIXED INPUT PG'!F130</f>
        <v>2.3969999999999998</v>
      </c>
      <c r="G130" s="188">
        <f>'PLR DET FIXED INPUT PG'!G130</f>
        <v>2.4340000000000002</v>
      </c>
      <c r="H130" s="188">
        <f>'PLR DET FIXED INPUT PG'!H130</f>
        <v>2.4849999999999999</v>
      </c>
      <c r="I130" s="188">
        <f>'PLR DET FIXED INPUT PG'!I130</f>
        <v>2.5249999999999999</v>
      </c>
      <c r="J130" s="188">
        <f>'PLR DET FIXED INPUT PG'!J130</f>
        <v>2.5630000000000002</v>
      </c>
      <c r="K130" s="188">
        <f>'PLR DET FIXED INPUT PG'!K130</f>
        <v>2.5680000000000001</v>
      </c>
      <c r="L130" s="188">
        <f>'PLR DET FIXED INPUT PG'!L130</f>
        <v>2.4870000000000001</v>
      </c>
      <c r="M130" s="188">
        <f>'PLR DET FIXED INPUT PG'!M130</f>
        <v>3.262</v>
      </c>
      <c r="N130" s="188">
        <f>'PLR DET FIXED INPUT PG'!N130</f>
        <v>3.4369999999999998</v>
      </c>
      <c r="O130" s="188">
        <f>'PLR DET FIXED INPUT PG'!O130</f>
        <v>3.5219999999999998</v>
      </c>
      <c r="P130" s="188">
        <f>'PLR DET FIXED INPUT PG'!P130</f>
        <v>3.4569999999999999</v>
      </c>
      <c r="Q130" s="188">
        <f>'PLR DET FIXED INPUT PG'!Q130</f>
        <v>3.3769999999999998</v>
      </c>
      <c r="R130" s="188">
        <f>'PLR DET FIXED INPUT PG'!R130</f>
        <v>2.98</v>
      </c>
      <c r="S130" s="188">
        <f>'PLR DET FIXED INPUT PG'!S130</f>
        <v>2.9750000000000001</v>
      </c>
      <c r="T130" s="188">
        <f>'PLR DET FIXED INPUT PG'!T130</f>
        <v>3.01</v>
      </c>
      <c r="U130" s="188">
        <f>'PLR DET FIXED INPUT PG'!U130</f>
        <v>3.052</v>
      </c>
      <c r="V130" s="188">
        <f>'PLR DET FIXED INPUT PG'!V130</f>
        <v>3.0939999999999999</v>
      </c>
      <c r="W130" s="188">
        <f>'PLR DET FIXED INPUT PG'!W130</f>
        <v>3.089</v>
      </c>
      <c r="X130" s="188">
        <f>'PLR DET FIXED INPUT PG'!X130</f>
        <v>3.1190000000000002</v>
      </c>
      <c r="Y130" s="188">
        <f>'PLR DET FIXED INPUT PG'!Y130</f>
        <v>3.6280000000000001</v>
      </c>
      <c r="Z130" s="188">
        <f>'PLR DET FIXED INPUT PG'!Z130</f>
        <v>3.7709999999999999</v>
      </c>
      <c r="AA130" s="188"/>
    </row>
    <row r="131" spans="1:27" ht="11.25" customHeight="1" x14ac:dyDescent="0.2">
      <c r="A131" s="185" t="str">
        <f>'PLR DET FIXED INPUT PG'!A131</f>
        <v>Delta</v>
      </c>
      <c r="C131" s="189">
        <f>'PLR DET FIXED INPUT PG'!C131</f>
        <v>-9.0000000000003411E-3</v>
      </c>
      <c r="D131" s="189">
        <f>'PLR DET FIXED INPUT PG'!D131</f>
        <v>8.0000000000000071E-3</v>
      </c>
      <c r="E131" s="189">
        <f>'PLR DET FIXED INPUT PG'!E131</f>
        <v>8.0000000000000071E-3</v>
      </c>
      <c r="F131" s="189">
        <f>'PLR DET FIXED INPUT PG'!F131</f>
        <v>2.5000000000000355E-2</v>
      </c>
      <c r="G131" s="189">
        <f>'PLR DET FIXED INPUT PG'!G131</f>
        <v>2.9999999999999805E-2</v>
      </c>
      <c r="H131" s="189">
        <f>'PLR DET FIXED INPUT PG'!H131</f>
        <v>2.8000000000000025E-2</v>
      </c>
      <c r="I131" s="189">
        <f>'PLR DET FIXED INPUT PG'!I131</f>
        <v>2.8000000000000025E-2</v>
      </c>
      <c r="J131" s="189">
        <f>'PLR DET FIXED INPUT PG'!J131</f>
        <v>2.8000000000000025E-2</v>
      </c>
      <c r="K131" s="189">
        <f>'PLR DET FIXED INPUT PG'!K131</f>
        <v>2.8000000000000025E-2</v>
      </c>
      <c r="L131" s="189">
        <f>'PLR DET FIXED INPUT PG'!L131</f>
        <v>0.1339999999999999</v>
      </c>
      <c r="M131" s="189">
        <f>'PLR DET FIXED INPUT PG'!M131</f>
        <v>3.3999999999999808E-2</v>
      </c>
      <c r="N131" s="189">
        <f>'PLR DET FIXED INPUT PG'!N131</f>
        <v>3.4000000000000252E-2</v>
      </c>
      <c r="O131" s="189">
        <f>'PLR DET FIXED INPUT PG'!O131</f>
        <v>3.4000000000000252E-2</v>
      </c>
      <c r="P131" s="189">
        <f>'PLR DET FIXED INPUT PG'!P131</f>
        <v>3.4000000000000252E-2</v>
      </c>
      <c r="Q131" s="189">
        <f>'PLR DET FIXED INPUT PG'!Q131</f>
        <v>3.4000000000000252E-2</v>
      </c>
      <c r="R131" s="189">
        <f>'PLR DET FIXED INPUT PG'!R131</f>
        <v>5.600000000000005E-2</v>
      </c>
      <c r="S131" s="189">
        <f>'PLR DET FIXED INPUT PG'!S131</f>
        <v>5.0999999999999712E-2</v>
      </c>
      <c r="T131" s="189">
        <f>'PLR DET FIXED INPUT PG'!T131</f>
        <v>5.1000000000000156E-2</v>
      </c>
      <c r="U131" s="189">
        <f>'PLR DET FIXED INPUT PG'!U131</f>
        <v>4.4000000000000039E-2</v>
      </c>
      <c r="V131" s="189">
        <f>'PLR DET FIXED INPUT PG'!V131</f>
        <v>4.4000000000000039E-2</v>
      </c>
      <c r="W131" s="189">
        <f>'PLR DET FIXED INPUT PG'!W131</f>
        <v>4.4000000000000039E-2</v>
      </c>
      <c r="X131" s="189">
        <f>'PLR DET FIXED INPUT PG'!X131</f>
        <v>4.3999999999999595E-2</v>
      </c>
      <c r="Y131" s="189">
        <f>'PLR DET FIXED INPUT PG'!Y131</f>
        <v>4.1999999999999815E-2</v>
      </c>
      <c r="Z131" s="189">
        <f>'PLR DET FIXED INPUT PG'!Z131</f>
        <v>4.2000000000000259E-2</v>
      </c>
      <c r="AA131" s="188"/>
    </row>
    <row r="133" spans="1:27" ht="12" customHeight="1" x14ac:dyDescent="0.2">
      <c r="A133" s="184" t="str">
        <f>'PLR DET FIXED INPUT PG'!A133</f>
        <v>Average Deal Prices</v>
      </c>
    </row>
    <row r="134" spans="1:27" ht="11.25" customHeight="1" x14ac:dyDescent="0.2">
      <c r="A134" s="185" t="str">
        <f>'PLR DET FIXED INPUT PG'!A134</f>
        <v>BUY</v>
      </c>
      <c r="C134" s="188">
        <f>'PLR DET FIXED INPUT PG'!C134</f>
        <v>4.1566999999999998</v>
      </c>
      <c r="D134" s="188">
        <f>'PLR DET FIXED INPUT PG'!D134</f>
        <v>4.1566999999999998</v>
      </c>
      <c r="E134" s="188">
        <f>'PLR DET FIXED INPUT PG'!E134</f>
        <v>4.1566999999999998</v>
      </c>
      <c r="F134" s="188">
        <f>'PLR DET FIXED INPUT PG'!F134</f>
        <v>3.8712</v>
      </c>
      <c r="G134" s="188">
        <f>'PLR DET FIXED INPUT PG'!G134</f>
        <v>3.8712</v>
      </c>
      <c r="H134" s="188">
        <f>'PLR DET FIXED INPUT PG'!H134</f>
        <v>3.7320000000000002</v>
      </c>
      <c r="I134" s="188">
        <f>'PLR DET FIXED INPUT PG'!I134</f>
        <v>3.7320000000000002</v>
      </c>
      <c r="J134" s="188">
        <f>'PLR DET FIXED INPUT PG'!J134</f>
        <v>3.9483000000000001</v>
      </c>
      <c r="K134" s="188">
        <f>'PLR DET FIXED INPUT PG'!K134</f>
        <v>3.9483000000000001</v>
      </c>
      <c r="L134" s="188">
        <f>'PLR DET FIXED INPUT PG'!L134</f>
        <v>3.9483000000000001</v>
      </c>
      <c r="M134" s="188">
        <f>'PLR DET FIXED INPUT PG'!M134</f>
        <v>5.3632999999999997</v>
      </c>
      <c r="N134" s="188">
        <f>'PLR DET FIXED INPUT PG'!N134</f>
        <v>5.3632999999999997</v>
      </c>
      <c r="O134" s="188">
        <f>'PLR DET FIXED INPUT PG'!O134</f>
        <v>5.3632999999999997</v>
      </c>
      <c r="P134" s="188">
        <f>'PLR DET FIXED INPUT PG'!P134</f>
        <v>5.3632999999999997</v>
      </c>
      <c r="Q134" s="188">
        <f>'PLR DET FIXED INPUT PG'!Q134</f>
        <v>5.3632999999999997</v>
      </c>
      <c r="R134" s="188">
        <f>'PLR DET FIXED INPUT PG'!R134</f>
        <v>0</v>
      </c>
      <c r="S134" s="188">
        <f>'PLR DET FIXED INPUT PG'!S134</f>
        <v>0</v>
      </c>
      <c r="T134" s="188">
        <f>'PLR DET FIXED INPUT PG'!T134</f>
        <v>0</v>
      </c>
      <c r="U134" s="188">
        <f>'PLR DET FIXED INPUT PG'!U134</f>
        <v>0</v>
      </c>
      <c r="V134" s="188">
        <f>'PLR DET FIXED INPUT PG'!V134</f>
        <v>0</v>
      </c>
      <c r="W134" s="188">
        <f>'PLR DET FIXED INPUT PG'!W134</f>
        <v>0</v>
      </c>
      <c r="X134" s="188">
        <f>'PLR DET FIXED INPUT PG'!X134</f>
        <v>0</v>
      </c>
      <c r="Y134" s="188">
        <f>'PLR DET FIXED INPUT PG'!Y134</f>
        <v>0</v>
      </c>
      <c r="Z134" s="188">
        <f>'PLR DET FIXED INPUT PG'!Z134</f>
        <v>0</v>
      </c>
      <c r="AA134" s="188">
        <f>'PLR DET FIXED INPUT PG'!AA134</f>
        <v>0</v>
      </c>
    </row>
    <row r="135" spans="1:27" ht="11.25" customHeight="1" x14ac:dyDescent="0.2">
      <c r="A135" s="185" t="str">
        <f>'PLR DET FIXED INPUT PG'!A135</f>
        <v>SELL</v>
      </c>
      <c r="C135" s="188">
        <f>'PLR DET FIXED INPUT PG'!C135</f>
        <v>2.79</v>
      </c>
      <c r="D135" s="188">
        <f>'PLR DET FIXED INPUT PG'!D135</f>
        <v>2.79</v>
      </c>
      <c r="E135" s="188">
        <f>'PLR DET FIXED INPUT PG'!E135</f>
        <v>2.9738000000000002</v>
      </c>
      <c r="F135" s="188">
        <f>'PLR DET FIXED INPUT PG'!F135</f>
        <v>3.1575000000000002</v>
      </c>
      <c r="G135" s="188">
        <f>'PLR DET FIXED INPUT PG'!G135</f>
        <v>3.1575000000000002</v>
      </c>
      <c r="H135" s="188">
        <f>'PLR DET FIXED INPUT PG'!H135</f>
        <v>3.1575000000000002</v>
      </c>
      <c r="I135" s="188">
        <f>'PLR DET FIXED INPUT PG'!I135</f>
        <v>0</v>
      </c>
      <c r="J135" s="188">
        <f>'PLR DET FIXED INPUT PG'!J135</f>
        <v>0</v>
      </c>
      <c r="K135" s="188">
        <f>'PLR DET FIXED INPUT PG'!K135</f>
        <v>0</v>
      </c>
      <c r="L135" s="188">
        <f>'PLR DET FIXED INPUT PG'!L135</f>
        <v>0</v>
      </c>
      <c r="M135" s="188">
        <f>'PLR DET FIXED INPUT PG'!M135</f>
        <v>0</v>
      </c>
      <c r="N135" s="188">
        <f>'PLR DET FIXED INPUT PG'!N135</f>
        <v>0</v>
      </c>
      <c r="O135" s="188">
        <f>'PLR DET FIXED INPUT PG'!O135</f>
        <v>0</v>
      </c>
      <c r="P135" s="188">
        <f>'PLR DET FIXED INPUT PG'!P135</f>
        <v>0</v>
      </c>
      <c r="Q135" s="188">
        <f>'PLR DET FIXED INPUT PG'!Q135</f>
        <v>0</v>
      </c>
      <c r="R135" s="188">
        <f>'PLR DET FIXED INPUT PG'!R135</f>
        <v>0</v>
      </c>
      <c r="S135" s="188">
        <f>'PLR DET FIXED INPUT PG'!S135</f>
        <v>0</v>
      </c>
      <c r="T135" s="188">
        <f>'PLR DET FIXED INPUT PG'!T135</f>
        <v>0</v>
      </c>
      <c r="U135" s="188">
        <f>'PLR DET FIXED INPUT PG'!U135</f>
        <v>0</v>
      </c>
      <c r="V135" s="188">
        <f>'PLR DET FIXED INPUT PG'!V135</f>
        <v>0</v>
      </c>
      <c r="W135" s="188">
        <f>'PLR DET FIXED INPUT PG'!W135</f>
        <v>0</v>
      </c>
      <c r="X135" s="188">
        <f>'PLR DET FIXED INPUT PG'!X135</f>
        <v>0</v>
      </c>
      <c r="Y135" s="188">
        <f>'PLR DET FIXED INPUT PG'!Y135</f>
        <v>0</v>
      </c>
      <c r="Z135" s="188">
        <f>'PLR DET FIXED INPUT PG'!Z135</f>
        <v>0</v>
      </c>
      <c r="AA135" s="188">
        <f>'PLR DET FIXED INPUT PG'!AA135</f>
        <v>0</v>
      </c>
    </row>
    <row r="137" spans="1:27" ht="12" customHeight="1" x14ac:dyDescent="0.2">
      <c r="A137" s="184" t="str">
        <f>'PLR DET FIXED INPUT PG'!A137</f>
        <v>Mark-To-Market</v>
      </c>
    </row>
    <row r="138" spans="1:27" ht="11.25" customHeight="1" x14ac:dyDescent="0.2">
      <c r="A138" s="185" t="str">
        <f>'PLR DET FIXED INPUT PG'!A138</f>
        <v>Today's MTM</v>
      </c>
      <c r="C138" s="186">
        <f>'PLR DET FIXED INPUT PG'!C138+'PLR DET INDEX INPUT PG'!C138</f>
        <v>-2830400</v>
      </c>
      <c r="D138" s="186">
        <f>'PLR DET FIXED INPUT PG'!D138+'PLR DET INDEX INPUT PG'!D138</f>
        <v>-2534629</v>
      </c>
      <c r="E138" s="186">
        <f>'PLR DET FIXED INPUT PG'!E138+'PLR DET INDEX INPUT PG'!E138</f>
        <v>-1984857</v>
      </c>
      <c r="F138" s="186">
        <f>'PLR DET FIXED INPUT PG'!F138+'PLR DET INDEX INPUT PG'!F138</f>
        <v>-443783</v>
      </c>
      <c r="G138" s="186">
        <f>'PLR DET FIXED INPUT PG'!G138+'PLR DET INDEX INPUT PG'!G138</f>
        <v>-464852</v>
      </c>
      <c r="H138" s="186">
        <f>'PLR DET FIXED INPUT PG'!H138+'PLR DET INDEX INPUT PG'!H138</f>
        <v>-885128</v>
      </c>
      <c r="I138" s="186">
        <f>'PLR DET FIXED INPUT PG'!I138+'PLR DET INDEX INPUT PG'!I138</f>
        <v>-969475</v>
      </c>
      <c r="J138" s="186">
        <f>'PLR DET FIXED INPUT PG'!J138+'PLR DET INDEX INPUT PG'!J138</f>
        <v>-1316107</v>
      </c>
      <c r="K138" s="186">
        <f>'PLR DET FIXED INPUT PG'!K138+'PLR DET INDEX INPUT PG'!K138</f>
        <v>-1266998</v>
      </c>
      <c r="L138" s="186">
        <f>'PLR DET FIXED INPUT PG'!L138+'PLR DET INDEX INPUT PG'!L138</f>
        <v>-1287171</v>
      </c>
      <c r="M138" s="186">
        <f>'PLR DET FIXED INPUT PG'!M138+'PLR DET INDEX INPUT PG'!M138</f>
        <v>-2815550</v>
      </c>
      <c r="N138" s="186">
        <f>'PLR DET FIXED INPUT PG'!N138+'PLR DET INDEX INPUT PG'!N138</f>
        <v>-2842365</v>
      </c>
      <c r="O138" s="186">
        <f>'PLR DET FIXED INPUT PG'!O138+'PLR DET INDEX INPUT PG'!O138</f>
        <v>-2817210</v>
      </c>
      <c r="P138" s="186">
        <f>'PLR DET FIXED INPUT PG'!P138+'PLR DET INDEX INPUT PG'!P138</f>
        <v>-2378710</v>
      </c>
      <c r="Q138" s="186">
        <f>'PLR DET FIXED INPUT PG'!Q138+'PLR DET INDEX INPUT PG'!Q138</f>
        <v>-2621909</v>
      </c>
      <c r="R138" s="186">
        <f>'PLR DET FIXED INPUT PG'!R138+'PLR DET INDEX INPUT PG'!R138</f>
        <v>22121</v>
      </c>
      <c r="S138" s="186">
        <f>'PLR DET FIXED INPUT PG'!S138+'PLR DET INDEX INPUT PG'!S138</f>
        <v>21286</v>
      </c>
      <c r="T138" s="186">
        <f>'PLR DET FIXED INPUT PG'!T138+'PLR DET INDEX INPUT PG'!T138</f>
        <v>25403</v>
      </c>
      <c r="U138" s="186">
        <f>'PLR DET FIXED INPUT PG'!U138+'PLR DET INDEX INPUT PG'!U138</f>
        <v>31159</v>
      </c>
      <c r="V138" s="186">
        <f>'PLR DET FIXED INPUT PG'!V138+'PLR DET INDEX INPUT PG'!V138</f>
        <v>37009</v>
      </c>
      <c r="W138" s="186">
        <f>'PLR DET FIXED INPUT PG'!W138+'PLR DET INDEX INPUT PG'!W138</f>
        <v>34918</v>
      </c>
      <c r="X138" s="186">
        <f>'PLR DET FIXED INPUT PG'!X138+'PLR DET INDEX INPUT PG'!X138</f>
        <v>40126</v>
      </c>
      <c r="Y138" s="186">
        <f>'PLR DET FIXED INPUT PG'!Y138+'PLR DET INDEX INPUT PG'!Y138</f>
        <v>0</v>
      </c>
      <c r="Z138" s="186">
        <f>'PLR DET FIXED INPUT PG'!Z138+'PLR DET INDEX INPUT PG'!Z138</f>
        <v>0</v>
      </c>
      <c r="AA138" s="186">
        <f>'PLR DET FIXED INPUT PG'!AA138</f>
        <v>-26296254</v>
      </c>
    </row>
    <row r="139" spans="1:27" ht="11.25" customHeight="1" thickBot="1" x14ac:dyDescent="0.25">
      <c r="A139" s="185" t="str">
        <f>'PLR DET FIXED INPUT PG'!A139</f>
        <v>Interbook MTM</v>
      </c>
      <c r="C139" s="186">
        <f>'PLR DET FIXED INPUT PG'!C139+'PLR DET INDEX INPUT PG'!C139</f>
        <v>11809961</v>
      </c>
      <c r="D139" s="186">
        <f>'PLR DET FIXED INPUT PG'!D139+'PLR DET INDEX INPUT PG'!D139</f>
        <v>8756387</v>
      </c>
      <c r="E139" s="186">
        <f>'PLR DET FIXED INPUT PG'!E139+'PLR DET INDEX INPUT PG'!E139</f>
        <v>1764500</v>
      </c>
      <c r="F139" s="186">
        <f>'PLR DET FIXED INPUT PG'!F139+'PLR DET INDEX INPUT PG'!F139</f>
        <v>209432</v>
      </c>
      <c r="G139" s="186">
        <f>'PLR DET FIXED INPUT PG'!G139+'PLR DET INDEX INPUT PG'!G139</f>
        <v>2206535</v>
      </c>
      <c r="H139" s="186">
        <f>'PLR DET FIXED INPUT PG'!H139+'PLR DET INDEX INPUT PG'!H139</f>
        <v>2835001</v>
      </c>
      <c r="I139" s="186">
        <f>'PLR DET FIXED INPUT PG'!I139+'PLR DET INDEX INPUT PG'!I139</f>
        <v>4581384</v>
      </c>
      <c r="J139" s="186">
        <f>'PLR DET FIXED INPUT PG'!J139+'PLR DET INDEX INPUT PG'!J139</f>
        <v>4223794</v>
      </c>
      <c r="K139" s="186">
        <f>'PLR DET FIXED INPUT PG'!K139+'PLR DET INDEX INPUT PG'!K139</f>
        <v>4749414</v>
      </c>
      <c r="L139" s="186">
        <f>'PLR DET FIXED INPUT PG'!L139+'PLR DET INDEX INPUT PG'!L139</f>
        <v>5006914</v>
      </c>
      <c r="M139" s="186">
        <f>'PLR DET FIXED INPUT PG'!M139+'PLR DET INDEX INPUT PG'!M139</f>
        <v>4839308</v>
      </c>
      <c r="N139" s="186">
        <f>'PLR DET FIXED INPUT PG'!N139+'PLR DET INDEX INPUT PG'!N139</f>
        <v>4950913</v>
      </c>
      <c r="O139" s="186">
        <f>'PLR DET FIXED INPUT PG'!O139+'PLR DET INDEX INPUT PG'!O139</f>
        <v>1970888</v>
      </c>
      <c r="P139" s="186">
        <f>'PLR DET FIXED INPUT PG'!P139+'PLR DET INDEX INPUT PG'!P139</f>
        <v>1335961</v>
      </c>
      <c r="Q139" s="186">
        <f>'PLR DET FIXED INPUT PG'!Q139+'PLR DET INDEX INPUT PG'!Q139</f>
        <v>1557287</v>
      </c>
      <c r="R139" s="186">
        <f>'PLR DET FIXED INPUT PG'!R139+'PLR DET INDEX INPUT PG'!R139</f>
        <v>205634</v>
      </c>
      <c r="S139" s="186">
        <f>'PLR DET FIXED INPUT PG'!S139+'PLR DET INDEX INPUT PG'!S139</f>
        <v>82671</v>
      </c>
      <c r="T139" s="186">
        <f>'PLR DET FIXED INPUT PG'!T139+'PLR DET INDEX INPUT PG'!T139</f>
        <v>104622</v>
      </c>
      <c r="U139" s="186">
        <f>'PLR DET FIXED INPUT PG'!U139+'PLR DET INDEX INPUT PG'!U139</f>
        <v>167668</v>
      </c>
      <c r="V139" s="186">
        <f>'PLR DET FIXED INPUT PG'!V139+'PLR DET INDEX INPUT PG'!V139</f>
        <v>141692</v>
      </c>
      <c r="W139" s="186">
        <f>'PLR DET FIXED INPUT PG'!W139+'PLR DET INDEX INPUT PG'!W139</f>
        <v>183878</v>
      </c>
      <c r="X139" s="186">
        <f>'PLR DET FIXED INPUT PG'!X139+'PLR DET INDEX INPUT PG'!X139</f>
        <v>202764</v>
      </c>
      <c r="Y139" s="186">
        <f>'PLR DET FIXED INPUT PG'!Y139+'PLR DET INDEX INPUT PG'!Y139</f>
        <v>1925409</v>
      </c>
      <c r="Z139" s="186">
        <f>'PLR DET FIXED INPUT PG'!Z139+'PLR DET INDEX INPUT PG'!Z139</f>
        <v>2124073</v>
      </c>
      <c r="AA139" s="186">
        <f>'PLR DET FIXED INPUT PG'!AA139</f>
        <v>65936090</v>
      </c>
    </row>
    <row r="140" spans="1:27" ht="11.25" customHeight="1" thickBot="1" x14ac:dyDescent="0.25">
      <c r="A140" s="191" t="str">
        <f>'PLR DET FIXED INPUT PG'!A140</f>
        <v>Total MTM</v>
      </c>
      <c r="B140" s="192"/>
      <c r="C140" s="193">
        <f>SUM(C138:C139)</f>
        <v>8979561</v>
      </c>
      <c r="D140" s="193">
        <f t="shared" ref="D140:Z140" si="24">SUM(D138:D139)</f>
        <v>6221758</v>
      </c>
      <c r="E140" s="193">
        <f t="shared" si="24"/>
        <v>-220357</v>
      </c>
      <c r="F140" s="193">
        <f t="shared" si="24"/>
        <v>-234351</v>
      </c>
      <c r="G140" s="193">
        <f t="shared" si="24"/>
        <v>1741683</v>
      </c>
      <c r="H140" s="193">
        <f t="shared" si="24"/>
        <v>1949873</v>
      </c>
      <c r="I140" s="193">
        <f t="shared" si="24"/>
        <v>3611909</v>
      </c>
      <c r="J140" s="193">
        <f t="shared" si="24"/>
        <v>2907687</v>
      </c>
      <c r="K140" s="193">
        <f t="shared" si="24"/>
        <v>3482416</v>
      </c>
      <c r="L140" s="193">
        <f t="shared" si="24"/>
        <v>3719743</v>
      </c>
      <c r="M140" s="193">
        <f t="shared" si="24"/>
        <v>2023758</v>
      </c>
      <c r="N140" s="193">
        <f t="shared" si="24"/>
        <v>2108548</v>
      </c>
      <c r="O140" s="193">
        <f t="shared" si="24"/>
        <v>-846322</v>
      </c>
      <c r="P140" s="193">
        <f t="shared" si="24"/>
        <v>-1042749</v>
      </c>
      <c r="Q140" s="193">
        <f t="shared" si="24"/>
        <v>-1064622</v>
      </c>
      <c r="R140" s="193">
        <f t="shared" si="24"/>
        <v>227755</v>
      </c>
      <c r="S140" s="193">
        <f t="shared" si="24"/>
        <v>103957</v>
      </c>
      <c r="T140" s="193">
        <f t="shared" si="24"/>
        <v>130025</v>
      </c>
      <c r="U140" s="193">
        <f t="shared" si="24"/>
        <v>198827</v>
      </c>
      <c r="V140" s="193">
        <f t="shared" si="24"/>
        <v>178701</v>
      </c>
      <c r="W140" s="193">
        <f t="shared" si="24"/>
        <v>218796</v>
      </c>
      <c r="X140" s="193">
        <f t="shared" si="24"/>
        <v>242890</v>
      </c>
      <c r="Y140" s="193">
        <f t="shared" si="24"/>
        <v>1925409</v>
      </c>
      <c r="Z140" s="193">
        <f t="shared" si="24"/>
        <v>2124073</v>
      </c>
      <c r="AA140" s="194">
        <f>'PLR DET FIXED INPUT PG'!AA140</f>
        <v>39639836</v>
      </c>
    </row>
    <row r="141" spans="1:27" ht="11.25" customHeight="1" x14ac:dyDescent="0.2">
      <c r="A141" s="185" t="str">
        <f>'PLR DET FIXED INPUT PG'!A141</f>
        <v>Prior Day MTM</v>
      </c>
      <c r="C141" s="186">
        <f>'PLR DET FIXED INPUT PG'!C141+'PLR DET INDEX INPUT PG'!C141</f>
        <v>8974680</v>
      </c>
      <c r="D141" s="186">
        <f>'PLR DET FIXED INPUT PG'!D141+'PLR DET INDEX INPUT PG'!D141</f>
        <v>6216557</v>
      </c>
      <c r="E141" s="186">
        <f>'PLR DET FIXED INPUT PG'!E141+'PLR DET INDEX INPUT PG'!E141</f>
        <v>-216504</v>
      </c>
      <c r="F141" s="186">
        <f>'PLR DET FIXED INPUT PG'!F141+'PLR DET INDEX INPUT PG'!F141</f>
        <v>-230355</v>
      </c>
      <c r="G141" s="186">
        <f>'PLR DET FIXED INPUT PG'!G141+'PLR DET INDEX INPUT PG'!G141</f>
        <v>1747592</v>
      </c>
      <c r="H141" s="186">
        <f>'PLR DET FIXED INPUT PG'!H141+'PLR DET INDEX INPUT PG'!H141</f>
        <v>1943239</v>
      </c>
      <c r="I141" s="186">
        <f>'PLR DET FIXED INPUT PG'!I141+'PLR DET INDEX INPUT PG'!I141</f>
        <v>3630279</v>
      </c>
      <c r="J141" s="186">
        <f>'PLR DET FIXED INPUT PG'!J141+'PLR DET INDEX INPUT PG'!J141</f>
        <v>2938962</v>
      </c>
      <c r="K141" s="186">
        <f>'PLR DET FIXED INPUT PG'!K141+'PLR DET INDEX INPUT PG'!K141</f>
        <v>3498313</v>
      </c>
      <c r="L141" s="186">
        <f>'PLR DET FIXED INPUT PG'!L141+'PLR DET INDEX INPUT PG'!L141</f>
        <v>3744873</v>
      </c>
      <c r="M141" s="186">
        <f>'PLR DET FIXED INPUT PG'!M141+'PLR DET INDEX INPUT PG'!M141</f>
        <v>2034196</v>
      </c>
      <c r="N141" s="186">
        <f>'PLR DET FIXED INPUT PG'!N141+'PLR DET INDEX INPUT PG'!N141</f>
        <v>2122584</v>
      </c>
      <c r="O141" s="186">
        <f>'PLR DET FIXED INPUT PG'!O141+'PLR DET INDEX INPUT PG'!O141</f>
        <v>-828115</v>
      </c>
      <c r="P141" s="186">
        <f>'PLR DET FIXED INPUT PG'!P141+'PLR DET INDEX INPUT PG'!P141</f>
        <v>-1025994</v>
      </c>
      <c r="Q141" s="186">
        <f>'PLR DET FIXED INPUT PG'!Q141+'PLR DET INDEX INPUT PG'!Q141</f>
        <v>-1052753</v>
      </c>
      <c r="R141" s="186">
        <f>'PLR DET FIXED INPUT PG'!R141+'PLR DET INDEX INPUT PG'!R141</f>
        <v>236559</v>
      </c>
      <c r="S141" s="186">
        <f>'PLR DET FIXED INPUT PG'!S141+'PLR DET INDEX INPUT PG'!S141</f>
        <v>105429</v>
      </c>
      <c r="T141" s="186">
        <f>'PLR DET FIXED INPUT PG'!T141+'PLR DET INDEX INPUT PG'!T141</f>
        <v>134566</v>
      </c>
      <c r="U141" s="186">
        <f>'PLR DET FIXED INPUT PG'!U141+'PLR DET INDEX INPUT PG'!U141</f>
        <v>243222</v>
      </c>
      <c r="V141" s="186">
        <f>'PLR DET FIXED INPUT PG'!V141+'PLR DET INDEX INPUT PG'!V141</f>
        <v>235551</v>
      </c>
      <c r="W141" s="186">
        <f>'PLR DET FIXED INPUT PG'!W141+'PLR DET INDEX INPUT PG'!W141</f>
        <v>260884</v>
      </c>
      <c r="X141" s="186">
        <f>'PLR DET FIXED INPUT PG'!X141+'PLR DET INDEX INPUT PG'!X141</f>
        <v>262069</v>
      </c>
      <c r="Y141" s="186">
        <f>'PLR DET FIXED INPUT PG'!Y141+'PLR DET INDEX INPUT PG'!Y141</f>
        <v>1942710</v>
      </c>
      <c r="Z141" s="186">
        <f>'PLR DET FIXED INPUT PG'!Z141+'PLR DET INDEX INPUT PG'!Z141</f>
        <v>2148750</v>
      </c>
      <c r="AA141" s="186">
        <f>'PLR DET FIXED INPUT PG'!AA141</f>
        <v>40017721</v>
      </c>
    </row>
    <row r="142" spans="1:27" ht="11.25" customHeight="1" x14ac:dyDescent="0.2">
      <c r="A142" s="185" t="str">
        <f>'PLR DET FIXED INPUT PG'!A142</f>
        <v>Delta</v>
      </c>
      <c r="C142" s="187">
        <f>C140-C141</f>
        <v>4881</v>
      </c>
      <c r="D142" s="187">
        <f t="shared" ref="D142:Z142" si="25">D140-D141</f>
        <v>5201</v>
      </c>
      <c r="E142" s="187">
        <f t="shared" si="25"/>
        <v>-3853</v>
      </c>
      <c r="F142" s="187">
        <f t="shared" si="25"/>
        <v>-3996</v>
      </c>
      <c r="G142" s="187">
        <f t="shared" si="25"/>
        <v>-5909</v>
      </c>
      <c r="H142" s="187">
        <f t="shared" si="25"/>
        <v>6634</v>
      </c>
      <c r="I142" s="187">
        <f t="shared" si="25"/>
        <v>-18370</v>
      </c>
      <c r="J142" s="187">
        <f t="shared" si="25"/>
        <v>-31275</v>
      </c>
      <c r="K142" s="187">
        <f t="shared" si="25"/>
        <v>-15897</v>
      </c>
      <c r="L142" s="187">
        <f t="shared" si="25"/>
        <v>-25130</v>
      </c>
      <c r="M142" s="187">
        <f t="shared" si="25"/>
        <v>-10438</v>
      </c>
      <c r="N142" s="187">
        <f t="shared" si="25"/>
        <v>-14036</v>
      </c>
      <c r="O142" s="187">
        <f t="shared" si="25"/>
        <v>-18207</v>
      </c>
      <c r="P142" s="187">
        <f t="shared" si="25"/>
        <v>-16755</v>
      </c>
      <c r="Q142" s="187">
        <f t="shared" si="25"/>
        <v>-11869</v>
      </c>
      <c r="R142" s="187">
        <f t="shared" si="25"/>
        <v>-8804</v>
      </c>
      <c r="S142" s="187">
        <f t="shared" si="25"/>
        <v>-1472</v>
      </c>
      <c r="T142" s="187">
        <f t="shared" si="25"/>
        <v>-4541</v>
      </c>
      <c r="U142" s="187">
        <f t="shared" si="25"/>
        <v>-44395</v>
      </c>
      <c r="V142" s="187">
        <f t="shared" si="25"/>
        <v>-56850</v>
      </c>
      <c r="W142" s="187">
        <f t="shared" si="25"/>
        <v>-42088</v>
      </c>
      <c r="X142" s="187">
        <f t="shared" si="25"/>
        <v>-19179</v>
      </c>
      <c r="Y142" s="187">
        <f t="shared" si="25"/>
        <v>-17301</v>
      </c>
      <c r="Z142" s="187">
        <f t="shared" si="25"/>
        <v>-24677</v>
      </c>
      <c r="AA142" s="187">
        <f>'PLR DET FIXED INPUT PG'!AA142</f>
        <v>-377885</v>
      </c>
    </row>
  </sheetData>
  <printOptions gridLines="1"/>
  <pageMargins left="0.75" right="0.75" top="1" bottom="1" header="0" footer="0"/>
  <pageSetup paperSize="5" scale="90" orientation="landscape" blackAndWhite="1" cellComments="asDisplayed" r:id="rId1"/>
  <headerFooter alignWithMargins="0">
    <oddFooter>&amp;L&amp;A&amp;CPage &amp;P of &amp;N</oddFooter>
  </headerFooter>
  <rowBreaks count="3" manualBreakCount="3">
    <brk id="22" max="16383" man="1"/>
    <brk id="62" max="16383" man="1"/>
    <brk id="102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>
    <pageSetUpPr fitToPage="1"/>
  </sheetPr>
  <dimension ref="A1:AK464"/>
  <sheetViews>
    <sheetView zoomScale="85" workbookViewId="0"/>
  </sheetViews>
  <sheetFormatPr defaultRowHeight="8.4" x14ac:dyDescent="0.15"/>
  <cols>
    <col min="1" max="1" width="50.1640625" style="68" customWidth="1"/>
    <col min="2" max="2" width="4.33203125" style="68" customWidth="1"/>
    <col min="3" max="31" width="14.83203125" style="68" customWidth="1"/>
    <col min="32" max="16384" width="9.33203125" style="68"/>
  </cols>
  <sheetData>
    <row r="1" spans="1:37" ht="10.199999999999999" x14ac:dyDescent="0.2">
      <c r="A1" s="219" t="s">
        <v>10</v>
      </c>
    </row>
    <row r="2" spans="1:37" ht="10.199999999999999" x14ac:dyDescent="0.2">
      <c r="A2" s="219" t="s">
        <v>11</v>
      </c>
    </row>
    <row r="3" spans="1:37" ht="10.199999999999999" x14ac:dyDescent="0.2">
      <c r="A3" s="219" t="str">
        <f>'GAS SUM'!A3</f>
        <v>As of December 26, 2001</v>
      </c>
    </row>
    <row r="4" spans="1:37" ht="10.199999999999999" x14ac:dyDescent="0.2">
      <c r="A4" s="219" t="s">
        <v>12</v>
      </c>
      <c r="F4" s="67"/>
    </row>
    <row r="5" spans="1:37" x14ac:dyDescent="0.15">
      <c r="I5" s="195"/>
    </row>
    <row r="6" spans="1:37" x14ac:dyDescent="0.15">
      <c r="A6" s="67" t="s">
        <v>13</v>
      </c>
    </row>
    <row r="7" spans="1:37" x14ac:dyDescent="0.15">
      <c r="A7" s="68" t="s">
        <v>131</v>
      </c>
      <c r="D7" s="64">
        <f>SUM(C16:M16)</f>
        <v>1408220.94</v>
      </c>
      <c r="F7" s="196" t="s">
        <v>47</v>
      </c>
      <c r="I7" s="197" t="s">
        <v>41</v>
      </c>
      <c r="J7" s="197" t="s">
        <v>44</v>
      </c>
      <c r="K7" s="197" t="s">
        <v>45</v>
      </c>
    </row>
    <row r="8" spans="1:37" x14ac:dyDescent="0.15">
      <c r="A8" s="68" t="s">
        <v>132</v>
      </c>
      <c r="D8" s="64">
        <f>N16</f>
        <v>145861</v>
      </c>
      <c r="E8" s="64"/>
      <c r="F8" s="68" t="s">
        <v>40</v>
      </c>
      <c r="G8" s="69"/>
      <c r="I8" s="198">
        <f>'GAS SUM'!C23</f>
        <v>0</v>
      </c>
      <c r="J8" s="199">
        <v>1000000</v>
      </c>
      <c r="K8" s="200">
        <f>IF(I8&gt;J8,I8-J8,0)</f>
        <v>0</v>
      </c>
    </row>
    <row r="9" spans="1:37" x14ac:dyDescent="0.15">
      <c r="A9" s="68" t="s">
        <v>14</v>
      </c>
      <c r="B9" s="201"/>
      <c r="C9" s="64">
        <f>C23</f>
        <v>467433</v>
      </c>
      <c r="F9" s="68" t="s">
        <v>15</v>
      </c>
      <c r="I9" s="53">
        <f>O52</f>
        <v>215</v>
      </c>
      <c r="J9" s="64">
        <v>-1000000</v>
      </c>
      <c r="K9" s="202">
        <f>IF(I9&lt;J9,I9-J9,0)</f>
        <v>0</v>
      </c>
    </row>
    <row r="10" spans="1:37" x14ac:dyDescent="0.15">
      <c r="A10" s="68" t="s">
        <v>16</v>
      </c>
      <c r="B10" s="203"/>
      <c r="C10" s="204">
        <v>2541355.6032664902</v>
      </c>
      <c r="F10" s="68" t="s">
        <v>17</v>
      </c>
      <c r="I10" s="64">
        <f>'5-DAY'!C2</f>
        <v>81603</v>
      </c>
      <c r="J10" s="64">
        <v>-2250000</v>
      </c>
      <c r="K10" s="202">
        <f>IF(I10&lt;J10,I10-J10,0)</f>
        <v>0</v>
      </c>
    </row>
    <row r="11" spans="1:37" x14ac:dyDescent="0.15">
      <c r="A11" s="68" t="s">
        <v>38</v>
      </c>
      <c r="B11" s="203"/>
      <c r="C11" s="66"/>
      <c r="D11" s="64">
        <f>SUM(C9:C10)</f>
        <v>3008788.6032664902</v>
      </c>
      <c r="F11" s="68" t="s">
        <v>46</v>
      </c>
      <c r="H11" s="66"/>
      <c r="I11" s="205">
        <f>'Gap Risk'!B7</f>
        <v>0</v>
      </c>
      <c r="J11" s="206">
        <v>5000000</v>
      </c>
      <c r="K11" s="207">
        <f>IF(ABS(I11)&gt;J11,ABS(I11)-J11,0)</f>
        <v>0</v>
      </c>
    </row>
    <row r="12" spans="1:37" x14ac:dyDescent="0.15">
      <c r="A12" s="208" t="s">
        <v>18</v>
      </c>
      <c r="B12" s="209"/>
      <c r="C12" s="209"/>
      <c r="D12" s="210">
        <f>SUM(D7:D11)</f>
        <v>4562870.5432664901</v>
      </c>
      <c r="F12" s="68" t="s">
        <v>102</v>
      </c>
      <c r="I12" s="205">
        <f>'Gap Risk'!B10</f>
        <v>0</v>
      </c>
      <c r="J12" s="206">
        <v>5000000</v>
      </c>
      <c r="K12" s="207">
        <f>IF(ABS(I12)&gt;J12,ABS(I12)-J12,0)</f>
        <v>0</v>
      </c>
    </row>
    <row r="13" spans="1:37" x14ac:dyDescent="0.15">
      <c r="D13" s="64"/>
      <c r="E13" s="64"/>
    </row>
    <row r="14" spans="1:37" x14ac:dyDescent="0.15">
      <c r="C14" s="56"/>
      <c r="D14" s="64"/>
      <c r="E14" s="64"/>
    </row>
    <row r="15" spans="1:37" s="70" customFormat="1" x14ac:dyDescent="0.15">
      <c r="A15" s="67" t="s">
        <v>141</v>
      </c>
      <c r="C15" s="71">
        <v>36892</v>
      </c>
      <c r="D15" s="71">
        <v>36923</v>
      </c>
      <c r="E15" s="71">
        <v>36951</v>
      </c>
      <c r="F15" s="71">
        <v>36982</v>
      </c>
      <c r="G15" s="71">
        <v>37012</v>
      </c>
      <c r="H15" s="71">
        <v>37043</v>
      </c>
      <c r="I15" s="71">
        <v>37073</v>
      </c>
      <c r="J15" s="71">
        <v>37104</v>
      </c>
      <c r="K15" s="71">
        <v>37135</v>
      </c>
      <c r="L15" s="71">
        <v>37165</v>
      </c>
      <c r="M15" s="71">
        <v>37196</v>
      </c>
      <c r="N15" s="71">
        <v>37226</v>
      </c>
      <c r="O15" s="59" t="s">
        <v>19</v>
      </c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/>
      <c r="AC15" s="71"/>
      <c r="AD15" s="71"/>
      <c r="AE15" s="71"/>
    </row>
    <row r="16" spans="1:37" x14ac:dyDescent="0.15">
      <c r="A16" s="61" t="s">
        <v>20</v>
      </c>
      <c r="B16" s="61"/>
      <c r="C16" s="55">
        <v>0</v>
      </c>
      <c r="D16" s="55">
        <f>-73083</f>
        <v>-73083</v>
      </c>
      <c r="E16" s="55">
        <v>268221</v>
      </c>
      <c r="F16" s="55">
        <v>194767</v>
      </c>
      <c r="G16" s="55">
        <v>96424</v>
      </c>
      <c r="H16" s="55">
        <v>-41521</v>
      </c>
      <c r="I16" s="55">
        <v>290235</v>
      </c>
      <c r="J16" s="55">
        <f>135570+40000</f>
        <v>175570</v>
      </c>
      <c r="K16" s="55">
        <f>132471+38900</f>
        <v>171371</v>
      </c>
      <c r="L16" s="55">
        <f>207918.94-8750</f>
        <v>199168.94</v>
      </c>
      <c r="M16" s="55">
        <f>113218+13850</f>
        <v>127068</v>
      </c>
      <c r="N16" s="55">
        <f>132261+4100+9500</f>
        <v>145861</v>
      </c>
      <c r="O16" s="55">
        <f>SUM(C16:N16)</f>
        <v>1554081.94</v>
      </c>
      <c r="P16" s="73"/>
      <c r="Q16" s="73"/>
      <c r="R16" s="73"/>
      <c r="S16" s="73"/>
      <c r="T16" s="73"/>
      <c r="U16" s="73"/>
      <c r="V16" s="73"/>
      <c r="W16" s="73"/>
      <c r="X16" s="73"/>
      <c r="Y16" s="73"/>
      <c r="Z16" s="73"/>
      <c r="AA16" s="73"/>
      <c r="AB16" s="73"/>
      <c r="AC16" s="73"/>
      <c r="AD16" s="73"/>
      <c r="AE16" s="73"/>
      <c r="AF16" s="73"/>
      <c r="AG16" s="73"/>
      <c r="AH16" s="73"/>
      <c r="AI16" s="73"/>
      <c r="AJ16" s="73"/>
      <c r="AK16" s="73"/>
    </row>
    <row r="17" spans="1:37" x14ac:dyDescent="0.15">
      <c r="O17" s="64"/>
      <c r="AF17" s="73"/>
      <c r="AG17" s="73"/>
      <c r="AH17" s="73"/>
      <c r="AI17" s="73"/>
      <c r="AJ17" s="73"/>
      <c r="AK17" s="73"/>
    </row>
    <row r="18" spans="1:37" x14ac:dyDescent="0.15">
      <c r="N18" s="64"/>
      <c r="AF18" s="73"/>
      <c r="AG18" s="73"/>
      <c r="AH18" s="73"/>
      <c r="AI18" s="73"/>
      <c r="AJ18" s="73"/>
      <c r="AK18" s="73"/>
    </row>
    <row r="19" spans="1:37" x14ac:dyDescent="0.15">
      <c r="A19" s="67" t="s">
        <v>14</v>
      </c>
      <c r="J19" s="64"/>
      <c r="AF19" s="73"/>
      <c r="AG19" s="73"/>
      <c r="AH19" s="73"/>
      <c r="AI19" s="73"/>
      <c r="AJ19" s="73"/>
      <c r="AK19" s="73"/>
    </row>
    <row r="20" spans="1:37" x14ac:dyDescent="0.15">
      <c r="A20" s="68" t="s">
        <v>21</v>
      </c>
      <c r="C20" s="64">
        <f>O47</f>
        <v>428768</v>
      </c>
      <c r="AF20" s="73"/>
      <c r="AG20" s="73"/>
      <c r="AH20" s="73"/>
      <c r="AI20" s="73"/>
      <c r="AJ20" s="73"/>
      <c r="AK20" s="73"/>
    </row>
    <row r="21" spans="1:37" x14ac:dyDescent="0.15">
      <c r="A21" s="68" t="s">
        <v>22</v>
      </c>
      <c r="C21" s="64">
        <f>O48</f>
        <v>0</v>
      </c>
      <c r="AF21" s="73"/>
      <c r="AG21" s="73"/>
      <c r="AH21" s="73"/>
      <c r="AI21" s="73"/>
      <c r="AJ21" s="73"/>
      <c r="AK21" s="73"/>
    </row>
    <row r="22" spans="1:37" x14ac:dyDescent="0.15">
      <c r="A22" s="68" t="s">
        <v>43</v>
      </c>
      <c r="C22" s="64">
        <f>O49</f>
        <v>38665</v>
      </c>
      <c r="AF22" s="73"/>
      <c r="AG22" s="73"/>
      <c r="AH22" s="73"/>
      <c r="AI22" s="73"/>
      <c r="AJ22" s="73"/>
      <c r="AK22" s="73"/>
    </row>
    <row r="23" spans="1:37" x14ac:dyDescent="0.15">
      <c r="A23" s="61" t="s">
        <v>14</v>
      </c>
      <c r="B23" s="211"/>
      <c r="C23" s="55">
        <f>SUM(C20:C22)</f>
        <v>467433</v>
      </c>
      <c r="AF23" s="73"/>
      <c r="AG23" s="73"/>
      <c r="AH23" s="73"/>
      <c r="AI23" s="73"/>
      <c r="AJ23" s="73"/>
      <c r="AK23" s="73"/>
    </row>
    <row r="24" spans="1:37" x14ac:dyDescent="0.15">
      <c r="AF24" s="73"/>
      <c r="AG24" s="73"/>
      <c r="AH24" s="73"/>
      <c r="AI24" s="73"/>
      <c r="AJ24" s="73"/>
      <c r="AK24" s="73"/>
    </row>
    <row r="25" spans="1:37" x14ac:dyDescent="0.15">
      <c r="AF25" s="73"/>
      <c r="AG25" s="73"/>
      <c r="AH25" s="73"/>
      <c r="AI25" s="73"/>
      <c r="AJ25" s="73"/>
      <c r="AK25" s="73"/>
    </row>
    <row r="26" spans="1:37" x14ac:dyDescent="0.15">
      <c r="A26" s="67" t="s">
        <v>23</v>
      </c>
      <c r="C26" s="59">
        <v>37257</v>
      </c>
      <c r="D26" s="59">
        <v>37288</v>
      </c>
      <c r="E26" s="59">
        <v>37316</v>
      </c>
      <c r="F26" s="59">
        <v>37347</v>
      </c>
      <c r="G26" s="59">
        <v>37377</v>
      </c>
      <c r="H26" s="59">
        <v>37408</v>
      </c>
      <c r="I26" s="59">
        <v>37438</v>
      </c>
      <c r="J26" s="59">
        <v>37469</v>
      </c>
      <c r="K26" s="59">
        <v>37500</v>
      </c>
      <c r="L26" s="59">
        <v>37530</v>
      </c>
      <c r="M26" s="59">
        <v>37561</v>
      </c>
      <c r="N26" s="59">
        <v>37591</v>
      </c>
      <c r="O26" s="58"/>
      <c r="AF26" s="73"/>
      <c r="AG26" s="73"/>
      <c r="AH26" s="73"/>
      <c r="AI26" s="73"/>
      <c r="AJ26" s="73"/>
      <c r="AK26" s="73"/>
    </row>
    <row r="27" spans="1:37" x14ac:dyDescent="0.15">
      <c r="C27" s="73"/>
      <c r="D27" s="73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69"/>
      <c r="AF27" s="73"/>
      <c r="AG27" s="73"/>
      <c r="AH27" s="73"/>
      <c r="AI27" s="73"/>
      <c r="AJ27" s="73"/>
      <c r="AK27" s="73"/>
    </row>
    <row r="28" spans="1:37" x14ac:dyDescent="0.15">
      <c r="A28" s="61" t="s">
        <v>24</v>
      </c>
      <c r="B28" s="62"/>
      <c r="C28" s="62">
        <f>'SPEC REPORT DETAILS'!J8+'SPEC REPORT DETAILS'!J20+'SPEC REPORT DETAILS'!J32+'SPEC REPORT DETAILS'!J44</f>
        <v>0</v>
      </c>
      <c r="D28" s="62">
        <f>'SPEC REPORT DETAILS'!K8+'SPEC REPORT DETAILS'!K20+'SPEC REPORT DETAILS'!K32+'SPEC REPORT DETAILS'!K44</f>
        <v>0</v>
      </c>
      <c r="E28" s="62">
        <f>'SPEC REPORT DETAILS'!L8+'SPEC REPORT DETAILS'!L20+'SPEC REPORT DETAILS'!L32+'SPEC REPORT DETAILS'!L44</f>
        <v>0</v>
      </c>
      <c r="F28" s="62">
        <f>'SPEC REPORT DETAILS'!M8+'SPEC REPORT DETAILS'!M20+'SPEC REPORT DETAILS'!M32+'SPEC REPORT DETAILS'!M44</f>
        <v>0</v>
      </c>
      <c r="G28" s="62">
        <f>'SPEC REPORT DETAILS'!N8+'SPEC REPORT DETAILS'!N20+'SPEC REPORT DETAILS'!N32+'SPEC REPORT DETAILS'!N44</f>
        <v>0</v>
      </c>
      <c r="H28" s="62">
        <f>'SPEC REPORT DETAILS'!O8+'SPEC REPORT DETAILS'!O20+'SPEC REPORT DETAILS'!O32+'SPEC REPORT DETAILS'!O44</f>
        <v>0</v>
      </c>
      <c r="I28" s="62">
        <f>'SPEC REPORT DETAILS'!P8+'SPEC REPORT DETAILS'!P20+'SPEC REPORT DETAILS'!P32+'SPEC REPORT DETAILS'!P44</f>
        <v>0</v>
      </c>
      <c r="J28" s="62">
        <f>'SPEC REPORT DETAILS'!Q8+'SPEC REPORT DETAILS'!Q20+'SPEC REPORT DETAILS'!Q32+'SPEC REPORT DETAILS'!Q44</f>
        <v>0</v>
      </c>
      <c r="K28" s="62">
        <f>'SPEC REPORT DETAILS'!R8+'SPEC REPORT DETAILS'!R20+'SPEC REPORT DETAILS'!R32+'SPEC REPORT DETAILS'!R44</f>
        <v>0</v>
      </c>
      <c r="L28" s="62">
        <f>'SPEC REPORT DETAILS'!S8+'SPEC REPORT DETAILS'!S20+'SPEC REPORT DETAILS'!S32+'SPEC REPORT DETAILS'!S44</f>
        <v>0</v>
      </c>
      <c r="M28" s="62">
        <f>'SPEC REPORT DETAILS'!T8+'SPEC REPORT DETAILS'!T20+'SPEC REPORT DETAILS'!T32+'SPEC REPORT DETAILS'!T44</f>
        <v>0</v>
      </c>
      <c r="N28" s="62">
        <f>'SPEC REPORT DETAILS'!U8+'SPEC REPORT DETAILS'!U20+'SPEC REPORT DETAILS'!U32+'SPEC REPORT DETAILS'!U44</f>
        <v>0</v>
      </c>
      <c r="O28" s="63"/>
    </row>
    <row r="29" spans="1:37" s="63" customFormat="1" x14ac:dyDescent="0.15">
      <c r="A29" s="72" t="s">
        <v>37</v>
      </c>
      <c r="C29" s="220">
        <f>'SPEC SUM FIXED INPUT PG'!C21</f>
        <v>0</v>
      </c>
      <c r="D29" s="220">
        <f>'SPEC SUM FIXED INPUT PG'!D21</f>
        <v>0</v>
      </c>
      <c r="E29" s="220">
        <f>'SPEC SUM FIXED INPUT PG'!E21</f>
        <v>0</v>
      </c>
      <c r="F29" s="220">
        <f>'SPEC SUM FIXED INPUT PG'!F21</f>
        <v>0</v>
      </c>
      <c r="G29" s="220">
        <f>'SPEC SUM FIXED INPUT PG'!G21</f>
        <v>0</v>
      </c>
      <c r="H29" s="220">
        <f>'SPEC SUM FIXED INPUT PG'!H21</f>
        <v>0</v>
      </c>
      <c r="I29" s="220">
        <f>'SPEC SUM FIXED INPUT PG'!I21</f>
        <v>0</v>
      </c>
      <c r="J29" s="220">
        <f>'SPEC SUM FIXED INPUT PG'!J21</f>
        <v>0</v>
      </c>
      <c r="K29" s="220">
        <f>'SPEC SUM FIXED INPUT PG'!K21</f>
        <v>0</v>
      </c>
      <c r="L29" s="220">
        <f>'SPEC SUM FIXED INPUT PG'!L21</f>
        <v>0</v>
      </c>
      <c r="M29" s="220">
        <f>'SPEC SUM FIXED INPUT PG'!M21</f>
        <v>0</v>
      </c>
      <c r="N29" s="220">
        <f>'SPEC SUM FIXED INPUT PG'!N21</f>
        <v>0</v>
      </c>
    </row>
    <row r="30" spans="1:37" s="63" customFormat="1" x14ac:dyDescent="0.15">
      <c r="A30" s="68" t="s">
        <v>0</v>
      </c>
      <c r="C30" s="60">
        <f>ROUND((C28-C29),0)</f>
        <v>0</v>
      </c>
      <c r="D30" s="60">
        <f t="shared" ref="D30:N30" si="0">ROUND((D28-D29),0)</f>
        <v>0</v>
      </c>
      <c r="E30" s="60">
        <f t="shared" si="0"/>
        <v>0</v>
      </c>
      <c r="F30" s="60">
        <f t="shared" si="0"/>
        <v>0</v>
      </c>
      <c r="G30" s="60">
        <f t="shared" si="0"/>
        <v>0</v>
      </c>
      <c r="H30" s="60">
        <f t="shared" si="0"/>
        <v>0</v>
      </c>
      <c r="I30" s="60">
        <f t="shared" si="0"/>
        <v>0</v>
      </c>
      <c r="J30" s="60">
        <f t="shared" si="0"/>
        <v>0</v>
      </c>
      <c r="K30" s="60">
        <f t="shared" si="0"/>
        <v>0</v>
      </c>
      <c r="L30" s="60">
        <f t="shared" si="0"/>
        <v>0</v>
      </c>
      <c r="M30" s="60">
        <f t="shared" si="0"/>
        <v>0</v>
      </c>
      <c r="N30" s="60">
        <f t="shared" si="0"/>
        <v>0</v>
      </c>
    </row>
    <row r="31" spans="1:37" s="63" customFormat="1" x14ac:dyDescent="0.15">
      <c r="N31" s="73"/>
    </row>
    <row r="32" spans="1:37" x14ac:dyDescent="0.15">
      <c r="A32" s="196" t="s">
        <v>1</v>
      </c>
      <c r="C32" s="73"/>
      <c r="D32" s="73"/>
      <c r="E32" s="73"/>
      <c r="F32" s="73"/>
      <c r="G32" s="73"/>
      <c r="H32" s="73"/>
      <c r="I32" s="73"/>
      <c r="J32" s="73"/>
      <c r="K32" s="73"/>
      <c r="L32" s="73"/>
      <c r="M32" s="73"/>
      <c r="N32" s="73"/>
      <c r="O32" s="69"/>
      <c r="AF32" s="73"/>
      <c r="AG32" s="73"/>
      <c r="AH32" s="73"/>
      <c r="AI32" s="73"/>
      <c r="AJ32" s="73"/>
      <c r="AK32" s="73"/>
    </row>
    <row r="33" spans="1:37" x14ac:dyDescent="0.15">
      <c r="A33" s="64" t="s">
        <v>25</v>
      </c>
      <c r="C33" s="64">
        <f>'SPEC REPORT DETAILS'!J10+'SPEC REPORT DETAILS'!J22+'SPEC REPORT DETAILS'!J34+'SPEC REPORT DETAILS'!J47</f>
        <v>161668</v>
      </c>
      <c r="D33" s="64">
        <f>'SPEC REPORT DETAILS'!K10+'SPEC REPORT DETAILS'!K22+'SPEC REPORT DETAILS'!K34+'SPEC REPORT DETAILS'!K47</f>
        <v>145603</v>
      </c>
      <c r="E33" s="64">
        <f>'SPEC REPORT DETAILS'!L10+'SPEC REPORT DETAILS'!L22+'SPEC REPORT DETAILS'!L34+'SPEC REPORT DETAILS'!L47</f>
        <v>160812</v>
      </c>
      <c r="F33" s="64">
        <f>'SPEC REPORT DETAILS'!M10+'SPEC REPORT DETAILS'!M22+'SPEC REPORT DETAILS'!M34+'SPEC REPORT DETAILS'!M47</f>
        <v>-5540</v>
      </c>
      <c r="G33" s="64">
        <f>'SPEC REPORT DETAILS'!N10+'SPEC REPORT DETAILS'!N22+'SPEC REPORT DETAILS'!N34+'SPEC REPORT DETAILS'!N47</f>
        <v>-5723</v>
      </c>
      <c r="H33" s="64">
        <f>'SPEC REPORT DETAILS'!O10+'SPEC REPORT DETAILS'!O22+'SPEC REPORT DETAILS'!O34+'SPEC REPORT DETAILS'!O47</f>
        <v>-5526</v>
      </c>
      <c r="I33" s="64">
        <f>'SPEC REPORT DETAILS'!P10+'SPEC REPORT DETAILS'!P22+'SPEC REPORT DETAILS'!P34+'SPEC REPORT DETAILS'!P47</f>
        <v>-5697</v>
      </c>
      <c r="J33" s="64">
        <f>'SPEC REPORT DETAILS'!Q10+'SPEC REPORT DETAILS'!Q22+'SPEC REPORT DETAILS'!Q34+'SPEC REPORT DETAILS'!Q47</f>
        <v>-5684</v>
      </c>
      <c r="K33" s="64">
        <f>'SPEC REPORT DETAILS'!R10+'SPEC REPORT DETAILS'!R22+'SPEC REPORT DETAILS'!R34+'SPEC REPORT DETAILS'!R47</f>
        <v>-5488</v>
      </c>
      <c r="L33" s="64">
        <f>'SPEC REPORT DETAILS'!S10+'SPEC REPORT DETAILS'!S22+'SPEC REPORT DETAILS'!S34+'SPEC REPORT DETAILS'!S47</f>
        <v>-5657</v>
      </c>
      <c r="M33" s="64">
        <f>'SPEC REPORT DETAILS'!T10+'SPEC REPORT DETAILS'!T22+'SPEC REPORT DETAILS'!T34+'SPEC REPORT DETAILS'!T47</f>
        <v>0</v>
      </c>
      <c r="N33" s="64">
        <f>'SPEC REPORT DETAILS'!U10+'SPEC REPORT DETAILS'!U22+'SPEC REPORT DETAILS'!U34+'SPEC REPORT DETAILS'!U47</f>
        <v>0</v>
      </c>
      <c r="O33" s="65"/>
      <c r="AF33" s="73"/>
      <c r="AG33" s="73"/>
      <c r="AH33" s="73"/>
      <c r="AI33" s="73"/>
      <c r="AJ33" s="73"/>
      <c r="AK33" s="73"/>
    </row>
    <row r="34" spans="1:37" x14ac:dyDescent="0.15">
      <c r="A34" s="64" t="s">
        <v>26</v>
      </c>
      <c r="C34" s="66">
        <f>'SPEC REPORT DETAILS'!J11+'SPEC REPORT DETAILS'!J23+'SPEC REPORT DETAILS'!J35+'SPEC REPORT DETAILS'!J47</f>
        <v>0</v>
      </c>
      <c r="D34" s="66">
        <f>'SPEC REPORT DETAILS'!K11+'SPEC REPORT DETAILS'!K23+'SPEC REPORT DETAILS'!K35+'SPEC REPORT DETAILS'!K47</f>
        <v>0</v>
      </c>
      <c r="E34" s="66">
        <f>'SPEC REPORT DETAILS'!L11+'SPEC REPORT DETAILS'!L23+'SPEC REPORT DETAILS'!L35+'SPEC REPORT DETAILS'!L47</f>
        <v>0</v>
      </c>
      <c r="F34" s="66">
        <f>'SPEC REPORT DETAILS'!M11+'SPEC REPORT DETAILS'!M23+'SPEC REPORT DETAILS'!M35+'SPEC REPORT DETAILS'!M47</f>
        <v>0</v>
      </c>
      <c r="G34" s="66">
        <f>'SPEC REPORT DETAILS'!N11+'SPEC REPORT DETAILS'!N23+'SPEC REPORT DETAILS'!N35+'SPEC REPORT DETAILS'!N47</f>
        <v>0</v>
      </c>
      <c r="H34" s="66">
        <f>'SPEC REPORT DETAILS'!O11+'SPEC REPORT DETAILS'!O23+'SPEC REPORT DETAILS'!O35+'SPEC REPORT DETAILS'!O47</f>
        <v>0</v>
      </c>
      <c r="I34" s="66">
        <f>'SPEC REPORT DETAILS'!P11+'SPEC REPORT DETAILS'!P23+'SPEC REPORT DETAILS'!P35+'SPEC REPORT DETAILS'!P47</f>
        <v>0</v>
      </c>
      <c r="J34" s="66">
        <f>'SPEC REPORT DETAILS'!Q11+'SPEC REPORT DETAILS'!Q23+'SPEC REPORT DETAILS'!Q35+'SPEC REPORT DETAILS'!Q47</f>
        <v>0</v>
      </c>
      <c r="K34" s="66">
        <f>'SPEC REPORT DETAILS'!R11+'SPEC REPORT DETAILS'!R23+'SPEC REPORT DETAILS'!R35+'SPEC REPORT DETAILS'!R47</f>
        <v>0</v>
      </c>
      <c r="L34" s="66">
        <f>'SPEC REPORT DETAILS'!S11+'SPEC REPORT DETAILS'!S23+'SPEC REPORT DETAILS'!S35+'SPEC REPORT DETAILS'!S47</f>
        <v>0</v>
      </c>
      <c r="M34" s="66">
        <f>'SPEC REPORT DETAILS'!T11+'SPEC REPORT DETAILS'!T23+'SPEC REPORT DETAILS'!T35+'SPEC REPORT DETAILS'!T47</f>
        <v>0</v>
      </c>
      <c r="N34" s="66">
        <f>'SPEC REPORT DETAILS'!U11+'SPEC REPORT DETAILS'!U23+'SPEC REPORT DETAILS'!U35+'SPEC REPORT DETAILS'!U47</f>
        <v>0</v>
      </c>
      <c r="O34" s="65"/>
    </row>
    <row r="35" spans="1:37" x14ac:dyDescent="0.15">
      <c r="A35" s="64" t="s">
        <v>42</v>
      </c>
      <c r="B35" s="213"/>
      <c r="C35" s="64">
        <f>'SPEC BASIS'!C17</f>
        <v>-15801</v>
      </c>
      <c r="D35" s="64">
        <f>'SPEC BASIS'!D17</f>
        <v>-14231</v>
      </c>
      <c r="E35" s="64">
        <f>'SPEC BASIS'!E17</f>
        <v>-15717</v>
      </c>
      <c r="F35" s="64">
        <f>'SPEC BASIS'!F17</f>
        <v>11896</v>
      </c>
      <c r="G35" s="64">
        <f>'SPEC BASIS'!G17</f>
        <v>12288</v>
      </c>
      <c r="H35" s="64">
        <f>'SPEC BASIS'!H17</f>
        <v>11864</v>
      </c>
      <c r="I35" s="64">
        <f>'SPEC BASIS'!I17</f>
        <v>12232</v>
      </c>
      <c r="J35" s="64">
        <f>'SPEC BASIS'!J17</f>
        <v>12204</v>
      </c>
      <c r="K35" s="64">
        <f>'SPEC BASIS'!K17</f>
        <v>11783</v>
      </c>
      <c r="L35" s="64">
        <f>'SPEC BASIS'!L17</f>
        <v>12147</v>
      </c>
      <c r="M35" s="64">
        <f>'SPEC BASIS'!M17</f>
        <v>0</v>
      </c>
      <c r="N35" s="64">
        <f>'SPEC BASIS'!N17</f>
        <v>0</v>
      </c>
    </row>
    <row r="36" spans="1:37" s="56" customFormat="1" x14ac:dyDescent="0.15">
      <c r="A36" s="61" t="s">
        <v>27</v>
      </c>
      <c r="B36" s="214"/>
      <c r="C36" s="55">
        <f>SUM(C33:C35)</f>
        <v>145867</v>
      </c>
      <c r="D36" s="55">
        <f t="shared" ref="D36:N36" si="1">SUM(D33:D35)</f>
        <v>131372</v>
      </c>
      <c r="E36" s="55">
        <f t="shared" si="1"/>
        <v>145095</v>
      </c>
      <c r="F36" s="55">
        <f t="shared" si="1"/>
        <v>6356</v>
      </c>
      <c r="G36" s="55">
        <f t="shared" si="1"/>
        <v>6565</v>
      </c>
      <c r="H36" s="55">
        <f t="shared" si="1"/>
        <v>6338</v>
      </c>
      <c r="I36" s="55">
        <f t="shared" si="1"/>
        <v>6535</v>
      </c>
      <c r="J36" s="55">
        <f t="shared" si="1"/>
        <v>6520</v>
      </c>
      <c r="K36" s="55">
        <f t="shared" si="1"/>
        <v>6295</v>
      </c>
      <c r="L36" s="55">
        <f t="shared" si="1"/>
        <v>6490</v>
      </c>
      <c r="M36" s="55">
        <f t="shared" si="1"/>
        <v>0</v>
      </c>
      <c r="N36" s="55">
        <f t="shared" si="1"/>
        <v>0</v>
      </c>
    </row>
    <row r="37" spans="1:37" x14ac:dyDescent="0.15">
      <c r="A37" s="67" t="s">
        <v>2</v>
      </c>
      <c r="C37" s="215">
        <f>'SPEC BASIS'!C18+'SPEC SUM FIXED INPUT PG'!C28</f>
        <v>145798</v>
      </c>
      <c r="D37" s="215">
        <f>'SPEC BASIS'!D18+'SPEC SUM FIXED INPUT PG'!D28</f>
        <v>131311</v>
      </c>
      <c r="E37" s="215">
        <f>'SPEC BASIS'!E18+'SPEC SUM FIXED INPUT PG'!E28</f>
        <v>145029</v>
      </c>
      <c r="F37" s="215">
        <f>'SPEC BASIS'!F18+'SPEC SUM FIXED INPUT PG'!F28</f>
        <v>6352</v>
      </c>
      <c r="G37" s="215">
        <f>'SPEC BASIS'!G18+'SPEC SUM FIXED INPUT PG'!G28</f>
        <v>6562</v>
      </c>
      <c r="H37" s="215">
        <f>'SPEC BASIS'!H18+'SPEC SUM FIXED INPUT PG'!H28</f>
        <v>6337</v>
      </c>
      <c r="I37" s="215">
        <f>'SPEC BASIS'!I18+'SPEC SUM FIXED INPUT PG'!I28</f>
        <v>6533</v>
      </c>
      <c r="J37" s="215">
        <f>'SPEC BASIS'!J18+'SPEC SUM FIXED INPUT PG'!J28</f>
        <v>6517</v>
      </c>
      <c r="K37" s="215">
        <f>'SPEC BASIS'!K18+'SPEC SUM FIXED INPUT PG'!K28</f>
        <v>6292</v>
      </c>
      <c r="L37" s="215">
        <f>'SPEC BASIS'!L18+'SPEC SUM FIXED INPUT PG'!L28</f>
        <v>6487</v>
      </c>
      <c r="M37" s="215">
        <f>'SPEC BASIS'!M18+'SPEC SUM FIXED INPUT PG'!M28</f>
        <v>0</v>
      </c>
      <c r="N37" s="215">
        <f>'SPEC BASIS'!N18+'SPEC SUM FIXED INPUT PG'!N28</f>
        <v>0</v>
      </c>
    </row>
    <row r="38" spans="1:37" x14ac:dyDescent="0.15">
      <c r="A38" s="68" t="s">
        <v>0</v>
      </c>
      <c r="C38" s="64">
        <f>C36-C37</f>
        <v>69</v>
      </c>
      <c r="D38" s="64">
        <f t="shared" ref="D38:N38" si="2">D36-D37</f>
        <v>61</v>
      </c>
      <c r="E38" s="64">
        <f t="shared" si="2"/>
        <v>66</v>
      </c>
      <c r="F38" s="64">
        <f t="shared" si="2"/>
        <v>4</v>
      </c>
      <c r="G38" s="64">
        <f t="shared" si="2"/>
        <v>3</v>
      </c>
      <c r="H38" s="64">
        <f t="shared" si="2"/>
        <v>1</v>
      </c>
      <c r="I38" s="64">
        <f t="shared" si="2"/>
        <v>2</v>
      </c>
      <c r="J38" s="64">
        <f t="shared" si="2"/>
        <v>3</v>
      </c>
      <c r="K38" s="64">
        <f t="shared" si="2"/>
        <v>3</v>
      </c>
      <c r="L38" s="64">
        <f t="shared" si="2"/>
        <v>3</v>
      </c>
      <c r="M38" s="64">
        <f t="shared" si="2"/>
        <v>0</v>
      </c>
      <c r="N38" s="64">
        <f t="shared" si="2"/>
        <v>0</v>
      </c>
    </row>
    <row r="40" spans="1:37" x14ac:dyDescent="0.15">
      <c r="A40" s="67" t="s">
        <v>23</v>
      </c>
      <c r="C40" s="59">
        <v>37622</v>
      </c>
      <c r="D40" s="59">
        <v>37653</v>
      </c>
      <c r="E40" s="59">
        <v>37681</v>
      </c>
      <c r="F40" s="59">
        <v>37712</v>
      </c>
      <c r="G40" s="59">
        <v>37742</v>
      </c>
      <c r="H40" s="59">
        <v>37773</v>
      </c>
      <c r="I40" s="59">
        <v>37803</v>
      </c>
      <c r="J40" s="59">
        <v>37834</v>
      </c>
      <c r="K40" s="59">
        <v>37865</v>
      </c>
      <c r="L40" s="59">
        <v>37895</v>
      </c>
      <c r="M40" s="59">
        <v>37926</v>
      </c>
      <c r="N40" s="59">
        <v>37956</v>
      </c>
      <c r="O40" s="59" t="s">
        <v>19</v>
      </c>
    </row>
    <row r="41" spans="1:37" x14ac:dyDescent="0.15">
      <c r="C41" s="73"/>
      <c r="D41" s="73"/>
      <c r="E41" s="73"/>
      <c r="F41" s="73"/>
      <c r="G41" s="73"/>
      <c r="H41" s="73"/>
      <c r="I41" s="73"/>
      <c r="J41" s="73"/>
      <c r="K41" s="73"/>
      <c r="L41" s="73"/>
      <c r="M41" s="73"/>
      <c r="O41" s="216"/>
    </row>
    <row r="42" spans="1:37" x14ac:dyDescent="0.15">
      <c r="A42" s="61" t="s">
        <v>24</v>
      </c>
      <c r="B42" s="62"/>
      <c r="C42" s="62">
        <f>'SPEC REPORT DETAILS'!V8+'SPEC REPORT DETAILS'!V20+'SPEC REPORT DETAILS'!V32+'SPEC REPORT DETAILS'!V44</f>
        <v>0</v>
      </c>
      <c r="D42" s="62">
        <f>'SPEC REPORT DETAILS'!W8+'SPEC REPORT DETAILS'!W20+'SPEC REPORT DETAILS'!W32+'SPEC REPORT DETAILS'!W44</f>
        <v>0</v>
      </c>
      <c r="E42" s="62">
        <f>'SPEC REPORT DETAILS'!X8+'SPEC REPORT DETAILS'!X20+'SPEC REPORT DETAILS'!X32+'SPEC REPORT DETAILS'!X44</f>
        <v>0</v>
      </c>
      <c r="F42" s="62">
        <f>'SPEC REPORT DETAILS'!Y8+'SPEC REPORT DETAILS'!Y20+'SPEC REPORT DETAILS'!Y32+'SPEC REPORT DETAILS'!Y44</f>
        <v>0</v>
      </c>
      <c r="G42" s="62">
        <f>'SPEC REPORT DETAILS'!Z8+'SPEC REPORT DETAILS'!Z20+'SPEC REPORT DETAILS'!Z32+'SPEC REPORT DETAILS'!Z44</f>
        <v>0</v>
      </c>
      <c r="H42" s="62">
        <f>'SPEC REPORT DETAILS'!AA8+'SPEC REPORT DETAILS'!AA20+'SPEC REPORT DETAILS'!AA32+'SPEC REPORT DETAILS'!AA44</f>
        <v>0</v>
      </c>
      <c r="I42" s="62">
        <f>'SPEC REPORT DETAILS'!AB8+'SPEC REPORT DETAILS'!AB20+'SPEC REPORT DETAILS'!AB32+'SPEC REPORT DETAILS'!AB44</f>
        <v>0</v>
      </c>
      <c r="J42" s="62">
        <f>'SPEC REPORT DETAILS'!AC8+'SPEC REPORT DETAILS'!AC20+'SPEC REPORT DETAILS'!AC32+'SPEC REPORT DETAILS'!AC44</f>
        <v>0</v>
      </c>
      <c r="K42" s="62">
        <f>'SPEC REPORT DETAILS'!AD8+'SPEC REPORT DETAILS'!AD20+'SPEC REPORT DETAILS'!AD32+'SPEC REPORT DETAILS'!AD44</f>
        <v>0</v>
      </c>
      <c r="L42" s="62">
        <f>'SPEC REPORT DETAILS'!AE8+'SPEC REPORT DETAILS'!AE20+'SPEC REPORT DETAILS'!AE32+'SPEC REPORT DETAILS'!AE44</f>
        <v>0</v>
      </c>
      <c r="M42" s="62">
        <f>'SPEC REPORT DETAILS'!AF8+'SPEC REPORT DETAILS'!AF20+'SPEC REPORT DETAILS'!AF32+'SPEC REPORT DETAILS'!AF44</f>
        <v>0</v>
      </c>
      <c r="N42" s="62">
        <f>'SPEC REPORT DETAILS'!AG8+'SPEC REPORT DETAILS'!AG20+'SPEC REPORT DETAILS'!AG32+'SPEC REPORT DETAILS'!AG44</f>
        <v>0</v>
      </c>
      <c r="O42" s="63"/>
    </row>
    <row r="43" spans="1:37" s="63" customFormat="1" x14ac:dyDescent="0.15">
      <c r="A43" s="72" t="s">
        <v>37</v>
      </c>
      <c r="C43" s="212">
        <f>'SPEC SUM FIXED INPUT PG'!O21</f>
        <v>0</v>
      </c>
      <c r="D43" s="212">
        <f>'SPEC SUM FIXED INPUT PG'!P21</f>
        <v>0</v>
      </c>
      <c r="E43" s="212">
        <f>'SPEC SUM FIXED INPUT PG'!Q21</f>
        <v>0</v>
      </c>
      <c r="F43" s="212">
        <f>'SPEC SUM FIXED INPUT PG'!R21</f>
        <v>0</v>
      </c>
      <c r="G43" s="212">
        <f>'SPEC SUM FIXED INPUT PG'!S21</f>
        <v>0</v>
      </c>
      <c r="H43" s="212">
        <f>'SPEC SUM FIXED INPUT PG'!T21</f>
        <v>0</v>
      </c>
      <c r="I43" s="212">
        <f>'SPEC SUM FIXED INPUT PG'!U21</f>
        <v>0</v>
      </c>
      <c r="J43" s="212">
        <f>'SPEC SUM FIXED INPUT PG'!V21</f>
        <v>0</v>
      </c>
      <c r="K43" s="212">
        <f>'SPEC SUM FIXED INPUT PG'!W21</f>
        <v>0</v>
      </c>
      <c r="L43" s="212">
        <f>'SPEC SUM FIXED INPUT PG'!X21</f>
        <v>0</v>
      </c>
      <c r="M43" s="212">
        <f>'SPEC SUM FIXED INPUT PG'!Y21</f>
        <v>0</v>
      </c>
      <c r="N43" s="212">
        <f>'SPEC SUM FIXED INPUT PG'!Z21</f>
        <v>0</v>
      </c>
      <c r="O43" s="60"/>
    </row>
    <row r="44" spans="1:37" s="63" customFormat="1" x14ac:dyDescent="0.15">
      <c r="A44" s="68" t="s">
        <v>0</v>
      </c>
      <c r="C44" s="60">
        <f t="shared" ref="C44:N44" si="3">C42-C43</f>
        <v>0</v>
      </c>
      <c r="D44" s="60">
        <f t="shared" si="3"/>
        <v>0</v>
      </c>
      <c r="E44" s="60">
        <f t="shared" si="3"/>
        <v>0</v>
      </c>
      <c r="F44" s="60">
        <f t="shared" si="3"/>
        <v>0</v>
      </c>
      <c r="G44" s="60">
        <f t="shared" si="3"/>
        <v>0</v>
      </c>
      <c r="H44" s="60">
        <f t="shared" si="3"/>
        <v>0</v>
      </c>
      <c r="I44" s="60">
        <f t="shared" si="3"/>
        <v>0</v>
      </c>
      <c r="J44" s="60">
        <f t="shared" si="3"/>
        <v>0</v>
      </c>
      <c r="K44" s="60">
        <f t="shared" si="3"/>
        <v>0</v>
      </c>
      <c r="L44" s="60">
        <f t="shared" si="3"/>
        <v>0</v>
      </c>
      <c r="M44" s="60">
        <f t="shared" si="3"/>
        <v>0</v>
      </c>
      <c r="N44" s="60">
        <f t="shared" si="3"/>
        <v>0</v>
      </c>
      <c r="O44" s="60"/>
    </row>
    <row r="45" spans="1:37" x14ac:dyDescent="0.15">
      <c r="C45" s="73"/>
      <c r="D45" s="73"/>
      <c r="E45" s="73"/>
      <c r="F45" s="73"/>
      <c r="G45" s="73"/>
      <c r="H45" s="73"/>
      <c r="I45" s="73"/>
      <c r="J45" s="73"/>
      <c r="K45" s="73"/>
      <c r="L45" s="73"/>
      <c r="M45" s="73"/>
      <c r="O45" s="216"/>
    </row>
    <row r="46" spans="1:37" x14ac:dyDescent="0.15">
      <c r="A46" s="196" t="s">
        <v>1</v>
      </c>
      <c r="C46" s="73"/>
      <c r="D46" s="73"/>
      <c r="E46" s="73"/>
      <c r="F46" s="73"/>
      <c r="G46" s="73"/>
      <c r="H46" s="73"/>
      <c r="I46" s="73"/>
      <c r="J46" s="73"/>
      <c r="K46" s="73"/>
      <c r="L46" s="73"/>
      <c r="M46" s="73"/>
      <c r="O46" s="216"/>
    </row>
    <row r="47" spans="1:37" x14ac:dyDescent="0.15">
      <c r="A47" s="64" t="s">
        <v>25</v>
      </c>
      <c r="C47" s="64">
        <f>'SPEC REPORT DETAILS'!V10+'SPEC REPORT DETAILS'!V22+'SPEC REPORT DETAILS'!V34+'SPEC REPORT DETAILS'!V47</f>
        <v>0</v>
      </c>
      <c r="D47" s="64">
        <f>'SPEC REPORT DETAILS'!W10+'SPEC REPORT DETAILS'!W22+'SPEC REPORT DETAILS'!W34+'SPEC REPORT DETAILS'!W47</f>
        <v>0</v>
      </c>
      <c r="E47" s="64">
        <f>'SPEC REPORT DETAILS'!X10+'SPEC REPORT DETAILS'!X22+'SPEC REPORT DETAILS'!X34+'SPEC REPORT DETAILS'!X47</f>
        <v>0</v>
      </c>
      <c r="F47" s="64">
        <f>'SPEC REPORT DETAILS'!Y10+'SPEC REPORT DETAILS'!Y22+'SPEC REPORT DETAILS'!Y34+'SPEC REPORT DETAILS'!Y47</f>
        <v>0</v>
      </c>
      <c r="G47" s="64">
        <f>'SPEC REPORT DETAILS'!Z10+'SPEC REPORT DETAILS'!Z22+'SPEC REPORT DETAILS'!Z34+'SPEC REPORT DETAILS'!Z47</f>
        <v>0</v>
      </c>
      <c r="H47" s="64">
        <f>'SPEC REPORT DETAILS'!AA10+'SPEC REPORT DETAILS'!AA22+'SPEC REPORT DETAILS'!AA34+'SPEC REPORT DETAILS'!AA47</f>
        <v>0</v>
      </c>
      <c r="I47" s="64">
        <f>'SPEC REPORT DETAILS'!AB10+'SPEC REPORT DETAILS'!AB22+'SPEC REPORT DETAILS'!AB34+'SPEC REPORT DETAILS'!AB47</f>
        <v>0</v>
      </c>
      <c r="J47" s="64">
        <f>'SPEC REPORT DETAILS'!AC10+'SPEC REPORT DETAILS'!AC22+'SPEC REPORT DETAILS'!AC34+'SPEC REPORT DETAILS'!AC47</f>
        <v>0</v>
      </c>
      <c r="K47" s="64">
        <f>'SPEC REPORT DETAILS'!AD10+'SPEC REPORT DETAILS'!AD22+'SPEC REPORT DETAILS'!AD34+'SPEC REPORT DETAILS'!AD47</f>
        <v>0</v>
      </c>
      <c r="L47" s="64">
        <f>'SPEC REPORT DETAILS'!AE10+'SPEC REPORT DETAILS'!AE22+'SPEC REPORT DETAILS'!AE34+'SPEC REPORT DETAILS'!AE47</f>
        <v>0</v>
      </c>
      <c r="M47" s="64">
        <f>'SPEC REPORT DETAILS'!AF10+'SPEC REPORT DETAILS'!AF22+'SPEC REPORT DETAILS'!AF34+'SPEC REPORT DETAILS'!AF47</f>
        <v>0</v>
      </c>
      <c r="N47" s="64">
        <f>'SPEC REPORT DETAILS'!AG10+'SPEC REPORT DETAILS'!AG22+'SPEC REPORT DETAILS'!AG34+'SPEC REPORT DETAILS'!AG47</f>
        <v>0</v>
      </c>
      <c r="O47" s="66">
        <f>SUM(C33:N33)+SUM(C47:N47)</f>
        <v>428768</v>
      </c>
    </row>
    <row r="48" spans="1:37" ht="11.25" customHeight="1" x14ac:dyDescent="0.15">
      <c r="A48" s="64" t="s">
        <v>26</v>
      </c>
      <c r="C48" s="64">
        <f>'SPEC REPORT DETAILS'!V11+'SPEC REPORT DETAILS'!V23+'SPEC REPORT DETAILS'!V35+'SPEC REPORT DETAILS'!V47</f>
        <v>0</v>
      </c>
      <c r="D48" s="64">
        <f>'SPEC REPORT DETAILS'!W11+'SPEC REPORT DETAILS'!W23+'SPEC REPORT DETAILS'!W35+'SPEC REPORT DETAILS'!W47</f>
        <v>0</v>
      </c>
      <c r="E48" s="64">
        <f>'SPEC REPORT DETAILS'!X11+'SPEC REPORT DETAILS'!X23+'SPEC REPORT DETAILS'!X35+'SPEC REPORT DETAILS'!X47</f>
        <v>0</v>
      </c>
      <c r="F48" s="64">
        <f>'SPEC REPORT DETAILS'!Y11+'SPEC REPORT DETAILS'!Y23+'SPEC REPORT DETAILS'!Y35+'SPEC REPORT DETAILS'!Y47</f>
        <v>0</v>
      </c>
      <c r="G48" s="64">
        <f>'SPEC REPORT DETAILS'!Z11+'SPEC REPORT DETAILS'!Z23+'SPEC REPORT DETAILS'!Z35+'SPEC REPORT DETAILS'!Z47</f>
        <v>0</v>
      </c>
      <c r="H48" s="64">
        <f>'SPEC REPORT DETAILS'!AA11+'SPEC REPORT DETAILS'!AA23+'SPEC REPORT DETAILS'!AA35+'SPEC REPORT DETAILS'!AA47</f>
        <v>0</v>
      </c>
      <c r="I48" s="64">
        <f>'SPEC REPORT DETAILS'!AB11+'SPEC REPORT DETAILS'!AB23+'SPEC REPORT DETAILS'!AB35+'SPEC REPORT DETAILS'!AB47</f>
        <v>0</v>
      </c>
      <c r="J48" s="64">
        <f>'SPEC REPORT DETAILS'!AC11+'SPEC REPORT DETAILS'!AC23+'SPEC REPORT DETAILS'!AC35+'SPEC REPORT DETAILS'!AC47</f>
        <v>0</v>
      </c>
      <c r="K48" s="64">
        <f>'SPEC REPORT DETAILS'!AD11+'SPEC REPORT DETAILS'!AD23+'SPEC REPORT DETAILS'!AD35+'SPEC REPORT DETAILS'!AD47</f>
        <v>0</v>
      </c>
      <c r="L48" s="64">
        <f>'SPEC REPORT DETAILS'!AE11+'SPEC REPORT DETAILS'!AE23+'SPEC REPORT DETAILS'!AE35+'SPEC REPORT DETAILS'!AE47</f>
        <v>0</v>
      </c>
      <c r="M48" s="64">
        <f>'SPEC REPORT DETAILS'!AF11+'SPEC REPORT DETAILS'!AF23+'SPEC REPORT DETAILS'!AF35+'SPEC REPORT DETAILS'!AF47</f>
        <v>0</v>
      </c>
      <c r="N48" s="64">
        <f>'SPEC REPORT DETAILS'!AG11+'SPEC REPORT DETAILS'!AG23+'SPEC REPORT DETAILS'!AG35+'SPEC REPORT DETAILS'!AG47</f>
        <v>0</v>
      </c>
      <c r="O48" s="66">
        <f>SUM(C34:N34)+SUM(C48:N48)</f>
        <v>0</v>
      </c>
    </row>
    <row r="49" spans="1:21" x14ac:dyDescent="0.15">
      <c r="A49" s="64" t="s">
        <v>42</v>
      </c>
      <c r="C49" s="64">
        <f>'SPEC BASIS'!O17</f>
        <v>0</v>
      </c>
      <c r="D49" s="64">
        <f>'SPEC BASIS'!P17</f>
        <v>0</v>
      </c>
      <c r="E49" s="64">
        <f>'SPEC BASIS'!Q17</f>
        <v>0</v>
      </c>
      <c r="F49" s="64">
        <f>'SPEC BASIS'!R17</f>
        <v>0</v>
      </c>
      <c r="G49" s="64">
        <f>'SPEC BASIS'!S17</f>
        <v>0</v>
      </c>
      <c r="H49" s="64">
        <f>'SPEC BASIS'!T17</f>
        <v>0</v>
      </c>
      <c r="I49" s="64">
        <f>'SPEC BASIS'!U17</f>
        <v>0</v>
      </c>
      <c r="J49" s="64">
        <f>'SPEC BASIS'!V17</f>
        <v>0</v>
      </c>
      <c r="K49" s="64">
        <f>'SPEC BASIS'!W17</f>
        <v>0</v>
      </c>
      <c r="L49" s="64">
        <f>'SPEC BASIS'!X17</f>
        <v>0</v>
      </c>
      <c r="M49" s="64">
        <f>'SPEC BASIS'!Y17</f>
        <v>0</v>
      </c>
      <c r="N49" s="64">
        <f>'SPEC BASIS'!Z17</f>
        <v>0</v>
      </c>
      <c r="O49" s="66">
        <f>SUM(C35:N35)+SUM(C49:N49)</f>
        <v>38665</v>
      </c>
    </row>
    <row r="50" spans="1:21" x14ac:dyDescent="0.15">
      <c r="A50" s="61" t="s">
        <v>27</v>
      </c>
      <c r="B50" s="55"/>
      <c r="C50" s="217">
        <f>SUM(C47:C49)</f>
        <v>0</v>
      </c>
      <c r="D50" s="217">
        <f>SUM(D47:D49)</f>
        <v>0</v>
      </c>
      <c r="E50" s="217">
        <f t="shared" ref="E50:N50" si="4">SUM(E47:E49)</f>
        <v>0</v>
      </c>
      <c r="F50" s="217">
        <f t="shared" si="4"/>
        <v>0</v>
      </c>
      <c r="G50" s="217">
        <f t="shared" si="4"/>
        <v>0</v>
      </c>
      <c r="H50" s="217">
        <f t="shared" si="4"/>
        <v>0</v>
      </c>
      <c r="I50" s="217">
        <f t="shared" si="4"/>
        <v>0</v>
      </c>
      <c r="J50" s="217">
        <f t="shared" si="4"/>
        <v>0</v>
      </c>
      <c r="K50" s="217">
        <f t="shared" si="4"/>
        <v>0</v>
      </c>
      <c r="L50" s="217">
        <f t="shared" si="4"/>
        <v>0</v>
      </c>
      <c r="M50" s="217">
        <f t="shared" si="4"/>
        <v>0</v>
      </c>
      <c r="N50" s="217">
        <f t="shared" si="4"/>
        <v>0</v>
      </c>
      <c r="O50" s="217">
        <f>SUM(C36:N36)+SUM(C50:N50)</f>
        <v>467433</v>
      </c>
    </row>
    <row r="51" spans="1:21" x14ac:dyDescent="0.15">
      <c r="A51" s="67" t="s">
        <v>2</v>
      </c>
      <c r="C51" s="215">
        <f>'SPEC BASIS'!O18+'SPEC SUM FIXED INPUT PG'!O28</f>
        <v>0</v>
      </c>
      <c r="D51" s="215">
        <f>'SPEC BASIS'!P18+'SPEC SUM FIXED INPUT PG'!P28</f>
        <v>0</v>
      </c>
      <c r="E51" s="215">
        <f>'SPEC BASIS'!Q18+'SPEC SUM FIXED INPUT PG'!Q28</f>
        <v>0</v>
      </c>
      <c r="F51" s="215">
        <f>'SPEC BASIS'!R18+'SPEC SUM FIXED INPUT PG'!R28</f>
        <v>0</v>
      </c>
      <c r="G51" s="215">
        <f>'SPEC BASIS'!S18+'SPEC SUM FIXED INPUT PG'!S28</f>
        <v>0</v>
      </c>
      <c r="H51" s="215">
        <f>'SPEC BASIS'!T18+'SPEC SUM FIXED INPUT PG'!T28</f>
        <v>0</v>
      </c>
      <c r="I51" s="215">
        <f>'SPEC BASIS'!U18+'SPEC SUM FIXED INPUT PG'!U28</f>
        <v>0</v>
      </c>
      <c r="J51" s="215">
        <f>'SPEC BASIS'!V18+'SPEC SUM FIXED INPUT PG'!V28</f>
        <v>0</v>
      </c>
      <c r="K51" s="215">
        <f>'SPEC BASIS'!W18+'SPEC SUM FIXED INPUT PG'!W28</f>
        <v>0</v>
      </c>
      <c r="L51" s="215">
        <f>'SPEC BASIS'!X18+'SPEC SUM FIXED INPUT PG'!X28</f>
        <v>0</v>
      </c>
      <c r="M51" s="215">
        <f>'SPEC BASIS'!Y18+'SPEC SUM FIXED INPUT PG'!Y28</f>
        <v>0</v>
      </c>
      <c r="N51" s="215">
        <f>'SPEC BASIS'!Z18+'SPEC SUM FIXED INPUT PG'!Z28</f>
        <v>0</v>
      </c>
      <c r="O51" s="215">
        <f>SUM(C51:N51)+SUM(C37:N37)</f>
        <v>467218</v>
      </c>
      <c r="P51" s="66"/>
      <c r="Q51" s="66"/>
      <c r="R51" s="66"/>
      <c r="S51" s="66"/>
      <c r="T51" s="66"/>
      <c r="U51" s="218"/>
    </row>
    <row r="52" spans="1:21" x14ac:dyDescent="0.15">
      <c r="A52" s="68" t="s">
        <v>0</v>
      </c>
      <c r="C52" s="64">
        <f t="shared" ref="C52:N52" si="5">C50-C51</f>
        <v>0</v>
      </c>
      <c r="D52" s="64">
        <f t="shared" si="5"/>
        <v>0</v>
      </c>
      <c r="E52" s="64">
        <f t="shared" si="5"/>
        <v>0</v>
      </c>
      <c r="F52" s="64">
        <f t="shared" si="5"/>
        <v>0</v>
      </c>
      <c r="G52" s="64">
        <f t="shared" si="5"/>
        <v>0</v>
      </c>
      <c r="H52" s="64">
        <f t="shared" si="5"/>
        <v>0</v>
      </c>
      <c r="I52" s="64">
        <f t="shared" si="5"/>
        <v>0</v>
      </c>
      <c r="J52" s="64">
        <f t="shared" si="5"/>
        <v>0</v>
      </c>
      <c r="K52" s="64">
        <f t="shared" si="5"/>
        <v>0</v>
      </c>
      <c r="L52" s="64">
        <f t="shared" si="5"/>
        <v>0</v>
      </c>
      <c r="M52" s="64">
        <f t="shared" si="5"/>
        <v>0</v>
      </c>
      <c r="N52" s="64">
        <f t="shared" si="5"/>
        <v>0</v>
      </c>
      <c r="O52" s="64">
        <f>O50-O51</f>
        <v>215</v>
      </c>
    </row>
    <row r="69" spans="3:37" x14ac:dyDescent="0.15">
      <c r="C69" s="73"/>
      <c r="D69" s="73"/>
      <c r="E69" s="73"/>
      <c r="F69" s="73"/>
      <c r="G69" s="73"/>
      <c r="H69" s="73"/>
      <c r="I69" s="73"/>
      <c r="J69" s="73"/>
      <c r="K69" s="73"/>
      <c r="L69" s="73"/>
      <c r="M69" s="73"/>
      <c r="N69" s="73"/>
      <c r="O69" s="73"/>
      <c r="P69" s="73"/>
      <c r="Q69" s="73"/>
      <c r="R69" s="73"/>
      <c r="S69" s="73"/>
      <c r="T69" s="73"/>
      <c r="U69" s="73"/>
      <c r="V69" s="73"/>
      <c r="W69" s="73"/>
      <c r="X69" s="73"/>
      <c r="Y69" s="73"/>
      <c r="Z69" s="73"/>
      <c r="AA69" s="73"/>
      <c r="AB69" s="73"/>
      <c r="AC69" s="73"/>
      <c r="AD69" s="73"/>
      <c r="AE69" s="73"/>
      <c r="AF69" s="73"/>
      <c r="AG69" s="73"/>
      <c r="AH69" s="73"/>
      <c r="AI69" s="73"/>
      <c r="AJ69" s="73"/>
      <c r="AK69" s="73"/>
    </row>
    <row r="70" spans="3:37" x14ac:dyDescent="0.15">
      <c r="C70" s="73"/>
      <c r="D70" s="73"/>
      <c r="E70" s="73"/>
      <c r="F70" s="73"/>
      <c r="G70" s="73"/>
      <c r="H70" s="73"/>
      <c r="I70" s="73"/>
      <c r="J70" s="73"/>
      <c r="K70" s="73"/>
      <c r="L70" s="73"/>
      <c r="M70" s="73"/>
      <c r="N70" s="73"/>
      <c r="O70" s="73"/>
      <c r="P70" s="73"/>
      <c r="Q70" s="73"/>
      <c r="R70" s="73"/>
      <c r="S70" s="73"/>
      <c r="T70" s="73"/>
      <c r="U70" s="73"/>
      <c r="V70" s="73"/>
      <c r="W70" s="73"/>
      <c r="X70" s="73"/>
      <c r="Y70" s="73"/>
      <c r="Z70" s="73"/>
      <c r="AA70" s="73"/>
      <c r="AB70" s="73"/>
      <c r="AC70" s="73"/>
      <c r="AD70" s="73"/>
      <c r="AE70" s="73"/>
      <c r="AF70" s="73"/>
      <c r="AG70" s="73"/>
      <c r="AH70" s="73"/>
      <c r="AI70" s="73"/>
      <c r="AJ70" s="73"/>
      <c r="AK70" s="73"/>
    </row>
    <row r="71" spans="3:37" x14ac:dyDescent="0.15">
      <c r="C71" s="73"/>
      <c r="D71" s="73"/>
      <c r="E71" s="73"/>
      <c r="F71" s="73"/>
      <c r="G71" s="73"/>
      <c r="H71" s="73"/>
      <c r="I71" s="73"/>
      <c r="J71" s="73"/>
      <c r="K71" s="73"/>
      <c r="L71" s="73"/>
      <c r="M71" s="73"/>
      <c r="N71" s="73"/>
      <c r="O71" s="73"/>
      <c r="P71" s="73"/>
      <c r="Q71" s="73"/>
      <c r="R71" s="73"/>
      <c r="S71" s="73"/>
      <c r="T71" s="73"/>
      <c r="U71" s="73"/>
      <c r="V71" s="73"/>
      <c r="W71" s="73"/>
      <c r="X71" s="73"/>
      <c r="Y71" s="73"/>
      <c r="Z71" s="73"/>
      <c r="AA71" s="73"/>
      <c r="AB71" s="73"/>
      <c r="AC71" s="73"/>
      <c r="AD71" s="73"/>
      <c r="AE71" s="73"/>
      <c r="AF71" s="73"/>
      <c r="AG71" s="73"/>
      <c r="AH71" s="73"/>
      <c r="AI71" s="73"/>
      <c r="AJ71" s="73"/>
      <c r="AK71" s="73"/>
    </row>
    <row r="72" spans="3:37" x14ac:dyDescent="0.15">
      <c r="C72" s="73"/>
      <c r="D72" s="73"/>
      <c r="E72" s="73"/>
      <c r="F72" s="73"/>
      <c r="G72" s="73"/>
      <c r="H72" s="73"/>
      <c r="I72" s="73"/>
      <c r="J72" s="73"/>
      <c r="K72" s="73"/>
      <c r="L72" s="73"/>
      <c r="M72" s="73"/>
      <c r="N72" s="73"/>
      <c r="O72" s="73"/>
      <c r="P72" s="73"/>
      <c r="Q72" s="73"/>
      <c r="R72" s="73"/>
      <c r="S72" s="73"/>
      <c r="T72" s="73"/>
      <c r="U72" s="73"/>
      <c r="V72" s="73"/>
      <c r="W72" s="73"/>
      <c r="X72" s="73"/>
      <c r="Y72" s="73"/>
      <c r="Z72" s="73"/>
      <c r="AA72" s="73"/>
      <c r="AB72" s="73"/>
      <c r="AC72" s="73"/>
      <c r="AD72" s="73"/>
      <c r="AE72" s="73"/>
      <c r="AF72" s="73"/>
      <c r="AG72" s="73"/>
      <c r="AH72" s="73"/>
      <c r="AI72" s="73"/>
      <c r="AJ72" s="73"/>
      <c r="AK72" s="73"/>
    </row>
    <row r="73" spans="3:37" x14ac:dyDescent="0.15">
      <c r="C73" s="73"/>
      <c r="D73" s="73"/>
      <c r="E73" s="73"/>
      <c r="F73" s="73"/>
      <c r="G73" s="73"/>
      <c r="H73" s="73"/>
      <c r="I73" s="73"/>
      <c r="J73" s="73"/>
      <c r="K73" s="73"/>
      <c r="L73" s="73"/>
      <c r="M73" s="73"/>
      <c r="N73" s="73"/>
      <c r="O73" s="73"/>
      <c r="P73" s="73"/>
      <c r="Q73" s="73"/>
      <c r="R73" s="73"/>
      <c r="S73" s="73"/>
      <c r="T73" s="73"/>
      <c r="U73" s="73"/>
      <c r="V73" s="73"/>
      <c r="W73" s="73"/>
      <c r="X73" s="73"/>
      <c r="Y73" s="73"/>
      <c r="Z73" s="73"/>
      <c r="AA73" s="73"/>
      <c r="AB73" s="73"/>
      <c r="AC73" s="73"/>
      <c r="AD73" s="73"/>
      <c r="AE73" s="73"/>
      <c r="AF73" s="73"/>
      <c r="AG73" s="73"/>
      <c r="AH73" s="73"/>
      <c r="AI73" s="73"/>
      <c r="AJ73" s="73"/>
      <c r="AK73" s="73"/>
    </row>
    <row r="74" spans="3:37" x14ac:dyDescent="0.15">
      <c r="C74" s="73"/>
      <c r="D74" s="73"/>
      <c r="E74" s="73"/>
      <c r="F74" s="73"/>
      <c r="G74" s="73"/>
      <c r="H74" s="73"/>
      <c r="I74" s="73"/>
      <c r="J74" s="73"/>
      <c r="K74" s="73"/>
      <c r="L74" s="73"/>
      <c r="M74" s="73"/>
      <c r="N74" s="73"/>
      <c r="O74" s="73"/>
      <c r="P74" s="73"/>
      <c r="Q74" s="73"/>
      <c r="R74" s="73"/>
      <c r="S74" s="73"/>
      <c r="T74" s="73"/>
      <c r="U74" s="73"/>
      <c r="V74" s="73"/>
      <c r="W74" s="73"/>
      <c r="X74" s="73"/>
      <c r="Y74" s="73"/>
      <c r="Z74" s="73"/>
      <c r="AA74" s="73"/>
      <c r="AB74" s="73"/>
      <c r="AC74" s="73"/>
      <c r="AD74" s="73"/>
      <c r="AE74" s="73"/>
      <c r="AF74" s="73"/>
      <c r="AG74" s="73"/>
      <c r="AH74" s="73"/>
      <c r="AI74" s="73"/>
      <c r="AJ74" s="73"/>
      <c r="AK74" s="73"/>
    </row>
    <row r="75" spans="3:37" x14ac:dyDescent="0.15">
      <c r="C75" s="73"/>
      <c r="D75" s="73"/>
      <c r="E75" s="73"/>
      <c r="F75" s="73"/>
      <c r="G75" s="73"/>
      <c r="H75" s="73"/>
      <c r="I75" s="73"/>
      <c r="J75" s="73"/>
      <c r="K75" s="73"/>
      <c r="L75" s="73"/>
      <c r="M75" s="73"/>
      <c r="N75" s="73"/>
      <c r="O75" s="73"/>
      <c r="P75" s="73"/>
      <c r="Q75" s="73"/>
      <c r="R75" s="73"/>
      <c r="S75" s="73"/>
      <c r="T75" s="73"/>
      <c r="U75" s="73"/>
      <c r="V75" s="73"/>
      <c r="W75" s="73"/>
      <c r="X75" s="73"/>
      <c r="Y75" s="73"/>
      <c r="Z75" s="73"/>
      <c r="AA75" s="73"/>
      <c r="AB75" s="73"/>
      <c r="AC75" s="73"/>
      <c r="AD75" s="73"/>
      <c r="AE75" s="73"/>
      <c r="AF75" s="73"/>
      <c r="AG75" s="73"/>
      <c r="AH75" s="73"/>
      <c r="AI75" s="73"/>
      <c r="AJ75" s="73"/>
      <c r="AK75" s="73"/>
    </row>
    <row r="76" spans="3:37" x14ac:dyDescent="0.15">
      <c r="C76" s="73"/>
      <c r="D76" s="73"/>
      <c r="E76" s="73"/>
      <c r="F76" s="73"/>
      <c r="G76" s="73"/>
      <c r="H76" s="73"/>
      <c r="I76" s="73"/>
      <c r="J76" s="73"/>
      <c r="K76" s="73"/>
      <c r="L76" s="73"/>
      <c r="M76" s="73"/>
      <c r="N76" s="73"/>
      <c r="O76" s="73"/>
      <c r="P76" s="73"/>
      <c r="Q76" s="73"/>
      <c r="R76" s="73"/>
      <c r="S76" s="73"/>
      <c r="T76" s="73"/>
      <c r="U76" s="73"/>
      <c r="V76" s="73"/>
      <c r="W76" s="73"/>
      <c r="X76" s="73"/>
      <c r="Y76" s="73"/>
      <c r="Z76" s="73"/>
      <c r="AA76" s="73"/>
      <c r="AB76" s="73"/>
      <c r="AC76" s="73"/>
      <c r="AD76" s="73"/>
      <c r="AE76" s="73"/>
      <c r="AF76" s="73"/>
      <c r="AG76" s="73"/>
      <c r="AH76" s="73"/>
      <c r="AI76" s="73"/>
      <c r="AJ76" s="73"/>
      <c r="AK76" s="73"/>
    </row>
    <row r="77" spans="3:37" x14ac:dyDescent="0.15">
      <c r="C77" s="73"/>
      <c r="D77" s="73"/>
      <c r="E77" s="73"/>
      <c r="F77" s="73"/>
      <c r="G77" s="73"/>
      <c r="H77" s="73"/>
      <c r="I77" s="73"/>
      <c r="J77" s="73"/>
      <c r="K77" s="73"/>
      <c r="L77" s="73"/>
      <c r="M77" s="73"/>
      <c r="N77" s="73"/>
      <c r="O77" s="73"/>
      <c r="P77" s="73"/>
      <c r="Q77" s="73"/>
      <c r="R77" s="73"/>
      <c r="S77" s="73"/>
      <c r="T77" s="73"/>
      <c r="U77" s="73"/>
      <c r="V77" s="73"/>
      <c r="W77" s="73"/>
      <c r="X77" s="73"/>
      <c r="Y77" s="73"/>
      <c r="Z77" s="73"/>
      <c r="AA77" s="73"/>
      <c r="AB77" s="73"/>
      <c r="AC77" s="73"/>
      <c r="AD77" s="73"/>
      <c r="AE77" s="73"/>
      <c r="AF77" s="73"/>
      <c r="AG77" s="73"/>
      <c r="AH77" s="73"/>
      <c r="AI77" s="73"/>
      <c r="AJ77" s="73"/>
      <c r="AK77" s="73"/>
    </row>
    <row r="78" spans="3:37" x14ac:dyDescent="0.15">
      <c r="C78" s="73"/>
      <c r="D78" s="73"/>
      <c r="E78" s="73"/>
      <c r="F78" s="73"/>
      <c r="G78" s="73"/>
      <c r="H78" s="73"/>
      <c r="I78" s="73"/>
      <c r="J78" s="73"/>
      <c r="K78" s="73"/>
      <c r="L78" s="73"/>
      <c r="M78" s="73"/>
      <c r="N78" s="73"/>
      <c r="O78" s="73"/>
      <c r="P78" s="73"/>
      <c r="Q78" s="73"/>
      <c r="R78" s="73"/>
      <c r="S78" s="73"/>
      <c r="T78" s="73"/>
      <c r="U78" s="73"/>
      <c r="V78" s="73"/>
      <c r="W78" s="73"/>
      <c r="X78" s="73"/>
      <c r="Y78" s="73"/>
      <c r="Z78" s="73"/>
      <c r="AA78" s="73"/>
      <c r="AB78" s="73"/>
      <c r="AC78" s="73"/>
      <c r="AD78" s="73"/>
      <c r="AE78" s="73"/>
      <c r="AF78" s="73"/>
      <c r="AG78" s="73"/>
      <c r="AH78" s="73"/>
      <c r="AI78" s="73"/>
      <c r="AJ78" s="73"/>
      <c r="AK78" s="73"/>
    </row>
    <row r="79" spans="3:37" x14ac:dyDescent="0.15">
      <c r="C79" s="73"/>
      <c r="D79" s="73"/>
      <c r="E79" s="73"/>
      <c r="F79" s="73"/>
      <c r="G79" s="73"/>
      <c r="H79" s="73"/>
      <c r="I79" s="73"/>
      <c r="J79" s="73"/>
      <c r="K79" s="73"/>
      <c r="L79" s="73"/>
      <c r="M79" s="73"/>
      <c r="N79" s="73"/>
      <c r="O79" s="73"/>
      <c r="P79" s="73"/>
      <c r="Q79" s="73"/>
      <c r="R79" s="73"/>
      <c r="S79" s="73"/>
      <c r="T79" s="73"/>
      <c r="U79" s="73"/>
      <c r="V79" s="73"/>
      <c r="W79" s="73"/>
      <c r="X79" s="73"/>
      <c r="Y79" s="73"/>
      <c r="Z79" s="73"/>
      <c r="AA79" s="73"/>
      <c r="AB79" s="73"/>
      <c r="AC79" s="73"/>
      <c r="AD79" s="73"/>
      <c r="AE79" s="73"/>
      <c r="AF79" s="73"/>
      <c r="AG79" s="73"/>
      <c r="AH79" s="73"/>
      <c r="AI79" s="73"/>
      <c r="AJ79" s="73"/>
      <c r="AK79" s="73"/>
    </row>
    <row r="80" spans="3:37" x14ac:dyDescent="0.15">
      <c r="C80" s="73"/>
      <c r="D80" s="73"/>
      <c r="E80" s="73"/>
      <c r="F80" s="73"/>
      <c r="G80" s="73"/>
      <c r="H80" s="73"/>
      <c r="I80" s="73"/>
      <c r="J80" s="73"/>
      <c r="K80" s="73"/>
      <c r="L80" s="73"/>
      <c r="M80" s="73"/>
      <c r="N80" s="73"/>
      <c r="O80" s="73"/>
      <c r="P80" s="73"/>
      <c r="Q80" s="73"/>
      <c r="R80" s="73"/>
      <c r="S80" s="73"/>
      <c r="T80" s="73"/>
      <c r="U80" s="73"/>
      <c r="V80" s="73"/>
      <c r="W80" s="73"/>
      <c r="X80" s="73"/>
      <c r="Y80" s="73"/>
      <c r="Z80" s="73"/>
      <c r="AA80" s="73"/>
      <c r="AB80" s="73"/>
      <c r="AC80" s="73"/>
      <c r="AD80" s="73"/>
      <c r="AE80" s="73"/>
      <c r="AF80" s="73"/>
      <c r="AG80" s="73"/>
      <c r="AH80" s="73"/>
      <c r="AI80" s="73"/>
      <c r="AJ80" s="73"/>
      <c r="AK80" s="73"/>
    </row>
    <row r="81" spans="3:37" x14ac:dyDescent="0.15">
      <c r="C81" s="73"/>
      <c r="D81" s="73"/>
      <c r="E81" s="73"/>
      <c r="F81" s="73"/>
      <c r="G81" s="73"/>
      <c r="H81" s="73"/>
      <c r="I81" s="73"/>
      <c r="J81" s="73"/>
      <c r="K81" s="73"/>
      <c r="L81" s="73"/>
      <c r="M81" s="73"/>
      <c r="N81" s="73"/>
      <c r="O81" s="73"/>
      <c r="P81" s="73"/>
      <c r="Q81" s="73"/>
      <c r="R81" s="73"/>
      <c r="S81" s="73"/>
      <c r="T81" s="73"/>
      <c r="U81" s="73"/>
      <c r="V81" s="73"/>
      <c r="W81" s="73"/>
      <c r="X81" s="73"/>
      <c r="Y81" s="73"/>
      <c r="Z81" s="73"/>
      <c r="AA81" s="73"/>
      <c r="AB81" s="73"/>
      <c r="AC81" s="73"/>
      <c r="AD81" s="73"/>
      <c r="AE81" s="73"/>
      <c r="AF81" s="73"/>
      <c r="AG81" s="73"/>
      <c r="AH81" s="73"/>
      <c r="AI81" s="73"/>
      <c r="AJ81" s="73"/>
      <c r="AK81" s="73"/>
    </row>
    <row r="82" spans="3:37" x14ac:dyDescent="0.15">
      <c r="C82" s="73"/>
      <c r="D82" s="73"/>
      <c r="E82" s="73"/>
      <c r="F82" s="73"/>
      <c r="G82" s="73"/>
      <c r="H82" s="73"/>
      <c r="I82" s="73"/>
      <c r="J82" s="73"/>
      <c r="K82" s="73"/>
      <c r="L82" s="73"/>
      <c r="M82" s="73"/>
      <c r="N82" s="73"/>
      <c r="O82" s="73"/>
      <c r="P82" s="73"/>
      <c r="Q82" s="73"/>
      <c r="R82" s="73"/>
      <c r="S82" s="73"/>
      <c r="T82" s="73"/>
      <c r="U82" s="73"/>
      <c r="V82" s="73"/>
      <c r="W82" s="73"/>
      <c r="X82" s="73"/>
      <c r="Y82" s="73"/>
      <c r="Z82" s="73"/>
      <c r="AA82" s="73"/>
      <c r="AB82" s="73"/>
      <c r="AC82" s="73"/>
      <c r="AD82" s="73"/>
      <c r="AE82" s="73"/>
      <c r="AF82" s="73"/>
      <c r="AG82" s="73"/>
      <c r="AH82" s="73"/>
      <c r="AI82" s="73"/>
      <c r="AJ82" s="73"/>
      <c r="AK82" s="73"/>
    </row>
    <row r="83" spans="3:37" x14ac:dyDescent="0.15">
      <c r="C83" s="73"/>
      <c r="D83" s="73"/>
      <c r="E83" s="73"/>
      <c r="F83" s="73"/>
      <c r="G83" s="73"/>
      <c r="H83" s="73"/>
      <c r="I83" s="73"/>
      <c r="J83" s="73"/>
      <c r="K83" s="73"/>
      <c r="L83" s="73"/>
      <c r="M83" s="73"/>
      <c r="N83" s="73"/>
      <c r="O83" s="73"/>
      <c r="P83" s="73"/>
      <c r="Q83" s="73"/>
      <c r="R83" s="73"/>
      <c r="S83" s="73"/>
      <c r="T83" s="73"/>
      <c r="U83" s="73"/>
      <c r="V83" s="73"/>
      <c r="W83" s="73"/>
      <c r="X83" s="73"/>
      <c r="Y83" s="73"/>
      <c r="Z83" s="73"/>
      <c r="AA83" s="73"/>
      <c r="AB83" s="73"/>
      <c r="AC83" s="73"/>
      <c r="AD83" s="73"/>
      <c r="AE83" s="73"/>
      <c r="AF83" s="73"/>
      <c r="AG83" s="73"/>
      <c r="AH83" s="73"/>
      <c r="AI83" s="73"/>
      <c r="AJ83" s="73"/>
      <c r="AK83" s="73"/>
    </row>
    <row r="84" spans="3:37" x14ac:dyDescent="0.15">
      <c r="C84" s="73"/>
      <c r="D84" s="73"/>
      <c r="E84" s="73"/>
      <c r="F84" s="73"/>
      <c r="G84" s="73"/>
      <c r="H84" s="73"/>
      <c r="I84" s="73"/>
      <c r="J84" s="73"/>
      <c r="K84" s="73"/>
      <c r="L84" s="73"/>
      <c r="M84" s="73"/>
      <c r="N84" s="73"/>
      <c r="O84" s="73"/>
      <c r="P84" s="73"/>
      <c r="Q84" s="73"/>
      <c r="R84" s="73"/>
      <c r="S84" s="73"/>
      <c r="T84" s="73"/>
      <c r="U84" s="73"/>
      <c r="V84" s="73"/>
      <c r="W84" s="73"/>
      <c r="X84" s="73"/>
      <c r="Y84" s="73"/>
      <c r="Z84" s="73"/>
      <c r="AA84" s="73"/>
      <c r="AB84" s="73"/>
      <c r="AC84" s="73"/>
      <c r="AD84" s="73"/>
      <c r="AE84" s="73"/>
      <c r="AF84" s="73"/>
      <c r="AG84" s="73"/>
      <c r="AH84" s="73"/>
      <c r="AI84" s="73"/>
      <c r="AJ84" s="73"/>
      <c r="AK84" s="73"/>
    </row>
    <row r="85" spans="3:37" x14ac:dyDescent="0.15">
      <c r="C85" s="73"/>
      <c r="D85" s="73"/>
      <c r="E85" s="73"/>
      <c r="F85" s="73"/>
      <c r="G85" s="73"/>
      <c r="H85" s="73"/>
      <c r="I85" s="73"/>
      <c r="J85" s="73"/>
      <c r="K85" s="73"/>
      <c r="L85" s="73"/>
      <c r="M85" s="73"/>
      <c r="N85" s="73"/>
      <c r="O85" s="73"/>
      <c r="P85" s="73"/>
      <c r="Q85" s="73"/>
      <c r="R85" s="73"/>
      <c r="S85" s="73"/>
      <c r="T85" s="73"/>
      <c r="U85" s="73"/>
      <c r="V85" s="73"/>
      <c r="W85" s="73"/>
      <c r="X85" s="73"/>
      <c r="Y85" s="73"/>
      <c r="Z85" s="73"/>
      <c r="AA85" s="73"/>
      <c r="AB85" s="73"/>
      <c r="AC85" s="73"/>
      <c r="AD85" s="73"/>
      <c r="AE85" s="73"/>
      <c r="AF85" s="73"/>
      <c r="AG85" s="73"/>
      <c r="AH85" s="73"/>
      <c r="AI85" s="73"/>
      <c r="AJ85" s="73"/>
      <c r="AK85" s="73"/>
    </row>
    <row r="86" spans="3:37" x14ac:dyDescent="0.15">
      <c r="C86" s="73"/>
      <c r="D86" s="73"/>
      <c r="E86" s="73"/>
      <c r="F86" s="73"/>
      <c r="G86" s="73"/>
      <c r="H86" s="73"/>
      <c r="I86" s="73"/>
      <c r="J86" s="73"/>
      <c r="K86" s="73"/>
      <c r="L86" s="73"/>
      <c r="M86" s="73"/>
      <c r="N86" s="73"/>
      <c r="O86" s="73"/>
      <c r="P86" s="73"/>
      <c r="Q86" s="73"/>
      <c r="R86" s="73"/>
      <c r="S86" s="73"/>
      <c r="T86" s="73"/>
      <c r="U86" s="73"/>
      <c r="V86" s="73"/>
      <c r="W86" s="73"/>
      <c r="X86" s="73"/>
      <c r="Y86" s="73"/>
      <c r="Z86" s="73"/>
      <c r="AA86" s="73"/>
      <c r="AB86" s="73"/>
      <c r="AC86" s="73"/>
      <c r="AD86" s="73"/>
      <c r="AE86" s="73"/>
      <c r="AF86" s="73"/>
      <c r="AG86" s="73"/>
      <c r="AH86" s="73"/>
      <c r="AI86" s="73"/>
      <c r="AJ86" s="73"/>
      <c r="AK86" s="73"/>
    </row>
    <row r="87" spans="3:37" x14ac:dyDescent="0.15">
      <c r="C87" s="73"/>
      <c r="D87" s="73"/>
      <c r="E87" s="73"/>
      <c r="F87" s="73"/>
      <c r="G87" s="73"/>
      <c r="H87" s="73"/>
      <c r="I87" s="73"/>
      <c r="J87" s="73"/>
      <c r="K87" s="73"/>
      <c r="L87" s="73"/>
      <c r="M87" s="73"/>
      <c r="N87" s="73"/>
      <c r="O87" s="73"/>
      <c r="P87" s="73"/>
      <c r="Q87" s="73"/>
      <c r="R87" s="73"/>
      <c r="S87" s="73"/>
      <c r="T87" s="73"/>
      <c r="U87" s="73"/>
      <c r="V87" s="73"/>
      <c r="W87" s="73"/>
      <c r="X87" s="73"/>
      <c r="Y87" s="73"/>
      <c r="Z87" s="73"/>
      <c r="AA87" s="73"/>
      <c r="AB87" s="73"/>
      <c r="AC87" s="73"/>
      <c r="AD87" s="73"/>
      <c r="AE87" s="73"/>
      <c r="AF87" s="73"/>
      <c r="AG87" s="73"/>
      <c r="AH87" s="73"/>
      <c r="AI87" s="73"/>
      <c r="AJ87" s="73"/>
      <c r="AK87" s="73"/>
    </row>
    <row r="88" spans="3:37" x14ac:dyDescent="0.15">
      <c r="C88" s="73"/>
      <c r="D88" s="73"/>
      <c r="E88" s="73"/>
      <c r="F88" s="73"/>
      <c r="G88" s="73"/>
      <c r="H88" s="73"/>
      <c r="I88" s="73"/>
      <c r="J88" s="73"/>
      <c r="K88" s="73"/>
      <c r="L88" s="73"/>
      <c r="M88" s="73"/>
      <c r="N88" s="73"/>
      <c r="O88" s="73"/>
      <c r="P88" s="73"/>
      <c r="Q88" s="73"/>
      <c r="R88" s="73"/>
      <c r="S88" s="73"/>
      <c r="T88" s="73"/>
      <c r="U88" s="73"/>
      <c r="V88" s="73"/>
      <c r="W88" s="73"/>
      <c r="X88" s="73"/>
      <c r="Y88" s="73"/>
      <c r="Z88" s="73"/>
      <c r="AA88" s="73"/>
      <c r="AB88" s="73"/>
      <c r="AC88" s="73"/>
      <c r="AD88" s="73"/>
      <c r="AE88" s="73"/>
      <c r="AF88" s="73"/>
      <c r="AG88" s="73"/>
      <c r="AH88" s="73"/>
      <c r="AI88" s="73"/>
      <c r="AJ88" s="73"/>
      <c r="AK88" s="73"/>
    </row>
    <row r="89" spans="3:37" x14ac:dyDescent="0.15"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  <c r="AB89" s="73"/>
      <c r="AC89" s="73"/>
      <c r="AD89" s="73"/>
      <c r="AE89" s="73"/>
      <c r="AF89" s="73"/>
      <c r="AG89" s="73"/>
      <c r="AH89" s="73"/>
      <c r="AI89" s="73"/>
      <c r="AJ89" s="73"/>
      <c r="AK89" s="73"/>
    </row>
    <row r="90" spans="3:37" x14ac:dyDescent="0.15">
      <c r="C90" s="73"/>
      <c r="D90" s="73"/>
      <c r="E90" s="73"/>
      <c r="F90" s="73"/>
      <c r="G90" s="73"/>
      <c r="H90" s="73"/>
      <c r="I90" s="73"/>
      <c r="J90" s="73"/>
      <c r="K90" s="73"/>
      <c r="L90" s="73"/>
      <c r="M90" s="73"/>
      <c r="N90" s="73"/>
      <c r="O90" s="73"/>
      <c r="P90" s="73"/>
      <c r="Q90" s="73"/>
      <c r="R90" s="73"/>
      <c r="S90" s="73"/>
      <c r="T90" s="73"/>
      <c r="U90" s="73"/>
      <c r="V90" s="73"/>
      <c r="W90" s="73"/>
      <c r="X90" s="73"/>
      <c r="Y90" s="73"/>
      <c r="Z90" s="73"/>
      <c r="AA90" s="73"/>
      <c r="AB90" s="73"/>
      <c r="AC90" s="73"/>
      <c r="AD90" s="73"/>
      <c r="AE90" s="73"/>
      <c r="AF90" s="73"/>
      <c r="AG90" s="73"/>
      <c r="AH90" s="73"/>
      <c r="AI90" s="73"/>
      <c r="AJ90" s="73"/>
      <c r="AK90" s="73"/>
    </row>
    <row r="91" spans="3:37" x14ac:dyDescent="0.15">
      <c r="C91" s="73"/>
      <c r="D91" s="73"/>
      <c r="E91" s="73"/>
      <c r="F91" s="73"/>
      <c r="G91" s="73"/>
      <c r="H91" s="73"/>
      <c r="I91" s="73"/>
      <c r="J91" s="73"/>
      <c r="K91" s="73"/>
      <c r="L91" s="73"/>
      <c r="M91" s="73"/>
      <c r="N91" s="73"/>
      <c r="O91" s="73"/>
      <c r="P91" s="73"/>
      <c r="Q91" s="73"/>
      <c r="R91" s="73"/>
      <c r="S91" s="73"/>
      <c r="T91" s="73"/>
      <c r="U91" s="73"/>
      <c r="V91" s="73"/>
      <c r="W91" s="73"/>
      <c r="X91" s="73"/>
      <c r="Y91" s="73"/>
      <c r="Z91" s="73"/>
      <c r="AA91" s="73"/>
      <c r="AB91" s="73"/>
      <c r="AC91" s="73"/>
      <c r="AD91" s="73"/>
      <c r="AE91" s="73"/>
      <c r="AF91" s="73"/>
      <c r="AG91" s="73"/>
      <c r="AH91" s="73"/>
      <c r="AI91" s="73"/>
      <c r="AJ91" s="73"/>
      <c r="AK91" s="73"/>
    </row>
    <row r="92" spans="3:37" x14ac:dyDescent="0.15">
      <c r="C92" s="73"/>
      <c r="D92" s="73"/>
      <c r="E92" s="73"/>
      <c r="F92" s="73"/>
      <c r="G92" s="73"/>
      <c r="H92" s="73"/>
      <c r="I92" s="73"/>
      <c r="J92" s="73"/>
      <c r="K92" s="73"/>
      <c r="L92" s="73"/>
      <c r="M92" s="73"/>
      <c r="N92" s="73"/>
      <c r="O92" s="73"/>
      <c r="P92" s="73"/>
      <c r="Q92" s="73"/>
      <c r="R92" s="73"/>
      <c r="S92" s="73"/>
      <c r="T92" s="73"/>
      <c r="U92" s="73"/>
      <c r="V92" s="73"/>
      <c r="W92" s="73"/>
      <c r="X92" s="73"/>
      <c r="Y92" s="73"/>
      <c r="Z92" s="73"/>
      <c r="AA92" s="73"/>
      <c r="AB92" s="73"/>
      <c r="AC92" s="73"/>
      <c r="AD92" s="73"/>
      <c r="AE92" s="73"/>
      <c r="AF92" s="73"/>
      <c r="AG92" s="73"/>
      <c r="AH92" s="73"/>
      <c r="AI92" s="73"/>
      <c r="AJ92" s="73"/>
      <c r="AK92" s="73"/>
    </row>
    <row r="93" spans="3:37" x14ac:dyDescent="0.15">
      <c r="C93" s="73"/>
      <c r="D93" s="73"/>
      <c r="E93" s="73"/>
      <c r="F93" s="73"/>
      <c r="G93" s="73"/>
      <c r="H93" s="73"/>
      <c r="I93" s="73"/>
      <c r="J93" s="73"/>
      <c r="K93" s="73"/>
      <c r="L93" s="73"/>
      <c r="M93" s="73"/>
      <c r="N93" s="73"/>
      <c r="O93" s="73"/>
      <c r="P93" s="73"/>
      <c r="Q93" s="73"/>
      <c r="R93" s="73"/>
      <c r="S93" s="73"/>
      <c r="T93" s="73"/>
      <c r="U93" s="73"/>
      <c r="V93" s="73"/>
      <c r="W93" s="73"/>
      <c r="X93" s="73"/>
      <c r="Y93" s="73"/>
      <c r="Z93" s="73"/>
      <c r="AA93" s="73"/>
      <c r="AB93" s="73"/>
      <c r="AC93" s="73"/>
      <c r="AD93" s="73"/>
      <c r="AE93" s="73"/>
      <c r="AF93" s="73"/>
      <c r="AG93" s="73"/>
      <c r="AH93" s="73"/>
      <c r="AI93" s="73"/>
      <c r="AJ93" s="73"/>
      <c r="AK93" s="73"/>
    </row>
    <row r="94" spans="3:37" x14ac:dyDescent="0.15">
      <c r="C94" s="73"/>
      <c r="D94" s="73"/>
      <c r="E94" s="73"/>
      <c r="F94" s="73"/>
      <c r="G94" s="73"/>
      <c r="H94" s="73"/>
      <c r="I94" s="73"/>
      <c r="J94" s="73"/>
      <c r="K94" s="73"/>
      <c r="L94" s="73"/>
      <c r="M94" s="73"/>
      <c r="N94" s="73"/>
      <c r="O94" s="73"/>
      <c r="P94" s="73"/>
      <c r="Q94" s="73"/>
      <c r="R94" s="73"/>
      <c r="S94" s="73"/>
      <c r="T94" s="73"/>
      <c r="U94" s="73"/>
      <c r="V94" s="73"/>
      <c r="W94" s="73"/>
      <c r="X94" s="73"/>
      <c r="Y94" s="73"/>
      <c r="Z94" s="73"/>
      <c r="AA94" s="73"/>
      <c r="AB94" s="73"/>
      <c r="AC94" s="73"/>
      <c r="AD94" s="73"/>
      <c r="AE94" s="73"/>
      <c r="AF94" s="73"/>
      <c r="AG94" s="73"/>
      <c r="AH94" s="73"/>
      <c r="AI94" s="73"/>
      <c r="AJ94" s="73"/>
      <c r="AK94" s="73"/>
    </row>
    <row r="95" spans="3:37" x14ac:dyDescent="0.15">
      <c r="C95" s="73"/>
      <c r="D95" s="73"/>
      <c r="E95" s="73"/>
      <c r="F95" s="73"/>
      <c r="G95" s="73"/>
      <c r="H95" s="73"/>
      <c r="I95" s="73"/>
      <c r="J95" s="73"/>
      <c r="K95" s="73"/>
      <c r="L95" s="73"/>
      <c r="M95" s="73"/>
      <c r="N95" s="73"/>
      <c r="O95" s="73"/>
      <c r="P95" s="73"/>
      <c r="Q95" s="73"/>
      <c r="R95" s="73"/>
      <c r="S95" s="73"/>
      <c r="T95" s="73"/>
      <c r="U95" s="73"/>
      <c r="V95" s="73"/>
      <c r="W95" s="73"/>
      <c r="X95" s="73"/>
      <c r="Y95" s="73"/>
      <c r="Z95" s="73"/>
      <c r="AA95" s="73"/>
      <c r="AB95" s="73"/>
      <c r="AC95" s="73"/>
      <c r="AD95" s="73"/>
      <c r="AE95" s="73"/>
      <c r="AF95" s="73"/>
      <c r="AG95" s="73"/>
      <c r="AH95" s="73"/>
      <c r="AI95" s="73"/>
      <c r="AJ95" s="73"/>
      <c r="AK95" s="73"/>
    </row>
    <row r="96" spans="3:37" x14ac:dyDescent="0.15">
      <c r="C96" s="73"/>
      <c r="D96" s="73"/>
      <c r="E96" s="73"/>
      <c r="F96" s="73"/>
      <c r="G96" s="73"/>
      <c r="H96" s="73"/>
      <c r="I96" s="73"/>
      <c r="J96" s="73"/>
      <c r="K96" s="73"/>
      <c r="L96" s="73"/>
      <c r="M96" s="73"/>
      <c r="N96" s="73"/>
      <c r="O96" s="73"/>
      <c r="P96" s="73"/>
      <c r="Q96" s="73"/>
      <c r="R96" s="73"/>
      <c r="S96" s="73"/>
      <c r="T96" s="73"/>
      <c r="U96" s="73"/>
      <c r="V96" s="73"/>
      <c r="W96" s="73"/>
      <c r="X96" s="73"/>
      <c r="Y96" s="73"/>
      <c r="Z96" s="73"/>
      <c r="AA96" s="73"/>
      <c r="AB96" s="73"/>
      <c r="AC96" s="73"/>
      <c r="AD96" s="73"/>
      <c r="AE96" s="73"/>
      <c r="AF96" s="73"/>
      <c r="AG96" s="73"/>
      <c r="AH96" s="73"/>
      <c r="AI96" s="73"/>
      <c r="AJ96" s="73"/>
      <c r="AK96" s="73"/>
    </row>
    <row r="97" spans="3:37" x14ac:dyDescent="0.15">
      <c r="C97" s="73"/>
      <c r="D97" s="73"/>
      <c r="E97" s="73"/>
      <c r="F97" s="73"/>
      <c r="G97" s="73"/>
      <c r="H97" s="73"/>
      <c r="I97" s="73"/>
      <c r="J97" s="73"/>
      <c r="K97" s="73"/>
      <c r="L97" s="73"/>
      <c r="M97" s="73"/>
      <c r="N97" s="73"/>
      <c r="O97" s="73"/>
      <c r="P97" s="73"/>
      <c r="Q97" s="73"/>
      <c r="R97" s="73"/>
      <c r="S97" s="73"/>
      <c r="T97" s="73"/>
      <c r="U97" s="73"/>
      <c r="V97" s="73"/>
      <c r="W97" s="73"/>
      <c r="X97" s="73"/>
      <c r="Y97" s="73"/>
      <c r="Z97" s="73"/>
      <c r="AA97" s="73"/>
      <c r="AB97" s="73"/>
      <c r="AC97" s="73"/>
      <c r="AD97" s="73"/>
      <c r="AE97" s="73"/>
      <c r="AF97" s="73"/>
      <c r="AG97" s="73"/>
      <c r="AH97" s="73"/>
      <c r="AI97" s="73"/>
      <c r="AJ97" s="73"/>
      <c r="AK97" s="73"/>
    </row>
    <row r="98" spans="3:37" x14ac:dyDescent="0.15">
      <c r="C98" s="73"/>
      <c r="D98" s="73"/>
      <c r="E98" s="73"/>
      <c r="F98" s="73"/>
      <c r="G98" s="73"/>
      <c r="H98" s="73"/>
      <c r="I98" s="73"/>
      <c r="J98" s="73"/>
      <c r="K98" s="73"/>
      <c r="L98" s="73"/>
      <c r="M98" s="73"/>
      <c r="N98" s="73"/>
      <c r="O98" s="73"/>
      <c r="P98" s="73"/>
      <c r="Q98" s="73"/>
      <c r="R98" s="73"/>
      <c r="S98" s="73"/>
      <c r="T98" s="73"/>
      <c r="U98" s="73"/>
      <c r="V98" s="73"/>
      <c r="W98" s="73"/>
      <c r="X98" s="73"/>
      <c r="Y98" s="73"/>
      <c r="Z98" s="73"/>
      <c r="AA98" s="73"/>
      <c r="AB98" s="73"/>
      <c r="AC98" s="73"/>
      <c r="AD98" s="73"/>
      <c r="AE98" s="73"/>
      <c r="AF98" s="73"/>
      <c r="AG98" s="73"/>
      <c r="AH98" s="73"/>
      <c r="AI98" s="73"/>
      <c r="AJ98" s="73"/>
      <c r="AK98" s="73"/>
    </row>
    <row r="99" spans="3:37" x14ac:dyDescent="0.15">
      <c r="C99" s="73"/>
      <c r="D99" s="73"/>
      <c r="E99" s="73"/>
      <c r="F99" s="73"/>
      <c r="G99" s="73"/>
      <c r="H99" s="73"/>
      <c r="I99" s="73"/>
      <c r="J99" s="73"/>
      <c r="K99" s="73"/>
      <c r="L99" s="73"/>
      <c r="M99" s="73"/>
      <c r="N99" s="73"/>
      <c r="O99" s="73"/>
      <c r="P99" s="73"/>
      <c r="Q99" s="73"/>
      <c r="R99" s="73"/>
      <c r="S99" s="73"/>
      <c r="T99" s="73"/>
      <c r="U99" s="73"/>
      <c r="V99" s="73"/>
      <c r="W99" s="73"/>
      <c r="X99" s="73"/>
      <c r="Y99" s="73"/>
      <c r="Z99" s="73"/>
      <c r="AA99" s="73"/>
      <c r="AB99" s="73"/>
      <c r="AC99" s="73"/>
      <c r="AD99" s="73"/>
      <c r="AE99" s="73"/>
      <c r="AF99" s="73"/>
      <c r="AG99" s="73"/>
      <c r="AH99" s="73"/>
      <c r="AI99" s="73"/>
      <c r="AJ99" s="73"/>
      <c r="AK99" s="73"/>
    </row>
    <row r="100" spans="3:37" x14ac:dyDescent="0.15">
      <c r="C100" s="73"/>
      <c r="D100" s="73"/>
      <c r="E100" s="73"/>
      <c r="F100" s="73"/>
      <c r="G100" s="73"/>
      <c r="H100" s="73"/>
      <c r="I100" s="73"/>
      <c r="J100" s="73"/>
      <c r="K100" s="73"/>
      <c r="L100" s="73"/>
      <c r="M100" s="73"/>
      <c r="N100" s="73"/>
      <c r="O100" s="73"/>
      <c r="P100" s="73"/>
      <c r="Q100" s="73"/>
      <c r="R100" s="73"/>
      <c r="S100" s="73"/>
      <c r="T100" s="73"/>
      <c r="U100" s="73"/>
      <c r="V100" s="73"/>
      <c r="W100" s="73"/>
      <c r="X100" s="73"/>
      <c r="Y100" s="73"/>
      <c r="Z100" s="73"/>
      <c r="AA100" s="73"/>
      <c r="AB100" s="73"/>
      <c r="AC100" s="73"/>
      <c r="AD100" s="73"/>
      <c r="AE100" s="73"/>
      <c r="AF100" s="73"/>
      <c r="AG100" s="73"/>
      <c r="AH100" s="73"/>
      <c r="AI100" s="73"/>
      <c r="AJ100" s="73"/>
      <c r="AK100" s="73"/>
    </row>
    <row r="101" spans="3:37" x14ac:dyDescent="0.15">
      <c r="C101" s="73"/>
      <c r="D101" s="73"/>
      <c r="E101" s="73"/>
      <c r="F101" s="73"/>
      <c r="G101" s="73"/>
      <c r="H101" s="73"/>
      <c r="I101" s="73"/>
      <c r="J101" s="73"/>
      <c r="K101" s="73"/>
      <c r="L101" s="73"/>
      <c r="M101" s="73"/>
      <c r="N101" s="73"/>
      <c r="O101" s="73"/>
      <c r="P101" s="73"/>
      <c r="Q101" s="73"/>
      <c r="R101" s="73"/>
      <c r="S101" s="73"/>
      <c r="T101" s="73"/>
      <c r="U101" s="73"/>
      <c r="V101" s="73"/>
      <c r="W101" s="73"/>
      <c r="X101" s="73"/>
      <c r="Y101" s="73"/>
      <c r="Z101" s="73"/>
      <c r="AA101" s="73"/>
      <c r="AB101" s="73"/>
      <c r="AC101" s="73"/>
      <c r="AD101" s="73"/>
      <c r="AE101" s="73"/>
      <c r="AF101" s="73"/>
      <c r="AG101" s="73"/>
      <c r="AH101" s="73"/>
      <c r="AI101" s="73"/>
      <c r="AJ101" s="73"/>
      <c r="AK101" s="73"/>
    </row>
    <row r="102" spans="3:37" x14ac:dyDescent="0.15">
      <c r="C102" s="73"/>
      <c r="D102" s="73"/>
      <c r="E102" s="73"/>
      <c r="F102" s="73"/>
      <c r="G102" s="73"/>
      <c r="H102" s="73"/>
      <c r="I102" s="73"/>
      <c r="J102" s="73"/>
      <c r="K102" s="73"/>
      <c r="L102" s="73"/>
      <c r="M102" s="73"/>
      <c r="N102" s="73"/>
      <c r="O102" s="73"/>
      <c r="P102" s="73"/>
      <c r="Q102" s="73"/>
      <c r="R102" s="73"/>
      <c r="S102" s="73"/>
      <c r="T102" s="73"/>
      <c r="U102" s="73"/>
      <c r="V102" s="73"/>
      <c r="W102" s="73"/>
      <c r="X102" s="73"/>
      <c r="Y102" s="73"/>
      <c r="Z102" s="73"/>
      <c r="AA102" s="73"/>
      <c r="AB102" s="73"/>
      <c r="AC102" s="73"/>
      <c r="AD102" s="73"/>
      <c r="AE102" s="73"/>
      <c r="AF102" s="73"/>
      <c r="AG102" s="73"/>
      <c r="AH102" s="73"/>
      <c r="AI102" s="73"/>
      <c r="AJ102" s="73"/>
      <c r="AK102" s="73"/>
    </row>
    <row r="103" spans="3:37" x14ac:dyDescent="0.15">
      <c r="C103" s="73"/>
      <c r="D103" s="73"/>
      <c r="E103" s="73"/>
      <c r="F103" s="73"/>
      <c r="G103" s="73"/>
      <c r="H103" s="73"/>
      <c r="I103" s="73"/>
      <c r="J103" s="73"/>
      <c r="K103" s="73"/>
      <c r="L103" s="73"/>
      <c r="M103" s="73"/>
      <c r="N103" s="73"/>
      <c r="O103" s="73"/>
      <c r="P103" s="73"/>
      <c r="Q103" s="73"/>
      <c r="R103" s="73"/>
      <c r="S103" s="73"/>
      <c r="T103" s="73"/>
      <c r="U103" s="73"/>
      <c r="V103" s="73"/>
      <c r="W103" s="73"/>
      <c r="X103" s="73"/>
      <c r="Y103" s="73"/>
      <c r="Z103" s="73"/>
      <c r="AA103" s="73"/>
      <c r="AB103" s="73"/>
      <c r="AC103" s="73"/>
      <c r="AD103" s="73"/>
      <c r="AE103" s="73"/>
      <c r="AF103" s="73"/>
      <c r="AG103" s="73"/>
      <c r="AH103" s="73"/>
      <c r="AI103" s="73"/>
      <c r="AJ103" s="73"/>
      <c r="AK103" s="73"/>
    </row>
    <row r="104" spans="3:37" x14ac:dyDescent="0.15">
      <c r="C104" s="73"/>
      <c r="D104" s="73"/>
      <c r="E104" s="73"/>
      <c r="F104" s="73"/>
      <c r="G104" s="73"/>
      <c r="H104" s="73"/>
      <c r="I104" s="73"/>
      <c r="J104" s="73"/>
      <c r="K104" s="73"/>
      <c r="L104" s="73"/>
      <c r="M104" s="73"/>
      <c r="N104" s="73"/>
      <c r="O104" s="73"/>
      <c r="P104" s="73"/>
      <c r="Q104" s="73"/>
      <c r="R104" s="73"/>
      <c r="S104" s="73"/>
      <c r="T104" s="73"/>
      <c r="U104" s="73"/>
      <c r="V104" s="73"/>
      <c r="W104" s="73"/>
      <c r="X104" s="73"/>
      <c r="Y104" s="73"/>
      <c r="Z104" s="73"/>
      <c r="AA104" s="73"/>
      <c r="AB104" s="73"/>
      <c r="AC104" s="73"/>
      <c r="AD104" s="73"/>
      <c r="AE104" s="73"/>
      <c r="AF104" s="73"/>
      <c r="AG104" s="73"/>
      <c r="AH104" s="73"/>
      <c r="AI104" s="73"/>
      <c r="AJ104" s="73"/>
      <c r="AK104" s="73"/>
    </row>
    <row r="105" spans="3:37" x14ac:dyDescent="0.15">
      <c r="C105" s="73"/>
      <c r="D105" s="73"/>
      <c r="E105" s="73"/>
      <c r="F105" s="73"/>
      <c r="G105" s="73"/>
      <c r="H105" s="73"/>
      <c r="I105" s="73"/>
      <c r="J105" s="73"/>
      <c r="K105" s="73"/>
      <c r="L105" s="73"/>
      <c r="M105" s="73"/>
      <c r="N105" s="73"/>
      <c r="O105" s="73"/>
      <c r="P105" s="73"/>
      <c r="Q105" s="73"/>
      <c r="R105" s="73"/>
      <c r="S105" s="73"/>
      <c r="T105" s="73"/>
      <c r="U105" s="73"/>
      <c r="V105" s="73"/>
      <c r="W105" s="73"/>
      <c r="X105" s="73"/>
      <c r="Y105" s="73"/>
      <c r="Z105" s="73"/>
      <c r="AA105" s="73"/>
      <c r="AB105" s="73"/>
      <c r="AC105" s="73"/>
      <c r="AD105" s="73"/>
      <c r="AE105" s="73"/>
      <c r="AF105" s="73"/>
      <c r="AG105" s="73"/>
      <c r="AH105" s="73"/>
      <c r="AI105" s="73"/>
      <c r="AJ105" s="73"/>
      <c r="AK105" s="73"/>
    </row>
    <row r="106" spans="3:37" x14ac:dyDescent="0.15">
      <c r="C106" s="73"/>
      <c r="D106" s="73"/>
      <c r="E106" s="73"/>
      <c r="F106" s="73"/>
      <c r="G106" s="73"/>
      <c r="H106" s="73"/>
      <c r="I106" s="73"/>
      <c r="J106" s="73"/>
      <c r="K106" s="73"/>
      <c r="L106" s="73"/>
      <c r="M106" s="73"/>
      <c r="N106" s="73"/>
      <c r="O106" s="73"/>
      <c r="P106" s="73"/>
      <c r="Q106" s="73"/>
      <c r="R106" s="73"/>
      <c r="S106" s="73"/>
      <c r="T106" s="73"/>
      <c r="U106" s="73"/>
      <c r="V106" s="73"/>
      <c r="W106" s="73"/>
      <c r="X106" s="73"/>
      <c r="Y106" s="73"/>
      <c r="Z106" s="73"/>
      <c r="AA106" s="73"/>
      <c r="AB106" s="73"/>
      <c r="AC106" s="73"/>
      <c r="AD106" s="73"/>
      <c r="AE106" s="73"/>
      <c r="AF106" s="73"/>
      <c r="AG106" s="73"/>
      <c r="AH106" s="73"/>
      <c r="AI106" s="73"/>
      <c r="AJ106" s="73"/>
      <c r="AK106" s="73"/>
    </row>
    <row r="107" spans="3:37" x14ac:dyDescent="0.15">
      <c r="C107" s="73"/>
      <c r="D107" s="73"/>
      <c r="E107" s="73"/>
      <c r="F107" s="73"/>
      <c r="G107" s="73"/>
      <c r="H107" s="73"/>
      <c r="I107" s="73"/>
      <c r="J107" s="73"/>
      <c r="K107" s="73"/>
      <c r="L107" s="73"/>
      <c r="M107" s="73"/>
      <c r="N107" s="73"/>
      <c r="O107" s="73"/>
      <c r="P107" s="73"/>
      <c r="Q107" s="73"/>
      <c r="R107" s="73"/>
      <c r="S107" s="73"/>
      <c r="T107" s="73"/>
      <c r="U107" s="73"/>
      <c r="V107" s="73"/>
      <c r="W107" s="73"/>
      <c r="X107" s="73"/>
      <c r="Y107" s="73"/>
      <c r="Z107" s="73"/>
      <c r="AA107" s="73"/>
      <c r="AB107" s="73"/>
      <c r="AC107" s="73"/>
      <c r="AD107" s="73"/>
      <c r="AE107" s="73"/>
      <c r="AF107" s="73"/>
      <c r="AG107" s="73"/>
      <c r="AH107" s="73"/>
      <c r="AI107" s="73"/>
      <c r="AJ107" s="73"/>
      <c r="AK107" s="73"/>
    </row>
    <row r="108" spans="3:37" x14ac:dyDescent="0.15">
      <c r="C108" s="73"/>
      <c r="D108" s="73"/>
      <c r="E108" s="73"/>
      <c r="F108" s="73"/>
      <c r="G108" s="73"/>
      <c r="H108" s="73"/>
      <c r="I108" s="73"/>
      <c r="J108" s="73"/>
      <c r="K108" s="73"/>
      <c r="L108" s="73"/>
      <c r="M108" s="73"/>
      <c r="N108" s="73"/>
      <c r="O108" s="73"/>
      <c r="P108" s="73"/>
      <c r="Q108" s="73"/>
      <c r="R108" s="73"/>
      <c r="S108" s="73"/>
      <c r="T108" s="73"/>
      <c r="U108" s="73"/>
      <c r="V108" s="73"/>
      <c r="W108" s="73"/>
      <c r="X108" s="73"/>
      <c r="Y108" s="73"/>
      <c r="Z108" s="73"/>
      <c r="AA108" s="73"/>
      <c r="AB108" s="73"/>
      <c r="AC108" s="73"/>
      <c r="AD108" s="73"/>
      <c r="AE108" s="73"/>
      <c r="AF108" s="73"/>
      <c r="AG108" s="73"/>
      <c r="AH108" s="73"/>
      <c r="AI108" s="73"/>
      <c r="AJ108" s="73"/>
      <c r="AK108" s="73"/>
    </row>
    <row r="109" spans="3:37" x14ac:dyDescent="0.15">
      <c r="C109" s="73"/>
      <c r="D109" s="73"/>
      <c r="E109" s="73"/>
      <c r="F109" s="73"/>
      <c r="G109" s="73"/>
      <c r="H109" s="73"/>
      <c r="I109" s="73"/>
      <c r="J109" s="73"/>
      <c r="K109" s="73"/>
      <c r="L109" s="73"/>
      <c r="M109" s="73"/>
      <c r="N109" s="73"/>
      <c r="O109" s="73"/>
      <c r="P109" s="73"/>
      <c r="Q109" s="73"/>
      <c r="R109" s="73"/>
      <c r="S109" s="73"/>
      <c r="T109" s="73"/>
      <c r="U109" s="73"/>
      <c r="V109" s="73"/>
      <c r="W109" s="73"/>
      <c r="X109" s="73"/>
      <c r="Y109" s="73"/>
      <c r="Z109" s="73"/>
      <c r="AA109" s="73"/>
      <c r="AB109" s="73"/>
      <c r="AC109" s="73"/>
      <c r="AD109" s="73"/>
      <c r="AE109" s="73"/>
      <c r="AF109" s="73"/>
      <c r="AG109" s="73"/>
      <c r="AH109" s="73"/>
      <c r="AI109" s="73"/>
      <c r="AJ109" s="73"/>
      <c r="AK109" s="73"/>
    </row>
    <row r="110" spans="3:37" x14ac:dyDescent="0.15">
      <c r="C110" s="73"/>
      <c r="D110" s="73"/>
      <c r="E110" s="73"/>
      <c r="F110" s="73"/>
      <c r="G110" s="73"/>
      <c r="H110" s="73"/>
      <c r="I110" s="73"/>
      <c r="J110" s="73"/>
      <c r="K110" s="73"/>
      <c r="L110" s="73"/>
      <c r="M110" s="73"/>
      <c r="N110" s="73"/>
      <c r="O110" s="73"/>
      <c r="P110" s="73"/>
      <c r="Q110" s="73"/>
      <c r="R110" s="73"/>
      <c r="S110" s="73"/>
      <c r="T110" s="73"/>
      <c r="U110" s="73"/>
      <c r="V110" s="73"/>
      <c r="W110" s="73"/>
      <c r="X110" s="73"/>
      <c r="Y110" s="73"/>
      <c r="Z110" s="73"/>
      <c r="AA110" s="73"/>
      <c r="AB110" s="73"/>
      <c r="AC110" s="73"/>
      <c r="AD110" s="73"/>
      <c r="AE110" s="73"/>
      <c r="AF110" s="73"/>
      <c r="AG110" s="73"/>
      <c r="AH110" s="73"/>
      <c r="AI110" s="73"/>
      <c r="AJ110" s="73"/>
      <c r="AK110" s="73"/>
    </row>
    <row r="111" spans="3:37" x14ac:dyDescent="0.15">
      <c r="C111" s="73"/>
      <c r="D111" s="73"/>
      <c r="E111" s="73"/>
      <c r="F111" s="73"/>
      <c r="G111" s="73"/>
      <c r="H111" s="73"/>
      <c r="I111" s="73"/>
      <c r="J111" s="73"/>
      <c r="K111" s="73"/>
      <c r="L111" s="73"/>
      <c r="M111" s="73"/>
      <c r="N111" s="73"/>
      <c r="O111" s="73"/>
      <c r="P111" s="73"/>
      <c r="Q111" s="73"/>
      <c r="R111" s="73"/>
      <c r="S111" s="73"/>
      <c r="T111" s="73"/>
      <c r="U111" s="73"/>
      <c r="V111" s="73"/>
      <c r="W111" s="73"/>
      <c r="X111" s="73"/>
      <c r="Y111" s="73"/>
      <c r="Z111" s="73"/>
      <c r="AA111" s="73"/>
      <c r="AB111" s="73"/>
      <c r="AC111" s="73"/>
      <c r="AD111" s="73"/>
      <c r="AE111" s="73"/>
      <c r="AF111" s="73"/>
      <c r="AG111" s="73"/>
      <c r="AH111" s="73"/>
      <c r="AI111" s="73"/>
      <c r="AJ111" s="73"/>
      <c r="AK111" s="73"/>
    </row>
    <row r="112" spans="3:37" x14ac:dyDescent="0.15">
      <c r="C112" s="73"/>
      <c r="D112" s="73"/>
      <c r="E112" s="73"/>
      <c r="F112" s="73"/>
      <c r="G112" s="73"/>
      <c r="H112" s="73"/>
      <c r="I112" s="73"/>
      <c r="J112" s="73"/>
      <c r="K112" s="73"/>
      <c r="L112" s="73"/>
      <c r="M112" s="73"/>
      <c r="N112" s="73"/>
      <c r="O112" s="73"/>
      <c r="P112" s="73"/>
      <c r="Q112" s="73"/>
      <c r="R112" s="73"/>
      <c r="S112" s="73"/>
      <c r="T112" s="73"/>
      <c r="U112" s="73"/>
      <c r="V112" s="73"/>
      <c r="W112" s="73"/>
      <c r="X112" s="73"/>
      <c r="Y112" s="73"/>
      <c r="Z112" s="73"/>
      <c r="AA112" s="73"/>
      <c r="AB112" s="73"/>
      <c r="AC112" s="73"/>
      <c r="AD112" s="73"/>
      <c r="AE112" s="73"/>
      <c r="AF112" s="73"/>
      <c r="AG112" s="73"/>
      <c r="AH112" s="73"/>
      <c r="AI112" s="73"/>
      <c r="AJ112" s="73"/>
      <c r="AK112" s="73"/>
    </row>
    <row r="113" spans="3:37" x14ac:dyDescent="0.15">
      <c r="C113" s="73"/>
      <c r="D113" s="73"/>
      <c r="E113" s="73"/>
      <c r="F113" s="73"/>
      <c r="G113" s="73"/>
      <c r="H113" s="73"/>
      <c r="I113" s="73"/>
      <c r="J113" s="73"/>
      <c r="K113" s="73"/>
      <c r="L113" s="73"/>
      <c r="M113" s="73"/>
      <c r="N113" s="73"/>
      <c r="O113" s="73"/>
      <c r="P113" s="73"/>
      <c r="Q113" s="73"/>
      <c r="R113" s="73"/>
      <c r="S113" s="73"/>
      <c r="T113" s="73"/>
      <c r="U113" s="73"/>
      <c r="V113" s="73"/>
      <c r="W113" s="73"/>
      <c r="X113" s="73"/>
      <c r="Y113" s="73"/>
      <c r="Z113" s="73"/>
      <c r="AA113" s="73"/>
      <c r="AB113" s="73"/>
      <c r="AC113" s="73"/>
      <c r="AD113" s="73"/>
      <c r="AE113" s="73"/>
      <c r="AF113" s="73"/>
      <c r="AG113" s="73"/>
      <c r="AH113" s="73"/>
      <c r="AI113" s="73"/>
      <c r="AJ113" s="73"/>
      <c r="AK113" s="73"/>
    </row>
    <row r="114" spans="3:37" x14ac:dyDescent="0.15">
      <c r="C114" s="73"/>
      <c r="D114" s="73"/>
      <c r="E114" s="73"/>
      <c r="F114" s="73"/>
      <c r="G114" s="73"/>
      <c r="H114" s="73"/>
      <c r="I114" s="73"/>
      <c r="J114" s="73"/>
      <c r="K114" s="73"/>
      <c r="L114" s="73"/>
      <c r="M114" s="73"/>
      <c r="N114" s="73"/>
      <c r="O114" s="73"/>
      <c r="P114" s="73"/>
      <c r="Q114" s="73"/>
      <c r="R114" s="73"/>
      <c r="S114" s="73"/>
      <c r="T114" s="73"/>
      <c r="U114" s="73"/>
      <c r="V114" s="73"/>
      <c r="W114" s="73"/>
      <c r="X114" s="73"/>
      <c r="Y114" s="73"/>
      <c r="Z114" s="73"/>
      <c r="AA114" s="73"/>
      <c r="AB114" s="73"/>
      <c r="AC114" s="73"/>
      <c r="AD114" s="73"/>
      <c r="AE114" s="73"/>
      <c r="AF114" s="73"/>
      <c r="AG114" s="73"/>
      <c r="AH114" s="73"/>
      <c r="AI114" s="73"/>
      <c r="AJ114" s="73"/>
      <c r="AK114" s="73"/>
    </row>
    <row r="115" spans="3:37" x14ac:dyDescent="0.15">
      <c r="C115" s="73"/>
      <c r="D115" s="73"/>
      <c r="E115" s="73"/>
      <c r="F115" s="73"/>
      <c r="G115" s="73"/>
      <c r="H115" s="73"/>
      <c r="I115" s="73"/>
      <c r="J115" s="73"/>
      <c r="K115" s="73"/>
      <c r="L115" s="73"/>
      <c r="M115" s="73"/>
      <c r="N115" s="73"/>
      <c r="O115" s="73"/>
      <c r="P115" s="73"/>
      <c r="Q115" s="73"/>
      <c r="R115" s="73"/>
      <c r="S115" s="73"/>
      <c r="T115" s="73"/>
      <c r="U115" s="73"/>
      <c r="V115" s="73"/>
      <c r="W115" s="73"/>
      <c r="X115" s="73"/>
      <c r="Y115" s="73"/>
      <c r="Z115" s="73"/>
      <c r="AA115" s="73"/>
      <c r="AB115" s="73"/>
      <c r="AC115" s="73"/>
      <c r="AD115" s="73"/>
      <c r="AE115" s="73"/>
      <c r="AF115" s="73"/>
      <c r="AG115" s="73"/>
      <c r="AH115" s="73"/>
      <c r="AI115" s="73"/>
      <c r="AJ115" s="73"/>
      <c r="AK115" s="73"/>
    </row>
    <row r="116" spans="3:37" x14ac:dyDescent="0.15">
      <c r="C116" s="73"/>
      <c r="D116" s="73"/>
      <c r="E116" s="73"/>
      <c r="F116" s="73"/>
      <c r="G116" s="73"/>
      <c r="H116" s="73"/>
      <c r="I116" s="73"/>
      <c r="J116" s="73"/>
      <c r="K116" s="73"/>
      <c r="L116" s="73"/>
      <c r="M116" s="73"/>
      <c r="N116" s="73"/>
      <c r="O116" s="73"/>
      <c r="P116" s="73"/>
      <c r="Q116" s="73"/>
      <c r="R116" s="73"/>
      <c r="S116" s="73"/>
      <c r="T116" s="73"/>
      <c r="U116" s="73"/>
      <c r="V116" s="73"/>
      <c r="W116" s="73"/>
      <c r="X116" s="73"/>
      <c r="Y116" s="73"/>
      <c r="Z116" s="73"/>
      <c r="AA116" s="73"/>
      <c r="AB116" s="73"/>
      <c r="AC116" s="73"/>
      <c r="AD116" s="73"/>
      <c r="AE116" s="73"/>
      <c r="AF116" s="73"/>
      <c r="AG116" s="73"/>
      <c r="AH116" s="73"/>
      <c r="AI116" s="73"/>
      <c r="AJ116" s="73"/>
      <c r="AK116" s="73"/>
    </row>
    <row r="117" spans="3:37" x14ac:dyDescent="0.15">
      <c r="C117" s="73"/>
      <c r="D117" s="73"/>
      <c r="E117" s="73"/>
      <c r="F117" s="73"/>
      <c r="G117" s="73"/>
      <c r="H117" s="73"/>
      <c r="I117" s="73"/>
      <c r="J117" s="73"/>
      <c r="K117" s="73"/>
      <c r="L117" s="73"/>
      <c r="M117" s="73"/>
      <c r="N117" s="73"/>
      <c r="O117" s="73"/>
      <c r="P117" s="73"/>
      <c r="Q117" s="73"/>
      <c r="R117" s="73"/>
      <c r="S117" s="73"/>
      <c r="T117" s="73"/>
      <c r="U117" s="73"/>
      <c r="V117" s="73"/>
      <c r="W117" s="73"/>
      <c r="X117" s="73"/>
      <c r="Y117" s="73"/>
      <c r="Z117" s="73"/>
      <c r="AA117" s="73"/>
      <c r="AB117" s="73"/>
      <c r="AC117" s="73"/>
      <c r="AD117" s="73"/>
      <c r="AE117" s="73"/>
      <c r="AF117" s="73"/>
      <c r="AG117" s="73"/>
      <c r="AH117" s="73"/>
      <c r="AI117" s="73"/>
      <c r="AJ117" s="73"/>
      <c r="AK117" s="73"/>
    </row>
    <row r="118" spans="3:37" x14ac:dyDescent="0.15">
      <c r="C118" s="73"/>
      <c r="D118" s="73"/>
      <c r="E118" s="73"/>
      <c r="F118" s="73"/>
      <c r="G118" s="73"/>
      <c r="H118" s="73"/>
      <c r="I118" s="73"/>
      <c r="J118" s="73"/>
      <c r="K118" s="73"/>
      <c r="L118" s="73"/>
      <c r="M118" s="73"/>
      <c r="N118" s="73"/>
      <c r="O118" s="73"/>
      <c r="P118" s="73"/>
      <c r="Q118" s="73"/>
      <c r="R118" s="73"/>
      <c r="S118" s="73"/>
      <c r="T118" s="73"/>
      <c r="U118" s="73"/>
      <c r="V118" s="73"/>
      <c r="W118" s="73"/>
      <c r="X118" s="73"/>
      <c r="Y118" s="73"/>
      <c r="Z118" s="73"/>
      <c r="AA118" s="73"/>
      <c r="AB118" s="73"/>
      <c r="AC118" s="73"/>
      <c r="AD118" s="73"/>
      <c r="AE118" s="73"/>
      <c r="AF118" s="73"/>
      <c r="AG118" s="73"/>
      <c r="AH118" s="73"/>
      <c r="AI118" s="73"/>
      <c r="AJ118" s="73"/>
      <c r="AK118" s="73"/>
    </row>
    <row r="119" spans="3:37" x14ac:dyDescent="0.15">
      <c r="C119" s="73"/>
      <c r="D119" s="73"/>
      <c r="E119" s="73"/>
      <c r="F119" s="73"/>
      <c r="G119" s="73"/>
      <c r="H119" s="73"/>
      <c r="I119" s="73"/>
      <c r="J119" s="73"/>
      <c r="K119" s="73"/>
      <c r="L119" s="73"/>
      <c r="M119" s="73"/>
      <c r="N119" s="73"/>
      <c r="O119" s="73"/>
      <c r="P119" s="73"/>
      <c r="Q119" s="73"/>
      <c r="R119" s="73"/>
      <c r="S119" s="73"/>
      <c r="T119" s="73"/>
      <c r="U119" s="73"/>
      <c r="V119" s="73"/>
      <c r="W119" s="73"/>
      <c r="X119" s="73"/>
      <c r="Y119" s="73"/>
      <c r="Z119" s="73"/>
      <c r="AA119" s="73"/>
      <c r="AB119" s="73"/>
      <c r="AC119" s="73"/>
      <c r="AD119" s="73"/>
      <c r="AE119" s="73"/>
      <c r="AF119" s="73"/>
      <c r="AG119" s="73"/>
      <c r="AH119" s="73"/>
      <c r="AI119" s="73"/>
      <c r="AJ119" s="73"/>
      <c r="AK119" s="73"/>
    </row>
    <row r="120" spans="3:37" x14ac:dyDescent="0.15">
      <c r="C120" s="73"/>
      <c r="D120" s="73"/>
      <c r="E120" s="73"/>
      <c r="F120" s="73"/>
      <c r="G120" s="73"/>
      <c r="H120" s="73"/>
      <c r="I120" s="73"/>
      <c r="J120" s="73"/>
      <c r="K120" s="73"/>
      <c r="L120" s="73"/>
      <c r="M120" s="73"/>
      <c r="N120" s="73"/>
      <c r="O120" s="73"/>
      <c r="P120" s="73"/>
      <c r="Q120" s="73"/>
      <c r="R120" s="73"/>
      <c r="S120" s="73"/>
      <c r="T120" s="73"/>
      <c r="U120" s="73"/>
      <c r="V120" s="73"/>
      <c r="W120" s="73"/>
      <c r="X120" s="73"/>
      <c r="Y120" s="73"/>
      <c r="Z120" s="73"/>
      <c r="AA120" s="73"/>
      <c r="AB120" s="73"/>
      <c r="AC120" s="73"/>
      <c r="AD120" s="73"/>
      <c r="AE120" s="73"/>
      <c r="AF120" s="73"/>
      <c r="AG120" s="73"/>
      <c r="AH120" s="73"/>
      <c r="AI120" s="73"/>
      <c r="AJ120" s="73"/>
      <c r="AK120" s="73"/>
    </row>
    <row r="121" spans="3:37" x14ac:dyDescent="0.15">
      <c r="C121" s="73"/>
      <c r="D121" s="73"/>
      <c r="E121" s="73"/>
      <c r="F121" s="73"/>
      <c r="G121" s="73"/>
      <c r="H121" s="73"/>
      <c r="I121" s="73"/>
      <c r="J121" s="73"/>
      <c r="K121" s="73"/>
      <c r="L121" s="73"/>
      <c r="M121" s="73"/>
      <c r="N121" s="73"/>
      <c r="O121" s="73"/>
      <c r="P121" s="73"/>
      <c r="Q121" s="73"/>
      <c r="R121" s="73"/>
      <c r="S121" s="73"/>
      <c r="T121" s="73"/>
      <c r="U121" s="73"/>
      <c r="V121" s="73"/>
      <c r="W121" s="73"/>
      <c r="X121" s="73"/>
      <c r="Y121" s="73"/>
      <c r="Z121" s="73"/>
      <c r="AA121" s="73"/>
      <c r="AB121" s="73"/>
      <c r="AC121" s="73"/>
      <c r="AD121" s="73"/>
      <c r="AE121" s="73"/>
      <c r="AF121" s="73"/>
      <c r="AG121" s="73"/>
      <c r="AH121" s="73"/>
      <c r="AI121" s="73"/>
      <c r="AJ121" s="73"/>
      <c r="AK121" s="73"/>
    </row>
    <row r="122" spans="3:37" x14ac:dyDescent="0.15">
      <c r="C122" s="73"/>
      <c r="D122" s="73"/>
      <c r="E122" s="73"/>
      <c r="F122" s="73"/>
      <c r="G122" s="73"/>
      <c r="H122" s="73"/>
      <c r="I122" s="73"/>
      <c r="J122" s="73"/>
      <c r="K122" s="73"/>
      <c r="L122" s="73"/>
      <c r="M122" s="73"/>
      <c r="N122" s="73"/>
      <c r="O122" s="73"/>
      <c r="P122" s="73"/>
      <c r="Q122" s="73"/>
      <c r="R122" s="73"/>
      <c r="S122" s="73"/>
      <c r="T122" s="73"/>
      <c r="U122" s="73"/>
      <c r="V122" s="73"/>
      <c r="W122" s="73"/>
      <c r="X122" s="73"/>
      <c r="Y122" s="73"/>
      <c r="Z122" s="73"/>
      <c r="AA122" s="73"/>
      <c r="AB122" s="73"/>
      <c r="AC122" s="73"/>
      <c r="AD122" s="73"/>
      <c r="AE122" s="73"/>
      <c r="AF122" s="73"/>
      <c r="AG122" s="73"/>
      <c r="AH122" s="73"/>
      <c r="AI122" s="73"/>
      <c r="AJ122" s="73"/>
      <c r="AK122" s="73"/>
    </row>
    <row r="123" spans="3:37" x14ac:dyDescent="0.15">
      <c r="C123" s="73"/>
      <c r="D123" s="73"/>
      <c r="E123" s="73"/>
      <c r="F123" s="73"/>
      <c r="G123" s="73"/>
      <c r="H123" s="73"/>
      <c r="I123" s="73"/>
      <c r="J123" s="73"/>
      <c r="K123" s="73"/>
      <c r="L123" s="73"/>
      <c r="M123" s="73"/>
      <c r="N123" s="73"/>
      <c r="O123" s="73"/>
      <c r="P123" s="73"/>
      <c r="Q123" s="73"/>
      <c r="R123" s="73"/>
      <c r="S123" s="73"/>
      <c r="T123" s="73"/>
      <c r="U123" s="73"/>
      <c r="V123" s="73"/>
      <c r="W123" s="73"/>
      <c r="X123" s="73"/>
      <c r="Y123" s="73"/>
      <c r="Z123" s="73"/>
      <c r="AA123" s="73"/>
      <c r="AB123" s="73"/>
      <c r="AC123" s="73"/>
      <c r="AD123" s="73"/>
      <c r="AE123" s="73"/>
      <c r="AF123" s="73"/>
      <c r="AG123" s="73"/>
      <c r="AH123" s="73"/>
      <c r="AI123" s="73"/>
      <c r="AJ123" s="73"/>
      <c r="AK123" s="73"/>
    </row>
    <row r="124" spans="3:37" x14ac:dyDescent="0.15">
      <c r="C124" s="73"/>
      <c r="D124" s="73"/>
      <c r="E124" s="73"/>
      <c r="F124" s="73"/>
      <c r="G124" s="73"/>
      <c r="H124" s="73"/>
      <c r="I124" s="73"/>
      <c r="J124" s="73"/>
      <c r="K124" s="73"/>
      <c r="L124" s="73"/>
      <c r="M124" s="73"/>
      <c r="N124" s="73"/>
      <c r="O124" s="73"/>
      <c r="P124" s="73"/>
      <c r="Q124" s="73"/>
      <c r="R124" s="73"/>
      <c r="S124" s="73"/>
      <c r="T124" s="73"/>
      <c r="U124" s="73"/>
      <c r="V124" s="73"/>
      <c r="W124" s="73"/>
      <c r="X124" s="73"/>
      <c r="Y124" s="73"/>
      <c r="Z124" s="73"/>
      <c r="AA124" s="73"/>
      <c r="AB124" s="73"/>
      <c r="AC124" s="73"/>
      <c r="AD124" s="73"/>
      <c r="AE124" s="73"/>
      <c r="AF124" s="73"/>
      <c r="AG124" s="73"/>
      <c r="AH124" s="73"/>
      <c r="AI124" s="73"/>
      <c r="AJ124" s="73"/>
      <c r="AK124" s="73"/>
    </row>
    <row r="125" spans="3:37" x14ac:dyDescent="0.15">
      <c r="C125" s="73"/>
      <c r="D125" s="73"/>
      <c r="E125" s="73"/>
      <c r="F125" s="73"/>
      <c r="G125" s="73"/>
      <c r="H125" s="73"/>
      <c r="I125" s="73"/>
      <c r="J125" s="73"/>
      <c r="K125" s="73"/>
      <c r="L125" s="73"/>
      <c r="M125" s="73"/>
      <c r="N125" s="73"/>
      <c r="O125" s="73"/>
      <c r="P125" s="73"/>
      <c r="Q125" s="73"/>
      <c r="R125" s="73"/>
      <c r="S125" s="73"/>
      <c r="T125" s="73"/>
      <c r="U125" s="73"/>
      <c r="V125" s="73"/>
      <c r="W125" s="73"/>
      <c r="X125" s="73"/>
      <c r="Y125" s="73"/>
      <c r="Z125" s="73"/>
      <c r="AA125" s="73"/>
      <c r="AB125" s="73"/>
      <c r="AC125" s="73"/>
      <c r="AD125" s="73"/>
      <c r="AE125" s="73"/>
      <c r="AF125" s="73"/>
      <c r="AG125" s="73"/>
      <c r="AH125" s="73"/>
      <c r="AI125" s="73"/>
      <c r="AJ125" s="73"/>
      <c r="AK125" s="73"/>
    </row>
    <row r="126" spans="3:37" x14ac:dyDescent="0.15">
      <c r="C126" s="73"/>
      <c r="D126" s="73"/>
      <c r="E126" s="73"/>
      <c r="F126" s="73"/>
      <c r="G126" s="73"/>
      <c r="H126" s="73"/>
      <c r="I126" s="73"/>
      <c r="J126" s="73"/>
      <c r="K126" s="73"/>
      <c r="L126" s="73"/>
      <c r="M126" s="73"/>
      <c r="N126" s="73"/>
      <c r="O126" s="73"/>
      <c r="P126" s="73"/>
      <c r="Q126" s="73"/>
      <c r="R126" s="73"/>
      <c r="S126" s="73"/>
      <c r="T126" s="73"/>
      <c r="U126" s="73"/>
      <c r="V126" s="73"/>
      <c r="W126" s="73"/>
      <c r="X126" s="73"/>
      <c r="Y126" s="73"/>
      <c r="Z126" s="73"/>
      <c r="AA126" s="73"/>
      <c r="AB126" s="73"/>
      <c r="AC126" s="73"/>
      <c r="AD126" s="73"/>
      <c r="AE126" s="73"/>
      <c r="AF126" s="73"/>
      <c r="AG126" s="73"/>
      <c r="AH126" s="73"/>
      <c r="AI126" s="73"/>
      <c r="AJ126" s="73"/>
      <c r="AK126" s="73"/>
    </row>
    <row r="127" spans="3:37" x14ac:dyDescent="0.15">
      <c r="C127" s="73"/>
      <c r="D127" s="73"/>
      <c r="E127" s="73"/>
      <c r="F127" s="73"/>
      <c r="G127" s="73"/>
      <c r="H127" s="73"/>
      <c r="I127" s="73"/>
      <c r="J127" s="73"/>
      <c r="K127" s="73"/>
      <c r="L127" s="73"/>
      <c r="M127" s="73"/>
      <c r="N127" s="73"/>
      <c r="O127" s="73"/>
      <c r="P127" s="73"/>
      <c r="Q127" s="73"/>
      <c r="R127" s="73"/>
      <c r="S127" s="73"/>
      <c r="T127" s="73"/>
      <c r="U127" s="73"/>
      <c r="V127" s="73"/>
      <c r="W127" s="73"/>
      <c r="X127" s="73"/>
      <c r="Y127" s="73"/>
      <c r="Z127" s="73"/>
      <c r="AA127" s="73"/>
      <c r="AB127" s="73"/>
      <c r="AC127" s="73"/>
      <c r="AD127" s="73"/>
      <c r="AE127" s="73"/>
      <c r="AF127" s="73"/>
      <c r="AG127" s="73"/>
      <c r="AH127" s="73"/>
      <c r="AI127" s="73"/>
      <c r="AJ127" s="73"/>
      <c r="AK127" s="73"/>
    </row>
    <row r="128" spans="3:37" x14ac:dyDescent="0.15">
      <c r="C128" s="73"/>
      <c r="D128" s="73"/>
      <c r="E128" s="73"/>
      <c r="F128" s="73"/>
      <c r="G128" s="73"/>
      <c r="H128" s="73"/>
      <c r="I128" s="73"/>
      <c r="J128" s="73"/>
      <c r="K128" s="73"/>
      <c r="L128" s="73"/>
      <c r="M128" s="73"/>
      <c r="N128" s="73"/>
      <c r="O128" s="73"/>
      <c r="P128" s="73"/>
      <c r="Q128" s="73"/>
      <c r="R128" s="73"/>
      <c r="S128" s="73"/>
      <c r="T128" s="73"/>
      <c r="U128" s="73"/>
      <c r="V128" s="73"/>
      <c r="W128" s="73"/>
      <c r="X128" s="73"/>
      <c r="Y128" s="73"/>
      <c r="Z128" s="73"/>
      <c r="AA128" s="73"/>
      <c r="AB128" s="73"/>
      <c r="AC128" s="73"/>
      <c r="AD128" s="73"/>
      <c r="AE128" s="73"/>
      <c r="AF128" s="73"/>
      <c r="AG128" s="73"/>
      <c r="AH128" s="73"/>
      <c r="AI128" s="73"/>
      <c r="AJ128" s="73"/>
      <c r="AK128" s="73"/>
    </row>
    <row r="129" spans="3:37" x14ac:dyDescent="0.15">
      <c r="C129" s="73"/>
      <c r="D129" s="73"/>
      <c r="E129" s="73"/>
      <c r="F129" s="73"/>
      <c r="G129" s="73"/>
      <c r="H129" s="73"/>
      <c r="I129" s="73"/>
      <c r="J129" s="73"/>
      <c r="K129" s="73"/>
      <c r="L129" s="73"/>
      <c r="M129" s="73"/>
      <c r="N129" s="73"/>
      <c r="O129" s="73"/>
      <c r="P129" s="73"/>
      <c r="Q129" s="73"/>
      <c r="R129" s="73"/>
      <c r="S129" s="73"/>
      <c r="T129" s="73"/>
      <c r="U129" s="73"/>
      <c r="V129" s="73"/>
      <c r="W129" s="73"/>
      <c r="X129" s="73"/>
      <c r="Y129" s="73"/>
      <c r="Z129" s="73"/>
      <c r="AA129" s="73"/>
      <c r="AB129" s="73"/>
      <c r="AC129" s="73"/>
      <c r="AD129" s="73"/>
      <c r="AE129" s="73"/>
      <c r="AF129" s="73"/>
      <c r="AG129" s="73"/>
      <c r="AH129" s="73"/>
      <c r="AI129" s="73"/>
      <c r="AJ129" s="73"/>
      <c r="AK129" s="73"/>
    </row>
    <row r="130" spans="3:37" x14ac:dyDescent="0.15">
      <c r="C130" s="73"/>
      <c r="D130" s="73"/>
      <c r="E130" s="73"/>
      <c r="F130" s="73"/>
      <c r="G130" s="73"/>
      <c r="H130" s="73"/>
      <c r="I130" s="73"/>
      <c r="J130" s="73"/>
      <c r="K130" s="73"/>
      <c r="L130" s="73"/>
      <c r="M130" s="73"/>
      <c r="N130" s="73"/>
      <c r="O130" s="73"/>
      <c r="P130" s="73"/>
      <c r="Q130" s="73"/>
      <c r="R130" s="73"/>
      <c r="S130" s="73"/>
      <c r="T130" s="73"/>
      <c r="U130" s="73"/>
      <c r="V130" s="73"/>
      <c r="W130" s="73"/>
      <c r="X130" s="73"/>
      <c r="Y130" s="73"/>
      <c r="Z130" s="73"/>
      <c r="AA130" s="73"/>
      <c r="AB130" s="73"/>
      <c r="AC130" s="73"/>
      <c r="AD130" s="73"/>
      <c r="AE130" s="73"/>
      <c r="AF130" s="73"/>
      <c r="AG130" s="73"/>
      <c r="AH130" s="73"/>
      <c r="AI130" s="73"/>
      <c r="AJ130" s="73"/>
      <c r="AK130" s="73"/>
    </row>
    <row r="131" spans="3:37" x14ac:dyDescent="0.15">
      <c r="C131" s="73"/>
      <c r="D131" s="73"/>
      <c r="E131" s="73"/>
      <c r="F131" s="73"/>
      <c r="G131" s="73"/>
      <c r="H131" s="73"/>
      <c r="I131" s="73"/>
      <c r="J131" s="73"/>
      <c r="K131" s="73"/>
      <c r="L131" s="73"/>
      <c r="M131" s="73"/>
      <c r="N131" s="73"/>
      <c r="O131" s="73"/>
      <c r="P131" s="73"/>
      <c r="Q131" s="73"/>
      <c r="R131" s="73"/>
      <c r="S131" s="73"/>
      <c r="T131" s="73"/>
      <c r="U131" s="73"/>
      <c r="V131" s="73"/>
      <c r="W131" s="73"/>
      <c r="X131" s="73"/>
      <c r="Y131" s="73"/>
      <c r="Z131" s="73"/>
      <c r="AA131" s="73"/>
      <c r="AB131" s="73"/>
      <c r="AC131" s="73"/>
      <c r="AD131" s="73"/>
      <c r="AE131" s="73"/>
      <c r="AF131" s="73"/>
      <c r="AG131" s="73"/>
      <c r="AH131" s="73"/>
      <c r="AI131" s="73"/>
      <c r="AJ131" s="73"/>
      <c r="AK131" s="73"/>
    </row>
    <row r="132" spans="3:37" x14ac:dyDescent="0.15">
      <c r="C132" s="73"/>
      <c r="D132" s="73"/>
      <c r="E132" s="73"/>
      <c r="F132" s="73"/>
      <c r="G132" s="73"/>
      <c r="H132" s="73"/>
      <c r="I132" s="73"/>
      <c r="J132" s="73"/>
      <c r="K132" s="73"/>
      <c r="L132" s="73"/>
      <c r="M132" s="73"/>
      <c r="N132" s="73"/>
      <c r="O132" s="73"/>
      <c r="P132" s="73"/>
      <c r="Q132" s="73"/>
      <c r="R132" s="73"/>
      <c r="S132" s="73"/>
      <c r="T132" s="73"/>
      <c r="U132" s="73"/>
      <c r="V132" s="73"/>
      <c r="W132" s="73"/>
      <c r="X132" s="73"/>
      <c r="Y132" s="73"/>
      <c r="Z132" s="73"/>
      <c r="AA132" s="73"/>
      <c r="AB132" s="73"/>
      <c r="AC132" s="73"/>
      <c r="AD132" s="73"/>
      <c r="AE132" s="73"/>
      <c r="AF132" s="73"/>
      <c r="AG132" s="73"/>
      <c r="AH132" s="73"/>
      <c r="AI132" s="73"/>
      <c r="AJ132" s="73"/>
      <c r="AK132" s="73"/>
    </row>
    <row r="133" spans="3:37" x14ac:dyDescent="0.15">
      <c r="C133" s="73"/>
      <c r="D133" s="73"/>
      <c r="E133" s="73"/>
      <c r="F133" s="73"/>
      <c r="G133" s="73"/>
      <c r="H133" s="73"/>
      <c r="I133" s="73"/>
      <c r="J133" s="73"/>
      <c r="K133" s="73"/>
      <c r="L133" s="73"/>
      <c r="M133" s="73"/>
      <c r="N133" s="73"/>
      <c r="O133" s="73"/>
      <c r="P133" s="73"/>
      <c r="Q133" s="73"/>
      <c r="R133" s="73"/>
      <c r="S133" s="73"/>
      <c r="T133" s="73"/>
      <c r="U133" s="73"/>
      <c r="V133" s="73"/>
      <c r="W133" s="73"/>
      <c r="X133" s="73"/>
      <c r="Y133" s="73"/>
      <c r="Z133" s="73"/>
      <c r="AA133" s="73"/>
      <c r="AB133" s="73"/>
      <c r="AC133" s="73"/>
      <c r="AD133" s="73"/>
      <c r="AE133" s="73"/>
      <c r="AF133" s="73"/>
      <c r="AG133" s="73"/>
      <c r="AH133" s="73"/>
      <c r="AI133" s="73"/>
      <c r="AJ133" s="73"/>
      <c r="AK133" s="73"/>
    </row>
    <row r="134" spans="3:37" x14ac:dyDescent="0.15">
      <c r="C134" s="73"/>
      <c r="D134" s="73"/>
      <c r="E134" s="73"/>
      <c r="F134" s="73"/>
      <c r="G134" s="73"/>
      <c r="H134" s="73"/>
      <c r="I134" s="73"/>
      <c r="J134" s="73"/>
      <c r="K134" s="73"/>
      <c r="L134" s="73"/>
      <c r="M134" s="73"/>
      <c r="N134" s="73"/>
      <c r="O134" s="73"/>
      <c r="P134" s="73"/>
      <c r="Q134" s="73"/>
      <c r="R134" s="73"/>
      <c r="S134" s="73"/>
      <c r="T134" s="73"/>
      <c r="U134" s="73"/>
      <c r="V134" s="73"/>
      <c r="W134" s="73"/>
      <c r="X134" s="73"/>
      <c r="Y134" s="73"/>
      <c r="Z134" s="73"/>
      <c r="AA134" s="73"/>
      <c r="AB134" s="73"/>
      <c r="AC134" s="73"/>
      <c r="AD134" s="73"/>
      <c r="AE134" s="73"/>
      <c r="AF134" s="73"/>
      <c r="AG134" s="73"/>
      <c r="AH134" s="73"/>
      <c r="AI134" s="73"/>
      <c r="AJ134" s="73"/>
      <c r="AK134" s="73"/>
    </row>
    <row r="135" spans="3:37" x14ac:dyDescent="0.15">
      <c r="C135" s="73"/>
      <c r="D135" s="73"/>
      <c r="E135" s="73"/>
      <c r="F135" s="73"/>
      <c r="G135" s="73"/>
      <c r="H135" s="73"/>
      <c r="I135" s="73"/>
      <c r="J135" s="73"/>
      <c r="K135" s="73"/>
      <c r="L135" s="73"/>
      <c r="M135" s="73"/>
      <c r="N135" s="73"/>
      <c r="O135" s="73"/>
      <c r="P135" s="73"/>
      <c r="Q135" s="73"/>
      <c r="R135" s="73"/>
      <c r="S135" s="73"/>
      <c r="T135" s="73"/>
      <c r="U135" s="73"/>
      <c r="V135" s="73"/>
      <c r="W135" s="73"/>
      <c r="X135" s="73"/>
      <c r="Y135" s="73"/>
      <c r="Z135" s="73"/>
      <c r="AA135" s="73"/>
      <c r="AB135" s="73"/>
      <c r="AC135" s="73"/>
      <c r="AD135" s="73"/>
      <c r="AE135" s="73"/>
      <c r="AF135" s="73"/>
      <c r="AG135" s="73"/>
      <c r="AH135" s="73"/>
      <c r="AI135" s="73"/>
      <c r="AJ135" s="73"/>
      <c r="AK135" s="73"/>
    </row>
    <row r="136" spans="3:37" x14ac:dyDescent="0.15">
      <c r="C136" s="73"/>
      <c r="D136" s="73"/>
      <c r="E136" s="73"/>
      <c r="F136" s="73"/>
      <c r="G136" s="73"/>
      <c r="H136" s="73"/>
      <c r="I136" s="73"/>
      <c r="J136" s="73"/>
      <c r="K136" s="73"/>
      <c r="L136" s="73"/>
      <c r="M136" s="73"/>
      <c r="N136" s="73"/>
      <c r="O136" s="73"/>
      <c r="P136" s="73"/>
      <c r="Q136" s="73"/>
      <c r="R136" s="73"/>
      <c r="S136" s="73"/>
      <c r="T136" s="73"/>
      <c r="U136" s="73"/>
      <c r="V136" s="73"/>
      <c r="W136" s="73"/>
      <c r="X136" s="73"/>
      <c r="Y136" s="73"/>
      <c r="Z136" s="73"/>
      <c r="AA136" s="73"/>
      <c r="AB136" s="73"/>
      <c r="AC136" s="73"/>
      <c r="AD136" s="73"/>
      <c r="AE136" s="73"/>
      <c r="AF136" s="73"/>
      <c r="AG136" s="73"/>
      <c r="AH136" s="73"/>
      <c r="AI136" s="73"/>
      <c r="AJ136" s="73"/>
      <c r="AK136" s="73"/>
    </row>
    <row r="137" spans="3:37" x14ac:dyDescent="0.15">
      <c r="C137" s="73"/>
      <c r="D137" s="73"/>
      <c r="E137" s="73"/>
      <c r="F137" s="73"/>
      <c r="G137" s="73"/>
      <c r="H137" s="73"/>
      <c r="I137" s="73"/>
      <c r="J137" s="73"/>
      <c r="K137" s="73"/>
      <c r="L137" s="73"/>
      <c r="M137" s="73"/>
      <c r="N137" s="73"/>
      <c r="O137" s="73"/>
      <c r="P137" s="73"/>
      <c r="Q137" s="73"/>
      <c r="R137" s="73"/>
      <c r="S137" s="73"/>
      <c r="T137" s="73"/>
      <c r="U137" s="73"/>
      <c r="V137" s="73"/>
      <c r="W137" s="73"/>
      <c r="X137" s="73"/>
      <c r="Y137" s="73"/>
      <c r="Z137" s="73"/>
      <c r="AA137" s="73"/>
      <c r="AB137" s="73"/>
      <c r="AC137" s="73"/>
      <c r="AD137" s="73"/>
      <c r="AE137" s="73"/>
      <c r="AF137" s="73"/>
      <c r="AG137" s="73"/>
      <c r="AH137" s="73"/>
      <c r="AI137" s="73"/>
      <c r="AJ137" s="73"/>
      <c r="AK137" s="73"/>
    </row>
    <row r="138" spans="3:37" x14ac:dyDescent="0.15">
      <c r="C138" s="73"/>
      <c r="D138" s="73"/>
      <c r="E138" s="73"/>
      <c r="F138" s="73"/>
      <c r="G138" s="73"/>
      <c r="H138" s="73"/>
      <c r="I138" s="73"/>
      <c r="J138" s="73"/>
      <c r="K138" s="73"/>
      <c r="L138" s="73"/>
      <c r="M138" s="73"/>
      <c r="N138" s="73"/>
      <c r="O138" s="73"/>
      <c r="P138" s="73"/>
      <c r="Q138" s="73"/>
      <c r="R138" s="73"/>
      <c r="S138" s="73"/>
      <c r="T138" s="73"/>
      <c r="U138" s="73"/>
      <c r="V138" s="73"/>
      <c r="W138" s="73"/>
      <c r="X138" s="73"/>
      <c r="Y138" s="73"/>
      <c r="Z138" s="73"/>
      <c r="AA138" s="73"/>
      <c r="AB138" s="73"/>
      <c r="AC138" s="73"/>
      <c r="AD138" s="73"/>
      <c r="AE138" s="73"/>
      <c r="AF138" s="73"/>
      <c r="AG138" s="73"/>
      <c r="AH138" s="73"/>
      <c r="AI138" s="73"/>
      <c r="AJ138" s="73"/>
      <c r="AK138" s="73"/>
    </row>
    <row r="139" spans="3:37" x14ac:dyDescent="0.15">
      <c r="C139" s="73"/>
      <c r="D139" s="73"/>
      <c r="E139" s="73"/>
      <c r="F139" s="73"/>
      <c r="G139" s="73"/>
      <c r="H139" s="73"/>
      <c r="I139" s="73"/>
      <c r="J139" s="73"/>
      <c r="K139" s="73"/>
      <c r="L139" s="73"/>
      <c r="M139" s="73"/>
      <c r="N139" s="73"/>
      <c r="O139" s="73"/>
      <c r="P139" s="73"/>
      <c r="Q139" s="73"/>
      <c r="R139" s="73"/>
      <c r="S139" s="73"/>
      <c r="T139" s="73"/>
      <c r="U139" s="73"/>
      <c r="V139" s="73"/>
      <c r="W139" s="73"/>
      <c r="X139" s="73"/>
      <c r="Y139" s="73"/>
      <c r="Z139" s="73"/>
      <c r="AA139" s="73"/>
      <c r="AB139" s="73"/>
      <c r="AC139" s="73"/>
      <c r="AD139" s="73"/>
      <c r="AE139" s="73"/>
      <c r="AF139" s="73"/>
      <c r="AG139" s="73"/>
      <c r="AH139" s="73"/>
      <c r="AI139" s="73"/>
      <c r="AJ139" s="73"/>
      <c r="AK139" s="73"/>
    </row>
    <row r="140" spans="3:37" x14ac:dyDescent="0.15">
      <c r="C140" s="73"/>
      <c r="D140" s="73"/>
      <c r="E140" s="73"/>
      <c r="F140" s="73"/>
      <c r="G140" s="73"/>
      <c r="H140" s="73"/>
      <c r="I140" s="73"/>
      <c r="J140" s="73"/>
      <c r="K140" s="73"/>
      <c r="L140" s="73"/>
      <c r="M140" s="73"/>
      <c r="N140" s="73"/>
      <c r="O140" s="73"/>
      <c r="P140" s="73"/>
      <c r="Q140" s="73"/>
      <c r="R140" s="73"/>
      <c r="S140" s="73"/>
      <c r="T140" s="73"/>
      <c r="U140" s="73"/>
      <c r="V140" s="73"/>
      <c r="W140" s="73"/>
      <c r="X140" s="73"/>
      <c r="Y140" s="73"/>
      <c r="Z140" s="73"/>
      <c r="AA140" s="73"/>
      <c r="AB140" s="73"/>
      <c r="AC140" s="73"/>
      <c r="AD140" s="73"/>
      <c r="AE140" s="73"/>
      <c r="AF140" s="73"/>
      <c r="AG140" s="73"/>
      <c r="AH140" s="73"/>
      <c r="AI140" s="73"/>
      <c r="AJ140" s="73"/>
      <c r="AK140" s="73"/>
    </row>
    <row r="141" spans="3:37" x14ac:dyDescent="0.15">
      <c r="C141" s="73"/>
      <c r="D141" s="73"/>
      <c r="E141" s="73"/>
      <c r="F141" s="73"/>
      <c r="G141" s="73"/>
      <c r="H141" s="73"/>
      <c r="I141" s="73"/>
      <c r="J141" s="73"/>
      <c r="K141" s="73"/>
      <c r="L141" s="73"/>
      <c r="M141" s="73"/>
      <c r="N141" s="73"/>
      <c r="O141" s="73"/>
      <c r="P141" s="73"/>
      <c r="Q141" s="73"/>
      <c r="R141" s="73"/>
      <c r="S141" s="73"/>
      <c r="T141" s="73"/>
      <c r="U141" s="73"/>
      <c r="V141" s="73"/>
      <c r="W141" s="73"/>
      <c r="X141" s="73"/>
      <c r="Y141" s="73"/>
      <c r="Z141" s="73"/>
      <c r="AA141" s="73"/>
      <c r="AB141" s="73"/>
      <c r="AC141" s="73"/>
      <c r="AD141" s="73"/>
      <c r="AE141" s="73"/>
      <c r="AF141" s="73"/>
      <c r="AG141" s="73"/>
      <c r="AH141" s="73"/>
      <c r="AI141" s="73"/>
      <c r="AJ141" s="73"/>
      <c r="AK141" s="73"/>
    </row>
    <row r="142" spans="3:37" x14ac:dyDescent="0.15">
      <c r="C142" s="73"/>
      <c r="D142" s="73"/>
      <c r="E142" s="73"/>
      <c r="F142" s="73"/>
      <c r="G142" s="73"/>
      <c r="H142" s="73"/>
      <c r="I142" s="73"/>
      <c r="J142" s="73"/>
      <c r="K142" s="73"/>
      <c r="L142" s="73"/>
      <c r="M142" s="73"/>
      <c r="N142" s="73"/>
      <c r="O142" s="73"/>
      <c r="P142" s="73"/>
      <c r="Q142" s="73"/>
      <c r="R142" s="73"/>
      <c r="S142" s="73"/>
      <c r="T142" s="73"/>
      <c r="U142" s="73"/>
      <c r="V142" s="73"/>
      <c r="W142" s="73"/>
      <c r="X142" s="73"/>
      <c r="Y142" s="73"/>
      <c r="Z142" s="73"/>
      <c r="AA142" s="73"/>
      <c r="AB142" s="73"/>
      <c r="AC142" s="73"/>
      <c r="AD142" s="73"/>
      <c r="AE142" s="73"/>
      <c r="AF142" s="73"/>
      <c r="AG142" s="73"/>
      <c r="AH142" s="73"/>
      <c r="AI142" s="73"/>
      <c r="AJ142" s="73"/>
      <c r="AK142" s="73"/>
    </row>
    <row r="143" spans="3:37" x14ac:dyDescent="0.15">
      <c r="C143" s="73"/>
      <c r="D143" s="73"/>
      <c r="E143" s="73"/>
      <c r="F143" s="73"/>
      <c r="G143" s="73"/>
      <c r="H143" s="73"/>
      <c r="I143" s="73"/>
      <c r="J143" s="73"/>
      <c r="K143" s="73"/>
      <c r="L143" s="73"/>
      <c r="M143" s="73"/>
      <c r="N143" s="73"/>
      <c r="O143" s="73"/>
      <c r="P143" s="73"/>
      <c r="Q143" s="73"/>
      <c r="R143" s="73"/>
      <c r="S143" s="73"/>
      <c r="T143" s="73"/>
      <c r="U143" s="73"/>
      <c r="V143" s="73"/>
      <c r="W143" s="73"/>
      <c r="X143" s="73"/>
      <c r="Y143" s="73"/>
      <c r="Z143" s="73"/>
      <c r="AA143" s="73"/>
      <c r="AB143" s="73"/>
      <c r="AC143" s="73"/>
      <c r="AD143" s="73"/>
      <c r="AE143" s="73"/>
      <c r="AF143" s="73"/>
      <c r="AG143" s="73"/>
      <c r="AH143" s="73"/>
      <c r="AI143" s="73"/>
      <c r="AJ143" s="73"/>
      <c r="AK143" s="73"/>
    </row>
    <row r="144" spans="3:37" x14ac:dyDescent="0.15">
      <c r="C144" s="73"/>
      <c r="D144" s="73"/>
      <c r="E144" s="73"/>
      <c r="F144" s="73"/>
      <c r="G144" s="73"/>
      <c r="H144" s="73"/>
      <c r="I144" s="73"/>
      <c r="J144" s="73"/>
      <c r="K144" s="73"/>
      <c r="L144" s="73"/>
      <c r="M144" s="73"/>
      <c r="N144" s="73"/>
      <c r="O144" s="73"/>
      <c r="P144" s="73"/>
      <c r="Q144" s="73"/>
      <c r="R144" s="73"/>
      <c r="S144" s="73"/>
      <c r="T144" s="73"/>
      <c r="U144" s="73"/>
      <c r="V144" s="73"/>
      <c r="W144" s="73"/>
      <c r="X144" s="73"/>
      <c r="Y144" s="73"/>
      <c r="Z144" s="73"/>
      <c r="AA144" s="73"/>
      <c r="AB144" s="73"/>
      <c r="AC144" s="73"/>
      <c r="AD144" s="73"/>
      <c r="AE144" s="73"/>
      <c r="AF144" s="73"/>
      <c r="AG144" s="73"/>
      <c r="AH144" s="73"/>
      <c r="AI144" s="73"/>
      <c r="AJ144" s="73"/>
      <c r="AK144" s="73"/>
    </row>
    <row r="145" spans="3:37" x14ac:dyDescent="0.15">
      <c r="C145" s="73"/>
      <c r="D145" s="73"/>
      <c r="E145" s="73"/>
      <c r="F145" s="73"/>
      <c r="G145" s="73"/>
      <c r="H145" s="73"/>
      <c r="I145" s="73"/>
      <c r="J145" s="73"/>
      <c r="K145" s="73"/>
      <c r="L145" s="73"/>
      <c r="M145" s="73"/>
      <c r="N145" s="73"/>
      <c r="O145" s="73"/>
      <c r="P145" s="73"/>
      <c r="Q145" s="73"/>
      <c r="R145" s="73"/>
      <c r="S145" s="73"/>
      <c r="T145" s="73"/>
      <c r="U145" s="73"/>
      <c r="V145" s="73"/>
      <c r="W145" s="73"/>
      <c r="X145" s="73"/>
      <c r="Y145" s="73"/>
      <c r="Z145" s="73"/>
      <c r="AA145" s="73"/>
      <c r="AB145" s="73"/>
      <c r="AC145" s="73"/>
      <c r="AD145" s="73"/>
      <c r="AE145" s="73"/>
      <c r="AF145" s="73"/>
      <c r="AG145" s="73"/>
      <c r="AH145" s="73"/>
      <c r="AI145" s="73"/>
      <c r="AJ145" s="73"/>
      <c r="AK145" s="73"/>
    </row>
    <row r="146" spans="3:37" x14ac:dyDescent="0.15">
      <c r="C146" s="73"/>
      <c r="D146" s="73"/>
      <c r="E146" s="73"/>
      <c r="F146" s="73"/>
      <c r="G146" s="73"/>
      <c r="H146" s="73"/>
      <c r="I146" s="73"/>
      <c r="J146" s="73"/>
      <c r="K146" s="73"/>
      <c r="L146" s="73"/>
      <c r="M146" s="73"/>
      <c r="N146" s="73"/>
      <c r="O146" s="73"/>
      <c r="P146" s="73"/>
      <c r="Q146" s="73"/>
      <c r="R146" s="73"/>
      <c r="S146" s="73"/>
      <c r="T146" s="73"/>
      <c r="U146" s="73"/>
      <c r="V146" s="73"/>
      <c r="W146" s="73"/>
      <c r="X146" s="73"/>
      <c r="Y146" s="73"/>
      <c r="Z146" s="73"/>
      <c r="AA146" s="73"/>
      <c r="AB146" s="73"/>
      <c r="AC146" s="73"/>
      <c r="AD146" s="73"/>
      <c r="AE146" s="73"/>
      <c r="AF146" s="73"/>
      <c r="AG146" s="73"/>
      <c r="AH146" s="73"/>
      <c r="AI146" s="73"/>
      <c r="AJ146" s="73"/>
      <c r="AK146" s="73"/>
    </row>
    <row r="147" spans="3:37" x14ac:dyDescent="0.15">
      <c r="C147" s="73"/>
      <c r="D147" s="73"/>
      <c r="E147" s="73"/>
      <c r="F147" s="73"/>
      <c r="G147" s="73"/>
      <c r="H147" s="73"/>
      <c r="I147" s="73"/>
      <c r="J147" s="73"/>
      <c r="K147" s="73"/>
      <c r="L147" s="73"/>
      <c r="M147" s="73"/>
      <c r="N147" s="73"/>
      <c r="O147" s="73"/>
      <c r="P147" s="73"/>
      <c r="Q147" s="73"/>
      <c r="R147" s="73"/>
      <c r="S147" s="73"/>
      <c r="T147" s="73"/>
      <c r="U147" s="73"/>
      <c r="V147" s="73"/>
      <c r="W147" s="73"/>
      <c r="X147" s="73"/>
      <c r="Y147" s="73"/>
      <c r="Z147" s="73"/>
      <c r="AA147" s="73"/>
      <c r="AB147" s="73"/>
      <c r="AC147" s="73"/>
      <c r="AD147" s="73"/>
      <c r="AE147" s="73"/>
      <c r="AF147" s="73"/>
      <c r="AG147" s="73"/>
      <c r="AH147" s="73"/>
      <c r="AI147" s="73"/>
      <c r="AJ147" s="73"/>
      <c r="AK147" s="73"/>
    </row>
    <row r="148" spans="3:37" x14ac:dyDescent="0.15">
      <c r="C148" s="73"/>
      <c r="D148" s="73"/>
      <c r="E148" s="73"/>
      <c r="F148" s="73"/>
      <c r="G148" s="73"/>
      <c r="H148" s="73"/>
      <c r="I148" s="73"/>
      <c r="J148" s="73"/>
      <c r="K148" s="73"/>
      <c r="L148" s="73"/>
      <c r="M148" s="73"/>
      <c r="N148" s="73"/>
      <c r="O148" s="73"/>
      <c r="P148" s="73"/>
      <c r="Q148" s="73"/>
      <c r="R148" s="73"/>
      <c r="S148" s="73"/>
      <c r="T148" s="73"/>
      <c r="U148" s="73"/>
      <c r="V148" s="73"/>
      <c r="W148" s="73"/>
      <c r="X148" s="73"/>
      <c r="Y148" s="73"/>
      <c r="Z148" s="73"/>
      <c r="AA148" s="73"/>
      <c r="AB148" s="73"/>
      <c r="AC148" s="73"/>
      <c r="AD148" s="73"/>
      <c r="AE148" s="73"/>
      <c r="AF148" s="73"/>
      <c r="AG148" s="73"/>
      <c r="AH148" s="73"/>
      <c r="AI148" s="73"/>
      <c r="AJ148" s="73"/>
      <c r="AK148" s="73"/>
    </row>
    <row r="149" spans="3:37" x14ac:dyDescent="0.15">
      <c r="C149" s="73"/>
      <c r="D149" s="73"/>
      <c r="E149" s="73"/>
      <c r="F149" s="73"/>
      <c r="G149" s="73"/>
      <c r="H149" s="73"/>
      <c r="I149" s="73"/>
      <c r="J149" s="73"/>
      <c r="K149" s="73"/>
      <c r="L149" s="73"/>
      <c r="M149" s="73"/>
      <c r="N149" s="73"/>
      <c r="O149" s="73"/>
      <c r="P149" s="73"/>
      <c r="Q149" s="73"/>
      <c r="R149" s="73"/>
      <c r="S149" s="73"/>
      <c r="T149" s="73"/>
      <c r="U149" s="73"/>
      <c r="V149" s="73"/>
      <c r="W149" s="73"/>
      <c r="X149" s="73"/>
      <c r="Y149" s="73"/>
      <c r="Z149" s="73"/>
      <c r="AA149" s="73"/>
      <c r="AB149" s="73"/>
      <c r="AC149" s="73"/>
      <c r="AD149" s="73"/>
      <c r="AE149" s="73"/>
      <c r="AF149" s="73"/>
      <c r="AG149" s="73"/>
      <c r="AH149" s="73"/>
      <c r="AI149" s="73"/>
      <c r="AJ149" s="73"/>
      <c r="AK149" s="73"/>
    </row>
    <row r="150" spans="3:37" x14ac:dyDescent="0.15">
      <c r="C150" s="73"/>
      <c r="D150" s="73"/>
      <c r="E150" s="73"/>
      <c r="F150" s="73"/>
      <c r="G150" s="73"/>
      <c r="H150" s="73"/>
      <c r="I150" s="73"/>
      <c r="J150" s="73"/>
      <c r="K150" s="73"/>
      <c r="L150" s="73"/>
      <c r="M150" s="73"/>
      <c r="N150" s="73"/>
      <c r="O150" s="73"/>
      <c r="P150" s="73"/>
      <c r="Q150" s="73"/>
      <c r="R150" s="73"/>
      <c r="S150" s="73"/>
      <c r="T150" s="73"/>
      <c r="U150" s="73"/>
      <c r="V150" s="73"/>
      <c r="W150" s="73"/>
      <c r="X150" s="73"/>
      <c r="Y150" s="73"/>
      <c r="Z150" s="73"/>
      <c r="AA150" s="73"/>
      <c r="AB150" s="73"/>
      <c r="AC150" s="73"/>
      <c r="AD150" s="73"/>
      <c r="AE150" s="73"/>
      <c r="AF150" s="73"/>
      <c r="AG150" s="73"/>
      <c r="AH150" s="73"/>
      <c r="AI150" s="73"/>
      <c r="AJ150" s="73"/>
      <c r="AK150" s="73"/>
    </row>
    <row r="151" spans="3:37" x14ac:dyDescent="0.15">
      <c r="C151" s="73"/>
      <c r="D151" s="73"/>
      <c r="E151" s="73"/>
      <c r="F151" s="73"/>
      <c r="G151" s="73"/>
      <c r="H151" s="73"/>
      <c r="I151" s="73"/>
      <c r="J151" s="73"/>
      <c r="K151" s="73"/>
      <c r="L151" s="73"/>
      <c r="M151" s="73"/>
      <c r="N151" s="73"/>
      <c r="O151" s="73"/>
      <c r="P151" s="73"/>
      <c r="Q151" s="73"/>
      <c r="R151" s="73"/>
      <c r="S151" s="73"/>
      <c r="T151" s="73"/>
      <c r="U151" s="73"/>
      <c r="V151" s="73"/>
      <c r="W151" s="73"/>
      <c r="X151" s="73"/>
      <c r="Y151" s="73"/>
      <c r="Z151" s="73"/>
      <c r="AA151" s="73"/>
      <c r="AB151" s="73"/>
      <c r="AC151" s="73"/>
      <c r="AD151" s="73"/>
      <c r="AE151" s="73"/>
      <c r="AF151" s="73"/>
      <c r="AG151" s="73"/>
      <c r="AH151" s="73"/>
      <c r="AI151" s="73"/>
      <c r="AJ151" s="73"/>
      <c r="AK151" s="73"/>
    </row>
    <row r="152" spans="3:37" x14ac:dyDescent="0.15">
      <c r="C152" s="73"/>
      <c r="D152" s="73"/>
      <c r="E152" s="73"/>
      <c r="F152" s="73"/>
      <c r="G152" s="73"/>
      <c r="H152" s="73"/>
      <c r="I152" s="73"/>
      <c r="J152" s="73"/>
      <c r="K152" s="73"/>
      <c r="L152" s="73"/>
      <c r="M152" s="73"/>
      <c r="N152" s="73"/>
      <c r="O152" s="73"/>
      <c r="P152" s="73"/>
      <c r="Q152" s="73"/>
      <c r="R152" s="73"/>
      <c r="S152" s="73"/>
      <c r="T152" s="73"/>
      <c r="U152" s="73"/>
      <c r="V152" s="73"/>
      <c r="W152" s="73"/>
      <c r="X152" s="73"/>
      <c r="Y152" s="73"/>
      <c r="Z152" s="73"/>
      <c r="AA152" s="73"/>
      <c r="AB152" s="73"/>
      <c r="AC152" s="73"/>
      <c r="AD152" s="73"/>
      <c r="AE152" s="73"/>
      <c r="AF152" s="73"/>
      <c r="AG152" s="73"/>
      <c r="AH152" s="73"/>
      <c r="AI152" s="73"/>
      <c r="AJ152" s="73"/>
      <c r="AK152" s="73"/>
    </row>
    <row r="153" spans="3:37" x14ac:dyDescent="0.15">
      <c r="C153" s="73"/>
      <c r="D153" s="73"/>
      <c r="E153" s="73"/>
      <c r="F153" s="73"/>
      <c r="G153" s="73"/>
      <c r="H153" s="73"/>
      <c r="I153" s="73"/>
      <c r="J153" s="73"/>
      <c r="K153" s="73"/>
      <c r="L153" s="73"/>
      <c r="M153" s="73"/>
      <c r="N153" s="73"/>
      <c r="O153" s="73"/>
      <c r="P153" s="73"/>
      <c r="Q153" s="73"/>
      <c r="R153" s="73"/>
      <c r="S153" s="73"/>
      <c r="T153" s="73"/>
      <c r="U153" s="73"/>
      <c r="V153" s="73"/>
      <c r="W153" s="73"/>
      <c r="X153" s="73"/>
      <c r="Y153" s="73"/>
      <c r="Z153" s="73"/>
      <c r="AA153" s="73"/>
      <c r="AB153" s="73"/>
      <c r="AC153" s="73"/>
      <c r="AD153" s="73"/>
      <c r="AE153" s="73"/>
      <c r="AF153" s="73"/>
      <c r="AG153" s="73"/>
      <c r="AH153" s="73"/>
      <c r="AI153" s="73"/>
      <c r="AJ153" s="73"/>
      <c r="AK153" s="73"/>
    </row>
    <row r="154" spans="3:37" x14ac:dyDescent="0.15">
      <c r="C154" s="73"/>
      <c r="D154" s="73"/>
      <c r="E154" s="73"/>
      <c r="F154" s="73"/>
      <c r="G154" s="73"/>
      <c r="H154" s="73"/>
      <c r="I154" s="73"/>
      <c r="J154" s="73"/>
      <c r="K154" s="73"/>
      <c r="L154" s="73"/>
      <c r="M154" s="73"/>
      <c r="N154" s="73"/>
      <c r="O154" s="73"/>
      <c r="P154" s="73"/>
      <c r="Q154" s="73"/>
      <c r="R154" s="73"/>
      <c r="S154" s="73"/>
      <c r="T154" s="73"/>
      <c r="U154" s="73"/>
      <c r="V154" s="73"/>
      <c r="W154" s="73"/>
      <c r="X154" s="73"/>
      <c r="Y154" s="73"/>
      <c r="Z154" s="73"/>
      <c r="AA154" s="73"/>
      <c r="AB154" s="73"/>
      <c r="AC154" s="73"/>
      <c r="AD154" s="73"/>
      <c r="AE154" s="73"/>
      <c r="AF154" s="73"/>
      <c r="AG154" s="73"/>
      <c r="AH154" s="73"/>
      <c r="AI154" s="73"/>
      <c r="AJ154" s="73"/>
      <c r="AK154" s="73"/>
    </row>
    <row r="155" spans="3:37" x14ac:dyDescent="0.15">
      <c r="C155" s="73"/>
      <c r="D155" s="73"/>
      <c r="E155" s="73"/>
      <c r="F155" s="73"/>
      <c r="G155" s="73"/>
      <c r="H155" s="73"/>
      <c r="I155" s="73"/>
      <c r="J155" s="73"/>
      <c r="K155" s="73"/>
      <c r="L155" s="73"/>
      <c r="M155" s="73"/>
      <c r="N155" s="73"/>
      <c r="O155" s="73"/>
      <c r="P155" s="73"/>
      <c r="Q155" s="73"/>
      <c r="R155" s="73"/>
      <c r="S155" s="73"/>
      <c r="T155" s="73"/>
      <c r="U155" s="73"/>
      <c r="V155" s="73"/>
      <c r="W155" s="73"/>
      <c r="X155" s="73"/>
      <c r="Y155" s="73"/>
      <c r="Z155" s="73"/>
      <c r="AA155" s="73"/>
      <c r="AB155" s="73"/>
      <c r="AC155" s="73"/>
      <c r="AD155" s="73"/>
      <c r="AE155" s="73"/>
      <c r="AF155" s="73"/>
      <c r="AG155" s="73"/>
      <c r="AH155" s="73"/>
      <c r="AI155" s="73"/>
      <c r="AJ155" s="73"/>
      <c r="AK155" s="73"/>
    </row>
    <row r="156" spans="3:37" x14ac:dyDescent="0.15">
      <c r="C156" s="73"/>
      <c r="D156" s="73"/>
      <c r="E156" s="73"/>
      <c r="F156" s="73"/>
      <c r="G156" s="73"/>
      <c r="H156" s="73"/>
      <c r="I156" s="73"/>
      <c r="J156" s="73"/>
      <c r="K156" s="73"/>
      <c r="L156" s="73"/>
      <c r="M156" s="73"/>
      <c r="N156" s="73"/>
      <c r="O156" s="73"/>
      <c r="P156" s="73"/>
      <c r="Q156" s="73"/>
      <c r="R156" s="73"/>
      <c r="S156" s="73"/>
      <c r="T156" s="73"/>
      <c r="U156" s="73"/>
      <c r="V156" s="73"/>
      <c r="W156" s="73"/>
      <c r="X156" s="73"/>
      <c r="Y156" s="73"/>
      <c r="Z156" s="73"/>
      <c r="AA156" s="73"/>
      <c r="AB156" s="73"/>
      <c r="AC156" s="73"/>
      <c r="AD156" s="73"/>
      <c r="AE156" s="73"/>
      <c r="AF156" s="73"/>
      <c r="AG156" s="73"/>
      <c r="AH156" s="73"/>
      <c r="AI156" s="73"/>
      <c r="AJ156" s="73"/>
      <c r="AK156" s="73"/>
    </row>
    <row r="157" spans="3:37" x14ac:dyDescent="0.15">
      <c r="C157" s="73"/>
      <c r="D157" s="73"/>
      <c r="E157" s="73"/>
      <c r="F157" s="73"/>
      <c r="G157" s="73"/>
      <c r="H157" s="73"/>
      <c r="I157" s="73"/>
      <c r="J157" s="73"/>
      <c r="K157" s="73"/>
      <c r="L157" s="73"/>
      <c r="M157" s="73"/>
      <c r="N157" s="73"/>
      <c r="O157" s="73"/>
      <c r="P157" s="73"/>
      <c r="Q157" s="73"/>
      <c r="R157" s="73"/>
      <c r="S157" s="73"/>
      <c r="T157" s="73"/>
      <c r="U157" s="73"/>
      <c r="V157" s="73"/>
      <c r="W157" s="73"/>
      <c r="X157" s="73"/>
      <c r="Y157" s="73"/>
      <c r="Z157" s="73"/>
      <c r="AA157" s="73"/>
      <c r="AB157" s="73"/>
      <c r="AC157" s="73"/>
      <c r="AD157" s="73"/>
      <c r="AE157" s="73"/>
      <c r="AF157" s="73"/>
      <c r="AG157" s="73"/>
      <c r="AH157" s="73"/>
      <c r="AI157" s="73"/>
      <c r="AJ157" s="73"/>
      <c r="AK157" s="73"/>
    </row>
    <row r="158" spans="3:37" x14ac:dyDescent="0.15">
      <c r="C158" s="73"/>
      <c r="D158" s="73"/>
      <c r="E158" s="73"/>
      <c r="F158" s="73"/>
      <c r="G158" s="73"/>
      <c r="H158" s="73"/>
      <c r="I158" s="73"/>
      <c r="J158" s="73"/>
      <c r="K158" s="73"/>
      <c r="L158" s="73"/>
      <c r="M158" s="73"/>
      <c r="N158" s="73"/>
      <c r="O158" s="73"/>
      <c r="P158" s="73"/>
      <c r="Q158" s="73"/>
      <c r="R158" s="73"/>
      <c r="S158" s="73"/>
      <c r="T158" s="73"/>
      <c r="U158" s="73"/>
      <c r="V158" s="73"/>
      <c r="W158" s="73"/>
      <c r="X158" s="73"/>
      <c r="Y158" s="73"/>
      <c r="Z158" s="73"/>
      <c r="AA158" s="73"/>
      <c r="AB158" s="73"/>
      <c r="AC158" s="73"/>
      <c r="AD158" s="73"/>
      <c r="AE158" s="73"/>
      <c r="AF158" s="73"/>
      <c r="AG158" s="73"/>
      <c r="AH158" s="73"/>
      <c r="AI158" s="73"/>
      <c r="AJ158" s="73"/>
      <c r="AK158" s="73"/>
    </row>
    <row r="159" spans="3:37" x14ac:dyDescent="0.15">
      <c r="C159" s="73"/>
      <c r="D159" s="73"/>
      <c r="E159" s="73"/>
      <c r="F159" s="73"/>
      <c r="G159" s="73"/>
      <c r="H159" s="73"/>
      <c r="I159" s="73"/>
      <c r="J159" s="73"/>
      <c r="K159" s="73"/>
      <c r="L159" s="73"/>
      <c r="M159" s="73"/>
      <c r="N159" s="73"/>
      <c r="O159" s="73"/>
      <c r="P159" s="73"/>
      <c r="Q159" s="73"/>
      <c r="R159" s="73"/>
      <c r="S159" s="73"/>
      <c r="T159" s="73"/>
      <c r="U159" s="73"/>
      <c r="V159" s="73"/>
      <c r="W159" s="73"/>
      <c r="X159" s="73"/>
      <c r="Y159" s="73"/>
      <c r="Z159" s="73"/>
      <c r="AA159" s="73"/>
      <c r="AB159" s="73"/>
      <c r="AC159" s="73"/>
      <c r="AD159" s="73"/>
      <c r="AE159" s="73"/>
      <c r="AF159" s="73"/>
      <c r="AG159" s="73"/>
      <c r="AH159" s="73"/>
      <c r="AI159" s="73"/>
      <c r="AJ159" s="73"/>
      <c r="AK159" s="73"/>
    </row>
    <row r="160" spans="3:37" x14ac:dyDescent="0.15">
      <c r="C160" s="73"/>
      <c r="D160" s="73"/>
      <c r="E160" s="73"/>
      <c r="F160" s="73"/>
      <c r="G160" s="73"/>
      <c r="H160" s="73"/>
      <c r="I160" s="73"/>
      <c r="J160" s="73"/>
      <c r="K160" s="73"/>
      <c r="L160" s="73"/>
      <c r="M160" s="73"/>
      <c r="N160" s="73"/>
      <c r="O160" s="73"/>
      <c r="P160" s="73"/>
      <c r="Q160" s="73"/>
      <c r="R160" s="73"/>
      <c r="S160" s="73"/>
      <c r="T160" s="73"/>
      <c r="U160" s="73"/>
      <c r="V160" s="73"/>
      <c r="W160" s="73"/>
      <c r="X160" s="73"/>
      <c r="Y160" s="73"/>
      <c r="Z160" s="73"/>
      <c r="AA160" s="73"/>
      <c r="AB160" s="73"/>
      <c r="AC160" s="73"/>
      <c r="AD160" s="73"/>
      <c r="AE160" s="73"/>
      <c r="AF160" s="73"/>
      <c r="AG160" s="73"/>
      <c r="AH160" s="73"/>
      <c r="AI160" s="73"/>
      <c r="AJ160" s="73"/>
      <c r="AK160" s="73"/>
    </row>
    <row r="161" spans="3:37" x14ac:dyDescent="0.15">
      <c r="C161" s="73"/>
      <c r="D161" s="73"/>
      <c r="E161" s="73"/>
      <c r="F161" s="73"/>
      <c r="G161" s="73"/>
      <c r="H161" s="73"/>
      <c r="I161" s="73"/>
      <c r="J161" s="73"/>
      <c r="K161" s="73"/>
      <c r="L161" s="73"/>
      <c r="M161" s="73"/>
      <c r="N161" s="73"/>
      <c r="O161" s="73"/>
      <c r="P161" s="73"/>
      <c r="Q161" s="73"/>
      <c r="R161" s="73"/>
      <c r="S161" s="73"/>
      <c r="T161" s="73"/>
      <c r="U161" s="73"/>
      <c r="V161" s="73"/>
      <c r="W161" s="73"/>
      <c r="X161" s="73"/>
      <c r="Y161" s="73"/>
      <c r="Z161" s="73"/>
      <c r="AA161" s="73"/>
      <c r="AB161" s="73"/>
      <c r="AC161" s="73"/>
      <c r="AD161" s="73"/>
      <c r="AE161" s="73"/>
      <c r="AF161" s="73"/>
      <c r="AG161" s="73"/>
      <c r="AH161" s="73"/>
      <c r="AI161" s="73"/>
      <c r="AJ161" s="73"/>
      <c r="AK161" s="73"/>
    </row>
    <row r="162" spans="3:37" x14ac:dyDescent="0.15">
      <c r="C162" s="73"/>
      <c r="D162" s="73"/>
      <c r="E162" s="73"/>
      <c r="F162" s="73"/>
      <c r="G162" s="73"/>
      <c r="H162" s="73"/>
      <c r="I162" s="73"/>
      <c r="J162" s="73"/>
      <c r="K162" s="73"/>
      <c r="L162" s="73"/>
      <c r="M162" s="73"/>
      <c r="N162" s="73"/>
      <c r="O162" s="73"/>
      <c r="P162" s="73"/>
      <c r="Q162" s="73"/>
      <c r="R162" s="73"/>
      <c r="S162" s="73"/>
      <c r="T162" s="73"/>
      <c r="U162" s="73"/>
      <c r="V162" s="73"/>
      <c r="W162" s="73"/>
      <c r="X162" s="73"/>
      <c r="Y162" s="73"/>
      <c r="Z162" s="73"/>
      <c r="AA162" s="73"/>
      <c r="AB162" s="73"/>
      <c r="AC162" s="73"/>
      <c r="AD162" s="73"/>
      <c r="AE162" s="73"/>
      <c r="AF162" s="73"/>
      <c r="AG162" s="73"/>
      <c r="AH162" s="73"/>
      <c r="AI162" s="73"/>
      <c r="AJ162" s="73"/>
      <c r="AK162" s="73"/>
    </row>
    <row r="163" spans="3:37" x14ac:dyDescent="0.15">
      <c r="C163" s="73"/>
      <c r="D163" s="73"/>
      <c r="E163" s="73"/>
      <c r="F163" s="73"/>
      <c r="G163" s="73"/>
      <c r="H163" s="73"/>
      <c r="I163" s="73"/>
      <c r="J163" s="73"/>
      <c r="K163" s="73"/>
      <c r="L163" s="73"/>
      <c r="M163" s="73"/>
      <c r="N163" s="73"/>
      <c r="O163" s="73"/>
      <c r="P163" s="73"/>
      <c r="Q163" s="73"/>
      <c r="R163" s="73"/>
      <c r="S163" s="73"/>
      <c r="T163" s="73"/>
      <c r="U163" s="73"/>
      <c r="V163" s="73"/>
      <c r="W163" s="73"/>
      <c r="X163" s="73"/>
      <c r="Y163" s="73"/>
      <c r="Z163" s="73"/>
      <c r="AA163" s="73"/>
      <c r="AB163" s="73"/>
      <c r="AC163" s="73"/>
      <c r="AD163" s="73"/>
      <c r="AE163" s="73"/>
      <c r="AF163" s="73"/>
      <c r="AG163" s="73"/>
      <c r="AH163" s="73"/>
      <c r="AI163" s="73"/>
      <c r="AJ163" s="73"/>
      <c r="AK163" s="73"/>
    </row>
    <row r="164" spans="3:37" x14ac:dyDescent="0.15">
      <c r="C164" s="73"/>
      <c r="D164" s="73"/>
      <c r="E164" s="73"/>
      <c r="F164" s="73"/>
      <c r="G164" s="73"/>
      <c r="H164" s="73"/>
      <c r="I164" s="73"/>
      <c r="J164" s="73"/>
      <c r="K164" s="73"/>
      <c r="L164" s="73"/>
      <c r="M164" s="73"/>
      <c r="N164" s="73"/>
      <c r="O164" s="73"/>
      <c r="P164" s="73"/>
      <c r="Q164" s="73"/>
      <c r="R164" s="73"/>
      <c r="S164" s="73"/>
      <c r="T164" s="73"/>
      <c r="U164" s="73"/>
      <c r="V164" s="73"/>
      <c r="W164" s="73"/>
      <c r="X164" s="73"/>
      <c r="Y164" s="73"/>
      <c r="Z164" s="73"/>
      <c r="AA164" s="73"/>
      <c r="AB164" s="73"/>
      <c r="AC164" s="73"/>
      <c r="AD164" s="73"/>
      <c r="AE164" s="73"/>
      <c r="AF164" s="73"/>
      <c r="AG164" s="73"/>
      <c r="AH164" s="73"/>
      <c r="AI164" s="73"/>
      <c r="AJ164" s="73"/>
      <c r="AK164" s="73"/>
    </row>
    <row r="165" spans="3:37" x14ac:dyDescent="0.15">
      <c r="C165" s="73"/>
      <c r="D165" s="73"/>
      <c r="E165" s="73"/>
      <c r="F165" s="73"/>
      <c r="G165" s="73"/>
      <c r="H165" s="73"/>
      <c r="I165" s="73"/>
      <c r="J165" s="73"/>
      <c r="K165" s="73"/>
      <c r="L165" s="73"/>
      <c r="M165" s="73"/>
      <c r="N165" s="73"/>
      <c r="O165" s="73"/>
      <c r="P165" s="73"/>
      <c r="Q165" s="73"/>
      <c r="R165" s="73"/>
      <c r="S165" s="73"/>
      <c r="T165" s="73"/>
      <c r="U165" s="73"/>
      <c r="V165" s="73"/>
      <c r="W165" s="73"/>
      <c r="X165" s="73"/>
      <c r="Y165" s="73"/>
      <c r="Z165" s="73"/>
      <c r="AA165" s="73"/>
      <c r="AB165" s="73"/>
      <c r="AC165" s="73"/>
      <c r="AD165" s="73"/>
      <c r="AE165" s="73"/>
      <c r="AF165" s="73"/>
      <c r="AG165" s="73"/>
      <c r="AH165" s="73"/>
      <c r="AI165" s="73"/>
      <c r="AJ165" s="73"/>
      <c r="AK165" s="73"/>
    </row>
    <row r="166" spans="3:37" x14ac:dyDescent="0.15">
      <c r="C166" s="73"/>
      <c r="D166" s="73"/>
      <c r="E166" s="73"/>
      <c r="F166" s="73"/>
      <c r="G166" s="73"/>
      <c r="H166" s="73"/>
      <c r="I166" s="73"/>
      <c r="J166" s="73"/>
      <c r="K166" s="73"/>
      <c r="L166" s="73"/>
      <c r="M166" s="73"/>
      <c r="N166" s="73"/>
      <c r="O166" s="73"/>
      <c r="P166" s="73"/>
      <c r="Q166" s="73"/>
      <c r="R166" s="73"/>
      <c r="S166" s="73"/>
      <c r="T166" s="73"/>
      <c r="U166" s="73"/>
      <c r="V166" s="73"/>
      <c r="W166" s="73"/>
      <c r="X166" s="73"/>
      <c r="Y166" s="73"/>
      <c r="Z166" s="73"/>
      <c r="AA166" s="73"/>
      <c r="AB166" s="73"/>
      <c r="AC166" s="73"/>
      <c r="AD166" s="73"/>
      <c r="AE166" s="73"/>
      <c r="AF166" s="73"/>
      <c r="AG166" s="73"/>
      <c r="AH166" s="73"/>
      <c r="AI166" s="73"/>
      <c r="AJ166" s="73"/>
      <c r="AK166" s="73"/>
    </row>
    <row r="167" spans="3:37" x14ac:dyDescent="0.15">
      <c r="C167" s="73"/>
      <c r="D167" s="73"/>
      <c r="E167" s="73"/>
      <c r="F167" s="73"/>
      <c r="G167" s="73"/>
      <c r="H167" s="73"/>
      <c r="I167" s="73"/>
      <c r="J167" s="73"/>
      <c r="K167" s="73"/>
      <c r="L167" s="73"/>
      <c r="M167" s="73"/>
      <c r="N167" s="73"/>
      <c r="O167" s="73"/>
      <c r="P167" s="73"/>
      <c r="Q167" s="73"/>
      <c r="R167" s="73"/>
      <c r="S167" s="73"/>
      <c r="T167" s="73"/>
      <c r="U167" s="73"/>
      <c r="V167" s="73"/>
      <c r="W167" s="73"/>
      <c r="X167" s="73"/>
      <c r="Y167" s="73"/>
      <c r="Z167" s="73"/>
      <c r="AA167" s="73"/>
      <c r="AB167" s="73"/>
      <c r="AC167" s="73"/>
      <c r="AD167" s="73"/>
      <c r="AE167" s="73"/>
      <c r="AF167" s="73"/>
      <c r="AG167" s="73"/>
      <c r="AH167" s="73"/>
      <c r="AI167" s="73"/>
      <c r="AJ167" s="73"/>
      <c r="AK167" s="73"/>
    </row>
    <row r="168" spans="3:37" x14ac:dyDescent="0.15">
      <c r="C168" s="73"/>
      <c r="D168" s="73"/>
      <c r="E168" s="73"/>
      <c r="F168" s="73"/>
      <c r="G168" s="73"/>
      <c r="H168" s="73"/>
      <c r="I168" s="73"/>
      <c r="J168" s="73"/>
      <c r="K168" s="73"/>
      <c r="L168" s="73"/>
      <c r="M168" s="73"/>
      <c r="N168" s="73"/>
      <c r="O168" s="73"/>
      <c r="P168" s="73"/>
      <c r="Q168" s="73"/>
      <c r="R168" s="73"/>
      <c r="S168" s="73"/>
      <c r="T168" s="73"/>
      <c r="U168" s="73"/>
      <c r="V168" s="73"/>
      <c r="W168" s="73"/>
      <c r="X168" s="73"/>
      <c r="Y168" s="73"/>
      <c r="Z168" s="73"/>
      <c r="AA168" s="73"/>
      <c r="AB168" s="73"/>
      <c r="AC168" s="73"/>
      <c r="AD168" s="73"/>
      <c r="AE168" s="73"/>
      <c r="AF168" s="73"/>
      <c r="AG168" s="73"/>
      <c r="AH168" s="73"/>
      <c r="AI168" s="73"/>
      <c r="AJ168" s="73"/>
      <c r="AK168" s="73"/>
    </row>
    <row r="169" spans="3:37" x14ac:dyDescent="0.15">
      <c r="C169" s="73"/>
      <c r="D169" s="73"/>
      <c r="E169" s="73"/>
      <c r="F169" s="73"/>
      <c r="G169" s="73"/>
      <c r="H169" s="73"/>
      <c r="I169" s="73"/>
      <c r="J169" s="73"/>
      <c r="K169" s="73"/>
      <c r="L169" s="73"/>
      <c r="M169" s="73"/>
      <c r="N169" s="73"/>
      <c r="O169" s="73"/>
      <c r="P169" s="73"/>
      <c r="Q169" s="73"/>
      <c r="R169" s="73"/>
      <c r="S169" s="73"/>
      <c r="T169" s="73"/>
      <c r="U169" s="73"/>
      <c r="V169" s="73"/>
      <c r="W169" s="73"/>
      <c r="X169" s="73"/>
      <c r="Y169" s="73"/>
      <c r="Z169" s="73"/>
      <c r="AA169" s="73"/>
      <c r="AB169" s="73"/>
      <c r="AC169" s="73"/>
      <c r="AD169" s="73"/>
      <c r="AE169" s="73"/>
      <c r="AF169" s="73"/>
      <c r="AG169" s="73"/>
      <c r="AH169" s="73"/>
      <c r="AI169" s="73"/>
      <c r="AJ169" s="73"/>
      <c r="AK169" s="73"/>
    </row>
    <row r="170" spans="3:37" x14ac:dyDescent="0.15">
      <c r="C170" s="73"/>
      <c r="D170" s="73"/>
      <c r="E170" s="73"/>
      <c r="F170" s="73"/>
      <c r="G170" s="73"/>
      <c r="H170" s="73"/>
      <c r="I170" s="73"/>
      <c r="J170" s="73"/>
      <c r="K170" s="73"/>
      <c r="L170" s="73"/>
      <c r="M170" s="73"/>
      <c r="N170" s="73"/>
      <c r="O170" s="73"/>
      <c r="P170" s="73"/>
      <c r="Q170" s="73"/>
      <c r="R170" s="73"/>
      <c r="S170" s="73"/>
      <c r="T170" s="73"/>
      <c r="U170" s="73"/>
      <c r="V170" s="73"/>
      <c r="W170" s="73"/>
      <c r="X170" s="73"/>
      <c r="Y170" s="73"/>
      <c r="Z170" s="73"/>
      <c r="AA170" s="73"/>
      <c r="AB170" s="73"/>
      <c r="AC170" s="73"/>
      <c r="AD170" s="73"/>
      <c r="AE170" s="73"/>
      <c r="AF170" s="73"/>
      <c r="AG170" s="73"/>
      <c r="AH170" s="73"/>
      <c r="AI170" s="73"/>
      <c r="AJ170" s="73"/>
      <c r="AK170" s="73"/>
    </row>
    <row r="171" spans="3:37" x14ac:dyDescent="0.15">
      <c r="C171" s="73"/>
      <c r="D171" s="73"/>
      <c r="E171" s="73"/>
      <c r="F171" s="73"/>
      <c r="G171" s="73"/>
      <c r="H171" s="73"/>
      <c r="I171" s="73"/>
      <c r="J171" s="73"/>
      <c r="K171" s="73"/>
      <c r="L171" s="73"/>
      <c r="M171" s="73"/>
      <c r="N171" s="73"/>
      <c r="O171" s="73"/>
      <c r="P171" s="73"/>
      <c r="Q171" s="73"/>
      <c r="R171" s="73"/>
      <c r="S171" s="73"/>
      <c r="T171" s="73"/>
      <c r="U171" s="73"/>
      <c r="V171" s="73"/>
      <c r="W171" s="73"/>
      <c r="X171" s="73"/>
      <c r="Y171" s="73"/>
      <c r="Z171" s="73"/>
      <c r="AA171" s="73"/>
      <c r="AB171" s="73"/>
      <c r="AC171" s="73"/>
      <c r="AD171" s="73"/>
      <c r="AE171" s="73"/>
      <c r="AF171" s="73"/>
      <c r="AG171" s="73"/>
      <c r="AH171" s="73"/>
      <c r="AI171" s="73"/>
      <c r="AJ171" s="73"/>
      <c r="AK171" s="73"/>
    </row>
    <row r="172" spans="3:37" x14ac:dyDescent="0.15">
      <c r="C172" s="73"/>
      <c r="D172" s="73"/>
      <c r="E172" s="73"/>
      <c r="F172" s="73"/>
      <c r="G172" s="73"/>
      <c r="H172" s="73"/>
      <c r="I172" s="73"/>
      <c r="J172" s="73"/>
      <c r="K172" s="73"/>
      <c r="L172" s="73"/>
      <c r="M172" s="73"/>
      <c r="N172" s="73"/>
      <c r="O172" s="73"/>
      <c r="P172" s="73"/>
      <c r="Q172" s="73"/>
      <c r="R172" s="73"/>
      <c r="S172" s="73"/>
      <c r="T172" s="73"/>
      <c r="U172" s="73"/>
      <c r="V172" s="73"/>
      <c r="W172" s="73"/>
      <c r="X172" s="73"/>
      <c r="Y172" s="73"/>
      <c r="Z172" s="73"/>
      <c r="AA172" s="73"/>
      <c r="AB172" s="73"/>
      <c r="AC172" s="73"/>
      <c r="AD172" s="73"/>
      <c r="AE172" s="73"/>
      <c r="AF172" s="73"/>
      <c r="AG172" s="73"/>
      <c r="AH172" s="73"/>
      <c r="AI172" s="73"/>
      <c r="AJ172" s="73"/>
      <c r="AK172" s="73"/>
    </row>
    <row r="173" spans="3:37" x14ac:dyDescent="0.15">
      <c r="C173" s="73"/>
      <c r="D173" s="73"/>
      <c r="E173" s="73"/>
      <c r="F173" s="73"/>
      <c r="G173" s="73"/>
      <c r="H173" s="73"/>
      <c r="I173" s="73"/>
      <c r="J173" s="73"/>
      <c r="K173" s="73"/>
      <c r="L173" s="73"/>
      <c r="M173" s="73"/>
      <c r="N173" s="73"/>
      <c r="O173" s="73"/>
      <c r="P173" s="73"/>
      <c r="Q173" s="73"/>
      <c r="R173" s="73"/>
      <c r="S173" s="73"/>
      <c r="T173" s="73"/>
      <c r="U173" s="73"/>
      <c r="V173" s="73"/>
      <c r="W173" s="73"/>
      <c r="X173" s="73"/>
      <c r="Y173" s="73"/>
      <c r="Z173" s="73"/>
      <c r="AA173" s="73"/>
      <c r="AB173" s="73"/>
      <c r="AC173" s="73"/>
      <c r="AD173" s="73"/>
      <c r="AE173" s="73"/>
      <c r="AF173" s="73"/>
      <c r="AG173" s="73"/>
      <c r="AH173" s="73"/>
      <c r="AI173" s="73"/>
      <c r="AJ173" s="73"/>
      <c r="AK173" s="73"/>
    </row>
    <row r="174" spans="3:37" x14ac:dyDescent="0.15">
      <c r="C174" s="73"/>
      <c r="D174" s="73"/>
      <c r="E174" s="73"/>
      <c r="F174" s="73"/>
      <c r="G174" s="73"/>
      <c r="H174" s="73"/>
      <c r="I174" s="73"/>
      <c r="J174" s="73"/>
      <c r="K174" s="73"/>
      <c r="L174" s="73"/>
      <c r="M174" s="73"/>
      <c r="N174" s="73"/>
      <c r="O174" s="73"/>
      <c r="P174" s="73"/>
      <c r="Q174" s="73"/>
      <c r="R174" s="73"/>
      <c r="S174" s="73"/>
      <c r="T174" s="73"/>
      <c r="U174" s="73"/>
      <c r="V174" s="73"/>
      <c r="W174" s="73"/>
      <c r="X174" s="73"/>
      <c r="Y174" s="73"/>
      <c r="Z174" s="73"/>
      <c r="AA174" s="73"/>
      <c r="AB174" s="73"/>
      <c r="AC174" s="73"/>
      <c r="AD174" s="73"/>
      <c r="AE174" s="73"/>
      <c r="AF174" s="73"/>
      <c r="AG174" s="73"/>
      <c r="AH174" s="73"/>
      <c r="AI174" s="73"/>
      <c r="AJ174" s="73"/>
      <c r="AK174" s="73"/>
    </row>
    <row r="175" spans="3:37" x14ac:dyDescent="0.15">
      <c r="C175" s="73"/>
      <c r="D175" s="73"/>
      <c r="E175" s="73"/>
      <c r="F175" s="73"/>
      <c r="G175" s="73"/>
      <c r="H175" s="73"/>
      <c r="I175" s="73"/>
      <c r="J175" s="73"/>
      <c r="K175" s="73"/>
      <c r="L175" s="73"/>
      <c r="M175" s="73"/>
      <c r="N175" s="73"/>
      <c r="O175" s="73"/>
      <c r="P175" s="73"/>
      <c r="Q175" s="73"/>
      <c r="R175" s="73"/>
      <c r="S175" s="73"/>
      <c r="T175" s="73"/>
      <c r="U175" s="73"/>
      <c r="V175" s="73"/>
      <c r="W175" s="73"/>
      <c r="X175" s="73"/>
      <c r="Y175" s="73"/>
      <c r="Z175" s="73"/>
      <c r="AA175" s="73"/>
      <c r="AB175" s="73"/>
      <c r="AC175" s="73"/>
      <c r="AD175" s="73"/>
      <c r="AE175" s="73"/>
      <c r="AF175" s="73"/>
      <c r="AG175" s="73"/>
      <c r="AH175" s="73"/>
      <c r="AI175" s="73"/>
      <c r="AJ175" s="73"/>
      <c r="AK175" s="73"/>
    </row>
    <row r="176" spans="3:37" x14ac:dyDescent="0.15">
      <c r="C176" s="73"/>
      <c r="D176" s="73"/>
      <c r="E176" s="73"/>
      <c r="F176" s="73"/>
      <c r="G176" s="73"/>
      <c r="H176" s="73"/>
      <c r="I176" s="73"/>
      <c r="J176" s="73"/>
      <c r="K176" s="73"/>
      <c r="L176" s="73"/>
      <c r="M176" s="73"/>
      <c r="N176" s="73"/>
      <c r="O176" s="73"/>
      <c r="P176" s="73"/>
      <c r="Q176" s="73"/>
      <c r="R176" s="73"/>
      <c r="S176" s="73"/>
      <c r="T176" s="73"/>
      <c r="U176" s="73"/>
      <c r="V176" s="73"/>
      <c r="W176" s="73"/>
      <c r="X176" s="73"/>
      <c r="Y176" s="73"/>
      <c r="Z176" s="73"/>
      <c r="AA176" s="73"/>
      <c r="AB176" s="73"/>
      <c r="AC176" s="73"/>
      <c r="AD176" s="73"/>
      <c r="AE176" s="73"/>
      <c r="AF176" s="73"/>
      <c r="AG176" s="73"/>
      <c r="AH176" s="73"/>
      <c r="AI176" s="73"/>
      <c r="AJ176" s="73"/>
      <c r="AK176" s="73"/>
    </row>
    <row r="177" spans="3:37" x14ac:dyDescent="0.15">
      <c r="C177" s="73"/>
      <c r="D177" s="73"/>
      <c r="E177" s="73"/>
      <c r="F177" s="73"/>
      <c r="G177" s="73"/>
      <c r="H177" s="73"/>
      <c r="I177" s="73"/>
      <c r="J177" s="73"/>
      <c r="K177" s="73"/>
      <c r="L177" s="73"/>
      <c r="M177" s="73"/>
      <c r="N177" s="73"/>
      <c r="O177" s="73"/>
      <c r="P177" s="73"/>
      <c r="Q177" s="73"/>
      <c r="R177" s="73"/>
      <c r="S177" s="73"/>
      <c r="T177" s="73"/>
      <c r="U177" s="73"/>
      <c r="V177" s="73"/>
      <c r="W177" s="73"/>
      <c r="X177" s="73"/>
      <c r="Y177" s="73"/>
      <c r="Z177" s="73"/>
      <c r="AA177" s="73"/>
      <c r="AB177" s="73"/>
      <c r="AC177" s="73"/>
      <c r="AD177" s="73"/>
      <c r="AE177" s="73"/>
      <c r="AF177" s="73"/>
      <c r="AG177" s="73"/>
      <c r="AH177" s="73"/>
      <c r="AI177" s="73"/>
      <c r="AJ177" s="73"/>
      <c r="AK177" s="73"/>
    </row>
    <row r="178" spans="3:37" x14ac:dyDescent="0.15">
      <c r="C178" s="73"/>
      <c r="D178" s="73"/>
      <c r="E178" s="73"/>
      <c r="F178" s="73"/>
      <c r="G178" s="73"/>
      <c r="H178" s="73"/>
      <c r="I178" s="73"/>
      <c r="J178" s="73"/>
      <c r="K178" s="73"/>
      <c r="L178" s="73"/>
      <c r="M178" s="73"/>
      <c r="N178" s="73"/>
      <c r="O178" s="73"/>
      <c r="P178" s="73"/>
      <c r="Q178" s="73"/>
      <c r="R178" s="73"/>
      <c r="S178" s="73"/>
      <c r="T178" s="73"/>
      <c r="U178" s="73"/>
      <c r="V178" s="73"/>
      <c r="W178" s="73"/>
      <c r="X178" s="73"/>
      <c r="Y178" s="73"/>
      <c r="Z178" s="73"/>
      <c r="AA178" s="73"/>
      <c r="AB178" s="73"/>
      <c r="AC178" s="73"/>
      <c r="AD178" s="73"/>
      <c r="AE178" s="73"/>
      <c r="AF178" s="73"/>
      <c r="AG178" s="73"/>
      <c r="AH178" s="73"/>
      <c r="AI178" s="73"/>
      <c r="AJ178" s="73"/>
      <c r="AK178" s="73"/>
    </row>
    <row r="179" spans="3:37" x14ac:dyDescent="0.15">
      <c r="C179" s="73"/>
      <c r="D179" s="73"/>
      <c r="E179" s="73"/>
      <c r="F179" s="73"/>
      <c r="G179" s="73"/>
      <c r="H179" s="73"/>
      <c r="I179" s="73"/>
      <c r="J179" s="73"/>
      <c r="K179" s="73"/>
      <c r="L179" s="73"/>
      <c r="M179" s="73"/>
      <c r="N179" s="73"/>
      <c r="O179" s="73"/>
      <c r="P179" s="73"/>
      <c r="Q179" s="73"/>
      <c r="R179" s="73"/>
      <c r="S179" s="73"/>
      <c r="T179" s="73"/>
      <c r="U179" s="73"/>
      <c r="V179" s="73"/>
      <c r="W179" s="73"/>
      <c r="X179" s="73"/>
      <c r="Y179" s="73"/>
      <c r="Z179" s="73"/>
      <c r="AA179" s="73"/>
      <c r="AB179" s="73"/>
      <c r="AC179" s="73"/>
      <c r="AD179" s="73"/>
      <c r="AE179" s="73"/>
      <c r="AF179" s="73"/>
      <c r="AG179" s="73"/>
      <c r="AH179" s="73"/>
      <c r="AI179" s="73"/>
      <c r="AJ179" s="73"/>
      <c r="AK179" s="73"/>
    </row>
    <row r="180" spans="3:37" x14ac:dyDescent="0.15">
      <c r="C180" s="73"/>
      <c r="D180" s="73"/>
      <c r="E180" s="73"/>
      <c r="F180" s="73"/>
      <c r="G180" s="73"/>
      <c r="H180" s="73"/>
      <c r="I180" s="73"/>
      <c r="J180" s="73"/>
      <c r="K180" s="73"/>
      <c r="L180" s="73"/>
      <c r="M180" s="73"/>
      <c r="N180" s="73"/>
      <c r="O180" s="73"/>
      <c r="P180" s="73"/>
      <c r="Q180" s="73"/>
      <c r="R180" s="73"/>
      <c r="S180" s="73"/>
      <c r="T180" s="73"/>
      <c r="U180" s="73"/>
      <c r="V180" s="73"/>
      <c r="W180" s="73"/>
      <c r="X180" s="73"/>
      <c r="Y180" s="73"/>
      <c r="Z180" s="73"/>
      <c r="AA180" s="73"/>
      <c r="AB180" s="73"/>
      <c r="AC180" s="73"/>
      <c r="AD180" s="73"/>
      <c r="AE180" s="73"/>
      <c r="AF180" s="73"/>
      <c r="AG180" s="73"/>
      <c r="AH180" s="73"/>
      <c r="AI180" s="73"/>
      <c r="AJ180" s="73"/>
      <c r="AK180" s="73"/>
    </row>
    <row r="181" spans="3:37" x14ac:dyDescent="0.15">
      <c r="C181" s="73"/>
      <c r="D181" s="73"/>
      <c r="E181" s="73"/>
      <c r="F181" s="73"/>
      <c r="G181" s="73"/>
      <c r="H181" s="73"/>
      <c r="I181" s="73"/>
      <c r="J181" s="73"/>
      <c r="K181" s="73"/>
      <c r="L181" s="73"/>
      <c r="M181" s="73"/>
      <c r="N181" s="73"/>
      <c r="O181" s="73"/>
      <c r="P181" s="73"/>
      <c r="Q181" s="73"/>
      <c r="R181" s="73"/>
      <c r="S181" s="73"/>
      <c r="T181" s="73"/>
      <c r="U181" s="73"/>
      <c r="V181" s="73"/>
      <c r="W181" s="73"/>
      <c r="X181" s="73"/>
      <c r="Y181" s="73"/>
      <c r="Z181" s="73"/>
      <c r="AA181" s="73"/>
      <c r="AB181" s="73"/>
      <c r="AC181" s="73"/>
      <c r="AD181" s="73"/>
      <c r="AE181" s="73"/>
      <c r="AF181" s="73"/>
      <c r="AG181" s="73"/>
      <c r="AH181" s="73"/>
      <c r="AI181" s="73"/>
      <c r="AJ181" s="73"/>
      <c r="AK181" s="73"/>
    </row>
    <row r="182" spans="3:37" x14ac:dyDescent="0.15">
      <c r="C182" s="73"/>
      <c r="D182" s="73"/>
      <c r="E182" s="73"/>
      <c r="F182" s="73"/>
      <c r="G182" s="73"/>
      <c r="H182" s="73"/>
      <c r="I182" s="73"/>
      <c r="J182" s="73"/>
      <c r="K182" s="73"/>
      <c r="L182" s="73"/>
      <c r="M182" s="73"/>
      <c r="N182" s="73"/>
      <c r="O182" s="73"/>
      <c r="P182" s="73"/>
      <c r="Q182" s="73"/>
      <c r="R182" s="73"/>
      <c r="S182" s="73"/>
      <c r="T182" s="73"/>
      <c r="U182" s="73"/>
      <c r="V182" s="73"/>
      <c r="W182" s="73"/>
      <c r="X182" s="73"/>
      <c r="Y182" s="73"/>
      <c r="Z182" s="73"/>
      <c r="AA182" s="73"/>
      <c r="AB182" s="73"/>
      <c r="AC182" s="73"/>
      <c r="AD182" s="73"/>
      <c r="AE182" s="73"/>
      <c r="AF182" s="73"/>
      <c r="AG182" s="73"/>
      <c r="AH182" s="73"/>
      <c r="AI182" s="73"/>
      <c r="AJ182" s="73"/>
      <c r="AK182" s="73"/>
    </row>
    <row r="183" spans="3:37" x14ac:dyDescent="0.15">
      <c r="C183" s="73"/>
      <c r="D183" s="73"/>
      <c r="E183" s="73"/>
      <c r="F183" s="73"/>
      <c r="G183" s="73"/>
      <c r="H183" s="73"/>
      <c r="I183" s="73"/>
      <c r="J183" s="73"/>
      <c r="K183" s="73"/>
      <c r="L183" s="73"/>
      <c r="M183" s="73"/>
      <c r="N183" s="73"/>
      <c r="O183" s="73"/>
      <c r="P183" s="73"/>
      <c r="Q183" s="73"/>
      <c r="R183" s="73"/>
      <c r="S183" s="73"/>
      <c r="T183" s="73"/>
      <c r="U183" s="73"/>
      <c r="V183" s="73"/>
      <c r="W183" s="73"/>
      <c r="X183" s="73"/>
      <c r="Y183" s="73"/>
      <c r="Z183" s="73"/>
      <c r="AA183" s="73"/>
      <c r="AB183" s="73"/>
      <c r="AC183" s="73"/>
      <c r="AD183" s="73"/>
      <c r="AE183" s="73"/>
      <c r="AF183" s="73"/>
      <c r="AG183" s="73"/>
      <c r="AH183" s="73"/>
      <c r="AI183" s="73"/>
      <c r="AJ183" s="73"/>
      <c r="AK183" s="73"/>
    </row>
    <row r="184" spans="3:37" x14ac:dyDescent="0.15">
      <c r="C184" s="73"/>
      <c r="D184" s="73"/>
      <c r="E184" s="73"/>
      <c r="F184" s="73"/>
      <c r="G184" s="73"/>
      <c r="H184" s="73"/>
      <c r="I184" s="73"/>
      <c r="J184" s="73"/>
      <c r="K184" s="73"/>
      <c r="L184" s="73"/>
      <c r="M184" s="73"/>
      <c r="N184" s="73"/>
      <c r="O184" s="73"/>
      <c r="P184" s="73"/>
      <c r="Q184" s="73"/>
      <c r="R184" s="73"/>
      <c r="S184" s="73"/>
      <c r="T184" s="73"/>
      <c r="U184" s="73"/>
      <c r="V184" s="73"/>
      <c r="W184" s="73"/>
      <c r="X184" s="73"/>
      <c r="Y184" s="73"/>
      <c r="Z184" s="73"/>
      <c r="AA184" s="73"/>
      <c r="AB184" s="73"/>
      <c r="AC184" s="73"/>
      <c r="AD184" s="73"/>
      <c r="AE184" s="73"/>
      <c r="AF184" s="73"/>
      <c r="AG184" s="73"/>
      <c r="AH184" s="73"/>
      <c r="AI184" s="73"/>
      <c r="AJ184" s="73"/>
      <c r="AK184" s="73"/>
    </row>
    <row r="185" spans="3:37" x14ac:dyDescent="0.15">
      <c r="C185" s="73"/>
      <c r="D185" s="73"/>
      <c r="E185" s="73"/>
      <c r="F185" s="73"/>
      <c r="G185" s="73"/>
      <c r="H185" s="73"/>
      <c r="I185" s="73"/>
      <c r="J185" s="73"/>
      <c r="K185" s="73"/>
      <c r="L185" s="73"/>
      <c r="M185" s="73"/>
      <c r="N185" s="73"/>
      <c r="O185" s="73"/>
      <c r="P185" s="73"/>
      <c r="Q185" s="73"/>
      <c r="R185" s="73"/>
      <c r="S185" s="73"/>
      <c r="T185" s="73"/>
      <c r="U185" s="73"/>
      <c r="V185" s="73"/>
      <c r="W185" s="73"/>
      <c r="X185" s="73"/>
      <c r="Y185" s="73"/>
      <c r="Z185" s="73"/>
      <c r="AA185" s="73"/>
      <c r="AB185" s="73"/>
      <c r="AC185" s="73"/>
      <c r="AD185" s="73"/>
      <c r="AE185" s="73"/>
      <c r="AF185" s="73"/>
      <c r="AG185" s="73"/>
      <c r="AH185" s="73"/>
      <c r="AI185" s="73"/>
      <c r="AJ185" s="73"/>
      <c r="AK185" s="73"/>
    </row>
    <row r="186" spans="3:37" x14ac:dyDescent="0.15">
      <c r="C186" s="73"/>
      <c r="D186" s="73"/>
      <c r="E186" s="73"/>
      <c r="F186" s="73"/>
      <c r="G186" s="73"/>
      <c r="H186" s="73"/>
      <c r="I186" s="73"/>
      <c r="J186" s="73"/>
      <c r="K186" s="73"/>
      <c r="L186" s="73"/>
      <c r="M186" s="73"/>
      <c r="N186" s="73"/>
      <c r="O186" s="73"/>
      <c r="P186" s="73"/>
      <c r="Q186" s="73"/>
      <c r="R186" s="73"/>
      <c r="S186" s="73"/>
      <c r="T186" s="73"/>
      <c r="U186" s="73"/>
      <c r="V186" s="73"/>
      <c r="W186" s="73"/>
      <c r="X186" s="73"/>
      <c r="Y186" s="73"/>
      <c r="Z186" s="73"/>
      <c r="AA186" s="73"/>
      <c r="AB186" s="73"/>
      <c r="AC186" s="73"/>
      <c r="AD186" s="73"/>
      <c r="AE186" s="73"/>
      <c r="AF186" s="73"/>
      <c r="AG186" s="73"/>
      <c r="AH186" s="73"/>
      <c r="AI186" s="73"/>
      <c r="AJ186" s="73"/>
      <c r="AK186" s="73"/>
    </row>
    <row r="187" spans="3:37" x14ac:dyDescent="0.15">
      <c r="C187" s="73"/>
      <c r="D187" s="73"/>
      <c r="E187" s="73"/>
      <c r="F187" s="73"/>
      <c r="G187" s="73"/>
      <c r="H187" s="73"/>
      <c r="I187" s="73"/>
      <c r="J187" s="73"/>
      <c r="K187" s="73"/>
      <c r="L187" s="73"/>
      <c r="M187" s="73"/>
      <c r="N187" s="73"/>
      <c r="O187" s="73"/>
      <c r="P187" s="73"/>
      <c r="Q187" s="73"/>
      <c r="R187" s="73"/>
      <c r="S187" s="73"/>
      <c r="T187" s="73"/>
      <c r="U187" s="73"/>
      <c r="V187" s="73"/>
      <c r="W187" s="73"/>
      <c r="X187" s="73"/>
      <c r="Y187" s="73"/>
      <c r="Z187" s="73"/>
      <c r="AA187" s="73"/>
      <c r="AB187" s="73"/>
      <c r="AC187" s="73"/>
      <c r="AD187" s="73"/>
      <c r="AE187" s="73"/>
      <c r="AF187" s="73"/>
      <c r="AG187" s="73"/>
      <c r="AH187" s="73"/>
      <c r="AI187" s="73"/>
      <c r="AJ187" s="73"/>
      <c r="AK187" s="73"/>
    </row>
    <row r="188" spans="3:37" x14ac:dyDescent="0.15">
      <c r="C188" s="73"/>
      <c r="D188" s="73"/>
      <c r="E188" s="73"/>
      <c r="F188" s="73"/>
      <c r="G188" s="73"/>
      <c r="H188" s="73"/>
      <c r="I188" s="73"/>
      <c r="J188" s="73"/>
      <c r="K188" s="73"/>
      <c r="L188" s="73"/>
      <c r="M188" s="73"/>
      <c r="N188" s="73"/>
      <c r="O188" s="73"/>
      <c r="P188" s="73"/>
      <c r="Q188" s="73"/>
      <c r="R188" s="73"/>
      <c r="S188" s="73"/>
      <c r="T188" s="73"/>
      <c r="U188" s="73"/>
      <c r="V188" s="73"/>
      <c r="W188" s="73"/>
      <c r="X188" s="73"/>
      <c r="Y188" s="73"/>
      <c r="Z188" s="73"/>
      <c r="AA188" s="73"/>
      <c r="AB188" s="73"/>
      <c r="AC188" s="73"/>
      <c r="AD188" s="73"/>
      <c r="AE188" s="73"/>
      <c r="AF188" s="73"/>
      <c r="AG188" s="73"/>
      <c r="AH188" s="73"/>
      <c r="AI188" s="73"/>
      <c r="AJ188" s="73"/>
      <c r="AK188" s="73"/>
    </row>
    <row r="189" spans="3:37" x14ac:dyDescent="0.15">
      <c r="C189" s="73"/>
      <c r="D189" s="73"/>
      <c r="E189" s="73"/>
      <c r="F189" s="73"/>
      <c r="G189" s="73"/>
      <c r="H189" s="73"/>
      <c r="I189" s="73"/>
      <c r="J189" s="73"/>
      <c r="K189" s="73"/>
      <c r="L189" s="73"/>
      <c r="M189" s="73"/>
      <c r="N189" s="73"/>
      <c r="O189" s="73"/>
      <c r="P189" s="73"/>
      <c r="Q189" s="73"/>
      <c r="R189" s="73"/>
      <c r="S189" s="73"/>
      <c r="T189" s="73"/>
      <c r="U189" s="73"/>
      <c r="V189" s="73"/>
      <c r="W189" s="73"/>
      <c r="X189" s="73"/>
      <c r="Y189" s="73"/>
      <c r="Z189" s="73"/>
      <c r="AA189" s="73"/>
      <c r="AB189" s="73"/>
      <c r="AC189" s="73"/>
      <c r="AD189" s="73"/>
      <c r="AE189" s="73"/>
      <c r="AF189" s="73"/>
      <c r="AG189" s="73"/>
      <c r="AH189" s="73"/>
      <c r="AI189" s="73"/>
      <c r="AJ189" s="73"/>
      <c r="AK189" s="73"/>
    </row>
    <row r="190" spans="3:37" x14ac:dyDescent="0.15">
      <c r="C190" s="73"/>
      <c r="D190" s="73"/>
      <c r="E190" s="73"/>
      <c r="F190" s="73"/>
      <c r="G190" s="73"/>
      <c r="H190" s="73"/>
      <c r="I190" s="73"/>
      <c r="J190" s="73"/>
      <c r="K190" s="73"/>
      <c r="L190" s="73"/>
      <c r="M190" s="73"/>
      <c r="N190" s="73"/>
      <c r="O190" s="73"/>
      <c r="P190" s="73"/>
      <c r="Q190" s="73"/>
      <c r="R190" s="73"/>
      <c r="S190" s="73"/>
      <c r="T190" s="73"/>
      <c r="U190" s="73"/>
      <c r="V190" s="73"/>
      <c r="W190" s="73"/>
      <c r="X190" s="73"/>
      <c r="Y190" s="73"/>
      <c r="Z190" s="73"/>
      <c r="AA190" s="73"/>
      <c r="AB190" s="73"/>
      <c r="AC190" s="73"/>
      <c r="AD190" s="73"/>
      <c r="AE190" s="73"/>
      <c r="AF190" s="73"/>
      <c r="AG190" s="73"/>
      <c r="AH190" s="73"/>
      <c r="AI190" s="73"/>
      <c r="AJ190" s="73"/>
      <c r="AK190" s="73"/>
    </row>
    <row r="191" spans="3:37" x14ac:dyDescent="0.15">
      <c r="C191" s="73"/>
      <c r="D191" s="73"/>
      <c r="E191" s="73"/>
      <c r="F191" s="73"/>
      <c r="G191" s="73"/>
      <c r="H191" s="73"/>
      <c r="I191" s="73"/>
      <c r="J191" s="73"/>
      <c r="K191" s="73"/>
      <c r="L191" s="73"/>
      <c r="M191" s="73"/>
      <c r="N191" s="73"/>
      <c r="O191" s="73"/>
      <c r="P191" s="73"/>
      <c r="Q191" s="73"/>
      <c r="R191" s="73"/>
      <c r="S191" s="73"/>
      <c r="T191" s="73"/>
      <c r="U191" s="73"/>
      <c r="V191" s="73"/>
      <c r="W191" s="73"/>
      <c r="X191" s="73"/>
      <c r="Y191" s="73"/>
      <c r="Z191" s="73"/>
      <c r="AA191" s="73"/>
      <c r="AB191" s="73"/>
      <c r="AC191" s="73"/>
      <c r="AD191" s="73"/>
      <c r="AE191" s="73"/>
      <c r="AF191" s="73"/>
      <c r="AG191" s="73"/>
      <c r="AH191" s="73"/>
      <c r="AI191" s="73"/>
      <c r="AJ191" s="73"/>
      <c r="AK191" s="73"/>
    </row>
    <row r="192" spans="3:37" x14ac:dyDescent="0.15">
      <c r="C192" s="73"/>
      <c r="D192" s="73"/>
      <c r="E192" s="73"/>
      <c r="F192" s="73"/>
      <c r="G192" s="73"/>
      <c r="H192" s="73"/>
      <c r="I192" s="73"/>
      <c r="J192" s="73"/>
      <c r="K192" s="73"/>
      <c r="L192" s="73"/>
      <c r="M192" s="73"/>
      <c r="N192" s="73"/>
      <c r="O192" s="73"/>
      <c r="P192" s="73"/>
      <c r="Q192" s="73"/>
      <c r="R192" s="73"/>
      <c r="S192" s="73"/>
      <c r="T192" s="73"/>
      <c r="U192" s="73"/>
      <c r="V192" s="73"/>
      <c r="W192" s="73"/>
      <c r="X192" s="73"/>
      <c r="Y192" s="73"/>
      <c r="Z192" s="73"/>
      <c r="AA192" s="73"/>
      <c r="AB192" s="73"/>
      <c r="AC192" s="73"/>
      <c r="AD192" s="73"/>
      <c r="AE192" s="73"/>
      <c r="AF192" s="73"/>
      <c r="AG192" s="73"/>
      <c r="AH192" s="73"/>
      <c r="AI192" s="73"/>
      <c r="AJ192" s="73"/>
      <c r="AK192" s="73"/>
    </row>
    <row r="193" spans="3:37" x14ac:dyDescent="0.15">
      <c r="C193" s="73"/>
      <c r="D193" s="73"/>
      <c r="E193" s="73"/>
      <c r="F193" s="73"/>
      <c r="G193" s="73"/>
      <c r="H193" s="73"/>
      <c r="I193" s="73"/>
      <c r="J193" s="73"/>
      <c r="K193" s="73"/>
      <c r="L193" s="73"/>
      <c r="M193" s="73"/>
      <c r="N193" s="73"/>
      <c r="O193" s="73"/>
      <c r="P193" s="73"/>
      <c r="Q193" s="73"/>
      <c r="R193" s="73"/>
      <c r="S193" s="73"/>
      <c r="T193" s="73"/>
      <c r="U193" s="73"/>
      <c r="V193" s="73"/>
      <c r="W193" s="73"/>
      <c r="X193" s="73"/>
      <c r="Y193" s="73"/>
      <c r="Z193" s="73"/>
      <c r="AA193" s="73"/>
      <c r="AB193" s="73"/>
      <c r="AC193" s="73"/>
      <c r="AD193" s="73"/>
      <c r="AE193" s="73"/>
      <c r="AF193" s="73"/>
      <c r="AG193" s="73"/>
      <c r="AH193" s="73"/>
      <c r="AI193" s="73"/>
      <c r="AJ193" s="73"/>
      <c r="AK193" s="73"/>
    </row>
    <row r="194" spans="3:37" x14ac:dyDescent="0.15">
      <c r="C194" s="73"/>
      <c r="D194" s="73"/>
      <c r="E194" s="73"/>
      <c r="F194" s="73"/>
      <c r="G194" s="73"/>
      <c r="H194" s="73"/>
      <c r="I194" s="73"/>
      <c r="J194" s="73"/>
      <c r="K194" s="73"/>
      <c r="L194" s="73"/>
      <c r="M194" s="73"/>
      <c r="N194" s="73"/>
      <c r="O194" s="73"/>
      <c r="P194" s="73"/>
      <c r="Q194" s="73"/>
      <c r="R194" s="73"/>
      <c r="S194" s="73"/>
      <c r="T194" s="73"/>
      <c r="U194" s="73"/>
      <c r="V194" s="73"/>
      <c r="W194" s="73"/>
      <c r="X194" s="73"/>
      <c r="Y194" s="73"/>
      <c r="Z194" s="73"/>
      <c r="AA194" s="73"/>
      <c r="AB194" s="73"/>
      <c r="AC194" s="73"/>
      <c r="AD194" s="73"/>
      <c r="AE194" s="73"/>
      <c r="AF194" s="73"/>
      <c r="AG194" s="73"/>
      <c r="AH194" s="73"/>
      <c r="AI194" s="73"/>
      <c r="AJ194" s="73"/>
      <c r="AK194" s="73"/>
    </row>
    <row r="195" spans="3:37" x14ac:dyDescent="0.15">
      <c r="C195" s="73"/>
      <c r="D195" s="73"/>
      <c r="E195" s="73"/>
      <c r="F195" s="73"/>
      <c r="G195" s="73"/>
      <c r="H195" s="73"/>
      <c r="I195" s="73"/>
      <c r="J195" s="73"/>
      <c r="K195" s="73"/>
      <c r="L195" s="73"/>
      <c r="M195" s="73"/>
      <c r="N195" s="73"/>
      <c r="O195" s="73"/>
      <c r="P195" s="73"/>
      <c r="Q195" s="73"/>
      <c r="R195" s="73"/>
      <c r="S195" s="73"/>
      <c r="T195" s="73"/>
      <c r="U195" s="73"/>
      <c r="V195" s="73"/>
      <c r="W195" s="73"/>
      <c r="X195" s="73"/>
      <c r="Y195" s="73"/>
      <c r="Z195" s="73"/>
      <c r="AA195" s="73"/>
      <c r="AB195" s="73"/>
      <c r="AC195" s="73"/>
      <c r="AD195" s="73"/>
      <c r="AE195" s="73"/>
      <c r="AF195" s="73"/>
      <c r="AG195" s="73"/>
      <c r="AH195" s="73"/>
      <c r="AI195" s="73"/>
      <c r="AJ195" s="73"/>
      <c r="AK195" s="73"/>
    </row>
    <row r="196" spans="3:37" x14ac:dyDescent="0.15">
      <c r="C196" s="73"/>
      <c r="D196" s="73"/>
      <c r="E196" s="73"/>
      <c r="F196" s="73"/>
      <c r="G196" s="73"/>
      <c r="H196" s="73"/>
      <c r="I196" s="73"/>
      <c r="J196" s="73"/>
      <c r="K196" s="73"/>
      <c r="L196" s="73"/>
      <c r="M196" s="73"/>
      <c r="N196" s="73"/>
      <c r="O196" s="73"/>
      <c r="P196" s="73"/>
      <c r="Q196" s="73"/>
      <c r="R196" s="73"/>
      <c r="S196" s="73"/>
      <c r="T196" s="73"/>
      <c r="U196" s="73"/>
      <c r="V196" s="73"/>
      <c r="W196" s="73"/>
      <c r="X196" s="73"/>
      <c r="Y196" s="73"/>
      <c r="Z196" s="73"/>
      <c r="AA196" s="73"/>
      <c r="AB196" s="73"/>
      <c r="AC196" s="73"/>
      <c r="AD196" s="73"/>
      <c r="AE196" s="73"/>
      <c r="AF196" s="73"/>
      <c r="AG196" s="73"/>
      <c r="AH196" s="73"/>
      <c r="AI196" s="73"/>
      <c r="AJ196" s="73"/>
      <c r="AK196" s="73"/>
    </row>
    <row r="197" spans="3:37" x14ac:dyDescent="0.15">
      <c r="C197" s="73"/>
      <c r="D197" s="73"/>
      <c r="E197" s="73"/>
      <c r="F197" s="73"/>
      <c r="G197" s="73"/>
      <c r="H197" s="73"/>
      <c r="I197" s="73"/>
      <c r="J197" s="73"/>
      <c r="K197" s="73"/>
      <c r="L197" s="73"/>
      <c r="M197" s="73"/>
      <c r="N197" s="73"/>
      <c r="O197" s="73"/>
      <c r="P197" s="73"/>
      <c r="Q197" s="73"/>
      <c r="R197" s="73"/>
      <c r="S197" s="73"/>
      <c r="T197" s="73"/>
      <c r="U197" s="73"/>
      <c r="V197" s="73"/>
      <c r="W197" s="73"/>
      <c r="X197" s="73"/>
      <c r="Y197" s="73"/>
      <c r="Z197" s="73"/>
      <c r="AA197" s="73"/>
      <c r="AB197" s="73"/>
      <c r="AC197" s="73"/>
      <c r="AD197" s="73"/>
      <c r="AE197" s="73"/>
      <c r="AF197" s="73"/>
      <c r="AG197" s="73"/>
      <c r="AH197" s="73"/>
      <c r="AI197" s="73"/>
      <c r="AJ197" s="73"/>
      <c r="AK197" s="73"/>
    </row>
    <row r="198" spans="3:37" x14ac:dyDescent="0.15">
      <c r="C198" s="73"/>
      <c r="D198" s="73"/>
      <c r="E198" s="73"/>
      <c r="F198" s="73"/>
      <c r="G198" s="73"/>
      <c r="H198" s="73"/>
      <c r="I198" s="73"/>
      <c r="J198" s="73"/>
      <c r="K198" s="73"/>
      <c r="L198" s="73"/>
      <c r="M198" s="73"/>
      <c r="N198" s="73"/>
      <c r="O198" s="73"/>
      <c r="P198" s="73"/>
      <c r="Q198" s="73"/>
      <c r="R198" s="73"/>
      <c r="S198" s="73"/>
      <c r="T198" s="73"/>
      <c r="U198" s="73"/>
      <c r="V198" s="73"/>
      <c r="W198" s="73"/>
      <c r="X198" s="73"/>
      <c r="Y198" s="73"/>
      <c r="Z198" s="73"/>
      <c r="AA198" s="73"/>
      <c r="AB198" s="73"/>
      <c r="AC198" s="73"/>
      <c r="AD198" s="73"/>
      <c r="AE198" s="73"/>
      <c r="AF198" s="73"/>
      <c r="AG198" s="73"/>
      <c r="AH198" s="73"/>
      <c r="AI198" s="73"/>
      <c r="AJ198" s="73"/>
      <c r="AK198" s="73"/>
    </row>
    <row r="199" spans="3:37" x14ac:dyDescent="0.15">
      <c r="C199" s="73"/>
      <c r="D199" s="73"/>
      <c r="E199" s="73"/>
      <c r="F199" s="73"/>
      <c r="G199" s="73"/>
      <c r="H199" s="73"/>
      <c r="I199" s="73"/>
      <c r="J199" s="73"/>
      <c r="K199" s="73"/>
      <c r="L199" s="73"/>
      <c r="M199" s="73"/>
      <c r="N199" s="73"/>
      <c r="O199" s="73"/>
      <c r="P199" s="73"/>
      <c r="Q199" s="73"/>
      <c r="R199" s="73"/>
      <c r="S199" s="73"/>
      <c r="T199" s="73"/>
      <c r="U199" s="73"/>
      <c r="V199" s="73"/>
      <c r="W199" s="73"/>
      <c r="X199" s="73"/>
      <c r="Y199" s="73"/>
      <c r="Z199" s="73"/>
      <c r="AA199" s="73"/>
      <c r="AB199" s="73"/>
      <c r="AC199" s="73"/>
      <c r="AD199" s="73"/>
      <c r="AE199" s="73"/>
      <c r="AF199" s="73"/>
      <c r="AG199" s="73"/>
      <c r="AH199" s="73"/>
      <c r="AI199" s="73"/>
      <c r="AJ199" s="73"/>
      <c r="AK199" s="73"/>
    </row>
    <row r="200" spans="3:37" x14ac:dyDescent="0.15">
      <c r="C200" s="73"/>
      <c r="D200" s="73"/>
      <c r="E200" s="73"/>
      <c r="F200" s="73"/>
      <c r="G200" s="73"/>
      <c r="H200" s="73"/>
      <c r="I200" s="73"/>
      <c r="J200" s="73"/>
      <c r="K200" s="73"/>
      <c r="L200" s="73"/>
      <c r="M200" s="73"/>
      <c r="N200" s="73"/>
      <c r="O200" s="73"/>
      <c r="P200" s="73"/>
      <c r="Q200" s="73"/>
      <c r="R200" s="73"/>
      <c r="S200" s="73"/>
      <c r="T200" s="73"/>
      <c r="U200" s="73"/>
      <c r="V200" s="73"/>
      <c r="W200" s="73"/>
      <c r="X200" s="73"/>
      <c r="Y200" s="73"/>
      <c r="Z200" s="73"/>
      <c r="AA200" s="73"/>
      <c r="AB200" s="73"/>
      <c r="AC200" s="73"/>
      <c r="AD200" s="73"/>
      <c r="AE200" s="73"/>
      <c r="AF200" s="73"/>
      <c r="AG200" s="73"/>
      <c r="AH200" s="73"/>
      <c r="AI200" s="73"/>
      <c r="AJ200" s="73"/>
      <c r="AK200" s="73"/>
    </row>
    <row r="201" spans="3:37" x14ac:dyDescent="0.15">
      <c r="C201" s="73"/>
      <c r="D201" s="73"/>
      <c r="E201" s="73"/>
      <c r="F201" s="73"/>
      <c r="G201" s="73"/>
      <c r="H201" s="73"/>
      <c r="I201" s="73"/>
      <c r="J201" s="73"/>
      <c r="K201" s="73"/>
      <c r="L201" s="73"/>
      <c r="M201" s="73"/>
      <c r="N201" s="73"/>
      <c r="O201" s="73"/>
      <c r="P201" s="73"/>
      <c r="Q201" s="73"/>
      <c r="R201" s="73"/>
      <c r="S201" s="73"/>
      <c r="T201" s="73"/>
      <c r="U201" s="73"/>
      <c r="V201" s="73"/>
      <c r="W201" s="73"/>
      <c r="X201" s="73"/>
      <c r="Y201" s="73"/>
      <c r="Z201" s="73"/>
      <c r="AA201" s="73"/>
      <c r="AB201" s="73"/>
      <c r="AC201" s="73"/>
      <c r="AD201" s="73"/>
      <c r="AE201" s="73"/>
      <c r="AF201" s="73"/>
      <c r="AG201" s="73"/>
      <c r="AH201" s="73"/>
      <c r="AI201" s="73"/>
      <c r="AJ201" s="73"/>
      <c r="AK201" s="73"/>
    </row>
    <row r="202" spans="3:37" x14ac:dyDescent="0.15">
      <c r="C202" s="73"/>
      <c r="D202" s="73"/>
      <c r="E202" s="73"/>
      <c r="F202" s="73"/>
      <c r="G202" s="73"/>
      <c r="H202" s="73"/>
      <c r="I202" s="73"/>
      <c r="J202" s="73"/>
      <c r="K202" s="73"/>
      <c r="L202" s="73"/>
      <c r="M202" s="73"/>
      <c r="N202" s="73"/>
      <c r="O202" s="73"/>
      <c r="P202" s="73"/>
      <c r="Q202" s="73"/>
      <c r="R202" s="73"/>
      <c r="S202" s="73"/>
      <c r="T202" s="73"/>
      <c r="U202" s="73"/>
      <c r="V202" s="73"/>
      <c r="W202" s="73"/>
      <c r="X202" s="73"/>
      <c r="Y202" s="73"/>
      <c r="Z202" s="73"/>
      <c r="AA202" s="73"/>
      <c r="AB202" s="73"/>
      <c r="AC202" s="73"/>
      <c r="AD202" s="73"/>
      <c r="AE202" s="73"/>
      <c r="AF202" s="73"/>
      <c r="AG202" s="73"/>
      <c r="AH202" s="73"/>
      <c r="AI202" s="73"/>
      <c r="AJ202" s="73"/>
      <c r="AK202" s="73"/>
    </row>
    <row r="203" spans="3:37" x14ac:dyDescent="0.15">
      <c r="C203" s="73"/>
      <c r="D203" s="73"/>
      <c r="E203" s="73"/>
      <c r="F203" s="73"/>
      <c r="G203" s="73"/>
      <c r="H203" s="73"/>
      <c r="I203" s="73"/>
      <c r="J203" s="73"/>
      <c r="K203" s="73"/>
      <c r="L203" s="73"/>
      <c r="M203" s="73"/>
      <c r="N203" s="73"/>
      <c r="O203" s="73"/>
      <c r="P203" s="73"/>
      <c r="Q203" s="73"/>
      <c r="R203" s="73"/>
      <c r="S203" s="73"/>
      <c r="T203" s="73"/>
      <c r="U203" s="73"/>
      <c r="V203" s="73"/>
      <c r="W203" s="73"/>
      <c r="X203" s="73"/>
      <c r="Y203" s="73"/>
      <c r="Z203" s="73"/>
      <c r="AA203" s="73"/>
      <c r="AB203" s="73"/>
      <c r="AC203" s="73"/>
      <c r="AD203" s="73"/>
      <c r="AE203" s="73"/>
      <c r="AF203" s="73"/>
      <c r="AG203" s="73"/>
      <c r="AH203" s="73"/>
      <c r="AI203" s="73"/>
      <c r="AJ203" s="73"/>
      <c r="AK203" s="73"/>
    </row>
    <row r="204" spans="3:37" x14ac:dyDescent="0.15">
      <c r="C204" s="73"/>
      <c r="D204" s="73"/>
      <c r="E204" s="73"/>
      <c r="F204" s="73"/>
      <c r="G204" s="73"/>
      <c r="H204" s="73"/>
      <c r="I204" s="73"/>
      <c r="J204" s="73"/>
      <c r="K204" s="73"/>
      <c r="L204" s="73"/>
      <c r="M204" s="73"/>
      <c r="N204" s="73"/>
      <c r="O204" s="73"/>
      <c r="P204" s="73"/>
      <c r="Q204" s="73"/>
      <c r="R204" s="73"/>
      <c r="S204" s="73"/>
      <c r="T204" s="73"/>
      <c r="U204" s="73"/>
      <c r="V204" s="73"/>
      <c r="W204" s="73"/>
      <c r="X204" s="73"/>
      <c r="Y204" s="73"/>
      <c r="Z204" s="73"/>
      <c r="AA204" s="73"/>
      <c r="AB204" s="73"/>
      <c r="AC204" s="73"/>
      <c r="AD204" s="73"/>
      <c r="AE204" s="73"/>
      <c r="AF204" s="73"/>
      <c r="AG204" s="73"/>
      <c r="AH204" s="73"/>
      <c r="AI204" s="73"/>
      <c r="AJ204" s="73"/>
      <c r="AK204" s="73"/>
    </row>
    <row r="205" spans="3:37" x14ac:dyDescent="0.15">
      <c r="C205" s="73"/>
      <c r="D205" s="73"/>
      <c r="E205" s="73"/>
      <c r="F205" s="73"/>
      <c r="G205" s="73"/>
      <c r="H205" s="73"/>
      <c r="I205" s="73"/>
      <c r="J205" s="73"/>
      <c r="K205" s="73"/>
      <c r="L205" s="73"/>
      <c r="M205" s="73"/>
      <c r="N205" s="73"/>
      <c r="O205" s="73"/>
      <c r="P205" s="73"/>
      <c r="Q205" s="73"/>
      <c r="R205" s="73"/>
      <c r="S205" s="73"/>
      <c r="T205" s="73"/>
      <c r="U205" s="73"/>
      <c r="V205" s="73"/>
      <c r="W205" s="73"/>
      <c r="X205" s="73"/>
      <c r="Y205" s="73"/>
      <c r="Z205" s="73"/>
      <c r="AA205" s="73"/>
      <c r="AB205" s="73"/>
      <c r="AC205" s="73"/>
      <c r="AD205" s="73"/>
      <c r="AE205" s="73"/>
      <c r="AF205" s="73"/>
      <c r="AG205" s="73"/>
      <c r="AH205" s="73"/>
      <c r="AI205" s="73"/>
      <c r="AJ205" s="73"/>
      <c r="AK205" s="73"/>
    </row>
    <row r="206" spans="3:37" x14ac:dyDescent="0.15">
      <c r="C206" s="73"/>
      <c r="D206" s="73"/>
      <c r="E206" s="73"/>
      <c r="F206" s="73"/>
      <c r="G206" s="73"/>
      <c r="H206" s="73"/>
      <c r="I206" s="73"/>
      <c r="J206" s="73"/>
      <c r="K206" s="73"/>
      <c r="L206" s="73"/>
      <c r="M206" s="73"/>
      <c r="N206" s="73"/>
      <c r="O206" s="73"/>
      <c r="P206" s="73"/>
      <c r="Q206" s="73"/>
      <c r="R206" s="73"/>
      <c r="S206" s="73"/>
      <c r="T206" s="73"/>
      <c r="U206" s="73"/>
      <c r="V206" s="73"/>
      <c r="W206" s="73"/>
      <c r="X206" s="73"/>
      <c r="Y206" s="73"/>
      <c r="Z206" s="73"/>
      <c r="AA206" s="73"/>
      <c r="AB206" s="73"/>
      <c r="AC206" s="73"/>
      <c r="AD206" s="73"/>
      <c r="AE206" s="73"/>
      <c r="AF206" s="73"/>
      <c r="AG206" s="73"/>
      <c r="AH206" s="73"/>
      <c r="AI206" s="73"/>
      <c r="AJ206" s="73"/>
      <c r="AK206" s="73"/>
    </row>
    <row r="207" spans="3:37" x14ac:dyDescent="0.15">
      <c r="C207" s="73"/>
      <c r="D207" s="73"/>
      <c r="E207" s="73"/>
      <c r="F207" s="73"/>
      <c r="G207" s="73"/>
      <c r="H207" s="73"/>
      <c r="I207" s="73"/>
      <c r="J207" s="73"/>
      <c r="K207" s="73"/>
      <c r="L207" s="73"/>
      <c r="M207" s="73"/>
      <c r="N207" s="73"/>
      <c r="O207" s="73"/>
      <c r="P207" s="73"/>
      <c r="Q207" s="73"/>
      <c r="R207" s="73"/>
      <c r="S207" s="73"/>
      <c r="T207" s="73"/>
      <c r="U207" s="73"/>
      <c r="V207" s="73"/>
      <c r="W207" s="73"/>
      <c r="X207" s="73"/>
      <c r="Y207" s="73"/>
      <c r="Z207" s="73"/>
      <c r="AA207" s="73"/>
      <c r="AB207" s="73"/>
      <c r="AC207" s="73"/>
      <c r="AD207" s="73"/>
      <c r="AE207" s="73"/>
      <c r="AF207" s="73"/>
      <c r="AG207" s="73"/>
      <c r="AH207" s="73"/>
      <c r="AI207" s="73"/>
      <c r="AJ207" s="73"/>
      <c r="AK207" s="73"/>
    </row>
    <row r="208" spans="3:37" x14ac:dyDescent="0.15">
      <c r="C208" s="73"/>
      <c r="D208" s="73"/>
      <c r="E208" s="73"/>
      <c r="F208" s="73"/>
      <c r="G208" s="73"/>
      <c r="H208" s="73"/>
      <c r="I208" s="73"/>
      <c r="J208" s="73"/>
      <c r="K208" s="73"/>
      <c r="L208" s="73"/>
      <c r="M208" s="73"/>
      <c r="N208" s="73"/>
      <c r="O208" s="73"/>
      <c r="P208" s="73"/>
      <c r="Q208" s="73"/>
      <c r="R208" s="73"/>
      <c r="S208" s="73"/>
      <c r="T208" s="73"/>
      <c r="U208" s="73"/>
      <c r="V208" s="73"/>
      <c r="W208" s="73"/>
      <c r="X208" s="73"/>
      <c r="Y208" s="73"/>
      <c r="Z208" s="73"/>
      <c r="AA208" s="73"/>
      <c r="AB208" s="73"/>
      <c r="AC208" s="73"/>
      <c r="AD208" s="73"/>
      <c r="AE208" s="73"/>
      <c r="AF208" s="73"/>
      <c r="AG208" s="73"/>
      <c r="AH208" s="73"/>
      <c r="AI208" s="73"/>
      <c r="AJ208" s="73"/>
      <c r="AK208" s="73"/>
    </row>
    <row r="209" spans="3:37" x14ac:dyDescent="0.15">
      <c r="C209" s="73"/>
      <c r="D209" s="73"/>
      <c r="E209" s="73"/>
      <c r="F209" s="73"/>
      <c r="G209" s="73"/>
      <c r="H209" s="73"/>
      <c r="I209" s="73"/>
      <c r="J209" s="73"/>
      <c r="K209" s="73"/>
      <c r="L209" s="73"/>
      <c r="M209" s="73"/>
      <c r="N209" s="73"/>
      <c r="O209" s="73"/>
      <c r="P209" s="73"/>
      <c r="Q209" s="73"/>
      <c r="R209" s="73"/>
      <c r="S209" s="73"/>
      <c r="T209" s="73"/>
      <c r="U209" s="73"/>
      <c r="V209" s="73"/>
      <c r="W209" s="73"/>
      <c r="X209" s="73"/>
      <c r="Y209" s="73"/>
      <c r="Z209" s="73"/>
      <c r="AA209" s="73"/>
      <c r="AB209" s="73"/>
      <c r="AC209" s="73"/>
      <c r="AD209" s="73"/>
      <c r="AE209" s="73"/>
      <c r="AF209" s="73"/>
      <c r="AG209" s="73"/>
      <c r="AH209" s="73"/>
      <c r="AI209" s="73"/>
      <c r="AJ209" s="73"/>
      <c r="AK209" s="73"/>
    </row>
    <row r="210" spans="3:37" x14ac:dyDescent="0.15">
      <c r="C210" s="73"/>
      <c r="D210" s="73"/>
      <c r="E210" s="73"/>
      <c r="F210" s="73"/>
      <c r="G210" s="73"/>
      <c r="H210" s="73"/>
      <c r="I210" s="73"/>
      <c r="J210" s="73"/>
      <c r="K210" s="73"/>
      <c r="L210" s="73"/>
      <c r="M210" s="73"/>
      <c r="N210" s="73"/>
      <c r="O210" s="73"/>
      <c r="P210" s="73"/>
      <c r="Q210" s="73"/>
      <c r="R210" s="73"/>
      <c r="S210" s="73"/>
      <c r="T210" s="73"/>
      <c r="U210" s="73"/>
      <c r="V210" s="73"/>
      <c r="W210" s="73"/>
      <c r="X210" s="73"/>
      <c r="Y210" s="73"/>
      <c r="Z210" s="73"/>
      <c r="AA210" s="73"/>
      <c r="AB210" s="73"/>
      <c r="AC210" s="73"/>
      <c r="AD210" s="73"/>
      <c r="AE210" s="73"/>
      <c r="AF210" s="73"/>
      <c r="AG210" s="73"/>
      <c r="AH210" s="73"/>
      <c r="AI210" s="73"/>
      <c r="AJ210" s="73"/>
      <c r="AK210" s="73"/>
    </row>
    <row r="211" spans="3:37" x14ac:dyDescent="0.15">
      <c r="C211" s="73"/>
      <c r="D211" s="73"/>
      <c r="E211" s="73"/>
      <c r="F211" s="73"/>
      <c r="G211" s="73"/>
      <c r="H211" s="73"/>
      <c r="I211" s="73"/>
      <c r="J211" s="73"/>
      <c r="K211" s="73"/>
      <c r="L211" s="73"/>
      <c r="M211" s="73"/>
      <c r="N211" s="73"/>
      <c r="O211" s="73"/>
      <c r="P211" s="73"/>
      <c r="Q211" s="73"/>
      <c r="R211" s="73"/>
      <c r="S211" s="73"/>
      <c r="T211" s="73"/>
      <c r="U211" s="73"/>
      <c r="V211" s="73"/>
      <c r="W211" s="73"/>
      <c r="X211" s="73"/>
      <c r="Y211" s="73"/>
      <c r="Z211" s="73"/>
      <c r="AA211" s="73"/>
      <c r="AB211" s="73"/>
      <c r="AC211" s="73"/>
      <c r="AD211" s="73"/>
      <c r="AE211" s="73"/>
      <c r="AF211" s="73"/>
      <c r="AG211" s="73"/>
      <c r="AH211" s="73"/>
      <c r="AI211" s="73"/>
      <c r="AJ211" s="73"/>
      <c r="AK211" s="73"/>
    </row>
    <row r="212" spans="3:37" x14ac:dyDescent="0.15">
      <c r="C212" s="73"/>
      <c r="D212" s="73"/>
      <c r="E212" s="73"/>
      <c r="F212" s="73"/>
      <c r="G212" s="73"/>
      <c r="H212" s="73"/>
      <c r="I212" s="73"/>
      <c r="J212" s="73"/>
      <c r="K212" s="73"/>
      <c r="L212" s="73"/>
      <c r="M212" s="73"/>
      <c r="N212" s="73"/>
      <c r="O212" s="73"/>
      <c r="P212" s="73"/>
      <c r="Q212" s="73"/>
      <c r="R212" s="73"/>
      <c r="S212" s="73"/>
      <c r="T212" s="73"/>
      <c r="U212" s="73"/>
      <c r="V212" s="73"/>
      <c r="W212" s="73"/>
      <c r="X212" s="73"/>
      <c r="Y212" s="73"/>
      <c r="Z212" s="73"/>
      <c r="AA212" s="73"/>
      <c r="AB212" s="73"/>
      <c r="AC212" s="73"/>
      <c r="AD212" s="73"/>
      <c r="AE212" s="73"/>
      <c r="AF212" s="73"/>
      <c r="AG212" s="73"/>
      <c r="AH212" s="73"/>
      <c r="AI212" s="73"/>
      <c r="AJ212" s="73"/>
      <c r="AK212" s="73"/>
    </row>
    <row r="213" spans="3:37" x14ac:dyDescent="0.15">
      <c r="C213" s="73"/>
      <c r="D213" s="73"/>
      <c r="E213" s="73"/>
      <c r="F213" s="73"/>
      <c r="G213" s="73"/>
      <c r="H213" s="73"/>
      <c r="I213" s="73"/>
      <c r="J213" s="73"/>
      <c r="K213" s="73"/>
      <c r="L213" s="73"/>
      <c r="M213" s="73"/>
      <c r="N213" s="73"/>
      <c r="O213" s="73"/>
      <c r="P213" s="73"/>
      <c r="Q213" s="73"/>
      <c r="R213" s="73"/>
      <c r="S213" s="73"/>
      <c r="T213" s="73"/>
      <c r="U213" s="73"/>
      <c r="V213" s="73"/>
      <c r="W213" s="73"/>
      <c r="X213" s="73"/>
      <c r="Y213" s="73"/>
      <c r="Z213" s="73"/>
      <c r="AA213" s="73"/>
      <c r="AB213" s="73"/>
      <c r="AC213" s="73"/>
      <c r="AD213" s="73"/>
      <c r="AE213" s="73"/>
      <c r="AF213" s="73"/>
      <c r="AG213" s="73"/>
      <c r="AH213" s="73"/>
      <c r="AI213" s="73"/>
      <c r="AJ213" s="73"/>
      <c r="AK213" s="73"/>
    </row>
    <row r="214" spans="3:37" x14ac:dyDescent="0.15">
      <c r="C214" s="73"/>
      <c r="D214" s="73"/>
      <c r="E214" s="73"/>
      <c r="F214" s="73"/>
      <c r="G214" s="73"/>
      <c r="H214" s="73"/>
      <c r="I214" s="73"/>
      <c r="J214" s="73"/>
      <c r="K214" s="73"/>
      <c r="L214" s="73"/>
      <c r="M214" s="73"/>
      <c r="N214" s="73"/>
      <c r="O214" s="73"/>
      <c r="P214" s="73"/>
      <c r="Q214" s="73"/>
      <c r="R214" s="73"/>
      <c r="S214" s="73"/>
      <c r="T214" s="73"/>
      <c r="U214" s="73"/>
      <c r="V214" s="73"/>
      <c r="W214" s="73"/>
      <c r="X214" s="73"/>
      <c r="Y214" s="73"/>
      <c r="Z214" s="73"/>
      <c r="AA214" s="73"/>
      <c r="AB214" s="73"/>
      <c r="AC214" s="73"/>
      <c r="AD214" s="73"/>
      <c r="AE214" s="73"/>
      <c r="AF214" s="73"/>
      <c r="AG214" s="73"/>
      <c r="AH214" s="73"/>
      <c r="AI214" s="73"/>
      <c r="AJ214" s="73"/>
      <c r="AK214" s="73"/>
    </row>
    <row r="215" spans="3:37" x14ac:dyDescent="0.15">
      <c r="C215" s="73"/>
      <c r="D215" s="73"/>
      <c r="E215" s="73"/>
      <c r="F215" s="73"/>
      <c r="G215" s="73"/>
      <c r="H215" s="73"/>
      <c r="I215" s="73"/>
      <c r="J215" s="73"/>
      <c r="K215" s="73"/>
      <c r="L215" s="73"/>
      <c r="M215" s="73"/>
      <c r="N215" s="73"/>
      <c r="O215" s="73"/>
      <c r="P215" s="73"/>
      <c r="Q215" s="73"/>
      <c r="R215" s="73"/>
      <c r="S215" s="73"/>
      <c r="T215" s="73"/>
      <c r="U215" s="73"/>
      <c r="V215" s="73"/>
      <c r="W215" s="73"/>
      <c r="X215" s="73"/>
      <c r="Y215" s="73"/>
      <c r="Z215" s="73"/>
      <c r="AA215" s="73"/>
      <c r="AB215" s="73"/>
      <c r="AC215" s="73"/>
      <c r="AD215" s="73"/>
      <c r="AE215" s="73"/>
      <c r="AF215" s="73"/>
      <c r="AG215" s="73"/>
      <c r="AH215" s="73"/>
      <c r="AI215" s="73"/>
      <c r="AJ215" s="73"/>
      <c r="AK215" s="73"/>
    </row>
    <row r="216" spans="3:37" x14ac:dyDescent="0.15">
      <c r="C216" s="73"/>
      <c r="D216" s="73"/>
      <c r="E216" s="73"/>
      <c r="F216" s="73"/>
      <c r="G216" s="73"/>
      <c r="H216" s="73"/>
      <c r="I216" s="73"/>
      <c r="J216" s="73"/>
      <c r="K216" s="73"/>
      <c r="L216" s="73"/>
      <c r="M216" s="73"/>
      <c r="N216" s="73"/>
      <c r="O216" s="73"/>
      <c r="P216" s="73"/>
      <c r="Q216" s="73"/>
      <c r="R216" s="73"/>
      <c r="S216" s="73"/>
      <c r="T216" s="73"/>
      <c r="U216" s="73"/>
      <c r="V216" s="73"/>
      <c r="W216" s="73"/>
      <c r="X216" s="73"/>
      <c r="Y216" s="73"/>
      <c r="Z216" s="73"/>
      <c r="AA216" s="73"/>
      <c r="AB216" s="73"/>
      <c r="AC216" s="73"/>
      <c r="AD216" s="73"/>
      <c r="AE216" s="73"/>
      <c r="AF216" s="73"/>
      <c r="AG216" s="73"/>
      <c r="AH216" s="73"/>
      <c r="AI216" s="73"/>
      <c r="AJ216" s="73"/>
      <c r="AK216" s="73"/>
    </row>
    <row r="217" spans="3:37" x14ac:dyDescent="0.15">
      <c r="C217" s="73"/>
      <c r="D217" s="73"/>
      <c r="E217" s="73"/>
      <c r="F217" s="73"/>
      <c r="G217" s="73"/>
      <c r="H217" s="73"/>
      <c r="I217" s="73"/>
      <c r="J217" s="73"/>
      <c r="K217" s="73"/>
      <c r="L217" s="73"/>
      <c r="M217" s="73"/>
      <c r="N217" s="73"/>
      <c r="O217" s="73"/>
      <c r="P217" s="73"/>
      <c r="Q217" s="73"/>
      <c r="R217" s="73"/>
      <c r="S217" s="73"/>
      <c r="T217" s="73"/>
      <c r="U217" s="73"/>
      <c r="V217" s="73"/>
      <c r="W217" s="73"/>
      <c r="X217" s="73"/>
      <c r="Y217" s="73"/>
      <c r="Z217" s="73"/>
      <c r="AA217" s="73"/>
      <c r="AB217" s="73"/>
      <c r="AC217" s="73"/>
      <c r="AD217" s="73"/>
      <c r="AE217" s="73"/>
      <c r="AF217" s="73"/>
      <c r="AG217" s="73"/>
      <c r="AH217" s="73"/>
      <c r="AI217" s="73"/>
      <c r="AJ217" s="73"/>
      <c r="AK217" s="73"/>
    </row>
    <row r="218" spans="3:37" x14ac:dyDescent="0.15">
      <c r="C218" s="73"/>
      <c r="D218" s="73"/>
      <c r="E218" s="73"/>
      <c r="F218" s="73"/>
      <c r="G218" s="73"/>
      <c r="H218" s="73"/>
      <c r="I218" s="73"/>
      <c r="J218" s="73"/>
      <c r="K218" s="73"/>
      <c r="L218" s="73"/>
      <c r="M218" s="73"/>
      <c r="N218" s="73"/>
      <c r="O218" s="73"/>
      <c r="P218" s="73"/>
      <c r="Q218" s="73"/>
      <c r="R218" s="73"/>
      <c r="S218" s="73"/>
      <c r="T218" s="73"/>
      <c r="U218" s="73"/>
      <c r="V218" s="73"/>
      <c r="W218" s="73"/>
      <c r="X218" s="73"/>
      <c r="Y218" s="73"/>
      <c r="Z218" s="73"/>
      <c r="AA218" s="73"/>
      <c r="AB218" s="73"/>
      <c r="AC218" s="73"/>
      <c r="AD218" s="73"/>
      <c r="AE218" s="73"/>
      <c r="AF218" s="73"/>
      <c r="AG218" s="73"/>
      <c r="AH218" s="73"/>
      <c r="AI218" s="73"/>
      <c r="AJ218" s="73"/>
      <c r="AK218" s="73"/>
    </row>
    <row r="219" spans="3:37" x14ac:dyDescent="0.15">
      <c r="C219" s="73"/>
      <c r="D219" s="73"/>
      <c r="E219" s="73"/>
      <c r="F219" s="73"/>
      <c r="G219" s="73"/>
      <c r="H219" s="73"/>
      <c r="I219" s="73"/>
      <c r="J219" s="73"/>
      <c r="K219" s="73"/>
      <c r="L219" s="73"/>
      <c r="M219" s="73"/>
      <c r="N219" s="73"/>
      <c r="O219" s="73"/>
      <c r="P219" s="73"/>
      <c r="Q219" s="73"/>
      <c r="R219" s="73"/>
      <c r="S219" s="73"/>
      <c r="T219" s="73"/>
      <c r="U219" s="73"/>
      <c r="V219" s="73"/>
      <c r="W219" s="73"/>
      <c r="X219" s="73"/>
      <c r="Y219" s="73"/>
      <c r="Z219" s="73"/>
      <c r="AA219" s="73"/>
      <c r="AB219" s="73"/>
      <c r="AC219" s="73"/>
      <c r="AD219" s="73"/>
      <c r="AE219" s="73"/>
      <c r="AF219" s="73"/>
      <c r="AG219" s="73"/>
      <c r="AH219" s="73"/>
      <c r="AI219" s="73"/>
      <c r="AJ219" s="73"/>
      <c r="AK219" s="73"/>
    </row>
    <row r="220" spans="3:37" x14ac:dyDescent="0.15">
      <c r="C220" s="73"/>
      <c r="D220" s="73"/>
      <c r="E220" s="73"/>
      <c r="F220" s="73"/>
      <c r="G220" s="73"/>
      <c r="H220" s="73"/>
      <c r="I220" s="73"/>
      <c r="J220" s="73"/>
      <c r="K220" s="73"/>
      <c r="L220" s="73"/>
      <c r="M220" s="73"/>
      <c r="N220" s="73"/>
      <c r="O220" s="73"/>
      <c r="P220" s="73"/>
      <c r="Q220" s="73"/>
      <c r="R220" s="73"/>
      <c r="S220" s="73"/>
      <c r="T220" s="73"/>
      <c r="U220" s="73"/>
      <c r="V220" s="73"/>
      <c r="W220" s="73"/>
      <c r="X220" s="73"/>
      <c r="Y220" s="73"/>
      <c r="Z220" s="73"/>
      <c r="AA220" s="73"/>
      <c r="AB220" s="73"/>
      <c r="AC220" s="73"/>
      <c r="AD220" s="73"/>
      <c r="AE220" s="73"/>
      <c r="AF220" s="73"/>
      <c r="AG220" s="73"/>
      <c r="AH220" s="73"/>
      <c r="AI220" s="73"/>
      <c r="AJ220" s="73"/>
      <c r="AK220" s="73"/>
    </row>
    <row r="221" spans="3:37" x14ac:dyDescent="0.15">
      <c r="C221" s="73"/>
      <c r="D221" s="73"/>
      <c r="E221" s="73"/>
      <c r="F221" s="73"/>
      <c r="G221" s="73"/>
      <c r="H221" s="73"/>
      <c r="I221" s="73"/>
      <c r="J221" s="73"/>
      <c r="K221" s="73"/>
      <c r="L221" s="73"/>
      <c r="M221" s="73"/>
      <c r="N221" s="73"/>
      <c r="O221" s="73"/>
      <c r="P221" s="73"/>
      <c r="Q221" s="73"/>
      <c r="R221" s="73"/>
      <c r="S221" s="73"/>
      <c r="T221" s="73"/>
      <c r="U221" s="73"/>
      <c r="V221" s="73"/>
      <c r="W221" s="73"/>
      <c r="X221" s="73"/>
      <c r="Y221" s="73"/>
      <c r="Z221" s="73"/>
      <c r="AA221" s="73"/>
      <c r="AB221" s="73"/>
      <c r="AC221" s="73"/>
      <c r="AD221" s="73"/>
      <c r="AE221" s="73"/>
      <c r="AF221" s="73"/>
      <c r="AG221" s="73"/>
      <c r="AH221" s="73"/>
      <c r="AI221" s="73"/>
      <c r="AJ221" s="73"/>
      <c r="AK221" s="73"/>
    </row>
    <row r="222" spans="3:37" x14ac:dyDescent="0.15">
      <c r="C222" s="73"/>
      <c r="D222" s="73"/>
      <c r="E222" s="73"/>
      <c r="F222" s="73"/>
      <c r="G222" s="73"/>
      <c r="H222" s="73"/>
      <c r="I222" s="73"/>
      <c r="J222" s="73"/>
      <c r="K222" s="73"/>
      <c r="L222" s="73"/>
      <c r="M222" s="73"/>
      <c r="N222" s="73"/>
      <c r="O222" s="73"/>
      <c r="P222" s="73"/>
      <c r="Q222" s="73"/>
      <c r="R222" s="73"/>
      <c r="S222" s="73"/>
      <c r="T222" s="73"/>
      <c r="U222" s="73"/>
      <c r="V222" s="73"/>
      <c r="W222" s="73"/>
      <c r="X222" s="73"/>
      <c r="Y222" s="73"/>
      <c r="Z222" s="73"/>
      <c r="AA222" s="73"/>
      <c r="AB222" s="73"/>
      <c r="AC222" s="73"/>
      <c r="AD222" s="73"/>
      <c r="AE222" s="73"/>
      <c r="AF222" s="73"/>
      <c r="AG222" s="73"/>
      <c r="AH222" s="73"/>
      <c r="AI222" s="73"/>
      <c r="AJ222" s="73"/>
      <c r="AK222" s="73"/>
    </row>
    <row r="223" spans="3:37" x14ac:dyDescent="0.15">
      <c r="C223" s="73"/>
      <c r="D223" s="73"/>
      <c r="E223" s="73"/>
      <c r="F223" s="73"/>
      <c r="G223" s="73"/>
      <c r="H223" s="73"/>
      <c r="I223" s="73"/>
      <c r="J223" s="73"/>
      <c r="K223" s="73"/>
      <c r="L223" s="73"/>
      <c r="M223" s="73"/>
      <c r="N223" s="73"/>
      <c r="O223" s="73"/>
      <c r="P223" s="73"/>
      <c r="Q223" s="73"/>
      <c r="R223" s="73"/>
      <c r="S223" s="73"/>
      <c r="T223" s="73"/>
      <c r="U223" s="73"/>
      <c r="V223" s="73"/>
      <c r="W223" s="73"/>
      <c r="X223" s="73"/>
      <c r="Y223" s="73"/>
      <c r="Z223" s="73"/>
      <c r="AA223" s="73"/>
      <c r="AB223" s="73"/>
      <c r="AC223" s="73"/>
      <c r="AD223" s="73"/>
      <c r="AE223" s="73"/>
      <c r="AF223" s="73"/>
      <c r="AG223" s="73"/>
      <c r="AH223" s="73"/>
      <c r="AI223" s="73"/>
      <c r="AJ223" s="73"/>
      <c r="AK223" s="73"/>
    </row>
    <row r="224" spans="3:37" x14ac:dyDescent="0.15">
      <c r="C224" s="73"/>
      <c r="D224" s="73"/>
      <c r="E224" s="73"/>
      <c r="F224" s="73"/>
      <c r="G224" s="73"/>
      <c r="H224" s="73"/>
      <c r="I224" s="73"/>
      <c r="J224" s="73"/>
      <c r="K224" s="73"/>
      <c r="L224" s="73"/>
      <c r="M224" s="73"/>
      <c r="N224" s="73"/>
      <c r="O224" s="73"/>
      <c r="P224" s="73"/>
      <c r="Q224" s="73"/>
      <c r="R224" s="73"/>
      <c r="S224" s="73"/>
      <c r="T224" s="73"/>
      <c r="U224" s="73"/>
      <c r="V224" s="73"/>
      <c r="W224" s="73"/>
      <c r="X224" s="73"/>
      <c r="Y224" s="73"/>
      <c r="Z224" s="73"/>
      <c r="AA224" s="73"/>
      <c r="AB224" s="73"/>
      <c r="AC224" s="73"/>
      <c r="AD224" s="73"/>
      <c r="AE224" s="73"/>
      <c r="AF224" s="73"/>
      <c r="AG224" s="73"/>
      <c r="AH224" s="73"/>
      <c r="AI224" s="73"/>
      <c r="AJ224" s="73"/>
      <c r="AK224" s="73"/>
    </row>
    <row r="225" spans="3:37" x14ac:dyDescent="0.15">
      <c r="C225" s="73"/>
      <c r="D225" s="73"/>
      <c r="E225" s="73"/>
      <c r="F225" s="73"/>
      <c r="G225" s="73"/>
      <c r="H225" s="73"/>
      <c r="I225" s="73"/>
      <c r="J225" s="73"/>
      <c r="K225" s="73"/>
      <c r="L225" s="73"/>
      <c r="M225" s="73"/>
      <c r="N225" s="73"/>
      <c r="O225" s="73"/>
      <c r="P225" s="73"/>
      <c r="Q225" s="73"/>
      <c r="R225" s="73"/>
      <c r="S225" s="73"/>
      <c r="T225" s="73"/>
      <c r="U225" s="73"/>
      <c r="V225" s="73"/>
      <c r="W225" s="73"/>
      <c r="X225" s="73"/>
      <c r="Y225" s="73"/>
      <c r="Z225" s="73"/>
      <c r="AA225" s="73"/>
      <c r="AB225" s="73"/>
      <c r="AC225" s="73"/>
      <c r="AD225" s="73"/>
      <c r="AE225" s="73"/>
      <c r="AF225" s="73"/>
      <c r="AG225" s="73"/>
      <c r="AH225" s="73"/>
      <c r="AI225" s="73"/>
      <c r="AJ225" s="73"/>
      <c r="AK225" s="73"/>
    </row>
    <row r="226" spans="3:37" x14ac:dyDescent="0.15">
      <c r="C226" s="73"/>
      <c r="D226" s="73"/>
      <c r="E226" s="73"/>
      <c r="F226" s="73"/>
      <c r="G226" s="73"/>
      <c r="H226" s="73"/>
      <c r="I226" s="73"/>
      <c r="J226" s="73"/>
      <c r="K226" s="73"/>
      <c r="L226" s="73"/>
      <c r="M226" s="73"/>
      <c r="N226" s="73"/>
      <c r="O226" s="73"/>
      <c r="P226" s="73"/>
      <c r="Q226" s="73"/>
      <c r="R226" s="73"/>
      <c r="S226" s="73"/>
      <c r="T226" s="73"/>
      <c r="U226" s="73"/>
      <c r="V226" s="73"/>
      <c r="W226" s="73"/>
      <c r="X226" s="73"/>
      <c r="Y226" s="73"/>
      <c r="Z226" s="73"/>
      <c r="AA226" s="73"/>
      <c r="AB226" s="73"/>
      <c r="AC226" s="73"/>
      <c r="AD226" s="73"/>
      <c r="AE226" s="73"/>
      <c r="AF226" s="73"/>
      <c r="AG226" s="73"/>
      <c r="AH226" s="73"/>
      <c r="AI226" s="73"/>
      <c r="AJ226" s="73"/>
      <c r="AK226" s="73"/>
    </row>
    <row r="227" spans="3:37" x14ac:dyDescent="0.15">
      <c r="C227" s="73"/>
      <c r="D227" s="73"/>
      <c r="E227" s="73"/>
      <c r="F227" s="73"/>
      <c r="G227" s="73"/>
      <c r="H227" s="73"/>
      <c r="I227" s="73"/>
      <c r="J227" s="73"/>
      <c r="K227" s="73"/>
      <c r="L227" s="73"/>
      <c r="M227" s="73"/>
      <c r="N227" s="73"/>
      <c r="O227" s="73"/>
      <c r="P227" s="73"/>
      <c r="Q227" s="73"/>
      <c r="R227" s="73"/>
      <c r="S227" s="73"/>
      <c r="T227" s="73"/>
      <c r="U227" s="73"/>
      <c r="V227" s="73"/>
      <c r="W227" s="73"/>
      <c r="X227" s="73"/>
      <c r="Y227" s="73"/>
      <c r="Z227" s="73"/>
      <c r="AA227" s="73"/>
      <c r="AB227" s="73"/>
      <c r="AC227" s="73"/>
      <c r="AD227" s="73"/>
      <c r="AE227" s="73"/>
      <c r="AF227" s="73"/>
      <c r="AG227" s="73"/>
      <c r="AH227" s="73"/>
      <c r="AI227" s="73"/>
      <c r="AJ227" s="73"/>
      <c r="AK227" s="73"/>
    </row>
    <row r="228" spans="3:37" x14ac:dyDescent="0.15">
      <c r="C228" s="73"/>
      <c r="D228" s="73"/>
      <c r="E228" s="73"/>
      <c r="F228" s="73"/>
      <c r="G228" s="73"/>
      <c r="H228" s="73"/>
      <c r="I228" s="73"/>
      <c r="J228" s="73"/>
      <c r="K228" s="73"/>
      <c r="L228" s="73"/>
      <c r="M228" s="73"/>
      <c r="N228" s="73"/>
      <c r="O228" s="73"/>
      <c r="P228" s="73"/>
      <c r="Q228" s="73"/>
      <c r="R228" s="73"/>
      <c r="S228" s="73"/>
      <c r="T228" s="73"/>
      <c r="U228" s="73"/>
      <c r="V228" s="73"/>
      <c r="W228" s="73"/>
      <c r="X228" s="73"/>
      <c r="Y228" s="73"/>
      <c r="Z228" s="73"/>
      <c r="AA228" s="73"/>
      <c r="AB228" s="73"/>
      <c r="AC228" s="73"/>
      <c r="AD228" s="73"/>
      <c r="AE228" s="73"/>
      <c r="AF228" s="73"/>
      <c r="AG228" s="73"/>
      <c r="AH228" s="73"/>
      <c r="AI228" s="73"/>
      <c r="AJ228" s="73"/>
      <c r="AK228" s="73"/>
    </row>
    <row r="229" spans="3:37" x14ac:dyDescent="0.15">
      <c r="C229" s="73"/>
      <c r="D229" s="73"/>
      <c r="E229" s="73"/>
      <c r="F229" s="73"/>
      <c r="G229" s="73"/>
      <c r="H229" s="73"/>
      <c r="I229" s="73"/>
      <c r="J229" s="73"/>
      <c r="K229" s="73"/>
      <c r="L229" s="73"/>
      <c r="M229" s="73"/>
      <c r="N229" s="73"/>
      <c r="O229" s="73"/>
      <c r="P229" s="73"/>
      <c r="Q229" s="73"/>
      <c r="R229" s="73"/>
      <c r="S229" s="73"/>
      <c r="T229" s="73"/>
      <c r="U229" s="73"/>
      <c r="V229" s="73"/>
      <c r="W229" s="73"/>
      <c r="X229" s="73"/>
      <c r="Y229" s="73"/>
      <c r="Z229" s="73"/>
      <c r="AA229" s="73"/>
      <c r="AB229" s="73"/>
      <c r="AC229" s="73"/>
      <c r="AD229" s="73"/>
      <c r="AE229" s="73"/>
      <c r="AF229" s="73"/>
      <c r="AG229" s="73"/>
      <c r="AH229" s="73"/>
      <c r="AI229" s="73"/>
      <c r="AJ229" s="73"/>
      <c r="AK229" s="73"/>
    </row>
    <row r="230" spans="3:37" x14ac:dyDescent="0.15">
      <c r="C230" s="73"/>
      <c r="D230" s="73"/>
      <c r="E230" s="73"/>
      <c r="F230" s="73"/>
      <c r="G230" s="73"/>
      <c r="H230" s="73"/>
      <c r="I230" s="73"/>
      <c r="J230" s="73"/>
      <c r="K230" s="73"/>
      <c r="L230" s="73"/>
      <c r="M230" s="73"/>
      <c r="N230" s="73"/>
      <c r="O230" s="73"/>
      <c r="P230" s="73"/>
      <c r="Q230" s="73"/>
      <c r="R230" s="73"/>
      <c r="S230" s="73"/>
      <c r="T230" s="73"/>
      <c r="U230" s="73"/>
      <c r="V230" s="73"/>
      <c r="W230" s="73"/>
      <c r="X230" s="73"/>
      <c r="Y230" s="73"/>
      <c r="Z230" s="73"/>
      <c r="AA230" s="73"/>
      <c r="AB230" s="73"/>
      <c r="AC230" s="73"/>
      <c r="AD230" s="73"/>
      <c r="AE230" s="73"/>
      <c r="AF230" s="73"/>
      <c r="AG230" s="73"/>
      <c r="AH230" s="73"/>
      <c r="AI230" s="73"/>
      <c r="AJ230" s="73"/>
      <c r="AK230" s="73"/>
    </row>
    <row r="231" spans="3:37" x14ac:dyDescent="0.15">
      <c r="C231" s="73"/>
      <c r="D231" s="73"/>
      <c r="E231" s="73"/>
      <c r="F231" s="73"/>
      <c r="G231" s="73"/>
      <c r="H231" s="73"/>
      <c r="I231" s="73"/>
      <c r="J231" s="73"/>
      <c r="K231" s="73"/>
      <c r="L231" s="73"/>
      <c r="M231" s="73"/>
      <c r="N231" s="73"/>
      <c r="O231" s="73"/>
      <c r="P231" s="73"/>
      <c r="Q231" s="73"/>
      <c r="R231" s="73"/>
      <c r="S231" s="73"/>
      <c r="T231" s="73"/>
      <c r="U231" s="73"/>
      <c r="V231" s="73"/>
      <c r="W231" s="73"/>
      <c r="X231" s="73"/>
      <c r="Y231" s="73"/>
      <c r="Z231" s="73"/>
      <c r="AA231" s="73"/>
      <c r="AB231" s="73"/>
      <c r="AC231" s="73"/>
      <c r="AD231" s="73"/>
      <c r="AE231" s="73"/>
      <c r="AF231" s="73"/>
      <c r="AG231" s="73"/>
      <c r="AH231" s="73"/>
      <c r="AI231" s="73"/>
      <c r="AJ231" s="73"/>
      <c r="AK231" s="73"/>
    </row>
    <row r="232" spans="3:37" x14ac:dyDescent="0.15">
      <c r="C232" s="73"/>
      <c r="D232" s="73"/>
      <c r="E232" s="73"/>
      <c r="F232" s="73"/>
      <c r="G232" s="73"/>
      <c r="H232" s="73"/>
      <c r="I232" s="73"/>
      <c r="J232" s="73"/>
      <c r="K232" s="73"/>
      <c r="L232" s="73"/>
      <c r="M232" s="73"/>
      <c r="N232" s="73"/>
      <c r="O232" s="73"/>
      <c r="P232" s="73"/>
      <c r="Q232" s="73"/>
      <c r="R232" s="73"/>
      <c r="S232" s="73"/>
      <c r="T232" s="73"/>
      <c r="U232" s="73"/>
      <c r="V232" s="73"/>
      <c r="W232" s="73"/>
      <c r="X232" s="73"/>
      <c r="Y232" s="73"/>
      <c r="Z232" s="73"/>
      <c r="AA232" s="73"/>
      <c r="AB232" s="73"/>
      <c r="AC232" s="73"/>
      <c r="AD232" s="73"/>
      <c r="AE232" s="73"/>
      <c r="AF232" s="73"/>
      <c r="AG232" s="73"/>
      <c r="AH232" s="73"/>
      <c r="AI232" s="73"/>
      <c r="AJ232" s="73"/>
      <c r="AK232" s="73"/>
    </row>
    <row r="233" spans="3:37" x14ac:dyDescent="0.15">
      <c r="C233" s="73"/>
      <c r="D233" s="73"/>
      <c r="E233" s="73"/>
      <c r="F233" s="73"/>
      <c r="G233" s="73"/>
      <c r="H233" s="73"/>
      <c r="I233" s="73"/>
      <c r="J233" s="73"/>
      <c r="K233" s="73"/>
      <c r="L233" s="73"/>
      <c r="M233" s="73"/>
      <c r="N233" s="73"/>
      <c r="O233" s="73"/>
      <c r="P233" s="73"/>
      <c r="Q233" s="73"/>
      <c r="R233" s="73"/>
      <c r="S233" s="73"/>
      <c r="T233" s="73"/>
      <c r="U233" s="73"/>
      <c r="V233" s="73"/>
      <c r="W233" s="73"/>
      <c r="X233" s="73"/>
      <c r="Y233" s="73"/>
      <c r="Z233" s="73"/>
      <c r="AA233" s="73"/>
      <c r="AB233" s="73"/>
      <c r="AC233" s="73"/>
      <c r="AD233" s="73"/>
      <c r="AE233" s="73"/>
      <c r="AF233" s="73"/>
      <c r="AG233" s="73"/>
      <c r="AH233" s="73"/>
      <c r="AI233" s="73"/>
      <c r="AJ233" s="73"/>
      <c r="AK233" s="73"/>
    </row>
    <row r="234" spans="3:37" x14ac:dyDescent="0.15">
      <c r="C234" s="73"/>
      <c r="D234" s="73"/>
      <c r="E234" s="73"/>
      <c r="F234" s="73"/>
      <c r="G234" s="73"/>
      <c r="H234" s="73"/>
      <c r="I234" s="73"/>
      <c r="J234" s="73"/>
      <c r="K234" s="73"/>
      <c r="L234" s="73"/>
      <c r="M234" s="73"/>
      <c r="N234" s="73"/>
      <c r="O234" s="73"/>
      <c r="P234" s="73"/>
      <c r="Q234" s="73"/>
      <c r="R234" s="73"/>
      <c r="S234" s="73"/>
      <c r="T234" s="73"/>
      <c r="U234" s="73"/>
      <c r="V234" s="73"/>
      <c r="W234" s="73"/>
      <c r="X234" s="73"/>
      <c r="Y234" s="73"/>
      <c r="Z234" s="73"/>
      <c r="AA234" s="73"/>
      <c r="AB234" s="73"/>
      <c r="AC234" s="73"/>
      <c r="AD234" s="73"/>
      <c r="AE234" s="73"/>
      <c r="AF234" s="73"/>
      <c r="AG234" s="73"/>
      <c r="AH234" s="73"/>
      <c r="AI234" s="73"/>
      <c r="AJ234" s="73"/>
      <c r="AK234" s="73"/>
    </row>
    <row r="235" spans="3:37" x14ac:dyDescent="0.15">
      <c r="C235" s="73"/>
      <c r="D235" s="73"/>
      <c r="E235" s="73"/>
      <c r="F235" s="73"/>
      <c r="G235" s="73"/>
      <c r="H235" s="73"/>
      <c r="I235" s="73"/>
      <c r="J235" s="73"/>
      <c r="K235" s="73"/>
      <c r="L235" s="73"/>
      <c r="M235" s="73"/>
      <c r="N235" s="73"/>
      <c r="O235" s="73"/>
      <c r="P235" s="73"/>
      <c r="Q235" s="73"/>
      <c r="R235" s="73"/>
      <c r="S235" s="73"/>
      <c r="T235" s="73"/>
      <c r="U235" s="73"/>
      <c r="V235" s="73"/>
      <c r="W235" s="73"/>
      <c r="X235" s="73"/>
      <c r="Y235" s="73"/>
      <c r="Z235" s="73"/>
      <c r="AA235" s="73"/>
      <c r="AB235" s="73"/>
      <c r="AC235" s="73"/>
      <c r="AD235" s="73"/>
      <c r="AE235" s="73"/>
      <c r="AF235" s="73"/>
      <c r="AG235" s="73"/>
      <c r="AH235" s="73"/>
      <c r="AI235" s="73"/>
      <c r="AJ235" s="73"/>
      <c r="AK235" s="73"/>
    </row>
    <row r="236" spans="3:37" x14ac:dyDescent="0.15">
      <c r="C236" s="73"/>
      <c r="D236" s="73"/>
      <c r="E236" s="73"/>
      <c r="F236" s="73"/>
      <c r="G236" s="73"/>
      <c r="H236" s="73"/>
      <c r="I236" s="73"/>
      <c r="J236" s="73"/>
      <c r="K236" s="73"/>
      <c r="L236" s="73"/>
      <c r="M236" s="73"/>
      <c r="N236" s="73"/>
      <c r="O236" s="73"/>
      <c r="P236" s="73"/>
      <c r="Q236" s="73"/>
      <c r="R236" s="73"/>
      <c r="S236" s="73"/>
      <c r="T236" s="73"/>
      <c r="U236" s="73"/>
      <c r="V236" s="73"/>
      <c r="W236" s="73"/>
      <c r="X236" s="73"/>
      <c r="Y236" s="73"/>
      <c r="Z236" s="73"/>
      <c r="AA236" s="73"/>
      <c r="AB236" s="73"/>
      <c r="AC236" s="73"/>
      <c r="AD236" s="73"/>
      <c r="AE236" s="73"/>
      <c r="AF236" s="73"/>
      <c r="AG236" s="73"/>
      <c r="AH236" s="73"/>
      <c r="AI236" s="73"/>
      <c r="AJ236" s="73"/>
      <c r="AK236" s="73"/>
    </row>
    <row r="237" spans="3:37" x14ac:dyDescent="0.15">
      <c r="C237" s="73"/>
      <c r="D237" s="73"/>
      <c r="E237" s="73"/>
      <c r="F237" s="73"/>
      <c r="G237" s="73"/>
      <c r="H237" s="73"/>
      <c r="I237" s="73"/>
      <c r="J237" s="73"/>
      <c r="K237" s="73"/>
      <c r="L237" s="73"/>
      <c r="M237" s="73"/>
      <c r="N237" s="73"/>
      <c r="O237" s="73"/>
      <c r="P237" s="73"/>
      <c r="Q237" s="73"/>
      <c r="R237" s="73"/>
      <c r="S237" s="73"/>
      <c r="T237" s="73"/>
      <c r="U237" s="73"/>
      <c r="V237" s="73"/>
      <c r="W237" s="73"/>
      <c r="X237" s="73"/>
      <c r="Y237" s="73"/>
      <c r="Z237" s="73"/>
      <c r="AA237" s="73"/>
      <c r="AB237" s="73"/>
      <c r="AC237" s="73"/>
      <c r="AD237" s="73"/>
      <c r="AE237" s="73"/>
      <c r="AF237" s="73"/>
      <c r="AG237" s="73"/>
      <c r="AH237" s="73"/>
      <c r="AI237" s="73"/>
      <c r="AJ237" s="73"/>
      <c r="AK237" s="73"/>
    </row>
    <row r="238" spans="3:37" x14ac:dyDescent="0.15">
      <c r="C238" s="73"/>
      <c r="D238" s="73"/>
      <c r="E238" s="73"/>
      <c r="F238" s="73"/>
      <c r="G238" s="73"/>
      <c r="H238" s="73"/>
      <c r="I238" s="73"/>
      <c r="J238" s="73"/>
      <c r="K238" s="73"/>
      <c r="L238" s="73"/>
      <c r="M238" s="73"/>
      <c r="N238" s="73"/>
      <c r="O238" s="73"/>
      <c r="P238" s="73"/>
      <c r="Q238" s="73"/>
      <c r="R238" s="73"/>
      <c r="S238" s="73"/>
      <c r="T238" s="73"/>
      <c r="U238" s="73"/>
      <c r="V238" s="73"/>
      <c r="W238" s="73"/>
      <c r="X238" s="73"/>
      <c r="Y238" s="73"/>
      <c r="Z238" s="73"/>
      <c r="AA238" s="73"/>
      <c r="AB238" s="73"/>
      <c r="AC238" s="73"/>
      <c r="AD238" s="73"/>
      <c r="AE238" s="73"/>
      <c r="AF238" s="73"/>
      <c r="AG238" s="73"/>
      <c r="AH238" s="73"/>
      <c r="AI238" s="73"/>
      <c r="AJ238" s="73"/>
      <c r="AK238" s="73"/>
    </row>
    <row r="239" spans="3:37" x14ac:dyDescent="0.15">
      <c r="C239" s="73"/>
      <c r="D239" s="73"/>
      <c r="E239" s="73"/>
      <c r="F239" s="73"/>
      <c r="G239" s="73"/>
      <c r="H239" s="73"/>
      <c r="I239" s="73"/>
      <c r="J239" s="73"/>
      <c r="K239" s="73"/>
      <c r="L239" s="73"/>
      <c r="M239" s="73"/>
      <c r="N239" s="73"/>
      <c r="O239" s="73"/>
      <c r="P239" s="73"/>
      <c r="Q239" s="73"/>
      <c r="R239" s="73"/>
      <c r="S239" s="73"/>
      <c r="T239" s="73"/>
      <c r="U239" s="73"/>
      <c r="V239" s="73"/>
      <c r="W239" s="73"/>
      <c r="X239" s="73"/>
      <c r="Y239" s="73"/>
      <c r="Z239" s="73"/>
      <c r="AA239" s="73"/>
      <c r="AB239" s="73"/>
      <c r="AC239" s="73"/>
      <c r="AD239" s="73"/>
      <c r="AE239" s="73"/>
      <c r="AF239" s="73"/>
      <c r="AG239" s="73"/>
      <c r="AH239" s="73"/>
      <c r="AI239" s="73"/>
      <c r="AJ239" s="73"/>
      <c r="AK239" s="73"/>
    </row>
    <row r="240" spans="3:37" x14ac:dyDescent="0.15">
      <c r="C240" s="73"/>
      <c r="D240" s="73"/>
      <c r="E240" s="73"/>
      <c r="F240" s="73"/>
      <c r="G240" s="73"/>
      <c r="H240" s="73"/>
      <c r="I240" s="73"/>
      <c r="J240" s="73"/>
      <c r="K240" s="73"/>
      <c r="L240" s="73"/>
      <c r="M240" s="73"/>
      <c r="N240" s="73"/>
      <c r="O240" s="73"/>
      <c r="P240" s="73"/>
      <c r="Q240" s="73"/>
      <c r="R240" s="73"/>
      <c r="S240" s="73"/>
      <c r="T240" s="73"/>
      <c r="U240" s="73"/>
      <c r="V240" s="73"/>
      <c r="W240" s="73"/>
      <c r="X240" s="73"/>
      <c r="Y240" s="73"/>
      <c r="Z240" s="73"/>
      <c r="AA240" s="73"/>
      <c r="AB240" s="73"/>
      <c r="AC240" s="73"/>
      <c r="AD240" s="73"/>
      <c r="AE240" s="73"/>
      <c r="AF240" s="73"/>
      <c r="AG240" s="73"/>
      <c r="AH240" s="73"/>
      <c r="AI240" s="73"/>
      <c r="AJ240" s="73"/>
      <c r="AK240" s="73"/>
    </row>
    <row r="241" spans="3:37" x14ac:dyDescent="0.15">
      <c r="C241" s="73"/>
      <c r="D241" s="73"/>
      <c r="E241" s="73"/>
      <c r="F241" s="73"/>
      <c r="G241" s="73"/>
      <c r="H241" s="73"/>
      <c r="I241" s="73"/>
      <c r="J241" s="73"/>
      <c r="K241" s="73"/>
      <c r="L241" s="73"/>
      <c r="M241" s="73"/>
      <c r="N241" s="73"/>
      <c r="O241" s="73"/>
      <c r="P241" s="73"/>
      <c r="Q241" s="73"/>
      <c r="R241" s="73"/>
      <c r="S241" s="73"/>
      <c r="T241" s="73"/>
      <c r="U241" s="73"/>
      <c r="V241" s="73"/>
      <c r="W241" s="73"/>
      <c r="X241" s="73"/>
      <c r="Y241" s="73"/>
      <c r="Z241" s="73"/>
      <c r="AA241" s="73"/>
      <c r="AB241" s="73"/>
      <c r="AC241" s="73"/>
      <c r="AD241" s="73"/>
      <c r="AE241" s="73"/>
      <c r="AF241" s="73"/>
      <c r="AG241" s="73"/>
      <c r="AH241" s="73"/>
      <c r="AI241" s="73"/>
      <c r="AJ241" s="73"/>
      <c r="AK241" s="73"/>
    </row>
    <row r="242" spans="3:37" x14ac:dyDescent="0.15">
      <c r="C242" s="73"/>
      <c r="D242" s="73"/>
      <c r="E242" s="73"/>
      <c r="F242" s="73"/>
      <c r="G242" s="73"/>
      <c r="H242" s="73"/>
      <c r="I242" s="73"/>
      <c r="J242" s="73"/>
      <c r="K242" s="73"/>
      <c r="L242" s="73"/>
      <c r="M242" s="73"/>
      <c r="N242" s="73"/>
      <c r="O242" s="73"/>
      <c r="P242" s="73"/>
      <c r="Q242" s="73"/>
      <c r="R242" s="73"/>
      <c r="S242" s="73"/>
      <c r="T242" s="73"/>
      <c r="U242" s="73"/>
      <c r="V242" s="73"/>
      <c r="W242" s="73"/>
      <c r="X242" s="73"/>
      <c r="Y242" s="73"/>
      <c r="Z242" s="73"/>
      <c r="AA242" s="73"/>
      <c r="AB242" s="73"/>
      <c r="AC242" s="73"/>
      <c r="AD242" s="73"/>
      <c r="AE242" s="73"/>
      <c r="AF242" s="73"/>
      <c r="AG242" s="73"/>
      <c r="AH242" s="73"/>
      <c r="AI242" s="73"/>
      <c r="AJ242" s="73"/>
      <c r="AK242" s="73"/>
    </row>
    <row r="243" spans="3:37" x14ac:dyDescent="0.15">
      <c r="C243" s="73"/>
      <c r="D243" s="73"/>
      <c r="E243" s="73"/>
      <c r="F243" s="73"/>
      <c r="G243" s="73"/>
      <c r="H243" s="73"/>
      <c r="I243" s="73"/>
      <c r="J243" s="73"/>
      <c r="K243" s="73"/>
      <c r="L243" s="73"/>
      <c r="M243" s="73"/>
      <c r="N243" s="73"/>
      <c r="O243" s="73"/>
      <c r="P243" s="73"/>
      <c r="Q243" s="73"/>
      <c r="R243" s="73"/>
      <c r="S243" s="73"/>
      <c r="T243" s="73"/>
      <c r="U243" s="73"/>
      <c r="V243" s="73"/>
      <c r="W243" s="73"/>
      <c r="X243" s="73"/>
      <c r="Y243" s="73"/>
      <c r="Z243" s="73"/>
      <c r="AA243" s="73"/>
      <c r="AB243" s="73"/>
      <c r="AC243" s="73"/>
      <c r="AD243" s="73"/>
      <c r="AE243" s="73"/>
      <c r="AF243" s="73"/>
      <c r="AG243" s="73"/>
      <c r="AH243" s="73"/>
      <c r="AI243" s="73"/>
      <c r="AJ243" s="73"/>
      <c r="AK243" s="73"/>
    </row>
    <row r="244" spans="3:37" x14ac:dyDescent="0.15">
      <c r="C244" s="73"/>
      <c r="D244" s="73"/>
      <c r="E244" s="73"/>
      <c r="F244" s="73"/>
      <c r="G244" s="73"/>
      <c r="H244" s="73"/>
      <c r="I244" s="73"/>
      <c r="J244" s="73"/>
      <c r="K244" s="73"/>
      <c r="L244" s="73"/>
      <c r="M244" s="73"/>
      <c r="N244" s="73"/>
      <c r="O244" s="73"/>
      <c r="P244" s="73"/>
      <c r="Q244" s="73"/>
      <c r="R244" s="73"/>
      <c r="S244" s="73"/>
      <c r="T244" s="73"/>
      <c r="U244" s="73"/>
      <c r="V244" s="73"/>
      <c r="W244" s="73"/>
      <c r="X244" s="73"/>
      <c r="Y244" s="73"/>
      <c r="Z244" s="73"/>
      <c r="AA244" s="73"/>
      <c r="AB244" s="73"/>
      <c r="AC244" s="73"/>
      <c r="AD244" s="73"/>
      <c r="AE244" s="73"/>
      <c r="AF244" s="73"/>
      <c r="AG244" s="73"/>
      <c r="AH244" s="73"/>
      <c r="AI244" s="73"/>
      <c r="AJ244" s="73"/>
      <c r="AK244" s="73"/>
    </row>
    <row r="245" spans="3:37" x14ac:dyDescent="0.15">
      <c r="C245" s="73"/>
      <c r="D245" s="73"/>
      <c r="E245" s="73"/>
      <c r="F245" s="73"/>
      <c r="G245" s="73"/>
      <c r="H245" s="73"/>
      <c r="I245" s="73"/>
      <c r="J245" s="73"/>
      <c r="K245" s="73"/>
      <c r="L245" s="73"/>
      <c r="M245" s="73"/>
      <c r="N245" s="73"/>
      <c r="O245" s="73"/>
      <c r="P245" s="73"/>
      <c r="Q245" s="73"/>
      <c r="R245" s="73"/>
      <c r="S245" s="73"/>
      <c r="T245" s="73"/>
      <c r="U245" s="73"/>
      <c r="V245" s="73"/>
      <c r="W245" s="73"/>
      <c r="X245" s="73"/>
      <c r="Y245" s="73"/>
      <c r="Z245" s="73"/>
      <c r="AA245" s="73"/>
      <c r="AB245" s="73"/>
      <c r="AC245" s="73"/>
      <c r="AD245" s="73"/>
      <c r="AE245" s="73"/>
      <c r="AF245" s="73"/>
      <c r="AG245" s="73"/>
      <c r="AH245" s="73"/>
      <c r="AI245" s="73"/>
      <c r="AJ245" s="73"/>
      <c r="AK245" s="73"/>
    </row>
    <row r="246" spans="3:37" x14ac:dyDescent="0.15">
      <c r="C246" s="73"/>
      <c r="D246" s="73"/>
      <c r="E246" s="73"/>
      <c r="F246" s="73"/>
      <c r="G246" s="73"/>
      <c r="H246" s="73"/>
      <c r="I246" s="73"/>
      <c r="J246" s="73"/>
      <c r="K246" s="73"/>
      <c r="L246" s="73"/>
      <c r="M246" s="73"/>
      <c r="N246" s="73"/>
      <c r="O246" s="73"/>
      <c r="P246" s="73"/>
      <c r="Q246" s="73"/>
      <c r="R246" s="73"/>
      <c r="S246" s="73"/>
      <c r="T246" s="73"/>
      <c r="U246" s="73"/>
      <c r="V246" s="73"/>
      <c r="W246" s="73"/>
      <c r="X246" s="73"/>
      <c r="Y246" s="73"/>
      <c r="Z246" s="73"/>
      <c r="AA246" s="73"/>
      <c r="AB246" s="73"/>
      <c r="AC246" s="73"/>
      <c r="AD246" s="73"/>
      <c r="AE246" s="73"/>
      <c r="AF246" s="73"/>
      <c r="AG246" s="73"/>
      <c r="AH246" s="73"/>
      <c r="AI246" s="73"/>
      <c r="AJ246" s="73"/>
      <c r="AK246" s="73"/>
    </row>
    <row r="247" spans="3:37" x14ac:dyDescent="0.15">
      <c r="C247" s="73"/>
      <c r="D247" s="73"/>
      <c r="E247" s="73"/>
      <c r="F247" s="73"/>
      <c r="G247" s="73"/>
      <c r="H247" s="73"/>
      <c r="I247" s="73"/>
      <c r="J247" s="73"/>
      <c r="K247" s="73"/>
      <c r="L247" s="73"/>
      <c r="M247" s="73"/>
      <c r="N247" s="73"/>
      <c r="O247" s="73"/>
      <c r="P247" s="73"/>
      <c r="Q247" s="73"/>
      <c r="R247" s="73"/>
      <c r="S247" s="73"/>
      <c r="T247" s="73"/>
      <c r="U247" s="73"/>
      <c r="V247" s="73"/>
      <c r="W247" s="73"/>
      <c r="X247" s="73"/>
      <c r="Y247" s="73"/>
      <c r="Z247" s="73"/>
      <c r="AA247" s="73"/>
      <c r="AB247" s="73"/>
      <c r="AC247" s="73"/>
      <c r="AD247" s="73"/>
      <c r="AE247" s="73"/>
      <c r="AF247" s="73"/>
      <c r="AG247" s="73"/>
      <c r="AH247" s="73"/>
      <c r="AI247" s="73"/>
      <c r="AJ247" s="73"/>
      <c r="AK247" s="73"/>
    </row>
    <row r="248" spans="3:37" x14ac:dyDescent="0.15">
      <c r="C248" s="73"/>
      <c r="D248" s="73"/>
      <c r="E248" s="73"/>
      <c r="F248" s="73"/>
      <c r="G248" s="73"/>
      <c r="H248" s="73"/>
      <c r="I248" s="73"/>
      <c r="J248" s="73"/>
      <c r="K248" s="73"/>
      <c r="L248" s="73"/>
      <c r="M248" s="73"/>
      <c r="N248" s="73"/>
      <c r="O248" s="73"/>
      <c r="P248" s="73"/>
      <c r="Q248" s="73"/>
      <c r="R248" s="73"/>
      <c r="S248" s="73"/>
      <c r="T248" s="73"/>
      <c r="U248" s="73"/>
      <c r="V248" s="73"/>
      <c r="W248" s="73"/>
      <c r="X248" s="73"/>
      <c r="Y248" s="73"/>
      <c r="Z248" s="73"/>
      <c r="AA248" s="73"/>
      <c r="AB248" s="73"/>
      <c r="AC248" s="73"/>
      <c r="AD248" s="73"/>
      <c r="AE248" s="73"/>
      <c r="AF248" s="73"/>
      <c r="AG248" s="73"/>
      <c r="AH248" s="73"/>
      <c r="AI248" s="73"/>
      <c r="AJ248" s="73"/>
      <c r="AK248" s="73"/>
    </row>
    <row r="249" spans="3:37" x14ac:dyDescent="0.15">
      <c r="C249" s="73"/>
      <c r="D249" s="73"/>
      <c r="E249" s="73"/>
      <c r="F249" s="73"/>
      <c r="G249" s="73"/>
      <c r="H249" s="73"/>
      <c r="I249" s="73"/>
      <c r="J249" s="73"/>
      <c r="K249" s="73"/>
      <c r="L249" s="73"/>
      <c r="M249" s="73"/>
      <c r="N249" s="73"/>
      <c r="O249" s="73"/>
      <c r="P249" s="73"/>
      <c r="Q249" s="73"/>
      <c r="R249" s="73"/>
      <c r="S249" s="73"/>
      <c r="T249" s="73"/>
      <c r="U249" s="73"/>
      <c r="V249" s="73"/>
      <c r="W249" s="73"/>
      <c r="X249" s="73"/>
      <c r="Y249" s="73"/>
      <c r="Z249" s="73"/>
      <c r="AA249" s="73"/>
      <c r="AB249" s="73"/>
      <c r="AC249" s="73"/>
      <c r="AD249" s="73"/>
      <c r="AE249" s="73"/>
      <c r="AF249" s="73"/>
      <c r="AG249" s="73"/>
      <c r="AH249" s="73"/>
      <c r="AI249" s="73"/>
      <c r="AJ249" s="73"/>
      <c r="AK249" s="73"/>
    </row>
    <row r="250" spans="3:37" x14ac:dyDescent="0.15">
      <c r="C250" s="73"/>
      <c r="D250" s="73"/>
      <c r="E250" s="73"/>
      <c r="F250" s="73"/>
      <c r="G250" s="73"/>
      <c r="H250" s="73"/>
      <c r="I250" s="73"/>
      <c r="J250" s="73"/>
      <c r="K250" s="73"/>
      <c r="L250" s="73"/>
      <c r="M250" s="73"/>
      <c r="N250" s="73"/>
      <c r="O250" s="73"/>
      <c r="P250" s="73"/>
      <c r="Q250" s="73"/>
      <c r="R250" s="73"/>
      <c r="S250" s="73"/>
      <c r="T250" s="73"/>
      <c r="U250" s="73"/>
      <c r="V250" s="73"/>
      <c r="W250" s="73"/>
      <c r="X250" s="73"/>
      <c r="Y250" s="73"/>
      <c r="Z250" s="73"/>
      <c r="AA250" s="73"/>
      <c r="AB250" s="73"/>
      <c r="AC250" s="73"/>
      <c r="AD250" s="73"/>
      <c r="AE250" s="73"/>
      <c r="AF250" s="73"/>
      <c r="AG250" s="73"/>
      <c r="AH250" s="73"/>
      <c r="AI250" s="73"/>
      <c r="AJ250" s="73"/>
      <c r="AK250" s="73"/>
    </row>
    <row r="251" spans="3:37" x14ac:dyDescent="0.15">
      <c r="C251" s="73"/>
      <c r="D251" s="73"/>
      <c r="E251" s="73"/>
      <c r="F251" s="73"/>
      <c r="G251" s="73"/>
      <c r="H251" s="73"/>
      <c r="I251" s="73"/>
      <c r="J251" s="73"/>
      <c r="K251" s="73"/>
      <c r="L251" s="73"/>
      <c r="M251" s="73"/>
      <c r="N251" s="73"/>
      <c r="O251" s="73"/>
      <c r="P251" s="73"/>
      <c r="Q251" s="73"/>
      <c r="R251" s="73"/>
      <c r="S251" s="73"/>
      <c r="T251" s="73"/>
      <c r="U251" s="73"/>
      <c r="V251" s="73"/>
      <c r="W251" s="73"/>
      <c r="X251" s="73"/>
      <c r="Y251" s="73"/>
      <c r="Z251" s="73"/>
      <c r="AA251" s="73"/>
      <c r="AB251" s="73"/>
      <c r="AC251" s="73"/>
      <c r="AD251" s="73"/>
      <c r="AE251" s="73"/>
      <c r="AF251" s="73"/>
      <c r="AG251" s="73"/>
      <c r="AH251" s="73"/>
      <c r="AI251" s="73"/>
      <c r="AJ251" s="73"/>
      <c r="AK251" s="73"/>
    </row>
    <row r="252" spans="3:37" x14ac:dyDescent="0.15">
      <c r="C252" s="73"/>
      <c r="D252" s="73"/>
      <c r="E252" s="73"/>
      <c r="F252" s="73"/>
      <c r="G252" s="73"/>
      <c r="H252" s="73"/>
      <c r="I252" s="73"/>
      <c r="J252" s="73"/>
      <c r="K252" s="73"/>
      <c r="L252" s="73"/>
      <c r="M252" s="73"/>
      <c r="N252" s="73"/>
      <c r="O252" s="73"/>
      <c r="P252" s="73"/>
      <c r="Q252" s="73"/>
      <c r="R252" s="73"/>
      <c r="S252" s="73"/>
      <c r="T252" s="73"/>
      <c r="U252" s="73"/>
      <c r="V252" s="73"/>
      <c r="W252" s="73"/>
      <c r="X252" s="73"/>
      <c r="Y252" s="73"/>
      <c r="Z252" s="73"/>
      <c r="AA252" s="73"/>
      <c r="AB252" s="73"/>
      <c r="AC252" s="73"/>
      <c r="AD252" s="73"/>
      <c r="AE252" s="73"/>
      <c r="AF252" s="73"/>
      <c r="AG252" s="73"/>
      <c r="AH252" s="73"/>
      <c r="AI252" s="73"/>
      <c r="AJ252" s="73"/>
      <c r="AK252" s="73"/>
    </row>
    <row r="253" spans="3:37" x14ac:dyDescent="0.15">
      <c r="C253" s="73"/>
      <c r="D253" s="73"/>
      <c r="E253" s="73"/>
      <c r="F253" s="73"/>
      <c r="G253" s="73"/>
      <c r="H253" s="73"/>
      <c r="I253" s="73"/>
      <c r="J253" s="73"/>
      <c r="K253" s="73"/>
      <c r="L253" s="73"/>
      <c r="M253" s="73"/>
      <c r="N253" s="73"/>
      <c r="O253" s="73"/>
      <c r="P253" s="73"/>
      <c r="Q253" s="73"/>
      <c r="R253" s="73"/>
      <c r="S253" s="73"/>
      <c r="T253" s="73"/>
      <c r="U253" s="73"/>
      <c r="V253" s="73"/>
      <c r="W253" s="73"/>
      <c r="X253" s="73"/>
      <c r="Y253" s="73"/>
      <c r="Z253" s="73"/>
      <c r="AA253" s="73"/>
      <c r="AB253" s="73"/>
      <c r="AC253" s="73"/>
      <c r="AD253" s="73"/>
      <c r="AE253" s="73"/>
      <c r="AF253" s="73"/>
      <c r="AG253" s="73"/>
      <c r="AH253" s="73"/>
      <c r="AI253" s="73"/>
      <c r="AJ253" s="73"/>
      <c r="AK253" s="73"/>
    </row>
    <row r="254" spans="3:37" x14ac:dyDescent="0.15">
      <c r="C254" s="73"/>
      <c r="D254" s="73"/>
      <c r="E254" s="73"/>
      <c r="F254" s="73"/>
      <c r="G254" s="73"/>
      <c r="H254" s="73"/>
      <c r="I254" s="73"/>
      <c r="J254" s="73"/>
      <c r="K254" s="73"/>
      <c r="L254" s="73"/>
      <c r="M254" s="73"/>
      <c r="N254" s="73"/>
      <c r="O254" s="73"/>
      <c r="P254" s="73"/>
      <c r="Q254" s="73"/>
      <c r="R254" s="73"/>
      <c r="S254" s="73"/>
      <c r="T254" s="73"/>
      <c r="U254" s="73"/>
      <c r="V254" s="73"/>
      <c r="W254" s="73"/>
      <c r="X254" s="73"/>
      <c r="Y254" s="73"/>
      <c r="Z254" s="73"/>
      <c r="AA254" s="73"/>
      <c r="AB254" s="73"/>
      <c r="AC254" s="73"/>
      <c r="AD254" s="73"/>
      <c r="AE254" s="73"/>
      <c r="AF254" s="73"/>
      <c r="AG254" s="73"/>
      <c r="AH254" s="73"/>
      <c r="AI254" s="73"/>
      <c r="AJ254" s="73"/>
      <c r="AK254" s="73"/>
    </row>
    <row r="255" spans="3:37" x14ac:dyDescent="0.15">
      <c r="C255" s="73"/>
      <c r="D255" s="73"/>
      <c r="E255" s="73"/>
      <c r="F255" s="73"/>
      <c r="G255" s="73"/>
      <c r="H255" s="73"/>
      <c r="I255" s="73"/>
      <c r="J255" s="73"/>
      <c r="K255" s="73"/>
      <c r="L255" s="73"/>
      <c r="M255" s="73"/>
      <c r="N255" s="73"/>
      <c r="O255" s="73"/>
      <c r="P255" s="73"/>
      <c r="Q255" s="73"/>
      <c r="R255" s="73"/>
      <c r="S255" s="73"/>
      <c r="T255" s="73"/>
      <c r="U255" s="73"/>
      <c r="V255" s="73"/>
      <c r="W255" s="73"/>
      <c r="X255" s="73"/>
      <c r="Y255" s="73"/>
      <c r="Z255" s="73"/>
      <c r="AA255" s="73"/>
      <c r="AB255" s="73"/>
      <c r="AC255" s="73"/>
      <c r="AD255" s="73"/>
      <c r="AE255" s="73"/>
      <c r="AF255" s="73"/>
      <c r="AG255" s="73"/>
      <c r="AH255" s="73"/>
      <c r="AI255" s="73"/>
      <c r="AJ255" s="73"/>
      <c r="AK255" s="73"/>
    </row>
    <row r="256" spans="3:37" x14ac:dyDescent="0.15">
      <c r="C256" s="73"/>
      <c r="D256" s="73"/>
      <c r="E256" s="73"/>
      <c r="F256" s="73"/>
      <c r="G256" s="73"/>
      <c r="H256" s="73"/>
      <c r="I256" s="73"/>
      <c r="J256" s="73"/>
      <c r="K256" s="73"/>
      <c r="L256" s="73"/>
      <c r="M256" s="73"/>
      <c r="N256" s="73"/>
      <c r="O256" s="73"/>
      <c r="P256" s="73"/>
      <c r="Q256" s="73"/>
      <c r="R256" s="73"/>
      <c r="S256" s="73"/>
      <c r="T256" s="73"/>
      <c r="U256" s="73"/>
      <c r="V256" s="73"/>
      <c r="W256" s="73"/>
      <c r="X256" s="73"/>
      <c r="Y256" s="73"/>
      <c r="Z256" s="73"/>
      <c r="AA256" s="73"/>
      <c r="AB256" s="73"/>
      <c r="AC256" s="73"/>
      <c r="AD256" s="73"/>
      <c r="AE256" s="73"/>
      <c r="AF256" s="73"/>
      <c r="AG256" s="73"/>
      <c r="AH256" s="73"/>
      <c r="AI256" s="73"/>
      <c r="AJ256" s="73"/>
      <c r="AK256" s="73"/>
    </row>
    <row r="257" spans="3:37" x14ac:dyDescent="0.15">
      <c r="C257" s="73"/>
      <c r="D257" s="73"/>
      <c r="E257" s="73"/>
      <c r="F257" s="73"/>
      <c r="G257" s="73"/>
      <c r="H257" s="73"/>
      <c r="I257" s="73"/>
      <c r="J257" s="73"/>
      <c r="K257" s="73"/>
      <c r="L257" s="73"/>
      <c r="M257" s="73"/>
      <c r="N257" s="73"/>
      <c r="O257" s="73"/>
      <c r="P257" s="73"/>
      <c r="Q257" s="73"/>
      <c r="R257" s="73"/>
      <c r="S257" s="73"/>
      <c r="T257" s="73"/>
      <c r="U257" s="73"/>
      <c r="V257" s="73"/>
      <c r="W257" s="73"/>
      <c r="X257" s="73"/>
      <c r="Y257" s="73"/>
      <c r="Z257" s="73"/>
      <c r="AA257" s="73"/>
      <c r="AB257" s="73"/>
      <c r="AC257" s="73"/>
      <c r="AD257" s="73"/>
      <c r="AE257" s="73"/>
      <c r="AF257" s="73"/>
      <c r="AG257" s="73"/>
      <c r="AH257" s="73"/>
      <c r="AI257" s="73"/>
      <c r="AJ257" s="73"/>
      <c r="AK257" s="73"/>
    </row>
    <row r="258" spans="3:37" x14ac:dyDescent="0.15">
      <c r="C258" s="73"/>
      <c r="D258" s="73"/>
      <c r="E258" s="73"/>
      <c r="F258" s="73"/>
      <c r="G258" s="73"/>
      <c r="H258" s="73"/>
      <c r="I258" s="73"/>
      <c r="J258" s="73"/>
      <c r="K258" s="73"/>
      <c r="L258" s="73"/>
      <c r="M258" s="73"/>
      <c r="N258" s="73"/>
      <c r="O258" s="73"/>
      <c r="P258" s="73"/>
      <c r="Q258" s="73"/>
      <c r="R258" s="73"/>
      <c r="S258" s="73"/>
      <c r="T258" s="73"/>
      <c r="U258" s="73"/>
      <c r="V258" s="73"/>
      <c r="W258" s="73"/>
      <c r="X258" s="73"/>
      <c r="Y258" s="73"/>
      <c r="Z258" s="73"/>
      <c r="AA258" s="73"/>
      <c r="AB258" s="73"/>
      <c r="AC258" s="73"/>
      <c r="AD258" s="73"/>
      <c r="AE258" s="73"/>
      <c r="AF258" s="73"/>
      <c r="AG258" s="73"/>
      <c r="AH258" s="73"/>
      <c r="AI258" s="73"/>
      <c r="AJ258" s="73"/>
      <c r="AK258" s="73"/>
    </row>
    <row r="259" spans="3:37" x14ac:dyDescent="0.15">
      <c r="C259" s="73"/>
      <c r="D259" s="73"/>
      <c r="E259" s="73"/>
      <c r="F259" s="73"/>
      <c r="G259" s="73"/>
      <c r="H259" s="73"/>
      <c r="I259" s="73"/>
      <c r="J259" s="73"/>
      <c r="K259" s="73"/>
      <c r="L259" s="73"/>
      <c r="M259" s="73"/>
      <c r="N259" s="73"/>
      <c r="O259" s="73"/>
      <c r="P259" s="73"/>
      <c r="Q259" s="73"/>
      <c r="R259" s="73"/>
      <c r="S259" s="73"/>
      <c r="T259" s="73"/>
      <c r="U259" s="73"/>
      <c r="V259" s="73"/>
      <c r="W259" s="73"/>
      <c r="X259" s="73"/>
      <c r="Y259" s="73"/>
      <c r="Z259" s="73"/>
      <c r="AA259" s="73"/>
      <c r="AB259" s="73"/>
      <c r="AC259" s="73"/>
      <c r="AD259" s="73"/>
      <c r="AE259" s="73"/>
      <c r="AF259" s="73"/>
      <c r="AG259" s="73"/>
      <c r="AH259" s="73"/>
      <c r="AI259" s="73"/>
      <c r="AJ259" s="73"/>
      <c r="AK259" s="73"/>
    </row>
    <row r="260" spans="3:37" x14ac:dyDescent="0.15">
      <c r="C260" s="73"/>
      <c r="D260" s="73"/>
      <c r="E260" s="73"/>
      <c r="F260" s="73"/>
      <c r="G260" s="73"/>
      <c r="H260" s="73"/>
      <c r="I260" s="73"/>
      <c r="J260" s="73"/>
      <c r="K260" s="73"/>
      <c r="L260" s="73"/>
      <c r="M260" s="73"/>
      <c r="N260" s="73"/>
      <c r="O260" s="73"/>
      <c r="P260" s="73"/>
      <c r="Q260" s="73"/>
      <c r="R260" s="73"/>
      <c r="S260" s="73"/>
      <c r="T260" s="73"/>
      <c r="U260" s="73"/>
      <c r="V260" s="73"/>
      <c r="W260" s="73"/>
      <c r="X260" s="73"/>
      <c r="Y260" s="73"/>
      <c r="Z260" s="73"/>
      <c r="AA260" s="73"/>
      <c r="AB260" s="73"/>
      <c r="AC260" s="73"/>
      <c r="AD260" s="73"/>
      <c r="AE260" s="73"/>
      <c r="AF260" s="73"/>
      <c r="AG260" s="73"/>
      <c r="AH260" s="73"/>
      <c r="AI260" s="73"/>
      <c r="AJ260" s="73"/>
      <c r="AK260" s="73"/>
    </row>
    <row r="261" spans="3:37" x14ac:dyDescent="0.15">
      <c r="C261" s="73"/>
      <c r="D261" s="73"/>
      <c r="E261" s="73"/>
      <c r="F261" s="73"/>
      <c r="G261" s="73"/>
      <c r="H261" s="73"/>
      <c r="I261" s="73"/>
      <c r="J261" s="73"/>
      <c r="K261" s="73"/>
      <c r="L261" s="73"/>
      <c r="M261" s="73"/>
      <c r="N261" s="73"/>
      <c r="O261" s="73"/>
      <c r="P261" s="73"/>
      <c r="Q261" s="73"/>
      <c r="R261" s="73"/>
      <c r="S261" s="73"/>
      <c r="T261" s="73"/>
      <c r="U261" s="73"/>
      <c r="V261" s="73"/>
      <c r="W261" s="73"/>
      <c r="X261" s="73"/>
      <c r="Y261" s="73"/>
      <c r="Z261" s="73"/>
      <c r="AA261" s="73"/>
      <c r="AB261" s="73"/>
      <c r="AC261" s="73"/>
      <c r="AD261" s="73"/>
      <c r="AE261" s="73"/>
      <c r="AF261" s="73"/>
      <c r="AG261" s="73"/>
      <c r="AH261" s="73"/>
      <c r="AI261" s="73"/>
      <c r="AJ261" s="73"/>
      <c r="AK261" s="73"/>
    </row>
    <row r="262" spans="3:37" x14ac:dyDescent="0.15">
      <c r="C262" s="73"/>
      <c r="D262" s="73"/>
      <c r="E262" s="73"/>
      <c r="F262" s="73"/>
      <c r="G262" s="73"/>
      <c r="H262" s="73"/>
      <c r="I262" s="73"/>
      <c r="J262" s="73"/>
      <c r="K262" s="73"/>
      <c r="L262" s="73"/>
      <c r="M262" s="73"/>
      <c r="N262" s="73"/>
      <c r="O262" s="73"/>
      <c r="P262" s="73"/>
      <c r="Q262" s="73"/>
      <c r="R262" s="73"/>
      <c r="S262" s="73"/>
      <c r="T262" s="73"/>
      <c r="U262" s="73"/>
      <c r="V262" s="73"/>
      <c r="W262" s="73"/>
      <c r="X262" s="73"/>
      <c r="Y262" s="73"/>
      <c r="Z262" s="73"/>
      <c r="AA262" s="73"/>
      <c r="AB262" s="73"/>
      <c r="AC262" s="73"/>
      <c r="AD262" s="73"/>
      <c r="AE262" s="73"/>
      <c r="AF262" s="73"/>
      <c r="AG262" s="73"/>
      <c r="AH262" s="73"/>
      <c r="AI262" s="73"/>
      <c r="AJ262" s="73"/>
      <c r="AK262" s="73"/>
    </row>
    <row r="263" spans="3:37" x14ac:dyDescent="0.15">
      <c r="C263" s="73"/>
      <c r="D263" s="73"/>
      <c r="E263" s="73"/>
      <c r="F263" s="73"/>
      <c r="G263" s="73"/>
      <c r="H263" s="73"/>
      <c r="I263" s="73"/>
      <c r="J263" s="73"/>
      <c r="K263" s="73"/>
      <c r="L263" s="73"/>
      <c r="M263" s="73"/>
      <c r="N263" s="73"/>
      <c r="O263" s="73"/>
      <c r="P263" s="73"/>
      <c r="Q263" s="73"/>
      <c r="R263" s="73"/>
      <c r="S263" s="73"/>
      <c r="T263" s="73"/>
      <c r="U263" s="73"/>
      <c r="V263" s="73"/>
      <c r="W263" s="73"/>
      <c r="X263" s="73"/>
      <c r="Y263" s="73"/>
      <c r="Z263" s="73"/>
      <c r="AA263" s="73"/>
      <c r="AB263" s="73"/>
      <c r="AC263" s="73"/>
      <c r="AD263" s="73"/>
      <c r="AE263" s="73"/>
      <c r="AF263" s="73"/>
      <c r="AG263" s="73"/>
      <c r="AH263" s="73"/>
      <c r="AI263" s="73"/>
      <c r="AJ263" s="73"/>
      <c r="AK263" s="73"/>
    </row>
    <row r="264" spans="3:37" x14ac:dyDescent="0.15">
      <c r="C264" s="73"/>
      <c r="D264" s="73"/>
      <c r="E264" s="73"/>
      <c r="F264" s="73"/>
      <c r="G264" s="73"/>
      <c r="H264" s="73"/>
      <c r="I264" s="73"/>
      <c r="J264" s="73"/>
      <c r="K264" s="73"/>
      <c r="L264" s="73"/>
      <c r="M264" s="73"/>
      <c r="N264" s="73"/>
      <c r="O264" s="73"/>
      <c r="P264" s="73"/>
      <c r="Q264" s="73"/>
      <c r="R264" s="73"/>
      <c r="S264" s="73"/>
      <c r="T264" s="73"/>
      <c r="U264" s="73"/>
      <c r="V264" s="73"/>
      <c r="W264" s="73"/>
      <c r="X264" s="73"/>
      <c r="Y264" s="73"/>
      <c r="Z264" s="73"/>
      <c r="AA264" s="73"/>
      <c r="AB264" s="73"/>
      <c r="AC264" s="73"/>
      <c r="AD264" s="73"/>
      <c r="AE264" s="73"/>
      <c r="AF264" s="73"/>
      <c r="AG264" s="73"/>
      <c r="AH264" s="73"/>
      <c r="AI264" s="73"/>
      <c r="AJ264" s="73"/>
      <c r="AK264" s="73"/>
    </row>
    <row r="265" spans="3:37" x14ac:dyDescent="0.15">
      <c r="C265" s="73"/>
      <c r="D265" s="73"/>
      <c r="E265" s="73"/>
      <c r="F265" s="73"/>
      <c r="G265" s="73"/>
      <c r="H265" s="73"/>
      <c r="I265" s="73"/>
      <c r="J265" s="73"/>
      <c r="K265" s="73"/>
      <c r="L265" s="73"/>
      <c r="M265" s="73"/>
      <c r="N265" s="73"/>
      <c r="O265" s="73"/>
      <c r="P265" s="73"/>
      <c r="Q265" s="73"/>
      <c r="R265" s="73"/>
      <c r="S265" s="73"/>
      <c r="T265" s="73"/>
      <c r="U265" s="73"/>
      <c r="V265" s="73"/>
      <c r="W265" s="73"/>
      <c r="X265" s="73"/>
      <c r="Y265" s="73"/>
      <c r="Z265" s="73"/>
      <c r="AA265" s="73"/>
      <c r="AB265" s="73"/>
      <c r="AC265" s="73"/>
      <c r="AD265" s="73"/>
      <c r="AE265" s="73"/>
      <c r="AF265" s="73"/>
      <c r="AG265" s="73"/>
      <c r="AH265" s="73"/>
      <c r="AI265" s="73"/>
      <c r="AJ265" s="73"/>
      <c r="AK265" s="73"/>
    </row>
    <row r="266" spans="3:37" x14ac:dyDescent="0.15">
      <c r="C266" s="73"/>
      <c r="D266" s="73"/>
      <c r="E266" s="73"/>
      <c r="F266" s="73"/>
      <c r="G266" s="73"/>
      <c r="H266" s="73"/>
      <c r="I266" s="73"/>
      <c r="J266" s="73"/>
      <c r="K266" s="73"/>
      <c r="L266" s="73"/>
      <c r="M266" s="73"/>
      <c r="N266" s="73"/>
      <c r="O266" s="73"/>
      <c r="P266" s="73"/>
      <c r="Q266" s="73"/>
      <c r="R266" s="73"/>
      <c r="S266" s="73"/>
      <c r="T266" s="73"/>
      <c r="U266" s="73"/>
      <c r="V266" s="73"/>
      <c r="W266" s="73"/>
      <c r="X266" s="73"/>
      <c r="Y266" s="73"/>
      <c r="Z266" s="73"/>
      <c r="AA266" s="73"/>
      <c r="AB266" s="73"/>
      <c r="AC266" s="73"/>
      <c r="AD266" s="73"/>
      <c r="AE266" s="73"/>
      <c r="AF266" s="73"/>
      <c r="AG266" s="73"/>
      <c r="AH266" s="73"/>
      <c r="AI266" s="73"/>
      <c r="AJ266" s="73"/>
      <c r="AK266" s="73"/>
    </row>
    <row r="267" spans="3:37" x14ac:dyDescent="0.15">
      <c r="C267" s="73"/>
      <c r="D267" s="73"/>
      <c r="E267" s="73"/>
      <c r="F267" s="73"/>
      <c r="G267" s="73"/>
      <c r="H267" s="73"/>
      <c r="I267" s="73"/>
      <c r="J267" s="73"/>
      <c r="K267" s="73"/>
      <c r="L267" s="73"/>
      <c r="M267" s="73"/>
      <c r="N267" s="73"/>
      <c r="O267" s="73"/>
      <c r="P267" s="73"/>
      <c r="Q267" s="73"/>
      <c r="R267" s="73"/>
      <c r="S267" s="73"/>
      <c r="T267" s="73"/>
      <c r="U267" s="73"/>
      <c r="V267" s="73"/>
      <c r="W267" s="73"/>
      <c r="X267" s="73"/>
      <c r="Y267" s="73"/>
      <c r="Z267" s="73"/>
      <c r="AA267" s="73"/>
      <c r="AB267" s="73"/>
      <c r="AC267" s="73"/>
      <c r="AD267" s="73"/>
      <c r="AE267" s="73"/>
      <c r="AF267" s="73"/>
      <c r="AG267" s="73"/>
      <c r="AH267" s="73"/>
      <c r="AI267" s="73"/>
      <c r="AJ267" s="73"/>
      <c r="AK267" s="73"/>
    </row>
    <row r="268" spans="3:37" x14ac:dyDescent="0.15">
      <c r="C268" s="73"/>
      <c r="D268" s="73"/>
      <c r="E268" s="73"/>
      <c r="F268" s="73"/>
      <c r="G268" s="73"/>
      <c r="H268" s="73"/>
      <c r="I268" s="73"/>
      <c r="J268" s="73"/>
      <c r="K268" s="73"/>
      <c r="L268" s="73"/>
      <c r="M268" s="73"/>
      <c r="N268" s="73"/>
      <c r="O268" s="73"/>
      <c r="P268" s="73"/>
      <c r="Q268" s="73"/>
      <c r="R268" s="73"/>
      <c r="S268" s="73"/>
      <c r="T268" s="73"/>
      <c r="U268" s="73"/>
      <c r="V268" s="73"/>
      <c r="W268" s="73"/>
      <c r="X268" s="73"/>
      <c r="Y268" s="73"/>
      <c r="Z268" s="73"/>
      <c r="AA268" s="73"/>
      <c r="AB268" s="73"/>
      <c r="AC268" s="73"/>
      <c r="AD268" s="73"/>
      <c r="AE268" s="73"/>
      <c r="AF268" s="73"/>
      <c r="AG268" s="73"/>
      <c r="AH268" s="73"/>
      <c r="AI268" s="73"/>
      <c r="AJ268" s="73"/>
      <c r="AK268" s="73"/>
    </row>
    <row r="269" spans="3:37" x14ac:dyDescent="0.15">
      <c r="C269" s="73"/>
      <c r="D269" s="73"/>
      <c r="E269" s="73"/>
      <c r="F269" s="73"/>
      <c r="G269" s="73"/>
      <c r="H269" s="73"/>
      <c r="I269" s="73"/>
      <c r="J269" s="73"/>
      <c r="K269" s="73"/>
      <c r="L269" s="73"/>
      <c r="M269" s="73"/>
      <c r="N269" s="73"/>
      <c r="O269" s="73"/>
      <c r="P269" s="73"/>
      <c r="Q269" s="73"/>
      <c r="R269" s="73"/>
      <c r="S269" s="73"/>
      <c r="T269" s="73"/>
      <c r="U269" s="73"/>
      <c r="V269" s="73"/>
      <c r="W269" s="73"/>
      <c r="X269" s="73"/>
      <c r="Y269" s="73"/>
      <c r="Z269" s="73"/>
      <c r="AA269" s="73"/>
      <c r="AB269" s="73"/>
      <c r="AC269" s="73"/>
      <c r="AD269" s="73"/>
      <c r="AE269" s="73"/>
      <c r="AF269" s="73"/>
      <c r="AG269" s="73"/>
      <c r="AH269" s="73"/>
      <c r="AI269" s="73"/>
      <c r="AJ269" s="73"/>
      <c r="AK269" s="73"/>
    </row>
    <row r="270" spans="3:37" x14ac:dyDescent="0.15">
      <c r="C270" s="73"/>
      <c r="D270" s="73"/>
      <c r="E270" s="73"/>
      <c r="F270" s="73"/>
      <c r="G270" s="73"/>
      <c r="H270" s="73"/>
      <c r="I270" s="73"/>
      <c r="J270" s="73"/>
      <c r="K270" s="73"/>
      <c r="L270" s="73"/>
      <c r="M270" s="73"/>
      <c r="N270" s="73"/>
      <c r="O270" s="73"/>
      <c r="P270" s="73"/>
      <c r="Q270" s="73"/>
      <c r="R270" s="73"/>
      <c r="S270" s="73"/>
      <c r="T270" s="73"/>
      <c r="U270" s="73"/>
      <c r="V270" s="73"/>
      <c r="W270" s="73"/>
      <c r="X270" s="73"/>
      <c r="Y270" s="73"/>
      <c r="Z270" s="73"/>
      <c r="AA270" s="73"/>
      <c r="AB270" s="73"/>
      <c r="AC270" s="73"/>
      <c r="AD270" s="73"/>
      <c r="AE270" s="73"/>
      <c r="AF270" s="73"/>
      <c r="AG270" s="73"/>
      <c r="AH270" s="73"/>
      <c r="AI270" s="73"/>
      <c r="AJ270" s="73"/>
      <c r="AK270" s="73"/>
    </row>
    <row r="271" spans="3:37" x14ac:dyDescent="0.15">
      <c r="C271" s="73"/>
      <c r="D271" s="73"/>
      <c r="E271" s="73"/>
      <c r="F271" s="73"/>
      <c r="G271" s="73"/>
      <c r="H271" s="73"/>
      <c r="I271" s="73"/>
      <c r="J271" s="73"/>
      <c r="K271" s="73"/>
      <c r="L271" s="73"/>
      <c r="M271" s="73"/>
      <c r="N271" s="73"/>
      <c r="O271" s="73"/>
      <c r="P271" s="73"/>
      <c r="Q271" s="73"/>
      <c r="R271" s="73"/>
      <c r="S271" s="73"/>
      <c r="T271" s="73"/>
      <c r="U271" s="73"/>
      <c r="V271" s="73"/>
      <c r="W271" s="73"/>
      <c r="X271" s="73"/>
      <c r="Y271" s="73"/>
      <c r="Z271" s="73"/>
      <c r="AA271" s="73"/>
      <c r="AB271" s="73"/>
      <c r="AC271" s="73"/>
      <c r="AD271" s="73"/>
      <c r="AE271" s="73"/>
      <c r="AF271" s="73"/>
      <c r="AG271" s="73"/>
      <c r="AH271" s="73"/>
      <c r="AI271" s="73"/>
      <c r="AJ271" s="73"/>
      <c r="AK271" s="73"/>
    </row>
    <row r="272" spans="3:37" x14ac:dyDescent="0.15">
      <c r="C272" s="73"/>
      <c r="D272" s="73"/>
      <c r="E272" s="73"/>
      <c r="F272" s="73"/>
      <c r="G272" s="73"/>
      <c r="H272" s="73"/>
      <c r="I272" s="73"/>
      <c r="J272" s="73"/>
      <c r="K272" s="73"/>
      <c r="L272" s="73"/>
      <c r="M272" s="73"/>
      <c r="N272" s="73"/>
      <c r="O272" s="73"/>
      <c r="P272" s="73"/>
      <c r="Q272" s="73"/>
      <c r="R272" s="73"/>
      <c r="S272" s="73"/>
      <c r="T272" s="73"/>
      <c r="U272" s="73"/>
      <c r="V272" s="73"/>
      <c r="W272" s="73"/>
      <c r="X272" s="73"/>
      <c r="Y272" s="73"/>
      <c r="Z272" s="73"/>
      <c r="AA272" s="73"/>
      <c r="AB272" s="73"/>
      <c r="AC272" s="73"/>
      <c r="AD272" s="73"/>
      <c r="AE272" s="73"/>
      <c r="AF272" s="73"/>
      <c r="AG272" s="73"/>
      <c r="AH272" s="73"/>
      <c r="AI272" s="73"/>
      <c r="AJ272" s="73"/>
      <c r="AK272" s="73"/>
    </row>
    <row r="273" spans="3:37" x14ac:dyDescent="0.15">
      <c r="C273" s="73"/>
      <c r="D273" s="73"/>
      <c r="E273" s="73"/>
      <c r="F273" s="73"/>
      <c r="G273" s="73"/>
      <c r="H273" s="73"/>
      <c r="I273" s="73"/>
      <c r="J273" s="73"/>
      <c r="K273" s="73"/>
      <c r="L273" s="73"/>
      <c r="M273" s="73"/>
      <c r="N273" s="73"/>
      <c r="O273" s="73"/>
      <c r="P273" s="73"/>
      <c r="Q273" s="73"/>
      <c r="R273" s="73"/>
      <c r="S273" s="73"/>
      <c r="T273" s="73"/>
      <c r="U273" s="73"/>
      <c r="V273" s="73"/>
      <c r="W273" s="73"/>
      <c r="X273" s="73"/>
      <c r="Y273" s="73"/>
      <c r="Z273" s="73"/>
      <c r="AA273" s="73"/>
      <c r="AB273" s="73"/>
      <c r="AC273" s="73"/>
      <c r="AD273" s="73"/>
      <c r="AE273" s="73"/>
      <c r="AF273" s="73"/>
      <c r="AG273" s="73"/>
      <c r="AH273" s="73"/>
      <c r="AI273" s="73"/>
      <c r="AJ273" s="73"/>
      <c r="AK273" s="73"/>
    </row>
    <row r="274" spans="3:37" x14ac:dyDescent="0.15">
      <c r="C274" s="73"/>
      <c r="D274" s="73"/>
      <c r="E274" s="73"/>
      <c r="F274" s="73"/>
      <c r="G274" s="73"/>
      <c r="H274" s="73"/>
      <c r="I274" s="73"/>
      <c r="J274" s="73"/>
      <c r="K274" s="73"/>
      <c r="L274" s="73"/>
      <c r="M274" s="73"/>
      <c r="N274" s="73"/>
      <c r="O274" s="73"/>
      <c r="P274" s="73"/>
      <c r="Q274" s="73"/>
      <c r="R274" s="73"/>
      <c r="S274" s="73"/>
      <c r="T274" s="73"/>
      <c r="U274" s="73"/>
      <c r="V274" s="73"/>
      <c r="W274" s="73"/>
      <c r="X274" s="73"/>
      <c r="Y274" s="73"/>
      <c r="Z274" s="73"/>
      <c r="AA274" s="73"/>
      <c r="AB274" s="73"/>
      <c r="AC274" s="73"/>
      <c r="AD274" s="73"/>
      <c r="AE274" s="73"/>
      <c r="AF274" s="73"/>
      <c r="AG274" s="73"/>
      <c r="AH274" s="73"/>
      <c r="AI274" s="73"/>
      <c r="AJ274" s="73"/>
      <c r="AK274" s="73"/>
    </row>
    <row r="275" spans="3:37" x14ac:dyDescent="0.15">
      <c r="C275" s="73"/>
      <c r="D275" s="73"/>
      <c r="E275" s="73"/>
      <c r="F275" s="73"/>
      <c r="G275" s="73"/>
      <c r="H275" s="73"/>
      <c r="I275" s="73"/>
      <c r="J275" s="73"/>
      <c r="K275" s="73"/>
      <c r="L275" s="73"/>
      <c r="M275" s="73"/>
      <c r="N275" s="73"/>
      <c r="O275" s="73"/>
      <c r="P275" s="73"/>
      <c r="Q275" s="73"/>
      <c r="R275" s="73"/>
      <c r="S275" s="73"/>
      <c r="T275" s="73"/>
      <c r="U275" s="73"/>
      <c r="V275" s="73"/>
      <c r="W275" s="73"/>
      <c r="X275" s="73"/>
      <c r="Y275" s="73"/>
      <c r="Z275" s="73"/>
      <c r="AA275" s="73"/>
      <c r="AB275" s="73"/>
      <c r="AC275" s="73"/>
      <c r="AD275" s="73"/>
      <c r="AE275" s="73"/>
      <c r="AF275" s="73"/>
      <c r="AG275" s="73"/>
      <c r="AH275" s="73"/>
      <c r="AI275" s="73"/>
      <c r="AJ275" s="73"/>
      <c r="AK275" s="73"/>
    </row>
    <row r="276" spans="3:37" x14ac:dyDescent="0.15">
      <c r="C276" s="73"/>
      <c r="D276" s="73"/>
      <c r="E276" s="73"/>
      <c r="F276" s="73"/>
      <c r="G276" s="73"/>
      <c r="H276" s="73"/>
      <c r="I276" s="73"/>
      <c r="J276" s="73"/>
      <c r="K276" s="73"/>
      <c r="L276" s="73"/>
      <c r="M276" s="73"/>
      <c r="N276" s="73"/>
      <c r="O276" s="73"/>
      <c r="P276" s="73"/>
      <c r="Q276" s="73"/>
      <c r="R276" s="73"/>
      <c r="S276" s="73"/>
      <c r="T276" s="73"/>
      <c r="U276" s="73"/>
      <c r="V276" s="73"/>
      <c r="W276" s="73"/>
      <c r="X276" s="73"/>
      <c r="Y276" s="73"/>
      <c r="Z276" s="73"/>
      <c r="AA276" s="73"/>
      <c r="AB276" s="73"/>
      <c r="AC276" s="73"/>
      <c r="AD276" s="73"/>
      <c r="AE276" s="73"/>
      <c r="AF276" s="73"/>
      <c r="AG276" s="73"/>
      <c r="AH276" s="73"/>
      <c r="AI276" s="73"/>
      <c r="AJ276" s="73"/>
      <c r="AK276" s="73"/>
    </row>
    <row r="277" spans="3:37" x14ac:dyDescent="0.15">
      <c r="C277" s="73"/>
      <c r="D277" s="73"/>
      <c r="E277" s="73"/>
      <c r="F277" s="73"/>
      <c r="G277" s="73"/>
      <c r="H277" s="73"/>
      <c r="I277" s="73"/>
      <c r="J277" s="73"/>
      <c r="K277" s="73"/>
      <c r="L277" s="73"/>
      <c r="M277" s="73"/>
      <c r="N277" s="73"/>
      <c r="O277" s="73"/>
      <c r="P277" s="73"/>
      <c r="Q277" s="73"/>
      <c r="R277" s="73"/>
      <c r="S277" s="73"/>
      <c r="T277" s="73"/>
      <c r="U277" s="73"/>
      <c r="V277" s="73"/>
      <c r="W277" s="73"/>
      <c r="X277" s="73"/>
      <c r="Y277" s="73"/>
      <c r="Z277" s="73"/>
      <c r="AA277" s="73"/>
      <c r="AB277" s="73"/>
      <c r="AC277" s="73"/>
      <c r="AD277" s="73"/>
      <c r="AE277" s="73"/>
      <c r="AF277" s="73"/>
      <c r="AG277" s="73"/>
      <c r="AH277" s="73"/>
      <c r="AI277" s="73"/>
      <c r="AJ277" s="73"/>
      <c r="AK277" s="73"/>
    </row>
    <row r="278" spans="3:37" x14ac:dyDescent="0.15">
      <c r="C278" s="73"/>
      <c r="D278" s="73"/>
      <c r="E278" s="73"/>
      <c r="F278" s="73"/>
      <c r="G278" s="73"/>
      <c r="H278" s="73"/>
      <c r="I278" s="73"/>
      <c r="J278" s="73"/>
      <c r="K278" s="73"/>
      <c r="L278" s="73"/>
      <c r="M278" s="73"/>
      <c r="N278" s="73"/>
      <c r="O278" s="73"/>
      <c r="P278" s="73"/>
      <c r="Q278" s="73"/>
      <c r="R278" s="73"/>
      <c r="S278" s="73"/>
      <c r="T278" s="73"/>
      <c r="U278" s="73"/>
      <c r="V278" s="73"/>
      <c r="W278" s="73"/>
      <c r="X278" s="73"/>
      <c r="Y278" s="73"/>
      <c r="Z278" s="73"/>
      <c r="AA278" s="73"/>
      <c r="AB278" s="73"/>
      <c r="AC278" s="73"/>
      <c r="AD278" s="73"/>
      <c r="AE278" s="73"/>
      <c r="AF278" s="73"/>
      <c r="AG278" s="73"/>
      <c r="AH278" s="73"/>
      <c r="AI278" s="73"/>
      <c r="AJ278" s="73"/>
      <c r="AK278" s="73"/>
    </row>
    <row r="279" spans="3:37" x14ac:dyDescent="0.15">
      <c r="C279" s="73"/>
      <c r="D279" s="73"/>
      <c r="E279" s="73"/>
      <c r="F279" s="73"/>
      <c r="G279" s="73"/>
      <c r="H279" s="73"/>
      <c r="I279" s="73"/>
      <c r="J279" s="73"/>
      <c r="K279" s="73"/>
      <c r="L279" s="73"/>
      <c r="M279" s="73"/>
      <c r="N279" s="73"/>
      <c r="O279" s="73"/>
      <c r="P279" s="73"/>
      <c r="Q279" s="73"/>
      <c r="R279" s="73"/>
      <c r="S279" s="73"/>
      <c r="T279" s="73"/>
      <c r="U279" s="73"/>
      <c r="V279" s="73"/>
      <c r="W279" s="73"/>
      <c r="X279" s="73"/>
      <c r="Y279" s="73"/>
      <c r="Z279" s="73"/>
      <c r="AA279" s="73"/>
      <c r="AB279" s="73"/>
      <c r="AC279" s="73"/>
      <c r="AD279" s="73"/>
      <c r="AE279" s="73"/>
      <c r="AF279" s="73"/>
      <c r="AG279" s="73"/>
      <c r="AH279" s="73"/>
      <c r="AI279" s="73"/>
      <c r="AJ279" s="73"/>
      <c r="AK279" s="73"/>
    </row>
    <row r="280" spans="3:37" x14ac:dyDescent="0.15">
      <c r="C280" s="73"/>
      <c r="D280" s="73"/>
      <c r="E280" s="73"/>
      <c r="F280" s="73"/>
      <c r="G280" s="73"/>
      <c r="H280" s="73"/>
      <c r="I280" s="73"/>
      <c r="J280" s="73"/>
      <c r="K280" s="73"/>
      <c r="L280" s="73"/>
      <c r="M280" s="73"/>
      <c r="N280" s="73"/>
      <c r="O280" s="73"/>
      <c r="P280" s="73"/>
      <c r="Q280" s="73"/>
      <c r="R280" s="73"/>
      <c r="S280" s="73"/>
      <c r="T280" s="73"/>
      <c r="U280" s="73"/>
      <c r="V280" s="73"/>
      <c r="W280" s="73"/>
      <c r="X280" s="73"/>
      <c r="Y280" s="73"/>
      <c r="Z280" s="73"/>
      <c r="AA280" s="73"/>
      <c r="AB280" s="73"/>
      <c r="AC280" s="73"/>
      <c r="AD280" s="73"/>
      <c r="AE280" s="73"/>
      <c r="AF280" s="73"/>
      <c r="AG280" s="73"/>
      <c r="AH280" s="73"/>
      <c r="AI280" s="73"/>
      <c r="AJ280" s="73"/>
      <c r="AK280" s="73"/>
    </row>
    <row r="281" spans="3:37" x14ac:dyDescent="0.15">
      <c r="C281" s="73"/>
      <c r="D281" s="73"/>
      <c r="E281" s="73"/>
      <c r="F281" s="73"/>
      <c r="G281" s="73"/>
      <c r="H281" s="73"/>
      <c r="I281" s="73"/>
      <c r="J281" s="73"/>
      <c r="K281" s="73"/>
      <c r="L281" s="73"/>
      <c r="M281" s="73"/>
      <c r="N281" s="73"/>
      <c r="O281" s="73"/>
      <c r="P281" s="73"/>
      <c r="Q281" s="73"/>
      <c r="R281" s="73"/>
      <c r="S281" s="73"/>
      <c r="T281" s="73"/>
      <c r="U281" s="73"/>
      <c r="V281" s="73"/>
      <c r="W281" s="73"/>
      <c r="X281" s="73"/>
      <c r="Y281" s="73"/>
      <c r="Z281" s="73"/>
      <c r="AA281" s="73"/>
      <c r="AB281" s="73"/>
      <c r="AC281" s="73"/>
      <c r="AD281" s="73"/>
      <c r="AE281" s="73"/>
      <c r="AF281" s="73"/>
      <c r="AG281" s="73"/>
      <c r="AH281" s="73"/>
      <c r="AI281" s="73"/>
      <c r="AJ281" s="73"/>
      <c r="AK281" s="73"/>
    </row>
    <row r="282" spans="3:37" x14ac:dyDescent="0.15">
      <c r="C282" s="73"/>
      <c r="D282" s="73"/>
      <c r="E282" s="73"/>
      <c r="F282" s="73"/>
      <c r="G282" s="73"/>
      <c r="H282" s="73"/>
      <c r="I282" s="73"/>
      <c r="J282" s="73"/>
      <c r="K282" s="73"/>
      <c r="L282" s="73"/>
      <c r="M282" s="73"/>
      <c r="N282" s="73"/>
      <c r="O282" s="73"/>
      <c r="P282" s="73"/>
      <c r="Q282" s="73"/>
      <c r="R282" s="73"/>
      <c r="S282" s="73"/>
      <c r="T282" s="73"/>
      <c r="U282" s="73"/>
      <c r="V282" s="73"/>
      <c r="W282" s="73"/>
      <c r="X282" s="73"/>
      <c r="Y282" s="73"/>
      <c r="Z282" s="73"/>
      <c r="AA282" s="73"/>
      <c r="AB282" s="73"/>
      <c r="AC282" s="73"/>
      <c r="AD282" s="73"/>
      <c r="AE282" s="73"/>
      <c r="AF282" s="73"/>
      <c r="AG282" s="73"/>
      <c r="AH282" s="73"/>
      <c r="AI282" s="73"/>
      <c r="AJ282" s="73"/>
      <c r="AK282" s="73"/>
    </row>
    <row r="283" spans="3:37" x14ac:dyDescent="0.15">
      <c r="C283" s="73"/>
      <c r="D283" s="73"/>
      <c r="E283" s="73"/>
      <c r="F283" s="73"/>
      <c r="G283" s="73"/>
      <c r="H283" s="73"/>
      <c r="I283" s="73"/>
      <c r="J283" s="73"/>
      <c r="K283" s="73"/>
      <c r="L283" s="73"/>
      <c r="M283" s="73"/>
      <c r="N283" s="73"/>
      <c r="O283" s="73"/>
      <c r="P283" s="73"/>
      <c r="Q283" s="73"/>
      <c r="R283" s="73"/>
      <c r="S283" s="73"/>
      <c r="T283" s="73"/>
      <c r="U283" s="73"/>
      <c r="V283" s="73"/>
      <c r="W283" s="73"/>
      <c r="X283" s="73"/>
      <c r="Y283" s="73"/>
      <c r="Z283" s="73"/>
      <c r="AA283" s="73"/>
      <c r="AB283" s="73"/>
      <c r="AC283" s="73"/>
      <c r="AD283" s="73"/>
      <c r="AE283" s="73"/>
      <c r="AF283" s="73"/>
      <c r="AG283" s="73"/>
      <c r="AH283" s="73"/>
      <c r="AI283" s="73"/>
      <c r="AJ283" s="73"/>
      <c r="AK283" s="73"/>
    </row>
    <row r="284" spans="3:37" x14ac:dyDescent="0.15">
      <c r="C284" s="73"/>
      <c r="D284" s="73"/>
      <c r="E284" s="73"/>
      <c r="F284" s="73"/>
      <c r="G284" s="73"/>
      <c r="H284" s="73"/>
      <c r="I284" s="73"/>
      <c r="J284" s="73"/>
      <c r="K284" s="73"/>
      <c r="L284" s="73"/>
      <c r="M284" s="73"/>
      <c r="N284" s="73"/>
      <c r="O284" s="73"/>
      <c r="P284" s="73"/>
      <c r="Q284" s="73"/>
      <c r="R284" s="73"/>
      <c r="S284" s="73"/>
      <c r="T284" s="73"/>
      <c r="U284" s="73"/>
      <c r="V284" s="73"/>
      <c r="W284" s="73"/>
      <c r="X284" s="73"/>
      <c r="Y284" s="73"/>
      <c r="Z284" s="73"/>
      <c r="AA284" s="73"/>
      <c r="AB284" s="73"/>
      <c r="AC284" s="73"/>
      <c r="AD284" s="73"/>
      <c r="AE284" s="73"/>
      <c r="AF284" s="73"/>
      <c r="AG284" s="73"/>
      <c r="AH284" s="73"/>
      <c r="AI284" s="73"/>
      <c r="AJ284" s="73"/>
      <c r="AK284" s="73"/>
    </row>
    <row r="285" spans="3:37" x14ac:dyDescent="0.15">
      <c r="C285" s="73"/>
      <c r="D285" s="73"/>
      <c r="E285" s="73"/>
      <c r="F285" s="73"/>
      <c r="G285" s="73"/>
      <c r="H285" s="73"/>
      <c r="I285" s="73"/>
      <c r="J285" s="73"/>
      <c r="K285" s="73"/>
      <c r="L285" s="73"/>
      <c r="M285" s="73"/>
      <c r="N285" s="73"/>
      <c r="O285" s="73"/>
      <c r="P285" s="73"/>
      <c r="Q285" s="73"/>
      <c r="R285" s="73"/>
      <c r="S285" s="73"/>
      <c r="T285" s="73"/>
      <c r="U285" s="73"/>
      <c r="V285" s="73"/>
      <c r="W285" s="73"/>
      <c r="X285" s="73"/>
      <c r="Y285" s="73"/>
      <c r="Z285" s="73"/>
      <c r="AA285" s="73"/>
      <c r="AB285" s="73"/>
      <c r="AC285" s="73"/>
      <c r="AD285" s="73"/>
      <c r="AE285" s="73"/>
      <c r="AF285" s="73"/>
      <c r="AG285" s="73"/>
      <c r="AH285" s="73"/>
      <c r="AI285" s="73"/>
      <c r="AJ285" s="73"/>
      <c r="AK285" s="73"/>
    </row>
    <row r="286" spans="3:37" x14ac:dyDescent="0.15">
      <c r="C286" s="73"/>
      <c r="D286" s="73"/>
      <c r="E286" s="73"/>
      <c r="F286" s="73"/>
      <c r="G286" s="73"/>
      <c r="H286" s="73"/>
      <c r="I286" s="73"/>
      <c r="J286" s="73"/>
      <c r="K286" s="73"/>
      <c r="L286" s="73"/>
      <c r="M286" s="73"/>
      <c r="N286" s="73"/>
      <c r="O286" s="73"/>
      <c r="P286" s="73"/>
      <c r="Q286" s="73"/>
      <c r="R286" s="73"/>
      <c r="S286" s="73"/>
      <c r="T286" s="73"/>
      <c r="U286" s="73"/>
      <c r="V286" s="73"/>
      <c r="W286" s="73"/>
      <c r="X286" s="73"/>
      <c r="Y286" s="73"/>
      <c r="Z286" s="73"/>
      <c r="AA286" s="73"/>
      <c r="AB286" s="73"/>
      <c r="AC286" s="73"/>
      <c r="AD286" s="73"/>
      <c r="AE286" s="73"/>
      <c r="AF286" s="73"/>
      <c r="AG286" s="73"/>
      <c r="AH286" s="73"/>
      <c r="AI286" s="73"/>
      <c r="AJ286" s="73"/>
      <c r="AK286" s="73"/>
    </row>
    <row r="287" spans="3:37" x14ac:dyDescent="0.15">
      <c r="C287" s="73"/>
      <c r="D287" s="73"/>
      <c r="E287" s="73"/>
      <c r="F287" s="73"/>
      <c r="G287" s="73"/>
      <c r="H287" s="73"/>
      <c r="I287" s="73"/>
      <c r="J287" s="73"/>
      <c r="K287" s="73"/>
      <c r="L287" s="73"/>
      <c r="M287" s="73"/>
      <c r="N287" s="73"/>
      <c r="O287" s="73"/>
      <c r="P287" s="73"/>
      <c r="Q287" s="73"/>
      <c r="R287" s="73"/>
      <c r="S287" s="73"/>
      <c r="T287" s="73"/>
      <c r="U287" s="73"/>
      <c r="V287" s="73"/>
      <c r="W287" s="73"/>
      <c r="X287" s="73"/>
      <c r="Y287" s="73"/>
      <c r="Z287" s="73"/>
      <c r="AA287" s="73"/>
      <c r="AB287" s="73"/>
      <c r="AC287" s="73"/>
      <c r="AD287" s="73"/>
      <c r="AE287" s="73"/>
      <c r="AF287" s="73"/>
      <c r="AG287" s="73"/>
      <c r="AH287" s="73"/>
      <c r="AI287" s="73"/>
      <c r="AJ287" s="73"/>
      <c r="AK287" s="73"/>
    </row>
    <row r="288" spans="3:37" x14ac:dyDescent="0.15">
      <c r="C288" s="73"/>
      <c r="D288" s="73"/>
      <c r="E288" s="73"/>
      <c r="F288" s="73"/>
      <c r="G288" s="73"/>
      <c r="H288" s="73"/>
      <c r="I288" s="73"/>
      <c r="J288" s="73"/>
      <c r="K288" s="73"/>
      <c r="L288" s="73"/>
      <c r="M288" s="73"/>
      <c r="N288" s="73"/>
      <c r="O288" s="73"/>
      <c r="P288" s="73"/>
      <c r="Q288" s="73"/>
      <c r="R288" s="73"/>
      <c r="S288" s="73"/>
      <c r="T288" s="73"/>
      <c r="U288" s="73"/>
      <c r="V288" s="73"/>
      <c r="W288" s="73"/>
      <c r="X288" s="73"/>
      <c r="Y288" s="73"/>
      <c r="Z288" s="73"/>
      <c r="AA288" s="73"/>
      <c r="AB288" s="73"/>
      <c r="AC288" s="73"/>
      <c r="AD288" s="73"/>
      <c r="AE288" s="73"/>
      <c r="AF288" s="73"/>
      <c r="AG288" s="73"/>
      <c r="AH288" s="73"/>
      <c r="AI288" s="73"/>
      <c r="AJ288" s="73"/>
      <c r="AK288" s="73"/>
    </row>
    <row r="289" spans="3:37" x14ac:dyDescent="0.15">
      <c r="C289" s="73"/>
      <c r="D289" s="73"/>
      <c r="E289" s="73"/>
      <c r="F289" s="73"/>
      <c r="G289" s="73"/>
      <c r="H289" s="73"/>
      <c r="I289" s="73"/>
      <c r="J289" s="73"/>
      <c r="K289" s="73"/>
      <c r="L289" s="73"/>
      <c r="M289" s="73"/>
      <c r="N289" s="73"/>
      <c r="O289" s="73"/>
      <c r="P289" s="73"/>
      <c r="Q289" s="73"/>
      <c r="R289" s="73"/>
      <c r="S289" s="73"/>
      <c r="T289" s="73"/>
      <c r="U289" s="73"/>
      <c r="V289" s="73"/>
      <c r="W289" s="73"/>
      <c r="X289" s="73"/>
      <c r="Y289" s="73"/>
      <c r="Z289" s="73"/>
      <c r="AA289" s="73"/>
      <c r="AB289" s="73"/>
      <c r="AC289" s="73"/>
      <c r="AD289" s="73"/>
      <c r="AE289" s="73"/>
      <c r="AF289" s="73"/>
      <c r="AG289" s="73"/>
      <c r="AH289" s="73"/>
      <c r="AI289" s="73"/>
      <c r="AJ289" s="73"/>
      <c r="AK289" s="73"/>
    </row>
    <row r="290" spans="3:37" x14ac:dyDescent="0.15">
      <c r="C290" s="73"/>
      <c r="D290" s="73"/>
      <c r="E290" s="73"/>
      <c r="F290" s="73"/>
      <c r="G290" s="73"/>
      <c r="H290" s="73"/>
      <c r="I290" s="73"/>
      <c r="J290" s="73"/>
      <c r="K290" s="73"/>
      <c r="L290" s="73"/>
      <c r="M290" s="73"/>
      <c r="N290" s="73"/>
      <c r="O290" s="73"/>
      <c r="P290" s="73"/>
      <c r="Q290" s="73"/>
      <c r="R290" s="73"/>
      <c r="S290" s="73"/>
      <c r="T290" s="73"/>
      <c r="U290" s="73"/>
      <c r="V290" s="73"/>
      <c r="W290" s="73"/>
      <c r="X290" s="73"/>
      <c r="Y290" s="73"/>
      <c r="Z290" s="73"/>
      <c r="AA290" s="73"/>
      <c r="AB290" s="73"/>
      <c r="AC290" s="73"/>
      <c r="AD290" s="73"/>
      <c r="AE290" s="73"/>
      <c r="AF290" s="73"/>
      <c r="AG290" s="73"/>
      <c r="AH290" s="73"/>
      <c r="AI290" s="73"/>
      <c r="AJ290" s="73"/>
      <c r="AK290" s="73"/>
    </row>
    <row r="291" spans="3:37" x14ac:dyDescent="0.15">
      <c r="C291" s="73"/>
      <c r="D291" s="73"/>
      <c r="E291" s="73"/>
      <c r="F291" s="73"/>
      <c r="G291" s="73"/>
      <c r="H291" s="73"/>
      <c r="I291" s="73"/>
      <c r="J291" s="73"/>
      <c r="K291" s="73"/>
      <c r="L291" s="73"/>
      <c r="M291" s="73"/>
      <c r="N291" s="73"/>
      <c r="O291" s="73"/>
      <c r="P291" s="73"/>
      <c r="Q291" s="73"/>
      <c r="R291" s="73"/>
      <c r="S291" s="73"/>
      <c r="T291" s="73"/>
      <c r="U291" s="73"/>
      <c r="V291" s="73"/>
      <c r="W291" s="73"/>
      <c r="X291" s="73"/>
      <c r="Y291" s="73"/>
      <c r="Z291" s="73"/>
      <c r="AA291" s="73"/>
      <c r="AB291" s="73"/>
      <c r="AC291" s="73"/>
      <c r="AD291" s="73"/>
      <c r="AE291" s="73"/>
      <c r="AF291" s="73"/>
      <c r="AG291" s="73"/>
      <c r="AH291" s="73"/>
      <c r="AI291" s="73"/>
      <c r="AJ291" s="73"/>
      <c r="AK291" s="73"/>
    </row>
    <row r="292" spans="3:37" x14ac:dyDescent="0.15">
      <c r="C292" s="73"/>
      <c r="D292" s="73"/>
      <c r="E292" s="73"/>
      <c r="F292" s="73"/>
      <c r="G292" s="73"/>
      <c r="H292" s="73"/>
      <c r="I292" s="73"/>
      <c r="J292" s="73"/>
      <c r="K292" s="73"/>
      <c r="L292" s="73"/>
      <c r="M292" s="73"/>
      <c r="N292" s="73"/>
      <c r="O292" s="73"/>
      <c r="P292" s="73"/>
      <c r="Q292" s="73"/>
      <c r="R292" s="73"/>
      <c r="S292" s="73"/>
      <c r="T292" s="73"/>
      <c r="U292" s="73"/>
      <c r="V292" s="73"/>
      <c r="W292" s="73"/>
      <c r="X292" s="73"/>
      <c r="Y292" s="73"/>
      <c r="Z292" s="73"/>
      <c r="AA292" s="73"/>
      <c r="AB292" s="73"/>
      <c r="AC292" s="73"/>
      <c r="AD292" s="73"/>
      <c r="AE292" s="73"/>
      <c r="AF292" s="73"/>
      <c r="AG292" s="73"/>
      <c r="AH292" s="73"/>
      <c r="AI292" s="73"/>
      <c r="AJ292" s="73"/>
      <c r="AK292" s="73"/>
    </row>
    <row r="293" spans="3:37" x14ac:dyDescent="0.15">
      <c r="C293" s="73"/>
      <c r="D293" s="73"/>
      <c r="E293" s="73"/>
      <c r="F293" s="73"/>
      <c r="G293" s="73"/>
      <c r="H293" s="73"/>
      <c r="I293" s="73"/>
      <c r="J293" s="73"/>
      <c r="K293" s="73"/>
      <c r="L293" s="73"/>
      <c r="M293" s="73"/>
      <c r="N293" s="73"/>
      <c r="O293" s="73"/>
      <c r="P293" s="73"/>
      <c r="Q293" s="73"/>
      <c r="R293" s="73"/>
      <c r="S293" s="73"/>
      <c r="T293" s="73"/>
      <c r="U293" s="73"/>
      <c r="V293" s="73"/>
      <c r="W293" s="73"/>
      <c r="X293" s="73"/>
      <c r="Y293" s="73"/>
      <c r="Z293" s="73"/>
      <c r="AA293" s="73"/>
      <c r="AB293" s="73"/>
      <c r="AC293" s="73"/>
      <c r="AD293" s="73"/>
      <c r="AE293" s="73"/>
      <c r="AF293" s="73"/>
      <c r="AG293" s="73"/>
      <c r="AH293" s="73"/>
      <c r="AI293" s="73"/>
      <c r="AJ293" s="73"/>
      <c r="AK293" s="73"/>
    </row>
    <row r="294" spans="3:37" x14ac:dyDescent="0.15">
      <c r="C294" s="73"/>
      <c r="D294" s="73"/>
      <c r="E294" s="73"/>
      <c r="F294" s="73"/>
      <c r="G294" s="73"/>
      <c r="H294" s="73"/>
      <c r="I294" s="73"/>
      <c r="J294" s="73"/>
      <c r="K294" s="73"/>
      <c r="L294" s="73"/>
      <c r="M294" s="73"/>
      <c r="N294" s="73"/>
      <c r="O294" s="73"/>
      <c r="P294" s="73"/>
      <c r="Q294" s="73"/>
      <c r="R294" s="73"/>
      <c r="S294" s="73"/>
      <c r="T294" s="73"/>
      <c r="U294" s="73"/>
      <c r="V294" s="73"/>
      <c r="W294" s="73"/>
      <c r="X294" s="73"/>
      <c r="Y294" s="73"/>
      <c r="Z294" s="73"/>
      <c r="AA294" s="73"/>
      <c r="AB294" s="73"/>
      <c r="AC294" s="73"/>
      <c r="AD294" s="73"/>
      <c r="AE294" s="73"/>
      <c r="AF294" s="73"/>
      <c r="AG294" s="73"/>
      <c r="AH294" s="73"/>
      <c r="AI294" s="73"/>
      <c r="AJ294" s="73"/>
      <c r="AK294" s="73"/>
    </row>
    <row r="295" spans="3:37" x14ac:dyDescent="0.15">
      <c r="C295" s="73"/>
      <c r="D295" s="73"/>
      <c r="E295" s="73"/>
      <c r="F295" s="73"/>
      <c r="G295" s="73"/>
      <c r="H295" s="73"/>
      <c r="I295" s="73"/>
      <c r="J295" s="73"/>
      <c r="K295" s="73"/>
      <c r="L295" s="73"/>
      <c r="M295" s="73"/>
      <c r="N295" s="73"/>
      <c r="O295" s="73"/>
      <c r="P295" s="73"/>
      <c r="Q295" s="73"/>
      <c r="R295" s="73"/>
      <c r="S295" s="73"/>
      <c r="T295" s="73"/>
      <c r="U295" s="73"/>
      <c r="V295" s="73"/>
      <c r="W295" s="73"/>
      <c r="X295" s="73"/>
      <c r="Y295" s="73"/>
      <c r="Z295" s="73"/>
      <c r="AA295" s="73"/>
      <c r="AB295" s="73"/>
      <c r="AC295" s="73"/>
      <c r="AD295" s="73"/>
      <c r="AE295" s="73"/>
      <c r="AF295" s="73"/>
      <c r="AG295" s="73"/>
      <c r="AH295" s="73"/>
      <c r="AI295" s="73"/>
      <c r="AJ295" s="73"/>
      <c r="AK295" s="73"/>
    </row>
    <row r="296" spans="3:37" x14ac:dyDescent="0.15">
      <c r="C296" s="73"/>
      <c r="D296" s="73"/>
      <c r="E296" s="73"/>
      <c r="F296" s="73"/>
      <c r="G296" s="73"/>
      <c r="H296" s="73"/>
      <c r="I296" s="73"/>
      <c r="J296" s="73"/>
      <c r="K296" s="73"/>
      <c r="L296" s="73"/>
      <c r="M296" s="73"/>
      <c r="N296" s="73"/>
      <c r="O296" s="73"/>
      <c r="P296" s="73"/>
      <c r="Q296" s="73"/>
      <c r="R296" s="73"/>
      <c r="S296" s="73"/>
      <c r="T296" s="73"/>
      <c r="U296" s="73"/>
      <c r="V296" s="73"/>
      <c r="W296" s="73"/>
      <c r="X296" s="73"/>
      <c r="Y296" s="73"/>
      <c r="Z296" s="73"/>
      <c r="AA296" s="73"/>
      <c r="AB296" s="73"/>
      <c r="AC296" s="73"/>
      <c r="AD296" s="73"/>
      <c r="AE296" s="73"/>
      <c r="AF296" s="73"/>
      <c r="AG296" s="73"/>
      <c r="AH296" s="73"/>
      <c r="AI296" s="73"/>
      <c r="AJ296" s="73"/>
      <c r="AK296" s="73"/>
    </row>
    <row r="297" spans="3:37" x14ac:dyDescent="0.15">
      <c r="C297" s="73"/>
      <c r="D297" s="73"/>
      <c r="E297" s="73"/>
      <c r="F297" s="73"/>
      <c r="G297" s="73"/>
      <c r="H297" s="73"/>
      <c r="I297" s="73"/>
      <c r="J297" s="73"/>
      <c r="K297" s="73"/>
      <c r="L297" s="73"/>
      <c r="M297" s="73"/>
      <c r="N297" s="73"/>
      <c r="O297" s="73"/>
      <c r="P297" s="73"/>
      <c r="Q297" s="73"/>
      <c r="R297" s="73"/>
      <c r="S297" s="73"/>
      <c r="T297" s="73"/>
      <c r="U297" s="73"/>
      <c r="V297" s="73"/>
      <c r="W297" s="73"/>
      <c r="X297" s="73"/>
      <c r="Y297" s="73"/>
      <c r="Z297" s="73"/>
      <c r="AA297" s="73"/>
      <c r="AB297" s="73"/>
      <c r="AC297" s="73"/>
      <c r="AD297" s="73"/>
      <c r="AE297" s="73"/>
      <c r="AF297" s="73"/>
      <c r="AG297" s="73"/>
      <c r="AH297" s="73"/>
      <c r="AI297" s="73"/>
      <c r="AJ297" s="73"/>
      <c r="AK297" s="73"/>
    </row>
    <row r="298" spans="3:37" x14ac:dyDescent="0.15">
      <c r="C298" s="73"/>
      <c r="D298" s="73"/>
      <c r="E298" s="73"/>
      <c r="F298" s="73"/>
      <c r="G298" s="73"/>
      <c r="H298" s="73"/>
      <c r="I298" s="73"/>
      <c r="J298" s="73"/>
      <c r="K298" s="73"/>
      <c r="L298" s="73"/>
      <c r="M298" s="73"/>
      <c r="N298" s="73"/>
      <c r="O298" s="73"/>
      <c r="P298" s="73"/>
      <c r="Q298" s="73"/>
      <c r="R298" s="73"/>
      <c r="S298" s="73"/>
      <c r="T298" s="73"/>
      <c r="U298" s="73"/>
      <c r="V298" s="73"/>
      <c r="W298" s="73"/>
      <c r="X298" s="73"/>
      <c r="Y298" s="73"/>
      <c r="Z298" s="73"/>
      <c r="AA298" s="73"/>
      <c r="AB298" s="73"/>
      <c r="AC298" s="73"/>
      <c r="AD298" s="73"/>
      <c r="AE298" s="73"/>
      <c r="AF298" s="73"/>
      <c r="AG298" s="73"/>
      <c r="AH298" s="73"/>
      <c r="AI298" s="73"/>
      <c r="AJ298" s="73"/>
      <c r="AK298" s="73"/>
    </row>
    <row r="299" spans="3:37" x14ac:dyDescent="0.15">
      <c r="C299" s="73"/>
      <c r="D299" s="73"/>
      <c r="E299" s="73"/>
      <c r="F299" s="73"/>
      <c r="G299" s="73"/>
      <c r="H299" s="73"/>
      <c r="I299" s="73"/>
      <c r="J299" s="73"/>
      <c r="K299" s="73"/>
      <c r="L299" s="73"/>
      <c r="M299" s="73"/>
      <c r="N299" s="73"/>
      <c r="O299" s="73"/>
      <c r="P299" s="73"/>
      <c r="Q299" s="73"/>
      <c r="R299" s="73"/>
      <c r="S299" s="73"/>
      <c r="T299" s="73"/>
      <c r="U299" s="73"/>
      <c r="V299" s="73"/>
      <c r="W299" s="73"/>
      <c r="X299" s="73"/>
      <c r="Y299" s="73"/>
      <c r="Z299" s="73"/>
      <c r="AA299" s="73"/>
      <c r="AB299" s="73"/>
      <c r="AC299" s="73"/>
      <c r="AD299" s="73"/>
      <c r="AE299" s="73"/>
      <c r="AF299" s="73"/>
      <c r="AG299" s="73"/>
      <c r="AH299" s="73"/>
      <c r="AI299" s="73"/>
      <c r="AJ299" s="73"/>
      <c r="AK299" s="73"/>
    </row>
    <row r="300" spans="3:37" x14ac:dyDescent="0.15">
      <c r="C300" s="73"/>
      <c r="D300" s="73"/>
      <c r="E300" s="73"/>
      <c r="F300" s="73"/>
      <c r="G300" s="73"/>
      <c r="H300" s="73"/>
      <c r="I300" s="73"/>
      <c r="J300" s="73"/>
      <c r="K300" s="73"/>
      <c r="L300" s="73"/>
      <c r="M300" s="73"/>
      <c r="N300" s="73"/>
      <c r="O300" s="73"/>
      <c r="P300" s="73"/>
      <c r="Q300" s="73"/>
      <c r="R300" s="73"/>
      <c r="S300" s="73"/>
      <c r="T300" s="73"/>
      <c r="U300" s="73"/>
      <c r="V300" s="73"/>
      <c r="W300" s="73"/>
      <c r="X300" s="73"/>
      <c r="Y300" s="73"/>
      <c r="Z300" s="73"/>
      <c r="AA300" s="73"/>
      <c r="AB300" s="73"/>
      <c r="AC300" s="73"/>
      <c r="AD300" s="73"/>
      <c r="AE300" s="73"/>
      <c r="AF300" s="73"/>
      <c r="AG300" s="73"/>
      <c r="AH300" s="73"/>
      <c r="AI300" s="73"/>
      <c r="AJ300" s="73"/>
      <c r="AK300" s="73"/>
    </row>
    <row r="301" spans="3:37" x14ac:dyDescent="0.15">
      <c r="C301" s="73"/>
      <c r="D301" s="73"/>
      <c r="E301" s="73"/>
      <c r="F301" s="73"/>
      <c r="G301" s="73"/>
      <c r="H301" s="73"/>
      <c r="I301" s="73"/>
      <c r="J301" s="73"/>
      <c r="K301" s="73"/>
      <c r="L301" s="73"/>
      <c r="M301" s="73"/>
      <c r="N301" s="73"/>
      <c r="O301" s="73"/>
      <c r="P301" s="73"/>
      <c r="Q301" s="73"/>
      <c r="R301" s="73"/>
      <c r="S301" s="73"/>
      <c r="T301" s="73"/>
      <c r="U301" s="73"/>
      <c r="V301" s="73"/>
      <c r="W301" s="73"/>
      <c r="X301" s="73"/>
      <c r="Y301" s="73"/>
      <c r="Z301" s="73"/>
      <c r="AA301" s="73"/>
      <c r="AB301" s="73"/>
      <c r="AC301" s="73"/>
      <c r="AD301" s="73"/>
      <c r="AE301" s="73"/>
      <c r="AF301" s="73"/>
      <c r="AG301" s="73"/>
      <c r="AH301" s="73"/>
      <c r="AI301" s="73"/>
      <c r="AJ301" s="73"/>
      <c r="AK301" s="73"/>
    </row>
    <row r="302" spans="3:37" x14ac:dyDescent="0.15">
      <c r="C302" s="73"/>
      <c r="D302" s="73"/>
      <c r="E302" s="73"/>
      <c r="F302" s="73"/>
      <c r="G302" s="73"/>
      <c r="H302" s="73"/>
      <c r="I302" s="73"/>
      <c r="J302" s="73"/>
      <c r="K302" s="73"/>
      <c r="L302" s="73"/>
      <c r="M302" s="73"/>
      <c r="N302" s="73"/>
      <c r="O302" s="73"/>
      <c r="P302" s="73"/>
      <c r="Q302" s="73"/>
      <c r="R302" s="73"/>
      <c r="S302" s="73"/>
      <c r="T302" s="73"/>
      <c r="U302" s="73"/>
      <c r="V302" s="73"/>
      <c r="W302" s="73"/>
      <c r="X302" s="73"/>
      <c r="Y302" s="73"/>
      <c r="Z302" s="73"/>
      <c r="AA302" s="73"/>
      <c r="AB302" s="73"/>
      <c r="AC302" s="73"/>
      <c r="AD302" s="73"/>
      <c r="AE302" s="73"/>
      <c r="AF302" s="73"/>
      <c r="AG302" s="73"/>
      <c r="AH302" s="73"/>
      <c r="AI302" s="73"/>
      <c r="AJ302" s="73"/>
      <c r="AK302" s="73"/>
    </row>
    <row r="303" spans="3:37" x14ac:dyDescent="0.15">
      <c r="C303" s="73"/>
      <c r="D303" s="73"/>
      <c r="E303" s="73"/>
      <c r="F303" s="73"/>
      <c r="G303" s="73"/>
      <c r="H303" s="73"/>
      <c r="I303" s="73"/>
      <c r="J303" s="73"/>
      <c r="K303" s="73"/>
      <c r="L303" s="73"/>
      <c r="M303" s="73"/>
      <c r="N303" s="73"/>
      <c r="O303" s="73"/>
      <c r="P303" s="73"/>
      <c r="Q303" s="73"/>
      <c r="R303" s="73"/>
      <c r="S303" s="73"/>
      <c r="T303" s="73"/>
      <c r="U303" s="73"/>
      <c r="V303" s="73"/>
      <c r="W303" s="73"/>
      <c r="X303" s="73"/>
      <c r="Y303" s="73"/>
      <c r="Z303" s="73"/>
      <c r="AA303" s="73"/>
      <c r="AB303" s="73"/>
      <c r="AC303" s="73"/>
      <c r="AD303" s="73"/>
      <c r="AE303" s="73"/>
      <c r="AF303" s="73"/>
      <c r="AG303" s="73"/>
      <c r="AH303" s="73"/>
      <c r="AI303" s="73"/>
      <c r="AJ303" s="73"/>
      <c r="AK303" s="73"/>
    </row>
    <row r="304" spans="3:37" x14ac:dyDescent="0.15">
      <c r="C304" s="73"/>
      <c r="D304" s="73"/>
      <c r="E304" s="73"/>
      <c r="F304" s="73"/>
      <c r="G304" s="73"/>
      <c r="H304" s="73"/>
      <c r="I304" s="73"/>
      <c r="J304" s="73"/>
      <c r="K304" s="73"/>
      <c r="L304" s="73"/>
      <c r="M304" s="73"/>
      <c r="N304" s="73"/>
      <c r="O304" s="73"/>
      <c r="P304" s="73"/>
      <c r="Q304" s="73"/>
      <c r="R304" s="73"/>
      <c r="S304" s="73"/>
      <c r="T304" s="73"/>
      <c r="U304" s="73"/>
      <c r="V304" s="73"/>
      <c r="W304" s="73"/>
      <c r="X304" s="73"/>
      <c r="Y304" s="73"/>
      <c r="Z304" s="73"/>
      <c r="AA304" s="73"/>
      <c r="AB304" s="73"/>
      <c r="AC304" s="73"/>
      <c r="AD304" s="73"/>
      <c r="AE304" s="73"/>
      <c r="AF304" s="73"/>
      <c r="AG304" s="73"/>
      <c r="AH304" s="73"/>
      <c r="AI304" s="73"/>
      <c r="AJ304" s="73"/>
      <c r="AK304" s="73"/>
    </row>
    <row r="305" spans="3:37" x14ac:dyDescent="0.15">
      <c r="C305" s="73"/>
      <c r="D305" s="73"/>
      <c r="E305" s="73"/>
      <c r="F305" s="73"/>
      <c r="G305" s="73"/>
      <c r="H305" s="73"/>
      <c r="I305" s="73"/>
      <c r="J305" s="73"/>
      <c r="K305" s="73"/>
      <c r="L305" s="73"/>
      <c r="M305" s="73"/>
      <c r="N305" s="73"/>
      <c r="O305" s="73"/>
      <c r="P305" s="73"/>
      <c r="Q305" s="73"/>
      <c r="R305" s="73"/>
      <c r="S305" s="73"/>
      <c r="T305" s="73"/>
      <c r="U305" s="73"/>
      <c r="V305" s="73"/>
      <c r="W305" s="73"/>
      <c r="X305" s="73"/>
      <c r="Y305" s="73"/>
      <c r="Z305" s="73"/>
      <c r="AA305" s="73"/>
      <c r="AB305" s="73"/>
      <c r="AC305" s="73"/>
      <c r="AD305" s="73"/>
      <c r="AE305" s="73"/>
      <c r="AF305" s="73"/>
      <c r="AG305" s="73"/>
      <c r="AH305" s="73"/>
      <c r="AI305" s="73"/>
      <c r="AJ305" s="73"/>
      <c r="AK305" s="73"/>
    </row>
    <row r="306" spans="3:37" x14ac:dyDescent="0.15">
      <c r="C306" s="73"/>
      <c r="D306" s="73"/>
      <c r="E306" s="73"/>
      <c r="F306" s="73"/>
      <c r="G306" s="73"/>
      <c r="H306" s="73"/>
      <c r="I306" s="73"/>
      <c r="J306" s="73"/>
      <c r="K306" s="73"/>
      <c r="L306" s="73"/>
      <c r="M306" s="73"/>
      <c r="N306" s="73"/>
      <c r="O306" s="73"/>
      <c r="P306" s="73"/>
      <c r="Q306" s="73"/>
      <c r="R306" s="73"/>
      <c r="S306" s="73"/>
      <c r="T306" s="73"/>
      <c r="U306" s="73"/>
      <c r="V306" s="73"/>
      <c r="W306" s="73"/>
      <c r="X306" s="73"/>
      <c r="Y306" s="73"/>
      <c r="Z306" s="73"/>
      <c r="AA306" s="73"/>
      <c r="AB306" s="73"/>
      <c r="AC306" s="73"/>
      <c r="AD306" s="73"/>
      <c r="AE306" s="73"/>
      <c r="AF306" s="73"/>
      <c r="AG306" s="73"/>
      <c r="AH306" s="73"/>
      <c r="AI306" s="73"/>
      <c r="AJ306" s="73"/>
      <c r="AK306" s="73"/>
    </row>
    <row r="307" spans="3:37" x14ac:dyDescent="0.15">
      <c r="C307" s="73"/>
      <c r="D307" s="73"/>
      <c r="E307" s="73"/>
      <c r="F307" s="73"/>
      <c r="G307" s="73"/>
      <c r="H307" s="73"/>
      <c r="I307" s="73"/>
      <c r="J307" s="73"/>
      <c r="K307" s="73"/>
      <c r="L307" s="73"/>
      <c r="M307" s="73"/>
      <c r="N307" s="73"/>
      <c r="O307" s="73"/>
      <c r="P307" s="73"/>
      <c r="Q307" s="73"/>
      <c r="R307" s="73"/>
      <c r="S307" s="73"/>
      <c r="T307" s="73"/>
      <c r="U307" s="73"/>
      <c r="V307" s="73"/>
      <c r="W307" s="73"/>
      <c r="X307" s="73"/>
      <c r="Y307" s="73"/>
      <c r="Z307" s="73"/>
      <c r="AA307" s="73"/>
      <c r="AB307" s="73"/>
      <c r="AC307" s="73"/>
      <c r="AD307" s="73"/>
      <c r="AE307" s="73"/>
      <c r="AF307" s="73"/>
      <c r="AG307" s="73"/>
      <c r="AH307" s="73"/>
      <c r="AI307" s="73"/>
      <c r="AJ307" s="73"/>
      <c r="AK307" s="73"/>
    </row>
    <row r="308" spans="3:37" x14ac:dyDescent="0.15">
      <c r="C308" s="73"/>
      <c r="D308" s="73"/>
      <c r="E308" s="73"/>
      <c r="F308" s="73"/>
      <c r="G308" s="73"/>
      <c r="H308" s="73"/>
      <c r="I308" s="73"/>
      <c r="J308" s="73"/>
      <c r="K308" s="73"/>
      <c r="L308" s="73"/>
      <c r="M308" s="73"/>
      <c r="N308" s="73"/>
      <c r="O308" s="73"/>
      <c r="P308" s="73"/>
      <c r="Q308" s="73"/>
      <c r="R308" s="73"/>
      <c r="S308" s="73"/>
      <c r="T308" s="73"/>
      <c r="U308" s="73"/>
      <c r="V308" s="73"/>
      <c r="W308" s="73"/>
      <c r="X308" s="73"/>
      <c r="Y308" s="73"/>
      <c r="Z308" s="73"/>
      <c r="AA308" s="73"/>
      <c r="AB308" s="73"/>
      <c r="AC308" s="73"/>
      <c r="AD308" s="73"/>
      <c r="AE308" s="73"/>
      <c r="AF308" s="73"/>
      <c r="AG308" s="73"/>
      <c r="AH308" s="73"/>
      <c r="AI308" s="73"/>
      <c r="AJ308" s="73"/>
      <c r="AK308" s="73"/>
    </row>
    <row r="309" spans="3:37" x14ac:dyDescent="0.15">
      <c r="C309" s="73"/>
      <c r="D309" s="73"/>
      <c r="E309" s="73"/>
      <c r="F309" s="73"/>
      <c r="G309" s="73"/>
      <c r="H309" s="73"/>
      <c r="I309" s="73"/>
      <c r="J309" s="73"/>
      <c r="K309" s="73"/>
      <c r="L309" s="73"/>
      <c r="M309" s="73"/>
      <c r="N309" s="73"/>
      <c r="O309" s="73"/>
      <c r="P309" s="73"/>
      <c r="Q309" s="73"/>
      <c r="R309" s="73"/>
      <c r="S309" s="73"/>
      <c r="T309" s="73"/>
      <c r="U309" s="73"/>
      <c r="V309" s="73"/>
      <c r="W309" s="73"/>
      <c r="X309" s="73"/>
      <c r="Y309" s="73"/>
      <c r="Z309" s="73"/>
      <c r="AA309" s="73"/>
      <c r="AB309" s="73"/>
      <c r="AC309" s="73"/>
      <c r="AD309" s="73"/>
      <c r="AE309" s="73"/>
      <c r="AF309" s="73"/>
      <c r="AG309" s="73"/>
      <c r="AH309" s="73"/>
      <c r="AI309" s="73"/>
      <c r="AJ309" s="73"/>
      <c r="AK309" s="73"/>
    </row>
    <row r="310" spans="3:37" x14ac:dyDescent="0.15">
      <c r="C310" s="73"/>
      <c r="D310" s="73"/>
      <c r="E310" s="73"/>
      <c r="F310" s="73"/>
      <c r="G310" s="73"/>
      <c r="H310" s="73"/>
      <c r="I310" s="73"/>
      <c r="J310" s="73"/>
      <c r="K310" s="73"/>
      <c r="L310" s="73"/>
      <c r="M310" s="73"/>
      <c r="N310" s="73"/>
      <c r="O310" s="73"/>
      <c r="P310" s="73"/>
      <c r="Q310" s="73"/>
      <c r="R310" s="73"/>
      <c r="S310" s="73"/>
      <c r="T310" s="73"/>
      <c r="U310" s="73"/>
      <c r="V310" s="73"/>
      <c r="W310" s="73"/>
      <c r="X310" s="73"/>
      <c r="Y310" s="73"/>
      <c r="Z310" s="73"/>
      <c r="AA310" s="73"/>
      <c r="AB310" s="73"/>
      <c r="AC310" s="73"/>
      <c r="AD310" s="73"/>
      <c r="AE310" s="73"/>
      <c r="AF310" s="73"/>
      <c r="AG310" s="73"/>
      <c r="AH310" s="73"/>
      <c r="AI310" s="73"/>
      <c r="AJ310" s="73"/>
      <c r="AK310" s="73"/>
    </row>
    <row r="311" spans="3:37" x14ac:dyDescent="0.15">
      <c r="C311" s="73"/>
      <c r="D311" s="73"/>
      <c r="E311" s="73"/>
      <c r="F311" s="73"/>
      <c r="G311" s="73"/>
      <c r="H311" s="73"/>
      <c r="I311" s="73"/>
      <c r="J311" s="73"/>
      <c r="K311" s="73"/>
      <c r="L311" s="73"/>
      <c r="M311" s="73"/>
      <c r="N311" s="73"/>
      <c r="O311" s="73"/>
      <c r="P311" s="73"/>
      <c r="Q311" s="73"/>
      <c r="R311" s="73"/>
      <c r="S311" s="73"/>
      <c r="T311" s="73"/>
      <c r="U311" s="73"/>
      <c r="V311" s="73"/>
      <c r="W311" s="73"/>
      <c r="X311" s="73"/>
      <c r="Y311" s="73"/>
      <c r="Z311" s="73"/>
      <c r="AA311" s="73"/>
      <c r="AB311" s="73"/>
      <c r="AC311" s="73"/>
      <c r="AD311" s="73"/>
      <c r="AE311" s="73"/>
      <c r="AF311" s="73"/>
      <c r="AG311" s="73"/>
      <c r="AH311" s="73"/>
      <c r="AI311" s="73"/>
      <c r="AJ311" s="73"/>
      <c r="AK311" s="73"/>
    </row>
    <row r="312" spans="3:37" x14ac:dyDescent="0.15">
      <c r="C312" s="73"/>
      <c r="D312" s="73"/>
      <c r="E312" s="73"/>
      <c r="F312" s="73"/>
      <c r="G312" s="73"/>
      <c r="H312" s="73"/>
      <c r="I312" s="73"/>
      <c r="J312" s="73"/>
      <c r="K312" s="73"/>
      <c r="L312" s="73"/>
      <c r="M312" s="73"/>
      <c r="N312" s="73"/>
      <c r="O312" s="73"/>
      <c r="P312" s="73"/>
      <c r="Q312" s="73"/>
      <c r="R312" s="73"/>
      <c r="S312" s="73"/>
      <c r="T312" s="73"/>
      <c r="U312" s="73"/>
      <c r="V312" s="73"/>
      <c r="W312" s="73"/>
      <c r="X312" s="73"/>
      <c r="Y312" s="73"/>
      <c r="Z312" s="73"/>
      <c r="AA312" s="73"/>
      <c r="AB312" s="73"/>
      <c r="AC312" s="73"/>
      <c r="AD312" s="73"/>
      <c r="AE312" s="73"/>
      <c r="AF312" s="73"/>
      <c r="AG312" s="73"/>
      <c r="AH312" s="73"/>
      <c r="AI312" s="73"/>
      <c r="AJ312" s="73"/>
      <c r="AK312" s="73"/>
    </row>
    <row r="313" spans="3:37" x14ac:dyDescent="0.15">
      <c r="C313" s="73"/>
      <c r="D313" s="73"/>
      <c r="E313" s="73"/>
      <c r="F313" s="73"/>
      <c r="G313" s="73"/>
      <c r="H313" s="73"/>
      <c r="I313" s="73"/>
      <c r="J313" s="73"/>
      <c r="K313" s="73"/>
      <c r="L313" s="73"/>
      <c r="M313" s="73"/>
      <c r="N313" s="73"/>
      <c r="O313" s="73"/>
      <c r="P313" s="73"/>
      <c r="Q313" s="73"/>
      <c r="R313" s="73"/>
      <c r="S313" s="73"/>
      <c r="T313" s="73"/>
      <c r="U313" s="73"/>
      <c r="V313" s="73"/>
      <c r="W313" s="73"/>
      <c r="X313" s="73"/>
      <c r="Y313" s="73"/>
      <c r="Z313" s="73"/>
      <c r="AA313" s="73"/>
      <c r="AB313" s="73"/>
      <c r="AC313" s="73"/>
      <c r="AD313" s="73"/>
      <c r="AE313" s="73"/>
      <c r="AF313" s="73"/>
      <c r="AG313" s="73"/>
      <c r="AH313" s="73"/>
      <c r="AI313" s="73"/>
      <c r="AJ313" s="73"/>
      <c r="AK313" s="73"/>
    </row>
    <row r="314" spans="3:37" x14ac:dyDescent="0.15">
      <c r="C314" s="73"/>
      <c r="D314" s="73"/>
      <c r="E314" s="73"/>
      <c r="F314" s="73"/>
      <c r="G314" s="73"/>
      <c r="H314" s="73"/>
      <c r="I314" s="73"/>
      <c r="J314" s="73"/>
      <c r="K314" s="73"/>
      <c r="L314" s="73"/>
      <c r="M314" s="73"/>
      <c r="N314" s="73"/>
      <c r="O314" s="73"/>
      <c r="P314" s="73"/>
      <c r="Q314" s="73"/>
      <c r="R314" s="73"/>
      <c r="S314" s="73"/>
      <c r="T314" s="73"/>
      <c r="U314" s="73"/>
      <c r="V314" s="73"/>
      <c r="W314" s="73"/>
      <c r="X314" s="73"/>
      <c r="Y314" s="73"/>
      <c r="Z314" s="73"/>
      <c r="AA314" s="73"/>
      <c r="AB314" s="73"/>
      <c r="AC314" s="73"/>
      <c r="AD314" s="73"/>
      <c r="AE314" s="73"/>
      <c r="AF314" s="73"/>
      <c r="AG314" s="73"/>
      <c r="AH314" s="73"/>
      <c r="AI314" s="73"/>
      <c r="AJ314" s="73"/>
      <c r="AK314" s="73"/>
    </row>
    <row r="315" spans="3:37" x14ac:dyDescent="0.15">
      <c r="C315" s="73"/>
      <c r="D315" s="73"/>
      <c r="E315" s="73"/>
      <c r="F315" s="73"/>
      <c r="G315" s="73"/>
      <c r="H315" s="73"/>
      <c r="I315" s="73"/>
      <c r="J315" s="73"/>
      <c r="K315" s="73"/>
      <c r="L315" s="73"/>
      <c r="M315" s="73"/>
      <c r="N315" s="73"/>
      <c r="O315" s="73"/>
      <c r="P315" s="73"/>
      <c r="Q315" s="73"/>
      <c r="R315" s="73"/>
      <c r="S315" s="73"/>
      <c r="T315" s="73"/>
      <c r="U315" s="73"/>
      <c r="V315" s="73"/>
      <c r="W315" s="73"/>
      <c r="X315" s="73"/>
      <c r="Y315" s="73"/>
      <c r="Z315" s="73"/>
      <c r="AA315" s="73"/>
      <c r="AB315" s="73"/>
      <c r="AC315" s="73"/>
      <c r="AD315" s="73"/>
      <c r="AE315" s="73"/>
      <c r="AF315" s="73"/>
      <c r="AG315" s="73"/>
      <c r="AH315" s="73"/>
      <c r="AI315" s="73"/>
      <c r="AJ315" s="73"/>
      <c r="AK315" s="73"/>
    </row>
    <row r="316" spans="3:37" x14ac:dyDescent="0.15">
      <c r="C316" s="73"/>
      <c r="D316" s="73"/>
      <c r="E316" s="73"/>
      <c r="F316" s="73"/>
      <c r="G316" s="73"/>
      <c r="H316" s="73"/>
      <c r="I316" s="73"/>
      <c r="J316" s="73"/>
      <c r="K316" s="73"/>
      <c r="L316" s="73"/>
      <c r="M316" s="73"/>
      <c r="N316" s="73"/>
      <c r="O316" s="73"/>
      <c r="P316" s="73"/>
      <c r="Q316" s="73"/>
      <c r="R316" s="73"/>
      <c r="S316" s="73"/>
      <c r="T316" s="73"/>
      <c r="U316" s="73"/>
      <c r="V316" s="73"/>
      <c r="W316" s="73"/>
      <c r="X316" s="73"/>
      <c r="Y316" s="73"/>
      <c r="Z316" s="73"/>
      <c r="AA316" s="73"/>
      <c r="AB316" s="73"/>
      <c r="AC316" s="73"/>
      <c r="AD316" s="73"/>
      <c r="AE316" s="73"/>
      <c r="AF316" s="73"/>
      <c r="AG316" s="73"/>
      <c r="AH316" s="73"/>
      <c r="AI316" s="73"/>
      <c r="AJ316" s="73"/>
      <c r="AK316" s="73"/>
    </row>
    <row r="317" spans="3:37" x14ac:dyDescent="0.15">
      <c r="C317" s="73"/>
      <c r="D317" s="73"/>
      <c r="E317" s="73"/>
      <c r="F317" s="73"/>
      <c r="G317" s="73"/>
      <c r="H317" s="73"/>
      <c r="I317" s="73"/>
      <c r="J317" s="73"/>
      <c r="K317" s="73"/>
      <c r="L317" s="73"/>
      <c r="M317" s="73"/>
      <c r="N317" s="73"/>
      <c r="O317" s="73"/>
      <c r="P317" s="73"/>
      <c r="Q317" s="73"/>
      <c r="R317" s="73"/>
      <c r="S317" s="73"/>
      <c r="T317" s="73"/>
      <c r="U317" s="73"/>
      <c r="V317" s="73"/>
      <c r="W317" s="73"/>
      <c r="X317" s="73"/>
      <c r="Y317" s="73"/>
      <c r="Z317" s="73"/>
      <c r="AA317" s="73"/>
      <c r="AB317" s="73"/>
      <c r="AC317" s="73"/>
      <c r="AD317" s="73"/>
      <c r="AE317" s="73"/>
      <c r="AF317" s="73"/>
      <c r="AG317" s="73"/>
      <c r="AH317" s="73"/>
      <c r="AI317" s="73"/>
      <c r="AJ317" s="73"/>
      <c r="AK317" s="73"/>
    </row>
    <row r="318" spans="3:37" x14ac:dyDescent="0.15">
      <c r="C318" s="73"/>
      <c r="D318" s="73"/>
      <c r="E318" s="73"/>
      <c r="F318" s="73"/>
      <c r="G318" s="73"/>
      <c r="H318" s="73"/>
      <c r="I318" s="73"/>
      <c r="J318" s="73"/>
      <c r="K318" s="73"/>
      <c r="L318" s="73"/>
      <c r="M318" s="73"/>
      <c r="N318" s="73"/>
      <c r="O318" s="73"/>
      <c r="P318" s="73"/>
      <c r="Q318" s="73"/>
      <c r="R318" s="73"/>
      <c r="S318" s="73"/>
      <c r="T318" s="73"/>
      <c r="U318" s="73"/>
      <c r="V318" s="73"/>
      <c r="W318" s="73"/>
      <c r="X318" s="73"/>
      <c r="Y318" s="73"/>
      <c r="Z318" s="73"/>
      <c r="AA318" s="73"/>
      <c r="AB318" s="73"/>
      <c r="AC318" s="73"/>
      <c r="AD318" s="73"/>
      <c r="AE318" s="73"/>
      <c r="AF318" s="73"/>
      <c r="AG318" s="73"/>
      <c r="AH318" s="73"/>
      <c r="AI318" s="73"/>
      <c r="AJ318" s="73"/>
      <c r="AK318" s="73"/>
    </row>
    <row r="319" spans="3:37" x14ac:dyDescent="0.15">
      <c r="C319" s="73"/>
      <c r="D319" s="73"/>
      <c r="E319" s="73"/>
      <c r="F319" s="73"/>
      <c r="G319" s="73"/>
      <c r="H319" s="73"/>
      <c r="I319" s="73"/>
      <c r="J319" s="73"/>
      <c r="K319" s="73"/>
      <c r="L319" s="73"/>
      <c r="M319" s="73"/>
      <c r="N319" s="73"/>
      <c r="O319" s="73"/>
      <c r="P319" s="73"/>
      <c r="Q319" s="73"/>
      <c r="R319" s="73"/>
      <c r="S319" s="73"/>
      <c r="T319" s="73"/>
      <c r="U319" s="73"/>
      <c r="V319" s="73"/>
      <c r="W319" s="73"/>
      <c r="X319" s="73"/>
      <c r="Y319" s="73"/>
      <c r="Z319" s="73"/>
      <c r="AA319" s="73"/>
      <c r="AB319" s="73"/>
      <c r="AC319" s="73"/>
      <c r="AD319" s="73"/>
      <c r="AE319" s="73"/>
      <c r="AF319" s="73"/>
      <c r="AG319" s="73"/>
      <c r="AH319" s="73"/>
      <c r="AI319" s="73"/>
      <c r="AJ319" s="73"/>
      <c r="AK319" s="73"/>
    </row>
    <row r="320" spans="3:37" x14ac:dyDescent="0.15">
      <c r="C320" s="73"/>
      <c r="D320" s="73"/>
      <c r="E320" s="73"/>
      <c r="F320" s="73"/>
      <c r="G320" s="73"/>
      <c r="H320" s="73"/>
      <c r="I320" s="73"/>
      <c r="J320" s="73"/>
      <c r="K320" s="73"/>
      <c r="L320" s="73"/>
      <c r="M320" s="73"/>
      <c r="N320" s="73"/>
      <c r="O320" s="73"/>
      <c r="P320" s="73"/>
      <c r="Q320" s="73"/>
      <c r="R320" s="73"/>
      <c r="S320" s="73"/>
      <c r="T320" s="73"/>
      <c r="U320" s="73"/>
      <c r="V320" s="73"/>
      <c r="W320" s="73"/>
      <c r="X320" s="73"/>
      <c r="Y320" s="73"/>
      <c r="Z320" s="73"/>
      <c r="AA320" s="73"/>
      <c r="AB320" s="73"/>
      <c r="AC320" s="73"/>
      <c r="AD320" s="73"/>
      <c r="AE320" s="73"/>
      <c r="AF320" s="73"/>
      <c r="AG320" s="73"/>
      <c r="AH320" s="73"/>
      <c r="AI320" s="73"/>
      <c r="AJ320" s="73"/>
      <c r="AK320" s="73"/>
    </row>
    <row r="321" spans="3:37" x14ac:dyDescent="0.15">
      <c r="C321" s="73"/>
      <c r="D321" s="73"/>
      <c r="E321" s="73"/>
      <c r="F321" s="73"/>
      <c r="G321" s="73"/>
      <c r="H321" s="73"/>
      <c r="I321" s="73"/>
      <c r="J321" s="73"/>
      <c r="K321" s="73"/>
      <c r="L321" s="73"/>
      <c r="M321" s="73"/>
      <c r="N321" s="73"/>
      <c r="O321" s="73"/>
      <c r="P321" s="73"/>
      <c r="Q321" s="73"/>
      <c r="R321" s="73"/>
      <c r="S321" s="73"/>
      <c r="T321" s="73"/>
      <c r="U321" s="73"/>
      <c r="V321" s="73"/>
      <c r="W321" s="73"/>
      <c r="X321" s="73"/>
      <c r="Y321" s="73"/>
      <c r="Z321" s="73"/>
      <c r="AA321" s="73"/>
      <c r="AB321" s="73"/>
      <c r="AC321" s="73"/>
      <c r="AD321" s="73"/>
      <c r="AE321" s="73"/>
      <c r="AF321" s="73"/>
      <c r="AG321" s="73"/>
      <c r="AH321" s="73"/>
      <c r="AI321" s="73"/>
      <c r="AJ321" s="73"/>
      <c r="AK321" s="73"/>
    </row>
    <row r="322" spans="3:37" x14ac:dyDescent="0.15">
      <c r="C322" s="73"/>
      <c r="D322" s="73"/>
      <c r="E322" s="73"/>
      <c r="F322" s="73"/>
      <c r="G322" s="73"/>
      <c r="H322" s="73"/>
      <c r="I322" s="73"/>
      <c r="J322" s="73"/>
      <c r="K322" s="73"/>
      <c r="L322" s="73"/>
      <c r="M322" s="73"/>
      <c r="N322" s="73"/>
      <c r="O322" s="73"/>
      <c r="P322" s="73"/>
      <c r="Q322" s="73"/>
      <c r="R322" s="73"/>
      <c r="S322" s="73"/>
      <c r="T322" s="73"/>
      <c r="U322" s="73"/>
      <c r="V322" s="73"/>
      <c r="W322" s="73"/>
      <c r="X322" s="73"/>
      <c r="Y322" s="73"/>
      <c r="Z322" s="73"/>
      <c r="AA322" s="73"/>
      <c r="AB322" s="73"/>
      <c r="AC322" s="73"/>
      <c r="AD322" s="73"/>
      <c r="AE322" s="73"/>
      <c r="AF322" s="73"/>
      <c r="AG322" s="73"/>
      <c r="AH322" s="73"/>
      <c r="AI322" s="73"/>
      <c r="AJ322" s="73"/>
      <c r="AK322" s="73"/>
    </row>
    <row r="323" spans="3:37" x14ac:dyDescent="0.15">
      <c r="C323" s="73"/>
      <c r="D323" s="73"/>
      <c r="E323" s="73"/>
      <c r="F323" s="73"/>
      <c r="G323" s="73"/>
      <c r="H323" s="73"/>
      <c r="I323" s="73"/>
      <c r="J323" s="73"/>
      <c r="K323" s="73"/>
      <c r="L323" s="73"/>
      <c r="M323" s="73"/>
      <c r="N323" s="73"/>
      <c r="O323" s="73"/>
      <c r="P323" s="73"/>
      <c r="Q323" s="73"/>
      <c r="R323" s="73"/>
      <c r="S323" s="73"/>
      <c r="T323" s="73"/>
      <c r="U323" s="73"/>
      <c r="V323" s="73"/>
      <c r="W323" s="73"/>
      <c r="X323" s="73"/>
      <c r="Y323" s="73"/>
      <c r="Z323" s="73"/>
      <c r="AA323" s="73"/>
      <c r="AB323" s="73"/>
      <c r="AC323" s="73"/>
      <c r="AD323" s="73"/>
      <c r="AE323" s="73"/>
      <c r="AF323" s="73"/>
      <c r="AG323" s="73"/>
      <c r="AH323" s="73"/>
      <c r="AI323" s="73"/>
      <c r="AJ323" s="73"/>
      <c r="AK323" s="73"/>
    </row>
    <row r="324" spans="3:37" x14ac:dyDescent="0.15">
      <c r="C324" s="73"/>
      <c r="D324" s="73"/>
      <c r="E324" s="73"/>
      <c r="F324" s="73"/>
      <c r="G324" s="73"/>
      <c r="H324" s="73"/>
      <c r="I324" s="73"/>
      <c r="J324" s="73"/>
      <c r="K324" s="73"/>
      <c r="L324" s="73"/>
      <c r="M324" s="73"/>
      <c r="N324" s="73"/>
      <c r="O324" s="73"/>
      <c r="P324" s="73"/>
      <c r="Q324" s="73"/>
      <c r="R324" s="73"/>
      <c r="S324" s="73"/>
      <c r="T324" s="73"/>
      <c r="U324" s="73"/>
      <c r="V324" s="73"/>
      <c r="W324" s="73"/>
      <c r="X324" s="73"/>
      <c r="Y324" s="73"/>
      <c r="Z324" s="73"/>
      <c r="AA324" s="73"/>
      <c r="AB324" s="73"/>
      <c r="AC324" s="73"/>
      <c r="AD324" s="73"/>
      <c r="AE324" s="73"/>
      <c r="AF324" s="73"/>
      <c r="AG324" s="73"/>
      <c r="AH324" s="73"/>
      <c r="AI324" s="73"/>
      <c r="AJ324" s="73"/>
      <c r="AK324" s="73"/>
    </row>
    <row r="325" spans="3:37" x14ac:dyDescent="0.15">
      <c r="C325" s="73"/>
      <c r="D325" s="73"/>
      <c r="E325" s="73"/>
      <c r="F325" s="73"/>
      <c r="G325" s="73"/>
      <c r="H325" s="73"/>
      <c r="I325" s="73"/>
      <c r="J325" s="73"/>
      <c r="K325" s="73"/>
      <c r="L325" s="73"/>
      <c r="M325" s="73"/>
      <c r="N325" s="73"/>
      <c r="O325" s="73"/>
      <c r="P325" s="73"/>
      <c r="Q325" s="73"/>
      <c r="R325" s="73"/>
      <c r="S325" s="73"/>
      <c r="T325" s="73"/>
      <c r="U325" s="73"/>
      <c r="V325" s="73"/>
      <c r="W325" s="73"/>
      <c r="X325" s="73"/>
      <c r="Y325" s="73"/>
      <c r="Z325" s="73"/>
      <c r="AA325" s="73"/>
      <c r="AB325" s="73"/>
      <c r="AC325" s="73"/>
      <c r="AD325" s="73"/>
      <c r="AE325" s="73"/>
      <c r="AF325" s="73"/>
      <c r="AG325" s="73"/>
      <c r="AH325" s="73"/>
      <c r="AI325" s="73"/>
      <c r="AJ325" s="73"/>
      <c r="AK325" s="73"/>
    </row>
    <row r="326" spans="3:37" x14ac:dyDescent="0.15">
      <c r="C326" s="73"/>
      <c r="D326" s="73"/>
      <c r="E326" s="73"/>
      <c r="F326" s="73"/>
      <c r="G326" s="73"/>
      <c r="H326" s="73"/>
      <c r="I326" s="73"/>
      <c r="J326" s="73"/>
      <c r="K326" s="73"/>
      <c r="L326" s="73"/>
      <c r="M326" s="73"/>
      <c r="N326" s="73"/>
      <c r="O326" s="73"/>
      <c r="P326" s="73"/>
      <c r="Q326" s="73"/>
      <c r="R326" s="73"/>
      <c r="S326" s="73"/>
      <c r="T326" s="73"/>
      <c r="U326" s="73"/>
      <c r="V326" s="73"/>
      <c r="W326" s="73"/>
      <c r="X326" s="73"/>
      <c r="Y326" s="73"/>
      <c r="Z326" s="73"/>
      <c r="AA326" s="73"/>
      <c r="AB326" s="73"/>
      <c r="AC326" s="73"/>
      <c r="AD326" s="73"/>
      <c r="AE326" s="73"/>
      <c r="AF326" s="73"/>
      <c r="AG326" s="73"/>
      <c r="AH326" s="73"/>
      <c r="AI326" s="73"/>
      <c r="AJ326" s="73"/>
      <c r="AK326" s="73"/>
    </row>
    <row r="327" spans="3:37" x14ac:dyDescent="0.15">
      <c r="C327" s="73"/>
      <c r="D327" s="73"/>
      <c r="E327" s="73"/>
      <c r="F327" s="73"/>
      <c r="G327" s="73"/>
      <c r="H327" s="73"/>
      <c r="I327" s="73"/>
      <c r="J327" s="73"/>
      <c r="K327" s="73"/>
      <c r="L327" s="73"/>
      <c r="M327" s="73"/>
      <c r="N327" s="73"/>
      <c r="O327" s="73"/>
      <c r="P327" s="73"/>
      <c r="Q327" s="73"/>
      <c r="R327" s="73"/>
      <c r="S327" s="73"/>
      <c r="T327" s="73"/>
      <c r="U327" s="73"/>
      <c r="V327" s="73"/>
      <c r="W327" s="73"/>
      <c r="X327" s="73"/>
      <c r="Y327" s="73"/>
      <c r="Z327" s="73"/>
      <c r="AA327" s="73"/>
      <c r="AB327" s="73"/>
      <c r="AC327" s="73"/>
      <c r="AD327" s="73"/>
      <c r="AE327" s="73"/>
      <c r="AF327" s="73"/>
      <c r="AG327" s="73"/>
      <c r="AH327" s="73"/>
      <c r="AI327" s="73"/>
      <c r="AJ327" s="73"/>
      <c r="AK327" s="73"/>
    </row>
    <row r="328" spans="3:37" x14ac:dyDescent="0.15">
      <c r="C328" s="73"/>
      <c r="D328" s="73"/>
      <c r="E328" s="73"/>
      <c r="F328" s="73"/>
      <c r="G328" s="73"/>
      <c r="H328" s="73"/>
      <c r="I328" s="73"/>
      <c r="J328" s="73"/>
      <c r="K328" s="73"/>
      <c r="L328" s="73"/>
      <c r="M328" s="73"/>
      <c r="N328" s="73"/>
      <c r="O328" s="73"/>
      <c r="P328" s="73"/>
      <c r="Q328" s="73"/>
      <c r="R328" s="73"/>
      <c r="S328" s="73"/>
      <c r="T328" s="73"/>
      <c r="U328" s="73"/>
      <c r="V328" s="73"/>
      <c r="W328" s="73"/>
      <c r="X328" s="73"/>
      <c r="Y328" s="73"/>
      <c r="Z328" s="73"/>
      <c r="AA328" s="73"/>
      <c r="AB328" s="73"/>
      <c r="AC328" s="73"/>
      <c r="AD328" s="73"/>
      <c r="AE328" s="73"/>
      <c r="AF328" s="73"/>
      <c r="AG328" s="73"/>
      <c r="AH328" s="73"/>
      <c r="AI328" s="73"/>
      <c r="AJ328" s="73"/>
      <c r="AK328" s="73"/>
    </row>
    <row r="329" spans="3:37" x14ac:dyDescent="0.15">
      <c r="C329" s="73"/>
      <c r="D329" s="73"/>
      <c r="E329" s="73"/>
      <c r="F329" s="73"/>
      <c r="G329" s="73"/>
      <c r="H329" s="73"/>
      <c r="I329" s="73"/>
      <c r="J329" s="73"/>
      <c r="K329" s="73"/>
      <c r="L329" s="73"/>
      <c r="M329" s="73"/>
      <c r="N329" s="73"/>
      <c r="O329" s="73"/>
      <c r="P329" s="73"/>
      <c r="Q329" s="73"/>
      <c r="R329" s="73"/>
      <c r="S329" s="73"/>
      <c r="T329" s="73"/>
      <c r="U329" s="73"/>
      <c r="V329" s="73"/>
      <c r="W329" s="73"/>
      <c r="X329" s="73"/>
      <c r="Y329" s="73"/>
      <c r="Z329" s="73"/>
      <c r="AA329" s="73"/>
      <c r="AB329" s="73"/>
      <c r="AC329" s="73"/>
      <c r="AD329" s="73"/>
      <c r="AE329" s="73"/>
      <c r="AF329" s="73"/>
      <c r="AG329" s="73"/>
      <c r="AH329" s="73"/>
      <c r="AI329" s="73"/>
      <c r="AJ329" s="73"/>
      <c r="AK329" s="73"/>
    </row>
    <row r="330" spans="3:37" x14ac:dyDescent="0.15">
      <c r="C330" s="73"/>
      <c r="D330" s="73"/>
      <c r="E330" s="73"/>
      <c r="F330" s="73"/>
      <c r="G330" s="73"/>
      <c r="H330" s="73"/>
      <c r="I330" s="73"/>
      <c r="J330" s="73"/>
      <c r="K330" s="73"/>
      <c r="L330" s="73"/>
      <c r="M330" s="73"/>
      <c r="N330" s="73"/>
      <c r="O330" s="73"/>
      <c r="P330" s="73"/>
      <c r="Q330" s="73"/>
      <c r="R330" s="73"/>
      <c r="S330" s="73"/>
      <c r="T330" s="73"/>
      <c r="U330" s="73"/>
      <c r="V330" s="73"/>
      <c r="W330" s="73"/>
      <c r="X330" s="73"/>
      <c r="Y330" s="73"/>
      <c r="Z330" s="73"/>
      <c r="AA330" s="73"/>
      <c r="AB330" s="73"/>
      <c r="AC330" s="73"/>
      <c r="AD330" s="73"/>
      <c r="AE330" s="73"/>
      <c r="AF330" s="73"/>
      <c r="AG330" s="73"/>
      <c r="AH330" s="73"/>
      <c r="AI330" s="73"/>
      <c r="AJ330" s="73"/>
      <c r="AK330" s="73"/>
    </row>
    <row r="331" spans="3:37" x14ac:dyDescent="0.15">
      <c r="C331" s="73"/>
      <c r="D331" s="73"/>
      <c r="E331" s="73"/>
      <c r="F331" s="73"/>
      <c r="G331" s="73"/>
      <c r="H331" s="73"/>
      <c r="I331" s="73"/>
      <c r="J331" s="73"/>
      <c r="K331" s="73"/>
      <c r="L331" s="73"/>
      <c r="M331" s="73"/>
      <c r="N331" s="73"/>
      <c r="O331" s="73"/>
      <c r="P331" s="73"/>
      <c r="Q331" s="73"/>
      <c r="R331" s="73"/>
      <c r="S331" s="73"/>
      <c r="T331" s="73"/>
      <c r="U331" s="73"/>
      <c r="V331" s="73"/>
      <c r="W331" s="73"/>
      <c r="X331" s="73"/>
      <c r="Y331" s="73"/>
      <c r="Z331" s="73"/>
      <c r="AA331" s="73"/>
      <c r="AB331" s="73"/>
      <c r="AC331" s="73"/>
      <c r="AD331" s="73"/>
      <c r="AE331" s="73"/>
      <c r="AF331" s="73"/>
      <c r="AG331" s="73"/>
      <c r="AH331" s="73"/>
      <c r="AI331" s="73"/>
      <c r="AJ331" s="73"/>
      <c r="AK331" s="73"/>
    </row>
    <row r="332" spans="3:37" x14ac:dyDescent="0.15">
      <c r="C332" s="73"/>
      <c r="D332" s="73"/>
      <c r="E332" s="73"/>
      <c r="F332" s="73"/>
      <c r="G332" s="73"/>
      <c r="H332" s="73"/>
      <c r="I332" s="73"/>
      <c r="J332" s="73"/>
      <c r="K332" s="73"/>
      <c r="L332" s="73"/>
      <c r="M332" s="73"/>
      <c r="N332" s="73"/>
      <c r="O332" s="73"/>
      <c r="P332" s="73"/>
      <c r="Q332" s="73"/>
      <c r="R332" s="73"/>
      <c r="S332" s="73"/>
      <c r="T332" s="73"/>
      <c r="U332" s="73"/>
      <c r="V332" s="73"/>
      <c r="W332" s="73"/>
      <c r="X332" s="73"/>
      <c r="Y332" s="73"/>
      <c r="Z332" s="73"/>
      <c r="AA332" s="73"/>
      <c r="AB332" s="73"/>
      <c r="AC332" s="73"/>
      <c r="AD332" s="73"/>
      <c r="AE332" s="73"/>
      <c r="AF332" s="73"/>
      <c r="AG332" s="73"/>
      <c r="AH332" s="73"/>
      <c r="AI332" s="73"/>
      <c r="AJ332" s="73"/>
      <c r="AK332" s="73"/>
    </row>
    <row r="333" spans="3:37" x14ac:dyDescent="0.15">
      <c r="C333" s="73"/>
      <c r="D333" s="73"/>
      <c r="E333" s="73"/>
      <c r="F333" s="73"/>
      <c r="G333" s="73"/>
      <c r="H333" s="73"/>
      <c r="I333" s="73"/>
      <c r="J333" s="73"/>
      <c r="K333" s="73"/>
      <c r="L333" s="73"/>
      <c r="M333" s="73"/>
      <c r="N333" s="73"/>
      <c r="O333" s="73"/>
      <c r="P333" s="73"/>
      <c r="Q333" s="73"/>
      <c r="R333" s="73"/>
      <c r="S333" s="73"/>
      <c r="T333" s="73"/>
      <c r="U333" s="73"/>
      <c r="V333" s="73"/>
      <c r="W333" s="73"/>
      <c r="X333" s="73"/>
      <c r="Y333" s="73"/>
      <c r="Z333" s="73"/>
      <c r="AA333" s="73"/>
      <c r="AB333" s="73"/>
      <c r="AC333" s="73"/>
      <c r="AD333" s="73"/>
      <c r="AE333" s="73"/>
      <c r="AF333" s="73"/>
      <c r="AG333" s="73"/>
      <c r="AH333" s="73"/>
      <c r="AI333" s="73"/>
      <c r="AJ333" s="73"/>
      <c r="AK333" s="73"/>
    </row>
    <row r="334" spans="3:37" x14ac:dyDescent="0.15">
      <c r="C334" s="73"/>
      <c r="D334" s="73"/>
      <c r="E334" s="73"/>
      <c r="F334" s="73"/>
      <c r="G334" s="73"/>
      <c r="H334" s="73"/>
      <c r="I334" s="73"/>
      <c r="J334" s="73"/>
      <c r="K334" s="73"/>
      <c r="L334" s="73"/>
      <c r="M334" s="73"/>
      <c r="N334" s="73"/>
      <c r="O334" s="73"/>
      <c r="P334" s="73"/>
      <c r="Q334" s="73"/>
      <c r="R334" s="73"/>
      <c r="S334" s="73"/>
      <c r="T334" s="73"/>
      <c r="U334" s="73"/>
      <c r="V334" s="73"/>
      <c r="W334" s="73"/>
      <c r="X334" s="73"/>
      <c r="Y334" s="73"/>
      <c r="Z334" s="73"/>
      <c r="AA334" s="73"/>
      <c r="AB334" s="73"/>
      <c r="AC334" s="73"/>
      <c r="AD334" s="73"/>
      <c r="AE334" s="73"/>
      <c r="AF334" s="73"/>
      <c r="AG334" s="73"/>
      <c r="AH334" s="73"/>
      <c r="AI334" s="73"/>
      <c r="AJ334" s="73"/>
      <c r="AK334" s="73"/>
    </row>
    <row r="335" spans="3:37" x14ac:dyDescent="0.15">
      <c r="C335" s="73"/>
      <c r="D335" s="73"/>
      <c r="E335" s="73"/>
      <c r="F335" s="73"/>
      <c r="G335" s="73"/>
      <c r="H335" s="73"/>
      <c r="I335" s="73"/>
      <c r="J335" s="73"/>
      <c r="K335" s="73"/>
      <c r="L335" s="73"/>
      <c r="M335" s="73"/>
      <c r="N335" s="73"/>
      <c r="O335" s="73"/>
      <c r="P335" s="73"/>
      <c r="Q335" s="73"/>
      <c r="R335" s="73"/>
      <c r="S335" s="73"/>
      <c r="T335" s="73"/>
      <c r="U335" s="73"/>
      <c r="V335" s="73"/>
      <c r="W335" s="73"/>
      <c r="X335" s="73"/>
      <c r="Y335" s="73"/>
      <c r="Z335" s="73"/>
      <c r="AA335" s="73"/>
      <c r="AB335" s="73"/>
      <c r="AC335" s="73"/>
      <c r="AD335" s="73"/>
      <c r="AE335" s="73"/>
      <c r="AF335" s="73"/>
      <c r="AG335" s="73"/>
      <c r="AH335" s="73"/>
      <c r="AI335" s="73"/>
      <c r="AJ335" s="73"/>
      <c r="AK335" s="73"/>
    </row>
    <row r="336" spans="3:37" x14ac:dyDescent="0.15">
      <c r="C336" s="73"/>
      <c r="D336" s="73"/>
      <c r="E336" s="73"/>
      <c r="F336" s="73"/>
      <c r="G336" s="73"/>
      <c r="H336" s="73"/>
      <c r="I336" s="73"/>
      <c r="J336" s="73"/>
      <c r="K336" s="73"/>
      <c r="L336" s="73"/>
      <c r="M336" s="73"/>
      <c r="N336" s="73"/>
      <c r="O336" s="73"/>
      <c r="P336" s="73"/>
      <c r="Q336" s="73"/>
      <c r="R336" s="73"/>
      <c r="S336" s="73"/>
      <c r="T336" s="73"/>
      <c r="U336" s="73"/>
      <c r="V336" s="73"/>
      <c r="W336" s="73"/>
      <c r="X336" s="73"/>
      <c r="Y336" s="73"/>
      <c r="Z336" s="73"/>
      <c r="AA336" s="73"/>
      <c r="AB336" s="73"/>
      <c r="AC336" s="73"/>
      <c r="AD336" s="73"/>
      <c r="AE336" s="73"/>
      <c r="AF336" s="73"/>
      <c r="AG336" s="73"/>
      <c r="AH336" s="73"/>
      <c r="AI336" s="73"/>
      <c r="AJ336" s="73"/>
      <c r="AK336" s="73"/>
    </row>
    <row r="337" spans="3:37" x14ac:dyDescent="0.15">
      <c r="C337" s="73"/>
      <c r="D337" s="73"/>
      <c r="E337" s="73"/>
      <c r="F337" s="73"/>
      <c r="G337" s="73"/>
      <c r="H337" s="73"/>
      <c r="I337" s="73"/>
      <c r="J337" s="73"/>
      <c r="K337" s="73"/>
      <c r="L337" s="73"/>
      <c r="M337" s="73"/>
      <c r="N337" s="73"/>
      <c r="O337" s="73"/>
      <c r="P337" s="73"/>
      <c r="Q337" s="73"/>
      <c r="R337" s="73"/>
      <c r="S337" s="73"/>
      <c r="T337" s="73"/>
      <c r="U337" s="73"/>
      <c r="V337" s="73"/>
      <c r="W337" s="73"/>
      <c r="X337" s="73"/>
      <c r="Y337" s="73"/>
      <c r="Z337" s="73"/>
      <c r="AA337" s="73"/>
      <c r="AB337" s="73"/>
      <c r="AC337" s="73"/>
      <c r="AD337" s="73"/>
      <c r="AE337" s="73"/>
      <c r="AF337" s="73"/>
      <c r="AG337" s="73"/>
      <c r="AH337" s="73"/>
      <c r="AI337" s="73"/>
      <c r="AJ337" s="73"/>
      <c r="AK337" s="73"/>
    </row>
    <row r="338" spans="3:37" x14ac:dyDescent="0.15">
      <c r="C338" s="73"/>
      <c r="D338" s="73"/>
      <c r="E338" s="73"/>
      <c r="F338" s="73"/>
      <c r="G338" s="73"/>
      <c r="H338" s="73"/>
      <c r="I338" s="73"/>
      <c r="J338" s="73"/>
      <c r="K338" s="73"/>
      <c r="L338" s="73"/>
      <c r="M338" s="73"/>
      <c r="N338" s="73"/>
      <c r="O338" s="73"/>
      <c r="P338" s="73"/>
      <c r="Q338" s="73"/>
      <c r="R338" s="73"/>
      <c r="S338" s="73"/>
      <c r="T338" s="73"/>
      <c r="U338" s="73"/>
      <c r="V338" s="73"/>
      <c r="W338" s="73"/>
      <c r="X338" s="73"/>
      <c r="Y338" s="73"/>
      <c r="Z338" s="73"/>
      <c r="AA338" s="73"/>
      <c r="AB338" s="73"/>
      <c r="AC338" s="73"/>
      <c r="AD338" s="73"/>
      <c r="AE338" s="73"/>
      <c r="AF338" s="73"/>
      <c r="AG338" s="73"/>
      <c r="AH338" s="73"/>
      <c r="AI338" s="73"/>
      <c r="AJ338" s="73"/>
      <c r="AK338" s="73"/>
    </row>
    <row r="339" spans="3:37" x14ac:dyDescent="0.15">
      <c r="C339" s="73"/>
      <c r="D339" s="73"/>
      <c r="E339" s="73"/>
      <c r="F339" s="73"/>
      <c r="G339" s="73"/>
      <c r="H339" s="73"/>
      <c r="I339" s="73"/>
      <c r="J339" s="73"/>
      <c r="K339" s="73"/>
      <c r="L339" s="73"/>
      <c r="M339" s="73"/>
      <c r="N339" s="73"/>
      <c r="O339" s="73"/>
      <c r="P339" s="73"/>
      <c r="Q339" s="73"/>
      <c r="R339" s="73"/>
      <c r="S339" s="73"/>
      <c r="T339" s="73"/>
      <c r="U339" s="73"/>
      <c r="V339" s="73"/>
      <c r="W339" s="73"/>
      <c r="X339" s="73"/>
      <c r="Y339" s="73"/>
      <c r="Z339" s="73"/>
      <c r="AA339" s="73"/>
      <c r="AB339" s="73"/>
      <c r="AC339" s="73"/>
      <c r="AD339" s="73"/>
      <c r="AE339" s="73"/>
      <c r="AF339" s="73"/>
      <c r="AG339" s="73"/>
      <c r="AH339" s="73"/>
      <c r="AI339" s="73"/>
      <c r="AJ339" s="73"/>
      <c r="AK339" s="73"/>
    </row>
    <row r="340" spans="3:37" x14ac:dyDescent="0.15">
      <c r="C340" s="73"/>
      <c r="D340" s="73"/>
      <c r="E340" s="73"/>
      <c r="F340" s="73"/>
      <c r="G340" s="73"/>
      <c r="H340" s="73"/>
      <c r="I340" s="73"/>
      <c r="J340" s="73"/>
      <c r="K340" s="73"/>
      <c r="L340" s="73"/>
      <c r="M340" s="73"/>
      <c r="N340" s="73"/>
      <c r="O340" s="73"/>
      <c r="P340" s="73"/>
      <c r="Q340" s="73"/>
      <c r="R340" s="73"/>
      <c r="S340" s="73"/>
      <c r="T340" s="73"/>
      <c r="U340" s="73"/>
      <c r="V340" s="73"/>
      <c r="W340" s="73"/>
      <c r="X340" s="73"/>
      <c r="Y340" s="73"/>
      <c r="Z340" s="73"/>
      <c r="AA340" s="73"/>
      <c r="AB340" s="73"/>
      <c r="AC340" s="73"/>
      <c r="AD340" s="73"/>
      <c r="AE340" s="73"/>
      <c r="AF340" s="73"/>
      <c r="AG340" s="73"/>
      <c r="AH340" s="73"/>
      <c r="AI340" s="73"/>
      <c r="AJ340" s="73"/>
      <c r="AK340" s="73"/>
    </row>
    <row r="341" spans="3:37" x14ac:dyDescent="0.15">
      <c r="C341" s="73"/>
      <c r="D341" s="73"/>
      <c r="E341" s="73"/>
      <c r="F341" s="73"/>
      <c r="G341" s="73"/>
      <c r="H341" s="73"/>
      <c r="I341" s="73"/>
      <c r="J341" s="73"/>
      <c r="K341" s="73"/>
      <c r="L341" s="73"/>
      <c r="M341" s="73"/>
      <c r="N341" s="73"/>
      <c r="O341" s="73"/>
      <c r="P341" s="73"/>
      <c r="Q341" s="73"/>
      <c r="R341" s="73"/>
      <c r="S341" s="73"/>
      <c r="T341" s="73"/>
      <c r="U341" s="73"/>
      <c r="V341" s="73"/>
      <c r="W341" s="73"/>
      <c r="X341" s="73"/>
      <c r="Y341" s="73"/>
      <c r="Z341" s="73"/>
      <c r="AA341" s="73"/>
      <c r="AB341" s="73"/>
      <c r="AC341" s="73"/>
      <c r="AD341" s="73"/>
      <c r="AE341" s="73"/>
      <c r="AF341" s="73"/>
      <c r="AG341" s="73"/>
      <c r="AH341" s="73"/>
      <c r="AI341" s="73"/>
      <c r="AJ341" s="73"/>
      <c r="AK341" s="73"/>
    </row>
    <row r="342" spans="3:37" x14ac:dyDescent="0.15">
      <c r="C342" s="73"/>
      <c r="D342" s="73"/>
      <c r="E342" s="73"/>
      <c r="F342" s="73"/>
      <c r="G342" s="73"/>
      <c r="H342" s="73"/>
      <c r="I342" s="73"/>
      <c r="J342" s="73"/>
      <c r="K342" s="73"/>
      <c r="L342" s="73"/>
      <c r="M342" s="73"/>
      <c r="N342" s="73"/>
      <c r="O342" s="73"/>
      <c r="P342" s="73"/>
      <c r="Q342" s="73"/>
      <c r="R342" s="73"/>
      <c r="S342" s="73"/>
      <c r="T342" s="73"/>
      <c r="U342" s="73"/>
      <c r="V342" s="73"/>
      <c r="W342" s="73"/>
      <c r="X342" s="73"/>
      <c r="Y342" s="73"/>
      <c r="Z342" s="73"/>
      <c r="AA342" s="73"/>
      <c r="AB342" s="73"/>
      <c r="AC342" s="73"/>
      <c r="AD342" s="73"/>
      <c r="AE342" s="73"/>
      <c r="AF342" s="73"/>
      <c r="AG342" s="73"/>
      <c r="AH342" s="73"/>
      <c r="AI342" s="73"/>
      <c r="AJ342" s="73"/>
      <c r="AK342" s="73"/>
    </row>
    <row r="343" spans="3:37" x14ac:dyDescent="0.15">
      <c r="C343" s="73"/>
      <c r="D343" s="73"/>
      <c r="E343" s="73"/>
      <c r="F343" s="73"/>
      <c r="G343" s="73"/>
      <c r="H343" s="73"/>
      <c r="I343" s="73"/>
      <c r="J343" s="73"/>
      <c r="K343" s="73"/>
      <c r="L343" s="73"/>
      <c r="M343" s="73"/>
      <c r="N343" s="73"/>
      <c r="O343" s="73"/>
      <c r="P343" s="73"/>
      <c r="Q343" s="73"/>
      <c r="R343" s="73"/>
      <c r="S343" s="73"/>
      <c r="T343" s="73"/>
      <c r="U343" s="73"/>
      <c r="V343" s="73"/>
      <c r="W343" s="73"/>
      <c r="X343" s="73"/>
      <c r="Y343" s="73"/>
      <c r="Z343" s="73"/>
      <c r="AA343" s="73"/>
      <c r="AB343" s="73"/>
      <c r="AC343" s="73"/>
      <c r="AD343" s="73"/>
      <c r="AE343" s="73"/>
      <c r="AF343" s="73"/>
      <c r="AG343" s="73"/>
      <c r="AH343" s="73"/>
      <c r="AI343" s="73"/>
      <c r="AJ343" s="73"/>
      <c r="AK343" s="73"/>
    </row>
    <row r="344" spans="3:37" x14ac:dyDescent="0.15">
      <c r="C344" s="73"/>
      <c r="D344" s="73"/>
      <c r="E344" s="73"/>
      <c r="F344" s="73"/>
      <c r="G344" s="73"/>
      <c r="H344" s="73"/>
      <c r="I344" s="73"/>
      <c r="J344" s="73"/>
      <c r="K344" s="73"/>
      <c r="L344" s="73"/>
      <c r="M344" s="73"/>
      <c r="N344" s="73"/>
      <c r="O344" s="73"/>
      <c r="P344" s="73"/>
      <c r="Q344" s="73"/>
      <c r="R344" s="73"/>
      <c r="S344" s="73"/>
      <c r="T344" s="73"/>
      <c r="U344" s="73"/>
      <c r="V344" s="73"/>
      <c r="W344" s="73"/>
      <c r="X344" s="73"/>
      <c r="Y344" s="73"/>
      <c r="Z344" s="73"/>
      <c r="AA344" s="73"/>
      <c r="AB344" s="73"/>
      <c r="AC344" s="73"/>
      <c r="AD344" s="73"/>
      <c r="AE344" s="73"/>
      <c r="AF344" s="73"/>
      <c r="AG344" s="73"/>
      <c r="AH344" s="73"/>
      <c r="AI344" s="73"/>
      <c r="AJ344" s="73"/>
      <c r="AK344" s="73"/>
    </row>
    <row r="345" spans="3:37" x14ac:dyDescent="0.15">
      <c r="C345" s="73"/>
      <c r="D345" s="73"/>
      <c r="E345" s="73"/>
      <c r="F345" s="73"/>
      <c r="G345" s="73"/>
      <c r="H345" s="73"/>
      <c r="I345" s="73"/>
      <c r="J345" s="73"/>
      <c r="K345" s="73"/>
      <c r="L345" s="73"/>
      <c r="M345" s="73"/>
      <c r="N345" s="73"/>
      <c r="O345" s="73"/>
      <c r="P345" s="73"/>
      <c r="Q345" s="73"/>
      <c r="R345" s="73"/>
      <c r="S345" s="73"/>
      <c r="T345" s="73"/>
      <c r="U345" s="73"/>
      <c r="V345" s="73"/>
      <c r="W345" s="73"/>
      <c r="X345" s="73"/>
      <c r="Y345" s="73"/>
      <c r="Z345" s="73"/>
      <c r="AA345" s="73"/>
      <c r="AB345" s="73"/>
      <c r="AC345" s="73"/>
      <c r="AD345" s="73"/>
      <c r="AE345" s="73"/>
      <c r="AF345" s="73"/>
      <c r="AG345" s="73"/>
      <c r="AH345" s="73"/>
      <c r="AI345" s="73"/>
      <c r="AJ345" s="73"/>
      <c r="AK345" s="73"/>
    </row>
    <row r="346" spans="3:37" x14ac:dyDescent="0.15">
      <c r="C346" s="73"/>
      <c r="D346" s="73"/>
      <c r="E346" s="73"/>
      <c r="F346" s="73"/>
      <c r="G346" s="73"/>
      <c r="H346" s="73"/>
      <c r="I346" s="73"/>
      <c r="J346" s="73"/>
      <c r="K346" s="73"/>
      <c r="L346" s="73"/>
      <c r="M346" s="73"/>
      <c r="N346" s="73"/>
      <c r="O346" s="73"/>
      <c r="P346" s="73"/>
      <c r="Q346" s="73"/>
      <c r="R346" s="73"/>
      <c r="S346" s="73"/>
      <c r="T346" s="73"/>
      <c r="U346" s="73"/>
      <c r="V346" s="73"/>
      <c r="W346" s="73"/>
      <c r="X346" s="73"/>
      <c r="Y346" s="73"/>
      <c r="Z346" s="73"/>
      <c r="AA346" s="73"/>
      <c r="AB346" s="73"/>
      <c r="AC346" s="73"/>
      <c r="AD346" s="73"/>
      <c r="AE346" s="73"/>
      <c r="AF346" s="73"/>
      <c r="AG346" s="73"/>
      <c r="AH346" s="73"/>
      <c r="AI346" s="73"/>
      <c r="AJ346" s="73"/>
      <c r="AK346" s="73"/>
    </row>
    <row r="347" spans="3:37" x14ac:dyDescent="0.15">
      <c r="C347" s="73"/>
      <c r="D347" s="73"/>
      <c r="E347" s="73"/>
      <c r="F347" s="73"/>
      <c r="G347" s="73"/>
      <c r="H347" s="73"/>
      <c r="I347" s="73"/>
      <c r="J347" s="73"/>
      <c r="K347" s="73"/>
      <c r="L347" s="73"/>
      <c r="M347" s="73"/>
      <c r="N347" s="73"/>
      <c r="O347" s="73"/>
      <c r="P347" s="73"/>
      <c r="Q347" s="73"/>
      <c r="R347" s="73"/>
      <c r="S347" s="73"/>
      <c r="T347" s="73"/>
      <c r="U347" s="73"/>
      <c r="V347" s="73"/>
      <c r="W347" s="73"/>
      <c r="X347" s="73"/>
      <c r="Y347" s="73"/>
      <c r="Z347" s="73"/>
      <c r="AA347" s="73"/>
      <c r="AB347" s="73"/>
      <c r="AC347" s="73"/>
      <c r="AD347" s="73"/>
      <c r="AE347" s="73"/>
      <c r="AF347" s="73"/>
      <c r="AG347" s="73"/>
      <c r="AH347" s="73"/>
      <c r="AI347" s="73"/>
      <c r="AJ347" s="73"/>
      <c r="AK347" s="73"/>
    </row>
    <row r="348" spans="3:37" x14ac:dyDescent="0.15">
      <c r="C348" s="73"/>
      <c r="D348" s="73"/>
      <c r="E348" s="73"/>
      <c r="F348" s="73"/>
      <c r="G348" s="73"/>
      <c r="H348" s="73"/>
      <c r="I348" s="73"/>
      <c r="J348" s="73"/>
      <c r="K348" s="73"/>
      <c r="L348" s="73"/>
      <c r="M348" s="73"/>
      <c r="N348" s="73"/>
      <c r="O348" s="73"/>
      <c r="P348" s="73"/>
      <c r="Q348" s="73"/>
      <c r="R348" s="73"/>
      <c r="S348" s="73"/>
      <c r="T348" s="73"/>
      <c r="U348" s="73"/>
      <c r="V348" s="73"/>
      <c r="W348" s="73"/>
      <c r="X348" s="73"/>
      <c r="Y348" s="73"/>
      <c r="Z348" s="73"/>
      <c r="AA348" s="73"/>
      <c r="AB348" s="73"/>
      <c r="AC348" s="73"/>
      <c r="AD348" s="73"/>
      <c r="AE348" s="73"/>
      <c r="AF348" s="73"/>
      <c r="AG348" s="73"/>
      <c r="AH348" s="73"/>
      <c r="AI348" s="73"/>
      <c r="AJ348" s="73"/>
      <c r="AK348" s="73"/>
    </row>
    <row r="349" spans="3:37" x14ac:dyDescent="0.15">
      <c r="C349" s="73"/>
      <c r="D349" s="73"/>
      <c r="E349" s="73"/>
      <c r="F349" s="73"/>
      <c r="G349" s="73"/>
      <c r="H349" s="73"/>
      <c r="I349" s="73"/>
      <c r="J349" s="73"/>
      <c r="K349" s="73"/>
      <c r="L349" s="73"/>
      <c r="M349" s="73"/>
      <c r="N349" s="73"/>
      <c r="O349" s="73"/>
      <c r="P349" s="73"/>
      <c r="Q349" s="73"/>
      <c r="R349" s="73"/>
      <c r="S349" s="73"/>
      <c r="T349" s="73"/>
      <c r="U349" s="73"/>
      <c r="V349" s="73"/>
      <c r="W349" s="73"/>
      <c r="X349" s="73"/>
      <c r="Y349" s="73"/>
      <c r="Z349" s="73"/>
      <c r="AA349" s="73"/>
      <c r="AB349" s="73"/>
      <c r="AC349" s="73"/>
      <c r="AD349" s="73"/>
      <c r="AE349" s="73"/>
      <c r="AF349" s="73"/>
      <c r="AG349" s="73"/>
      <c r="AH349" s="73"/>
      <c r="AI349" s="73"/>
      <c r="AJ349" s="73"/>
      <c r="AK349" s="73"/>
    </row>
    <row r="350" spans="3:37" x14ac:dyDescent="0.15">
      <c r="C350" s="73"/>
      <c r="D350" s="73"/>
      <c r="E350" s="73"/>
      <c r="F350" s="73"/>
      <c r="G350" s="73"/>
      <c r="H350" s="73"/>
      <c r="I350" s="73"/>
      <c r="J350" s="73"/>
      <c r="K350" s="73"/>
      <c r="L350" s="73"/>
      <c r="M350" s="73"/>
      <c r="N350" s="73"/>
      <c r="O350" s="73"/>
      <c r="P350" s="73"/>
      <c r="Q350" s="73"/>
      <c r="R350" s="73"/>
      <c r="S350" s="73"/>
      <c r="T350" s="73"/>
      <c r="U350" s="73"/>
      <c r="V350" s="73"/>
      <c r="W350" s="73"/>
      <c r="X350" s="73"/>
      <c r="Y350" s="73"/>
      <c r="Z350" s="73"/>
      <c r="AA350" s="73"/>
      <c r="AB350" s="73"/>
      <c r="AC350" s="73"/>
      <c r="AD350" s="73"/>
      <c r="AE350" s="73"/>
      <c r="AF350" s="73"/>
      <c r="AG350" s="73"/>
      <c r="AH350" s="73"/>
      <c r="AI350" s="73"/>
      <c r="AJ350" s="73"/>
      <c r="AK350" s="73"/>
    </row>
    <row r="351" spans="3:37" x14ac:dyDescent="0.15">
      <c r="C351" s="73"/>
      <c r="D351" s="73"/>
      <c r="E351" s="73"/>
      <c r="F351" s="73"/>
      <c r="G351" s="73"/>
      <c r="H351" s="73"/>
      <c r="I351" s="73"/>
      <c r="J351" s="73"/>
      <c r="K351" s="73"/>
      <c r="L351" s="73"/>
      <c r="M351" s="73"/>
      <c r="N351" s="73"/>
      <c r="O351" s="73"/>
      <c r="P351" s="73"/>
      <c r="Q351" s="73"/>
      <c r="R351" s="73"/>
      <c r="S351" s="73"/>
      <c r="T351" s="73"/>
      <c r="U351" s="73"/>
      <c r="V351" s="73"/>
      <c r="W351" s="73"/>
      <c r="X351" s="73"/>
      <c r="Y351" s="73"/>
      <c r="Z351" s="73"/>
      <c r="AA351" s="73"/>
      <c r="AB351" s="73"/>
      <c r="AC351" s="73"/>
      <c r="AD351" s="73"/>
      <c r="AE351" s="73"/>
      <c r="AF351" s="73"/>
      <c r="AG351" s="73"/>
      <c r="AH351" s="73"/>
      <c r="AI351" s="73"/>
      <c r="AJ351" s="73"/>
      <c r="AK351" s="73"/>
    </row>
    <row r="352" spans="3:37" x14ac:dyDescent="0.15">
      <c r="C352" s="73"/>
      <c r="D352" s="73"/>
      <c r="E352" s="73"/>
      <c r="F352" s="73"/>
      <c r="G352" s="73"/>
      <c r="H352" s="73"/>
      <c r="I352" s="73"/>
      <c r="J352" s="73"/>
      <c r="K352" s="73"/>
      <c r="L352" s="73"/>
      <c r="M352" s="73"/>
      <c r="N352" s="73"/>
      <c r="O352" s="73"/>
      <c r="P352" s="73"/>
      <c r="Q352" s="73"/>
      <c r="R352" s="73"/>
      <c r="S352" s="73"/>
      <c r="T352" s="73"/>
      <c r="U352" s="73"/>
      <c r="V352" s="73"/>
      <c r="W352" s="73"/>
      <c r="X352" s="73"/>
      <c r="Y352" s="73"/>
      <c r="Z352" s="73"/>
      <c r="AA352" s="73"/>
      <c r="AB352" s="73"/>
      <c r="AC352" s="73"/>
      <c r="AD352" s="73"/>
      <c r="AE352" s="73"/>
      <c r="AF352" s="73"/>
      <c r="AG352" s="73"/>
      <c r="AH352" s="73"/>
      <c r="AI352" s="73"/>
      <c r="AJ352" s="73"/>
      <c r="AK352" s="73"/>
    </row>
    <row r="353" spans="3:37" x14ac:dyDescent="0.15">
      <c r="C353" s="73"/>
      <c r="D353" s="73"/>
      <c r="E353" s="73"/>
      <c r="F353" s="73"/>
      <c r="G353" s="73"/>
      <c r="H353" s="73"/>
      <c r="I353" s="73"/>
      <c r="J353" s="73"/>
      <c r="K353" s="73"/>
      <c r="L353" s="73"/>
      <c r="M353" s="73"/>
      <c r="N353" s="73"/>
      <c r="O353" s="73"/>
      <c r="P353" s="73"/>
      <c r="Q353" s="73"/>
      <c r="R353" s="73"/>
      <c r="S353" s="73"/>
      <c r="T353" s="73"/>
      <c r="U353" s="73"/>
      <c r="V353" s="73"/>
      <c r="W353" s="73"/>
      <c r="X353" s="73"/>
      <c r="Y353" s="73"/>
      <c r="Z353" s="73"/>
      <c r="AA353" s="73"/>
      <c r="AB353" s="73"/>
      <c r="AC353" s="73"/>
      <c r="AD353" s="73"/>
      <c r="AE353" s="73"/>
      <c r="AF353" s="73"/>
      <c r="AG353" s="73"/>
      <c r="AH353" s="73"/>
      <c r="AI353" s="73"/>
      <c r="AJ353" s="73"/>
      <c r="AK353" s="73"/>
    </row>
    <row r="354" spans="3:37" x14ac:dyDescent="0.15">
      <c r="C354" s="73"/>
      <c r="D354" s="73"/>
      <c r="E354" s="73"/>
      <c r="F354" s="73"/>
      <c r="G354" s="73"/>
      <c r="H354" s="73"/>
      <c r="I354" s="73"/>
      <c r="J354" s="73"/>
      <c r="K354" s="73"/>
      <c r="L354" s="73"/>
      <c r="M354" s="73"/>
      <c r="N354" s="73"/>
      <c r="O354" s="73"/>
      <c r="P354" s="73"/>
      <c r="Q354" s="73"/>
      <c r="R354" s="73"/>
      <c r="S354" s="73"/>
      <c r="T354" s="73"/>
      <c r="U354" s="73"/>
      <c r="V354" s="73"/>
      <c r="W354" s="73"/>
      <c r="X354" s="73"/>
      <c r="Y354" s="73"/>
      <c r="Z354" s="73"/>
      <c r="AA354" s="73"/>
      <c r="AB354" s="73"/>
      <c r="AC354" s="73"/>
      <c r="AD354" s="73"/>
      <c r="AE354" s="73"/>
      <c r="AF354" s="73"/>
      <c r="AG354" s="73"/>
      <c r="AH354" s="73"/>
      <c r="AI354" s="73"/>
      <c r="AJ354" s="73"/>
      <c r="AK354" s="73"/>
    </row>
    <row r="355" spans="3:37" x14ac:dyDescent="0.15">
      <c r="C355" s="73"/>
      <c r="D355" s="73"/>
      <c r="E355" s="73"/>
      <c r="F355" s="73"/>
      <c r="G355" s="73"/>
      <c r="H355" s="73"/>
      <c r="I355" s="73"/>
      <c r="J355" s="73"/>
      <c r="K355" s="73"/>
      <c r="L355" s="73"/>
      <c r="M355" s="73"/>
      <c r="N355" s="73"/>
      <c r="O355" s="73"/>
      <c r="P355" s="73"/>
      <c r="Q355" s="73"/>
      <c r="R355" s="73"/>
      <c r="S355" s="73"/>
      <c r="T355" s="73"/>
      <c r="U355" s="73"/>
      <c r="V355" s="73"/>
      <c r="W355" s="73"/>
      <c r="X355" s="73"/>
      <c r="Y355" s="73"/>
      <c r="Z355" s="73"/>
      <c r="AA355" s="73"/>
      <c r="AB355" s="73"/>
      <c r="AC355" s="73"/>
      <c r="AD355" s="73"/>
      <c r="AE355" s="73"/>
      <c r="AF355" s="73"/>
      <c r="AG355" s="73"/>
      <c r="AH355" s="73"/>
      <c r="AI355" s="73"/>
      <c r="AJ355" s="73"/>
      <c r="AK355" s="73"/>
    </row>
    <row r="356" spans="3:37" x14ac:dyDescent="0.15">
      <c r="C356" s="73"/>
      <c r="D356" s="73"/>
      <c r="E356" s="73"/>
      <c r="F356" s="73"/>
      <c r="G356" s="73"/>
      <c r="H356" s="73"/>
      <c r="I356" s="73"/>
      <c r="J356" s="73"/>
      <c r="K356" s="73"/>
      <c r="L356" s="73"/>
      <c r="M356" s="73"/>
      <c r="N356" s="73"/>
      <c r="O356" s="73"/>
      <c r="P356" s="73"/>
      <c r="Q356" s="73"/>
      <c r="R356" s="73"/>
      <c r="S356" s="73"/>
      <c r="T356" s="73"/>
      <c r="U356" s="73"/>
      <c r="V356" s="73"/>
      <c r="W356" s="73"/>
      <c r="X356" s="73"/>
      <c r="Y356" s="73"/>
      <c r="Z356" s="73"/>
      <c r="AA356" s="73"/>
      <c r="AB356" s="73"/>
      <c r="AC356" s="73"/>
      <c r="AD356" s="73"/>
      <c r="AE356" s="73"/>
      <c r="AF356" s="73"/>
      <c r="AG356" s="73"/>
      <c r="AH356" s="73"/>
      <c r="AI356" s="73"/>
      <c r="AJ356" s="73"/>
      <c r="AK356" s="73"/>
    </row>
    <row r="357" spans="3:37" x14ac:dyDescent="0.15">
      <c r="C357" s="73"/>
      <c r="D357" s="73"/>
      <c r="E357" s="73"/>
      <c r="F357" s="73"/>
      <c r="G357" s="73"/>
      <c r="H357" s="73"/>
      <c r="I357" s="73"/>
      <c r="J357" s="73"/>
      <c r="K357" s="73"/>
      <c r="L357" s="73"/>
      <c r="M357" s="73"/>
      <c r="N357" s="73"/>
      <c r="O357" s="73"/>
      <c r="P357" s="73"/>
      <c r="Q357" s="73"/>
      <c r="R357" s="73"/>
      <c r="S357" s="73"/>
      <c r="T357" s="73"/>
      <c r="U357" s="73"/>
      <c r="V357" s="73"/>
      <c r="W357" s="73"/>
      <c r="X357" s="73"/>
      <c r="Y357" s="73"/>
      <c r="Z357" s="73"/>
      <c r="AA357" s="73"/>
      <c r="AB357" s="73"/>
      <c r="AC357" s="73"/>
      <c r="AD357" s="73"/>
      <c r="AE357" s="73"/>
      <c r="AF357" s="73"/>
      <c r="AG357" s="73"/>
      <c r="AH357" s="73"/>
      <c r="AI357" s="73"/>
      <c r="AJ357" s="73"/>
      <c r="AK357" s="73"/>
    </row>
    <row r="358" spans="3:37" x14ac:dyDescent="0.15">
      <c r="C358" s="73"/>
      <c r="D358" s="73"/>
      <c r="E358" s="73"/>
      <c r="F358" s="73"/>
      <c r="G358" s="73"/>
      <c r="H358" s="73"/>
      <c r="I358" s="73"/>
      <c r="J358" s="73"/>
      <c r="K358" s="73"/>
      <c r="L358" s="73"/>
      <c r="M358" s="73"/>
      <c r="N358" s="73"/>
      <c r="O358" s="73"/>
      <c r="P358" s="73"/>
      <c r="Q358" s="73"/>
      <c r="R358" s="73"/>
      <c r="S358" s="73"/>
      <c r="T358" s="73"/>
      <c r="U358" s="73"/>
      <c r="V358" s="73"/>
      <c r="W358" s="73"/>
      <c r="X358" s="73"/>
      <c r="Y358" s="73"/>
      <c r="Z358" s="73"/>
      <c r="AA358" s="73"/>
      <c r="AB358" s="73"/>
      <c r="AC358" s="73"/>
      <c r="AD358" s="73"/>
      <c r="AE358" s="73"/>
      <c r="AF358" s="73"/>
      <c r="AG358" s="73"/>
      <c r="AH358" s="73"/>
      <c r="AI358" s="73"/>
      <c r="AJ358" s="73"/>
      <c r="AK358" s="73"/>
    </row>
    <row r="359" spans="3:37" x14ac:dyDescent="0.15">
      <c r="C359" s="73"/>
      <c r="D359" s="73"/>
      <c r="E359" s="73"/>
      <c r="F359" s="73"/>
      <c r="G359" s="73"/>
      <c r="H359" s="73"/>
      <c r="I359" s="73"/>
      <c r="J359" s="73"/>
      <c r="K359" s="73"/>
      <c r="L359" s="73"/>
      <c r="M359" s="73"/>
      <c r="N359" s="73"/>
      <c r="O359" s="73"/>
      <c r="P359" s="73"/>
      <c r="Q359" s="73"/>
      <c r="R359" s="73"/>
      <c r="S359" s="73"/>
      <c r="T359" s="73"/>
      <c r="U359" s="73"/>
      <c r="V359" s="73"/>
      <c r="W359" s="73"/>
      <c r="X359" s="73"/>
      <c r="Y359" s="73"/>
      <c r="Z359" s="73"/>
      <c r="AA359" s="73"/>
      <c r="AB359" s="73"/>
      <c r="AC359" s="73"/>
      <c r="AD359" s="73"/>
      <c r="AE359" s="73"/>
      <c r="AF359" s="73"/>
      <c r="AG359" s="73"/>
      <c r="AH359" s="73"/>
      <c r="AI359" s="73"/>
      <c r="AJ359" s="73"/>
      <c r="AK359" s="73"/>
    </row>
    <row r="360" spans="3:37" x14ac:dyDescent="0.15">
      <c r="C360" s="73"/>
      <c r="D360" s="73"/>
      <c r="E360" s="73"/>
      <c r="F360" s="73"/>
      <c r="G360" s="73"/>
      <c r="H360" s="73"/>
      <c r="I360" s="73"/>
      <c r="J360" s="73"/>
      <c r="K360" s="73"/>
      <c r="L360" s="73"/>
      <c r="M360" s="73"/>
      <c r="N360" s="73"/>
      <c r="O360" s="73"/>
      <c r="P360" s="73"/>
      <c r="Q360" s="73"/>
      <c r="R360" s="73"/>
      <c r="S360" s="73"/>
      <c r="T360" s="73"/>
      <c r="U360" s="73"/>
      <c r="V360" s="73"/>
      <c r="W360" s="73"/>
      <c r="X360" s="73"/>
      <c r="Y360" s="73"/>
      <c r="Z360" s="73"/>
      <c r="AA360" s="73"/>
      <c r="AB360" s="73"/>
      <c r="AC360" s="73"/>
      <c r="AD360" s="73"/>
      <c r="AE360" s="73"/>
      <c r="AF360" s="73"/>
      <c r="AG360" s="73"/>
      <c r="AH360" s="73"/>
      <c r="AI360" s="73"/>
      <c r="AJ360" s="73"/>
      <c r="AK360" s="73"/>
    </row>
    <row r="361" spans="3:37" x14ac:dyDescent="0.15">
      <c r="C361" s="73"/>
      <c r="D361" s="73"/>
      <c r="E361" s="73"/>
      <c r="F361" s="73"/>
      <c r="G361" s="73"/>
      <c r="H361" s="73"/>
      <c r="I361" s="73"/>
      <c r="J361" s="73"/>
      <c r="K361" s="73"/>
      <c r="L361" s="73"/>
      <c r="M361" s="73"/>
      <c r="N361" s="73"/>
      <c r="O361" s="73"/>
      <c r="P361" s="73"/>
      <c r="Q361" s="73"/>
      <c r="R361" s="73"/>
      <c r="S361" s="73"/>
      <c r="T361" s="73"/>
      <c r="U361" s="73"/>
      <c r="V361" s="73"/>
      <c r="W361" s="73"/>
      <c r="X361" s="73"/>
      <c r="Y361" s="73"/>
      <c r="Z361" s="73"/>
      <c r="AA361" s="73"/>
      <c r="AB361" s="73"/>
      <c r="AC361" s="73"/>
      <c r="AD361" s="73"/>
      <c r="AE361" s="73"/>
      <c r="AF361" s="73"/>
      <c r="AG361" s="73"/>
      <c r="AH361" s="73"/>
      <c r="AI361" s="73"/>
      <c r="AJ361" s="73"/>
      <c r="AK361" s="73"/>
    </row>
    <row r="362" spans="3:37" x14ac:dyDescent="0.15">
      <c r="C362" s="73"/>
      <c r="D362" s="73"/>
      <c r="E362" s="73"/>
      <c r="F362" s="73"/>
      <c r="G362" s="73"/>
      <c r="H362" s="73"/>
      <c r="I362" s="73"/>
      <c r="J362" s="73"/>
      <c r="K362" s="73"/>
      <c r="L362" s="73"/>
      <c r="M362" s="73"/>
      <c r="N362" s="73"/>
      <c r="O362" s="73"/>
      <c r="P362" s="73"/>
      <c r="Q362" s="73"/>
      <c r="R362" s="73"/>
      <c r="S362" s="73"/>
      <c r="T362" s="73"/>
      <c r="U362" s="73"/>
      <c r="V362" s="73"/>
      <c r="W362" s="73"/>
      <c r="X362" s="73"/>
      <c r="Y362" s="73"/>
      <c r="Z362" s="73"/>
      <c r="AA362" s="73"/>
      <c r="AB362" s="73"/>
      <c r="AC362" s="73"/>
      <c r="AD362" s="73"/>
      <c r="AE362" s="73"/>
      <c r="AF362" s="73"/>
      <c r="AG362" s="73"/>
      <c r="AH362" s="73"/>
      <c r="AI362" s="73"/>
      <c r="AJ362" s="73"/>
      <c r="AK362" s="73"/>
    </row>
    <row r="363" spans="3:37" x14ac:dyDescent="0.15">
      <c r="C363" s="73"/>
      <c r="D363" s="73"/>
      <c r="E363" s="73"/>
      <c r="F363" s="73"/>
      <c r="G363" s="73"/>
      <c r="H363" s="73"/>
      <c r="I363" s="73"/>
      <c r="J363" s="73"/>
      <c r="K363" s="73"/>
      <c r="L363" s="73"/>
      <c r="M363" s="73"/>
      <c r="N363" s="73"/>
      <c r="O363" s="73"/>
      <c r="P363" s="73"/>
      <c r="Q363" s="73"/>
      <c r="R363" s="73"/>
      <c r="S363" s="73"/>
      <c r="T363" s="73"/>
      <c r="U363" s="73"/>
      <c r="V363" s="73"/>
      <c r="W363" s="73"/>
      <c r="X363" s="73"/>
      <c r="Y363" s="73"/>
      <c r="Z363" s="73"/>
      <c r="AA363" s="73"/>
      <c r="AB363" s="73"/>
      <c r="AC363" s="73"/>
      <c r="AD363" s="73"/>
      <c r="AE363" s="73"/>
      <c r="AF363" s="73"/>
      <c r="AG363" s="73"/>
      <c r="AH363" s="73"/>
      <c r="AI363" s="73"/>
      <c r="AJ363" s="73"/>
      <c r="AK363" s="73"/>
    </row>
    <row r="364" spans="3:37" x14ac:dyDescent="0.15">
      <c r="C364" s="73"/>
      <c r="D364" s="73"/>
      <c r="E364" s="73"/>
      <c r="F364" s="73"/>
      <c r="G364" s="73"/>
      <c r="H364" s="73"/>
      <c r="I364" s="73"/>
      <c r="J364" s="73"/>
      <c r="K364" s="73"/>
      <c r="L364" s="73"/>
      <c r="M364" s="73"/>
      <c r="N364" s="73"/>
      <c r="O364" s="73"/>
      <c r="P364" s="73"/>
      <c r="Q364" s="73"/>
      <c r="R364" s="73"/>
      <c r="S364" s="73"/>
      <c r="T364" s="73"/>
      <c r="U364" s="73"/>
      <c r="V364" s="73"/>
      <c r="W364" s="73"/>
      <c r="X364" s="73"/>
      <c r="Y364" s="73"/>
      <c r="Z364" s="73"/>
      <c r="AA364" s="73"/>
      <c r="AB364" s="73"/>
      <c r="AC364" s="73"/>
      <c r="AD364" s="73"/>
      <c r="AE364" s="73"/>
      <c r="AF364" s="73"/>
      <c r="AG364" s="73"/>
      <c r="AH364" s="73"/>
      <c r="AI364" s="73"/>
      <c r="AJ364" s="73"/>
      <c r="AK364" s="73"/>
    </row>
    <row r="365" spans="3:37" x14ac:dyDescent="0.15">
      <c r="C365" s="73"/>
      <c r="D365" s="73"/>
      <c r="E365" s="73"/>
      <c r="F365" s="73"/>
      <c r="G365" s="73"/>
      <c r="H365" s="73"/>
      <c r="I365" s="73"/>
      <c r="J365" s="73"/>
      <c r="K365" s="73"/>
      <c r="L365" s="73"/>
      <c r="M365" s="73"/>
      <c r="N365" s="73"/>
      <c r="O365" s="73"/>
      <c r="P365" s="73"/>
      <c r="Q365" s="73"/>
      <c r="R365" s="73"/>
      <c r="S365" s="73"/>
      <c r="T365" s="73"/>
      <c r="U365" s="73"/>
      <c r="V365" s="73"/>
      <c r="W365" s="73"/>
      <c r="X365" s="73"/>
      <c r="Y365" s="73"/>
      <c r="Z365" s="73"/>
      <c r="AA365" s="73"/>
      <c r="AB365" s="73"/>
      <c r="AC365" s="73"/>
      <c r="AD365" s="73"/>
      <c r="AE365" s="73"/>
      <c r="AF365" s="73"/>
      <c r="AG365" s="73"/>
      <c r="AH365" s="73"/>
      <c r="AI365" s="73"/>
      <c r="AJ365" s="73"/>
      <c r="AK365" s="73"/>
    </row>
    <row r="366" spans="3:37" x14ac:dyDescent="0.15">
      <c r="C366" s="73"/>
      <c r="D366" s="73"/>
      <c r="E366" s="73"/>
      <c r="F366" s="73"/>
      <c r="G366" s="73"/>
      <c r="H366" s="73"/>
      <c r="I366" s="73"/>
      <c r="J366" s="73"/>
      <c r="K366" s="73"/>
      <c r="L366" s="73"/>
      <c r="M366" s="73"/>
      <c r="N366" s="73"/>
      <c r="O366" s="73"/>
      <c r="P366" s="73"/>
      <c r="Q366" s="73"/>
      <c r="R366" s="73"/>
      <c r="S366" s="73"/>
      <c r="T366" s="73"/>
      <c r="U366" s="73"/>
      <c r="V366" s="73"/>
      <c r="W366" s="73"/>
      <c r="X366" s="73"/>
      <c r="Y366" s="73"/>
      <c r="Z366" s="73"/>
      <c r="AA366" s="73"/>
      <c r="AB366" s="73"/>
      <c r="AC366" s="73"/>
      <c r="AD366" s="73"/>
      <c r="AE366" s="73"/>
      <c r="AF366" s="73"/>
      <c r="AG366" s="73"/>
      <c r="AH366" s="73"/>
      <c r="AI366" s="73"/>
      <c r="AJ366" s="73"/>
      <c r="AK366" s="73"/>
    </row>
    <row r="367" spans="3:37" x14ac:dyDescent="0.15">
      <c r="C367" s="73"/>
      <c r="D367" s="73"/>
      <c r="E367" s="73"/>
      <c r="F367" s="73"/>
      <c r="G367" s="73"/>
      <c r="H367" s="73"/>
      <c r="I367" s="73"/>
      <c r="J367" s="73"/>
      <c r="K367" s="73"/>
      <c r="L367" s="73"/>
      <c r="M367" s="73"/>
      <c r="N367" s="73"/>
      <c r="O367" s="73"/>
      <c r="P367" s="73"/>
      <c r="Q367" s="73"/>
      <c r="R367" s="73"/>
      <c r="S367" s="73"/>
      <c r="T367" s="73"/>
      <c r="U367" s="73"/>
      <c r="V367" s="73"/>
      <c r="W367" s="73"/>
      <c r="X367" s="73"/>
      <c r="Y367" s="73"/>
      <c r="Z367" s="73"/>
      <c r="AA367" s="73"/>
      <c r="AB367" s="73"/>
      <c r="AC367" s="73"/>
      <c r="AD367" s="73"/>
      <c r="AE367" s="73"/>
      <c r="AF367" s="73"/>
      <c r="AG367" s="73"/>
      <c r="AH367" s="73"/>
      <c r="AI367" s="73"/>
      <c r="AJ367" s="73"/>
      <c r="AK367" s="73"/>
    </row>
    <row r="368" spans="3:37" x14ac:dyDescent="0.15">
      <c r="C368" s="73"/>
      <c r="D368" s="73"/>
      <c r="E368" s="73"/>
      <c r="F368" s="73"/>
      <c r="G368" s="73"/>
      <c r="H368" s="73"/>
      <c r="I368" s="73"/>
      <c r="J368" s="73"/>
      <c r="K368" s="73"/>
      <c r="L368" s="73"/>
      <c r="M368" s="73"/>
      <c r="N368" s="73"/>
      <c r="O368" s="73"/>
      <c r="P368" s="73"/>
      <c r="Q368" s="73"/>
      <c r="R368" s="73"/>
      <c r="S368" s="73"/>
      <c r="T368" s="73"/>
      <c r="U368" s="73"/>
      <c r="V368" s="73"/>
      <c r="W368" s="73"/>
      <c r="X368" s="73"/>
      <c r="Y368" s="73"/>
      <c r="Z368" s="73"/>
      <c r="AA368" s="73"/>
      <c r="AB368" s="73"/>
      <c r="AC368" s="73"/>
      <c r="AD368" s="73"/>
      <c r="AE368" s="73"/>
      <c r="AF368" s="73"/>
      <c r="AG368" s="73"/>
      <c r="AH368" s="73"/>
      <c r="AI368" s="73"/>
      <c r="AJ368" s="73"/>
      <c r="AK368" s="73"/>
    </row>
    <row r="369" spans="3:37" x14ac:dyDescent="0.15">
      <c r="C369" s="73"/>
      <c r="D369" s="73"/>
      <c r="E369" s="73"/>
      <c r="F369" s="73"/>
      <c r="G369" s="73"/>
      <c r="H369" s="73"/>
      <c r="I369" s="73"/>
      <c r="J369" s="73"/>
      <c r="K369" s="73"/>
      <c r="L369" s="73"/>
      <c r="M369" s="73"/>
      <c r="N369" s="73"/>
      <c r="O369" s="73"/>
      <c r="P369" s="73"/>
      <c r="Q369" s="73"/>
      <c r="R369" s="73"/>
      <c r="S369" s="73"/>
      <c r="T369" s="73"/>
      <c r="U369" s="73"/>
      <c r="V369" s="73"/>
      <c r="W369" s="73"/>
      <c r="X369" s="73"/>
      <c r="Y369" s="73"/>
      <c r="Z369" s="73"/>
      <c r="AA369" s="73"/>
      <c r="AB369" s="73"/>
      <c r="AC369" s="73"/>
      <c r="AD369" s="73"/>
      <c r="AE369" s="73"/>
      <c r="AF369" s="73"/>
      <c r="AG369" s="73"/>
      <c r="AH369" s="73"/>
      <c r="AI369" s="73"/>
      <c r="AJ369" s="73"/>
      <c r="AK369" s="73"/>
    </row>
    <row r="370" spans="3:37" x14ac:dyDescent="0.15">
      <c r="C370" s="73"/>
      <c r="D370" s="73"/>
      <c r="E370" s="73"/>
      <c r="F370" s="73"/>
      <c r="G370" s="73"/>
      <c r="H370" s="73"/>
      <c r="I370" s="73"/>
      <c r="J370" s="73"/>
      <c r="K370" s="73"/>
      <c r="L370" s="73"/>
      <c r="M370" s="73"/>
      <c r="N370" s="73"/>
      <c r="O370" s="73"/>
      <c r="P370" s="73"/>
      <c r="Q370" s="73"/>
      <c r="R370" s="73"/>
      <c r="S370" s="73"/>
      <c r="T370" s="73"/>
      <c r="U370" s="73"/>
      <c r="V370" s="73"/>
      <c r="W370" s="73"/>
      <c r="X370" s="73"/>
      <c r="Y370" s="73"/>
      <c r="Z370" s="73"/>
      <c r="AA370" s="73"/>
      <c r="AB370" s="73"/>
      <c r="AC370" s="73"/>
      <c r="AD370" s="73"/>
      <c r="AE370" s="73"/>
      <c r="AF370" s="73"/>
      <c r="AG370" s="73"/>
      <c r="AH370" s="73"/>
      <c r="AI370" s="73"/>
      <c r="AJ370" s="73"/>
      <c r="AK370" s="73"/>
    </row>
    <row r="371" spans="3:37" x14ac:dyDescent="0.15">
      <c r="C371" s="73"/>
      <c r="D371" s="73"/>
      <c r="E371" s="73"/>
      <c r="F371" s="73"/>
      <c r="G371" s="73"/>
      <c r="H371" s="73"/>
      <c r="I371" s="73"/>
      <c r="J371" s="73"/>
      <c r="K371" s="73"/>
      <c r="L371" s="73"/>
      <c r="M371" s="73"/>
      <c r="N371" s="73"/>
      <c r="O371" s="73"/>
      <c r="P371" s="73"/>
      <c r="Q371" s="73"/>
      <c r="R371" s="73"/>
      <c r="S371" s="73"/>
      <c r="T371" s="73"/>
      <c r="U371" s="73"/>
      <c r="V371" s="73"/>
      <c r="W371" s="73"/>
      <c r="X371" s="73"/>
      <c r="Y371" s="73"/>
      <c r="Z371" s="73"/>
      <c r="AA371" s="73"/>
      <c r="AB371" s="73"/>
      <c r="AC371" s="73"/>
      <c r="AD371" s="73"/>
      <c r="AE371" s="73"/>
      <c r="AF371" s="73"/>
      <c r="AG371" s="73"/>
      <c r="AH371" s="73"/>
      <c r="AI371" s="73"/>
      <c r="AJ371" s="73"/>
      <c r="AK371" s="73"/>
    </row>
    <row r="372" spans="3:37" x14ac:dyDescent="0.15">
      <c r="C372" s="73"/>
      <c r="D372" s="73"/>
      <c r="E372" s="73"/>
      <c r="F372" s="73"/>
      <c r="G372" s="73"/>
      <c r="H372" s="73"/>
      <c r="I372" s="73"/>
      <c r="J372" s="73"/>
      <c r="K372" s="73"/>
      <c r="L372" s="73"/>
      <c r="M372" s="73"/>
      <c r="N372" s="73"/>
      <c r="O372" s="73"/>
      <c r="P372" s="73"/>
      <c r="Q372" s="73"/>
      <c r="R372" s="73"/>
      <c r="S372" s="73"/>
      <c r="T372" s="73"/>
      <c r="U372" s="73"/>
      <c r="V372" s="73"/>
      <c r="W372" s="73"/>
      <c r="X372" s="73"/>
      <c r="Y372" s="73"/>
      <c r="Z372" s="73"/>
      <c r="AA372" s="73"/>
      <c r="AB372" s="73"/>
      <c r="AC372" s="73"/>
      <c r="AD372" s="73"/>
      <c r="AE372" s="73"/>
      <c r="AF372" s="73"/>
      <c r="AG372" s="73"/>
      <c r="AH372" s="73"/>
      <c r="AI372" s="73"/>
      <c r="AJ372" s="73"/>
      <c r="AK372" s="73"/>
    </row>
    <row r="373" spans="3:37" x14ac:dyDescent="0.15">
      <c r="C373" s="73"/>
      <c r="D373" s="73"/>
      <c r="E373" s="73"/>
      <c r="F373" s="73"/>
      <c r="G373" s="73"/>
      <c r="H373" s="73"/>
      <c r="I373" s="73"/>
      <c r="J373" s="73"/>
      <c r="K373" s="73"/>
      <c r="L373" s="73"/>
      <c r="M373" s="73"/>
      <c r="N373" s="73"/>
      <c r="O373" s="73"/>
      <c r="P373" s="73"/>
      <c r="Q373" s="73"/>
      <c r="R373" s="73"/>
      <c r="S373" s="73"/>
      <c r="T373" s="73"/>
      <c r="U373" s="73"/>
      <c r="V373" s="73"/>
      <c r="W373" s="73"/>
      <c r="X373" s="73"/>
      <c r="Y373" s="73"/>
      <c r="Z373" s="73"/>
      <c r="AA373" s="73"/>
      <c r="AB373" s="73"/>
      <c r="AC373" s="73"/>
      <c r="AD373" s="73"/>
      <c r="AE373" s="73"/>
      <c r="AF373" s="73"/>
      <c r="AG373" s="73"/>
      <c r="AH373" s="73"/>
      <c r="AI373" s="73"/>
      <c r="AJ373" s="73"/>
      <c r="AK373" s="73"/>
    </row>
    <row r="374" spans="3:37" x14ac:dyDescent="0.15">
      <c r="C374" s="73"/>
      <c r="D374" s="73"/>
      <c r="E374" s="73"/>
      <c r="F374" s="73"/>
      <c r="G374" s="73"/>
      <c r="H374" s="73"/>
      <c r="I374" s="73"/>
      <c r="J374" s="73"/>
      <c r="K374" s="73"/>
      <c r="L374" s="73"/>
      <c r="M374" s="73"/>
      <c r="N374" s="73"/>
      <c r="O374" s="73"/>
      <c r="P374" s="73"/>
      <c r="Q374" s="73"/>
      <c r="R374" s="73"/>
      <c r="S374" s="73"/>
      <c r="T374" s="73"/>
      <c r="U374" s="73"/>
      <c r="V374" s="73"/>
      <c r="W374" s="73"/>
      <c r="X374" s="73"/>
      <c r="Y374" s="73"/>
      <c r="Z374" s="73"/>
      <c r="AA374" s="73"/>
      <c r="AB374" s="73"/>
      <c r="AC374" s="73"/>
      <c r="AD374" s="73"/>
      <c r="AE374" s="73"/>
      <c r="AF374" s="73"/>
      <c r="AG374" s="73"/>
      <c r="AH374" s="73"/>
      <c r="AI374" s="73"/>
      <c r="AJ374" s="73"/>
      <c r="AK374" s="73"/>
    </row>
    <row r="375" spans="3:37" x14ac:dyDescent="0.15">
      <c r="C375" s="73"/>
      <c r="D375" s="73"/>
      <c r="E375" s="73"/>
      <c r="F375" s="73"/>
      <c r="G375" s="73"/>
      <c r="H375" s="73"/>
      <c r="I375" s="73"/>
      <c r="J375" s="73"/>
      <c r="K375" s="73"/>
      <c r="L375" s="73"/>
      <c r="M375" s="73"/>
      <c r="N375" s="73"/>
      <c r="O375" s="73"/>
      <c r="P375" s="73"/>
      <c r="Q375" s="73"/>
      <c r="R375" s="73"/>
      <c r="S375" s="73"/>
      <c r="T375" s="73"/>
      <c r="U375" s="73"/>
      <c r="V375" s="73"/>
      <c r="W375" s="73"/>
      <c r="X375" s="73"/>
      <c r="Y375" s="73"/>
      <c r="Z375" s="73"/>
      <c r="AA375" s="73"/>
      <c r="AB375" s="73"/>
      <c r="AC375" s="73"/>
      <c r="AD375" s="73"/>
      <c r="AE375" s="73"/>
      <c r="AF375" s="73"/>
      <c r="AG375" s="73"/>
      <c r="AH375" s="73"/>
      <c r="AI375" s="73"/>
      <c r="AJ375" s="73"/>
      <c r="AK375" s="73"/>
    </row>
    <row r="376" spans="3:37" x14ac:dyDescent="0.15">
      <c r="C376" s="73"/>
      <c r="D376" s="73"/>
      <c r="E376" s="73"/>
      <c r="F376" s="73"/>
      <c r="G376" s="73"/>
      <c r="H376" s="73"/>
      <c r="I376" s="73"/>
      <c r="J376" s="73"/>
      <c r="K376" s="73"/>
      <c r="L376" s="73"/>
      <c r="M376" s="73"/>
      <c r="N376" s="73"/>
      <c r="O376" s="73"/>
      <c r="P376" s="73"/>
      <c r="Q376" s="73"/>
      <c r="R376" s="73"/>
      <c r="S376" s="73"/>
      <c r="T376" s="73"/>
      <c r="U376" s="73"/>
      <c r="V376" s="73"/>
      <c r="W376" s="73"/>
      <c r="X376" s="73"/>
      <c r="Y376" s="73"/>
      <c r="Z376" s="73"/>
      <c r="AA376" s="73"/>
      <c r="AB376" s="73"/>
      <c r="AC376" s="73"/>
      <c r="AD376" s="73"/>
      <c r="AE376" s="73"/>
      <c r="AF376" s="73"/>
      <c r="AG376" s="73"/>
      <c r="AH376" s="73"/>
      <c r="AI376" s="73"/>
      <c r="AJ376" s="73"/>
      <c r="AK376" s="73"/>
    </row>
    <row r="377" spans="3:37" x14ac:dyDescent="0.15">
      <c r="C377" s="73"/>
      <c r="D377" s="73"/>
      <c r="E377" s="73"/>
      <c r="F377" s="73"/>
      <c r="G377" s="73"/>
      <c r="H377" s="73"/>
      <c r="I377" s="73"/>
      <c r="J377" s="73"/>
      <c r="K377" s="73"/>
      <c r="L377" s="73"/>
      <c r="M377" s="73"/>
      <c r="N377" s="73"/>
      <c r="O377" s="73"/>
      <c r="P377" s="73"/>
      <c r="Q377" s="73"/>
      <c r="R377" s="73"/>
      <c r="S377" s="73"/>
      <c r="T377" s="73"/>
      <c r="U377" s="73"/>
      <c r="V377" s="73"/>
      <c r="W377" s="73"/>
      <c r="X377" s="73"/>
      <c r="Y377" s="73"/>
      <c r="Z377" s="73"/>
      <c r="AA377" s="73"/>
      <c r="AB377" s="73"/>
      <c r="AC377" s="73"/>
      <c r="AD377" s="73"/>
      <c r="AE377" s="73"/>
      <c r="AF377" s="73"/>
      <c r="AG377" s="73"/>
      <c r="AH377" s="73"/>
      <c r="AI377" s="73"/>
      <c r="AJ377" s="73"/>
      <c r="AK377" s="73"/>
    </row>
    <row r="378" spans="3:37" x14ac:dyDescent="0.15">
      <c r="C378" s="73"/>
      <c r="D378" s="73"/>
      <c r="E378" s="73"/>
      <c r="F378" s="73"/>
      <c r="G378" s="73"/>
      <c r="H378" s="73"/>
      <c r="I378" s="73"/>
      <c r="J378" s="73"/>
      <c r="K378" s="73"/>
      <c r="L378" s="73"/>
      <c r="M378" s="73"/>
      <c r="N378" s="73"/>
      <c r="O378" s="73"/>
      <c r="P378" s="73"/>
      <c r="Q378" s="73"/>
      <c r="R378" s="73"/>
      <c r="S378" s="73"/>
      <c r="T378" s="73"/>
      <c r="U378" s="73"/>
      <c r="V378" s="73"/>
      <c r="W378" s="73"/>
      <c r="X378" s="73"/>
      <c r="Y378" s="73"/>
      <c r="Z378" s="73"/>
      <c r="AA378" s="73"/>
      <c r="AB378" s="73"/>
      <c r="AC378" s="73"/>
      <c r="AD378" s="73"/>
      <c r="AE378" s="73"/>
      <c r="AF378" s="73"/>
      <c r="AG378" s="73"/>
      <c r="AH378" s="73"/>
      <c r="AI378" s="73"/>
      <c r="AJ378" s="73"/>
      <c r="AK378" s="73"/>
    </row>
    <row r="379" spans="3:37" x14ac:dyDescent="0.15">
      <c r="C379" s="73"/>
      <c r="D379" s="73"/>
      <c r="E379" s="73"/>
      <c r="F379" s="73"/>
      <c r="G379" s="73"/>
      <c r="H379" s="73"/>
      <c r="I379" s="73"/>
      <c r="J379" s="73"/>
      <c r="K379" s="73"/>
      <c r="L379" s="73"/>
      <c r="M379" s="73"/>
      <c r="N379" s="73"/>
      <c r="O379" s="73"/>
      <c r="P379" s="73"/>
      <c r="Q379" s="73"/>
      <c r="R379" s="73"/>
      <c r="S379" s="73"/>
      <c r="T379" s="73"/>
      <c r="U379" s="73"/>
      <c r="V379" s="73"/>
      <c r="W379" s="73"/>
      <c r="X379" s="73"/>
      <c r="Y379" s="73"/>
      <c r="Z379" s="73"/>
      <c r="AA379" s="73"/>
      <c r="AB379" s="73"/>
      <c r="AC379" s="73"/>
      <c r="AD379" s="73"/>
      <c r="AE379" s="73"/>
      <c r="AF379" s="73"/>
      <c r="AG379" s="73"/>
      <c r="AH379" s="73"/>
      <c r="AI379" s="73"/>
      <c r="AJ379" s="73"/>
      <c r="AK379" s="73"/>
    </row>
    <row r="380" spans="3:37" x14ac:dyDescent="0.15">
      <c r="C380" s="73"/>
      <c r="D380" s="73"/>
      <c r="E380" s="73"/>
      <c r="F380" s="73"/>
      <c r="G380" s="73"/>
      <c r="H380" s="73"/>
      <c r="I380" s="73"/>
      <c r="J380" s="73"/>
      <c r="K380" s="73"/>
      <c r="L380" s="73"/>
      <c r="M380" s="73"/>
      <c r="N380" s="73"/>
      <c r="O380" s="73"/>
      <c r="P380" s="73"/>
      <c r="Q380" s="73"/>
      <c r="R380" s="73"/>
      <c r="S380" s="73"/>
      <c r="T380" s="73"/>
      <c r="U380" s="73"/>
      <c r="V380" s="73"/>
      <c r="W380" s="73"/>
      <c r="X380" s="73"/>
      <c r="Y380" s="73"/>
      <c r="Z380" s="73"/>
      <c r="AA380" s="73"/>
      <c r="AB380" s="73"/>
      <c r="AC380" s="73"/>
      <c r="AD380" s="73"/>
      <c r="AE380" s="73"/>
      <c r="AF380" s="73"/>
      <c r="AG380" s="73"/>
      <c r="AH380" s="73"/>
      <c r="AI380" s="73"/>
      <c r="AJ380" s="73"/>
      <c r="AK380" s="73"/>
    </row>
    <row r="381" spans="3:37" x14ac:dyDescent="0.15">
      <c r="C381" s="73"/>
      <c r="D381" s="73"/>
      <c r="E381" s="73"/>
      <c r="F381" s="73"/>
      <c r="G381" s="73"/>
      <c r="H381" s="73"/>
      <c r="I381" s="73"/>
      <c r="J381" s="73"/>
      <c r="K381" s="73"/>
      <c r="L381" s="73"/>
      <c r="M381" s="73"/>
      <c r="N381" s="73"/>
      <c r="O381" s="73"/>
      <c r="P381" s="73"/>
      <c r="Q381" s="73"/>
      <c r="R381" s="73"/>
      <c r="S381" s="73"/>
      <c r="T381" s="73"/>
      <c r="U381" s="73"/>
      <c r="V381" s="73"/>
      <c r="W381" s="73"/>
      <c r="X381" s="73"/>
      <c r="Y381" s="73"/>
      <c r="Z381" s="73"/>
      <c r="AA381" s="73"/>
      <c r="AB381" s="73"/>
      <c r="AC381" s="73"/>
      <c r="AD381" s="73"/>
      <c r="AE381" s="73"/>
      <c r="AF381" s="73"/>
      <c r="AG381" s="73"/>
      <c r="AH381" s="73"/>
      <c r="AI381" s="73"/>
      <c r="AJ381" s="73"/>
      <c r="AK381" s="73"/>
    </row>
    <row r="382" spans="3:37" x14ac:dyDescent="0.15">
      <c r="C382" s="73"/>
      <c r="D382" s="73"/>
      <c r="E382" s="73"/>
      <c r="F382" s="73"/>
      <c r="G382" s="73"/>
      <c r="H382" s="73"/>
      <c r="I382" s="73"/>
      <c r="J382" s="73"/>
      <c r="K382" s="73"/>
      <c r="L382" s="73"/>
      <c r="M382" s="73"/>
      <c r="N382" s="73"/>
      <c r="O382" s="73"/>
      <c r="P382" s="73"/>
      <c r="Q382" s="73"/>
      <c r="R382" s="73"/>
      <c r="S382" s="73"/>
      <c r="T382" s="73"/>
      <c r="U382" s="73"/>
      <c r="V382" s="73"/>
      <c r="W382" s="73"/>
      <c r="X382" s="73"/>
      <c r="Y382" s="73"/>
      <c r="Z382" s="73"/>
      <c r="AA382" s="73"/>
      <c r="AB382" s="73"/>
      <c r="AC382" s="73"/>
      <c r="AD382" s="73"/>
      <c r="AE382" s="73"/>
      <c r="AF382" s="73"/>
      <c r="AG382" s="73"/>
      <c r="AH382" s="73"/>
      <c r="AI382" s="73"/>
      <c r="AJ382" s="73"/>
      <c r="AK382" s="73"/>
    </row>
    <row r="383" spans="3:37" x14ac:dyDescent="0.15">
      <c r="C383" s="73"/>
      <c r="D383" s="73"/>
      <c r="E383" s="73"/>
      <c r="F383" s="73"/>
      <c r="G383" s="73"/>
      <c r="H383" s="73"/>
      <c r="I383" s="73"/>
      <c r="J383" s="73"/>
      <c r="K383" s="73"/>
      <c r="L383" s="73"/>
      <c r="M383" s="73"/>
      <c r="N383" s="73"/>
      <c r="O383" s="73"/>
      <c r="P383" s="73"/>
      <c r="Q383" s="73"/>
      <c r="R383" s="73"/>
      <c r="S383" s="73"/>
      <c r="T383" s="73"/>
      <c r="U383" s="73"/>
      <c r="V383" s="73"/>
      <c r="W383" s="73"/>
      <c r="X383" s="73"/>
      <c r="Y383" s="73"/>
      <c r="Z383" s="73"/>
      <c r="AA383" s="73"/>
      <c r="AB383" s="73"/>
      <c r="AC383" s="73"/>
      <c r="AD383" s="73"/>
      <c r="AE383" s="73"/>
      <c r="AF383" s="73"/>
      <c r="AG383" s="73"/>
      <c r="AH383" s="73"/>
      <c r="AI383" s="73"/>
      <c r="AJ383" s="73"/>
      <c r="AK383" s="73"/>
    </row>
    <row r="384" spans="3:37" x14ac:dyDescent="0.15">
      <c r="C384" s="73"/>
      <c r="D384" s="73"/>
      <c r="E384" s="73"/>
      <c r="F384" s="73"/>
      <c r="G384" s="73"/>
      <c r="H384" s="73"/>
      <c r="I384" s="73"/>
      <c r="J384" s="73"/>
      <c r="K384" s="73"/>
      <c r="L384" s="73"/>
      <c r="M384" s="73"/>
      <c r="N384" s="73"/>
      <c r="O384" s="73"/>
      <c r="P384" s="73"/>
      <c r="Q384" s="73"/>
      <c r="R384" s="73"/>
      <c r="S384" s="73"/>
      <c r="T384" s="73"/>
      <c r="U384" s="73"/>
      <c r="V384" s="73"/>
      <c r="W384" s="73"/>
      <c r="X384" s="73"/>
      <c r="Y384" s="73"/>
      <c r="Z384" s="73"/>
      <c r="AA384" s="73"/>
      <c r="AB384" s="73"/>
      <c r="AC384" s="73"/>
      <c r="AD384" s="73"/>
      <c r="AE384" s="73"/>
      <c r="AF384" s="73"/>
      <c r="AG384" s="73"/>
      <c r="AH384" s="73"/>
      <c r="AI384" s="73"/>
      <c r="AJ384" s="73"/>
      <c r="AK384" s="73"/>
    </row>
    <row r="385" spans="3:37" x14ac:dyDescent="0.15">
      <c r="C385" s="73"/>
      <c r="D385" s="73"/>
      <c r="E385" s="73"/>
      <c r="F385" s="73"/>
      <c r="G385" s="73"/>
      <c r="H385" s="73"/>
      <c r="I385" s="73"/>
      <c r="J385" s="73"/>
      <c r="K385" s="73"/>
      <c r="L385" s="73"/>
      <c r="M385" s="73"/>
      <c r="N385" s="73"/>
      <c r="O385" s="73"/>
      <c r="P385" s="73"/>
      <c r="Q385" s="73"/>
      <c r="R385" s="73"/>
      <c r="S385" s="73"/>
      <c r="T385" s="73"/>
      <c r="U385" s="73"/>
      <c r="V385" s="73"/>
      <c r="W385" s="73"/>
      <c r="X385" s="73"/>
      <c r="Y385" s="73"/>
      <c r="Z385" s="73"/>
      <c r="AA385" s="73"/>
      <c r="AB385" s="73"/>
      <c r="AC385" s="73"/>
      <c r="AD385" s="73"/>
      <c r="AE385" s="73"/>
      <c r="AF385" s="73"/>
      <c r="AG385" s="73"/>
      <c r="AH385" s="73"/>
      <c r="AI385" s="73"/>
      <c r="AJ385" s="73"/>
      <c r="AK385" s="73"/>
    </row>
    <row r="386" spans="3:37" x14ac:dyDescent="0.15">
      <c r="C386" s="73"/>
      <c r="D386" s="73"/>
      <c r="E386" s="73"/>
      <c r="F386" s="73"/>
      <c r="G386" s="73"/>
      <c r="H386" s="73"/>
      <c r="I386" s="73"/>
      <c r="J386" s="73"/>
      <c r="K386" s="73"/>
      <c r="L386" s="73"/>
      <c r="M386" s="73"/>
      <c r="N386" s="73"/>
      <c r="O386" s="73"/>
      <c r="P386" s="73"/>
      <c r="Q386" s="73"/>
      <c r="R386" s="73"/>
      <c r="S386" s="73"/>
      <c r="T386" s="73"/>
      <c r="U386" s="73"/>
      <c r="V386" s="73"/>
      <c r="W386" s="73"/>
      <c r="X386" s="73"/>
      <c r="Y386" s="73"/>
      <c r="Z386" s="73"/>
      <c r="AA386" s="73"/>
      <c r="AB386" s="73"/>
      <c r="AC386" s="73"/>
      <c r="AD386" s="73"/>
      <c r="AE386" s="73"/>
      <c r="AF386" s="73"/>
      <c r="AG386" s="73"/>
      <c r="AH386" s="73"/>
      <c r="AI386" s="73"/>
      <c r="AJ386" s="73"/>
      <c r="AK386" s="73"/>
    </row>
    <row r="387" spans="3:37" x14ac:dyDescent="0.15">
      <c r="C387" s="73"/>
      <c r="D387" s="73"/>
      <c r="E387" s="73"/>
      <c r="F387" s="73"/>
      <c r="G387" s="73"/>
      <c r="H387" s="73"/>
      <c r="I387" s="73"/>
      <c r="J387" s="73"/>
      <c r="K387" s="73"/>
      <c r="L387" s="73"/>
      <c r="M387" s="73"/>
      <c r="N387" s="73"/>
      <c r="O387" s="73"/>
      <c r="P387" s="73"/>
      <c r="Q387" s="73"/>
      <c r="R387" s="73"/>
      <c r="S387" s="73"/>
      <c r="T387" s="73"/>
      <c r="U387" s="73"/>
      <c r="V387" s="73"/>
      <c r="W387" s="73"/>
      <c r="X387" s="73"/>
      <c r="Y387" s="73"/>
      <c r="Z387" s="73"/>
      <c r="AA387" s="73"/>
      <c r="AB387" s="73"/>
      <c r="AC387" s="73"/>
      <c r="AD387" s="73"/>
      <c r="AE387" s="73"/>
      <c r="AF387" s="73"/>
      <c r="AG387" s="73"/>
      <c r="AH387" s="73"/>
      <c r="AI387" s="73"/>
      <c r="AJ387" s="73"/>
      <c r="AK387" s="73"/>
    </row>
    <row r="388" spans="3:37" x14ac:dyDescent="0.15">
      <c r="C388" s="73"/>
      <c r="D388" s="73"/>
      <c r="E388" s="73"/>
      <c r="F388" s="73"/>
      <c r="G388" s="73"/>
      <c r="H388" s="73"/>
      <c r="I388" s="73"/>
      <c r="J388" s="73"/>
      <c r="K388" s="73"/>
      <c r="L388" s="73"/>
      <c r="M388" s="73"/>
      <c r="N388" s="73"/>
      <c r="O388" s="73"/>
      <c r="P388" s="73"/>
      <c r="Q388" s="73"/>
      <c r="R388" s="73"/>
      <c r="S388" s="73"/>
      <c r="T388" s="73"/>
      <c r="U388" s="73"/>
      <c r="V388" s="73"/>
      <c r="W388" s="73"/>
      <c r="X388" s="73"/>
      <c r="Y388" s="73"/>
      <c r="Z388" s="73"/>
      <c r="AA388" s="73"/>
      <c r="AB388" s="73"/>
      <c r="AC388" s="73"/>
      <c r="AD388" s="73"/>
      <c r="AE388" s="73"/>
      <c r="AF388" s="73"/>
      <c r="AG388" s="73"/>
      <c r="AH388" s="73"/>
      <c r="AI388" s="73"/>
      <c r="AJ388" s="73"/>
      <c r="AK388" s="73"/>
    </row>
    <row r="389" spans="3:37" x14ac:dyDescent="0.15">
      <c r="C389" s="73"/>
      <c r="D389" s="73"/>
      <c r="E389" s="73"/>
      <c r="F389" s="73"/>
      <c r="G389" s="73"/>
      <c r="H389" s="73"/>
      <c r="I389" s="73"/>
      <c r="J389" s="73"/>
      <c r="K389" s="73"/>
      <c r="L389" s="73"/>
      <c r="M389" s="73"/>
      <c r="N389" s="73"/>
      <c r="O389" s="73"/>
      <c r="P389" s="73"/>
      <c r="Q389" s="73"/>
      <c r="R389" s="73"/>
      <c r="S389" s="73"/>
      <c r="T389" s="73"/>
      <c r="U389" s="73"/>
      <c r="V389" s="73"/>
      <c r="W389" s="73"/>
      <c r="X389" s="73"/>
      <c r="Y389" s="73"/>
      <c r="Z389" s="73"/>
      <c r="AA389" s="73"/>
      <c r="AB389" s="73"/>
      <c r="AC389" s="73"/>
      <c r="AD389" s="73"/>
      <c r="AE389" s="73"/>
      <c r="AF389" s="73"/>
      <c r="AG389" s="73"/>
      <c r="AH389" s="73"/>
      <c r="AI389" s="73"/>
      <c r="AJ389" s="73"/>
      <c r="AK389" s="73"/>
    </row>
    <row r="390" spans="3:37" x14ac:dyDescent="0.15">
      <c r="C390" s="73"/>
      <c r="D390" s="73"/>
      <c r="E390" s="73"/>
      <c r="F390" s="73"/>
      <c r="G390" s="73"/>
      <c r="H390" s="73"/>
      <c r="I390" s="73"/>
      <c r="J390" s="73"/>
      <c r="K390" s="73"/>
      <c r="L390" s="73"/>
      <c r="M390" s="73"/>
      <c r="N390" s="73"/>
      <c r="O390" s="73"/>
      <c r="P390" s="73"/>
      <c r="Q390" s="73"/>
      <c r="R390" s="73"/>
      <c r="S390" s="73"/>
      <c r="T390" s="73"/>
      <c r="U390" s="73"/>
      <c r="V390" s="73"/>
      <c r="W390" s="73"/>
      <c r="X390" s="73"/>
      <c r="Y390" s="73"/>
      <c r="Z390" s="73"/>
      <c r="AA390" s="73"/>
      <c r="AB390" s="73"/>
      <c r="AC390" s="73"/>
      <c r="AD390" s="73"/>
      <c r="AE390" s="73"/>
      <c r="AF390" s="73"/>
      <c r="AG390" s="73"/>
      <c r="AH390" s="73"/>
      <c r="AI390" s="73"/>
      <c r="AJ390" s="73"/>
      <c r="AK390" s="73"/>
    </row>
    <row r="391" spans="3:37" x14ac:dyDescent="0.15">
      <c r="C391" s="73"/>
      <c r="D391" s="73"/>
      <c r="E391" s="73"/>
      <c r="F391" s="73"/>
      <c r="G391" s="73"/>
      <c r="H391" s="73"/>
      <c r="I391" s="73"/>
      <c r="J391" s="73"/>
      <c r="K391" s="73"/>
      <c r="L391" s="73"/>
      <c r="M391" s="73"/>
      <c r="N391" s="73"/>
      <c r="O391" s="73"/>
      <c r="P391" s="73"/>
      <c r="Q391" s="73"/>
      <c r="R391" s="73"/>
      <c r="S391" s="73"/>
      <c r="T391" s="73"/>
      <c r="U391" s="73"/>
      <c r="V391" s="73"/>
      <c r="W391" s="73"/>
      <c r="X391" s="73"/>
      <c r="Y391" s="73"/>
      <c r="Z391" s="73"/>
      <c r="AA391" s="73"/>
      <c r="AB391" s="73"/>
      <c r="AC391" s="73"/>
      <c r="AD391" s="73"/>
      <c r="AE391" s="73"/>
      <c r="AF391" s="73"/>
      <c r="AG391" s="73"/>
      <c r="AH391" s="73"/>
      <c r="AI391" s="73"/>
      <c r="AJ391" s="73"/>
      <c r="AK391" s="73"/>
    </row>
    <row r="392" spans="3:37" x14ac:dyDescent="0.15">
      <c r="C392" s="73"/>
      <c r="D392" s="73"/>
      <c r="E392" s="73"/>
      <c r="F392" s="73"/>
      <c r="G392" s="73"/>
      <c r="H392" s="73"/>
      <c r="I392" s="73"/>
      <c r="J392" s="73"/>
      <c r="K392" s="73"/>
      <c r="L392" s="73"/>
      <c r="M392" s="73"/>
      <c r="N392" s="73"/>
      <c r="O392" s="73"/>
      <c r="P392" s="73"/>
      <c r="Q392" s="73"/>
      <c r="R392" s="73"/>
      <c r="S392" s="73"/>
      <c r="T392" s="73"/>
      <c r="U392" s="73"/>
      <c r="V392" s="73"/>
      <c r="W392" s="73"/>
      <c r="X392" s="73"/>
      <c r="Y392" s="73"/>
      <c r="Z392" s="73"/>
      <c r="AA392" s="73"/>
      <c r="AB392" s="73"/>
      <c r="AC392" s="73"/>
      <c r="AD392" s="73"/>
      <c r="AE392" s="73"/>
      <c r="AF392" s="73"/>
      <c r="AG392" s="73"/>
      <c r="AH392" s="73"/>
      <c r="AI392" s="73"/>
      <c r="AJ392" s="73"/>
      <c r="AK392" s="73"/>
    </row>
    <row r="393" spans="3:37" x14ac:dyDescent="0.15">
      <c r="C393" s="73"/>
      <c r="D393" s="73"/>
      <c r="E393" s="73"/>
      <c r="F393" s="73"/>
      <c r="G393" s="73"/>
      <c r="H393" s="73"/>
      <c r="I393" s="73"/>
      <c r="J393" s="73"/>
      <c r="K393" s="73"/>
      <c r="L393" s="73"/>
      <c r="M393" s="73"/>
      <c r="N393" s="73"/>
      <c r="O393" s="73"/>
      <c r="P393" s="73"/>
      <c r="Q393" s="73"/>
      <c r="R393" s="73"/>
      <c r="S393" s="73"/>
      <c r="T393" s="73"/>
      <c r="U393" s="73"/>
      <c r="V393" s="73"/>
      <c r="W393" s="73"/>
      <c r="X393" s="73"/>
      <c r="Y393" s="73"/>
      <c r="Z393" s="73"/>
      <c r="AA393" s="73"/>
      <c r="AB393" s="73"/>
      <c r="AC393" s="73"/>
      <c r="AD393" s="73"/>
      <c r="AE393" s="73"/>
      <c r="AF393" s="73"/>
      <c r="AG393" s="73"/>
      <c r="AH393" s="73"/>
      <c r="AI393" s="73"/>
      <c r="AJ393" s="73"/>
      <c r="AK393" s="73"/>
    </row>
    <row r="394" spans="3:37" x14ac:dyDescent="0.15">
      <c r="C394" s="73"/>
      <c r="D394" s="73"/>
      <c r="E394" s="73"/>
      <c r="F394" s="73"/>
      <c r="G394" s="73"/>
      <c r="H394" s="73"/>
      <c r="I394" s="73"/>
      <c r="J394" s="73"/>
      <c r="K394" s="73"/>
      <c r="L394" s="73"/>
      <c r="M394" s="73"/>
      <c r="N394" s="73"/>
      <c r="O394" s="73"/>
      <c r="P394" s="73"/>
      <c r="Q394" s="73"/>
      <c r="R394" s="73"/>
      <c r="S394" s="73"/>
      <c r="T394" s="73"/>
      <c r="U394" s="73"/>
      <c r="V394" s="73"/>
      <c r="W394" s="73"/>
      <c r="X394" s="73"/>
      <c r="Y394" s="73"/>
      <c r="Z394" s="73"/>
      <c r="AA394" s="73"/>
      <c r="AB394" s="73"/>
      <c r="AC394" s="73"/>
      <c r="AD394" s="73"/>
      <c r="AE394" s="73"/>
      <c r="AF394" s="73"/>
      <c r="AG394" s="73"/>
      <c r="AH394" s="73"/>
      <c r="AI394" s="73"/>
      <c r="AJ394" s="73"/>
      <c r="AK394" s="73"/>
    </row>
    <row r="395" spans="3:37" x14ac:dyDescent="0.15">
      <c r="C395" s="73"/>
      <c r="D395" s="73"/>
      <c r="E395" s="73"/>
      <c r="F395" s="73"/>
      <c r="G395" s="73"/>
      <c r="H395" s="73"/>
      <c r="I395" s="73"/>
      <c r="J395" s="73"/>
      <c r="K395" s="73"/>
      <c r="L395" s="73"/>
      <c r="M395" s="73"/>
      <c r="N395" s="73"/>
      <c r="O395" s="73"/>
      <c r="P395" s="73"/>
      <c r="Q395" s="73"/>
      <c r="R395" s="73"/>
      <c r="S395" s="73"/>
      <c r="T395" s="73"/>
      <c r="U395" s="73"/>
      <c r="V395" s="73"/>
      <c r="W395" s="73"/>
      <c r="X395" s="73"/>
      <c r="Y395" s="73"/>
      <c r="Z395" s="73"/>
      <c r="AA395" s="73"/>
      <c r="AB395" s="73"/>
      <c r="AC395" s="73"/>
      <c r="AD395" s="73"/>
      <c r="AE395" s="73"/>
      <c r="AF395" s="73"/>
      <c r="AG395" s="73"/>
      <c r="AH395" s="73"/>
      <c r="AI395" s="73"/>
      <c r="AJ395" s="73"/>
      <c r="AK395" s="73"/>
    </row>
    <row r="396" spans="3:37" x14ac:dyDescent="0.15">
      <c r="C396" s="73"/>
      <c r="D396" s="73"/>
      <c r="E396" s="73"/>
      <c r="F396" s="73"/>
      <c r="G396" s="73"/>
      <c r="H396" s="73"/>
      <c r="I396" s="73"/>
      <c r="J396" s="73"/>
      <c r="K396" s="73"/>
      <c r="L396" s="73"/>
      <c r="M396" s="73"/>
      <c r="N396" s="73"/>
      <c r="O396" s="73"/>
      <c r="P396" s="73"/>
      <c r="Q396" s="73"/>
      <c r="R396" s="73"/>
      <c r="S396" s="73"/>
      <c r="T396" s="73"/>
      <c r="U396" s="73"/>
      <c r="V396" s="73"/>
      <c r="W396" s="73"/>
      <c r="X396" s="73"/>
      <c r="Y396" s="73"/>
      <c r="Z396" s="73"/>
      <c r="AA396" s="73"/>
      <c r="AB396" s="73"/>
      <c r="AC396" s="73"/>
      <c r="AD396" s="73"/>
      <c r="AE396" s="73"/>
      <c r="AF396" s="73"/>
      <c r="AG396" s="73"/>
      <c r="AH396" s="73"/>
      <c r="AI396" s="73"/>
      <c r="AJ396" s="73"/>
      <c r="AK396" s="73"/>
    </row>
    <row r="397" spans="3:37" x14ac:dyDescent="0.15">
      <c r="C397" s="73"/>
      <c r="D397" s="73"/>
      <c r="E397" s="73"/>
      <c r="F397" s="73"/>
      <c r="G397" s="73"/>
      <c r="H397" s="73"/>
      <c r="I397" s="73"/>
      <c r="J397" s="73"/>
      <c r="K397" s="73"/>
      <c r="L397" s="73"/>
      <c r="M397" s="73"/>
      <c r="N397" s="73"/>
      <c r="O397" s="73"/>
      <c r="P397" s="73"/>
      <c r="Q397" s="73"/>
      <c r="R397" s="73"/>
      <c r="S397" s="73"/>
      <c r="T397" s="73"/>
      <c r="U397" s="73"/>
      <c r="V397" s="73"/>
      <c r="W397" s="73"/>
      <c r="X397" s="73"/>
      <c r="Y397" s="73"/>
      <c r="Z397" s="73"/>
      <c r="AA397" s="73"/>
      <c r="AB397" s="73"/>
      <c r="AC397" s="73"/>
      <c r="AD397" s="73"/>
      <c r="AE397" s="73"/>
      <c r="AF397" s="73"/>
      <c r="AG397" s="73"/>
      <c r="AH397" s="73"/>
      <c r="AI397" s="73"/>
      <c r="AJ397" s="73"/>
      <c r="AK397" s="73"/>
    </row>
    <row r="398" spans="3:37" x14ac:dyDescent="0.15">
      <c r="C398" s="73"/>
      <c r="D398" s="73"/>
      <c r="E398" s="73"/>
      <c r="F398" s="73"/>
      <c r="G398" s="73"/>
      <c r="H398" s="73"/>
      <c r="I398" s="73"/>
      <c r="J398" s="73"/>
      <c r="K398" s="73"/>
      <c r="L398" s="73"/>
      <c r="M398" s="73"/>
      <c r="N398" s="73"/>
      <c r="O398" s="73"/>
      <c r="P398" s="73"/>
      <c r="Q398" s="73"/>
      <c r="R398" s="73"/>
      <c r="S398" s="73"/>
      <c r="T398" s="73"/>
      <c r="U398" s="73"/>
      <c r="V398" s="73"/>
      <c r="W398" s="73"/>
      <c r="X398" s="73"/>
      <c r="Y398" s="73"/>
      <c r="Z398" s="73"/>
      <c r="AA398" s="73"/>
      <c r="AB398" s="73"/>
      <c r="AC398" s="73"/>
      <c r="AD398" s="73"/>
      <c r="AE398" s="73"/>
      <c r="AF398" s="73"/>
      <c r="AG398" s="73"/>
      <c r="AH398" s="73"/>
      <c r="AI398" s="73"/>
      <c r="AJ398" s="73"/>
      <c r="AK398" s="73"/>
    </row>
    <row r="399" spans="3:37" x14ac:dyDescent="0.15">
      <c r="C399" s="73"/>
      <c r="D399" s="73"/>
      <c r="E399" s="73"/>
      <c r="F399" s="73"/>
      <c r="G399" s="73"/>
      <c r="H399" s="73"/>
      <c r="I399" s="73"/>
      <c r="J399" s="73"/>
      <c r="K399" s="73"/>
      <c r="L399" s="73"/>
      <c r="M399" s="73"/>
      <c r="N399" s="73"/>
      <c r="O399" s="73"/>
      <c r="P399" s="73"/>
      <c r="Q399" s="73"/>
      <c r="R399" s="73"/>
      <c r="S399" s="73"/>
      <c r="T399" s="73"/>
      <c r="U399" s="73"/>
      <c r="V399" s="73"/>
      <c r="W399" s="73"/>
      <c r="X399" s="73"/>
      <c r="Y399" s="73"/>
      <c r="Z399" s="73"/>
      <c r="AA399" s="73"/>
      <c r="AB399" s="73"/>
      <c r="AC399" s="73"/>
      <c r="AD399" s="73"/>
      <c r="AE399" s="73"/>
      <c r="AF399" s="73"/>
      <c r="AG399" s="73"/>
      <c r="AH399" s="73"/>
      <c r="AI399" s="73"/>
      <c r="AJ399" s="73"/>
      <c r="AK399" s="73"/>
    </row>
    <row r="400" spans="3:37" x14ac:dyDescent="0.15">
      <c r="C400" s="73"/>
      <c r="D400" s="73"/>
      <c r="E400" s="73"/>
      <c r="F400" s="73"/>
      <c r="G400" s="73"/>
      <c r="H400" s="73"/>
      <c r="I400" s="73"/>
      <c r="J400" s="73"/>
      <c r="K400" s="73"/>
      <c r="L400" s="73"/>
      <c r="M400" s="73"/>
      <c r="N400" s="73"/>
      <c r="O400" s="73"/>
      <c r="P400" s="73"/>
      <c r="Q400" s="73"/>
      <c r="R400" s="73"/>
      <c r="S400" s="73"/>
      <c r="T400" s="73"/>
      <c r="U400" s="73"/>
      <c r="V400" s="73"/>
      <c r="W400" s="73"/>
      <c r="X400" s="73"/>
      <c r="Y400" s="73"/>
      <c r="Z400" s="73"/>
      <c r="AA400" s="73"/>
      <c r="AB400" s="73"/>
      <c r="AC400" s="73"/>
      <c r="AD400" s="73"/>
      <c r="AE400" s="73"/>
      <c r="AF400" s="73"/>
      <c r="AG400" s="73"/>
      <c r="AH400" s="73"/>
      <c r="AI400" s="73"/>
      <c r="AJ400" s="73"/>
      <c r="AK400" s="73"/>
    </row>
    <row r="401" spans="3:37" x14ac:dyDescent="0.15">
      <c r="C401" s="73"/>
      <c r="D401" s="73"/>
      <c r="E401" s="73"/>
      <c r="F401" s="73"/>
      <c r="G401" s="73"/>
      <c r="H401" s="73"/>
      <c r="I401" s="73"/>
      <c r="J401" s="73"/>
      <c r="K401" s="73"/>
      <c r="L401" s="73"/>
      <c r="M401" s="73"/>
      <c r="N401" s="73"/>
      <c r="O401" s="73"/>
      <c r="P401" s="73"/>
      <c r="Q401" s="73"/>
      <c r="R401" s="73"/>
      <c r="S401" s="73"/>
      <c r="T401" s="73"/>
      <c r="U401" s="73"/>
      <c r="V401" s="73"/>
      <c r="W401" s="73"/>
      <c r="X401" s="73"/>
      <c r="Y401" s="73"/>
      <c r="Z401" s="73"/>
      <c r="AA401" s="73"/>
      <c r="AB401" s="73"/>
      <c r="AC401" s="73"/>
      <c r="AD401" s="73"/>
      <c r="AE401" s="73"/>
      <c r="AF401" s="73"/>
      <c r="AG401" s="73"/>
      <c r="AH401" s="73"/>
      <c r="AI401" s="73"/>
      <c r="AJ401" s="73"/>
      <c r="AK401" s="73"/>
    </row>
    <row r="402" spans="3:37" x14ac:dyDescent="0.15">
      <c r="C402" s="73"/>
      <c r="D402" s="73"/>
      <c r="E402" s="73"/>
      <c r="F402" s="73"/>
      <c r="G402" s="73"/>
      <c r="H402" s="73"/>
      <c r="I402" s="73"/>
      <c r="J402" s="73"/>
      <c r="K402" s="73"/>
      <c r="L402" s="73"/>
      <c r="M402" s="73"/>
      <c r="N402" s="73"/>
      <c r="O402" s="73"/>
      <c r="P402" s="73"/>
      <c r="Q402" s="73"/>
      <c r="R402" s="73"/>
      <c r="S402" s="73"/>
      <c r="T402" s="73"/>
      <c r="U402" s="73"/>
      <c r="V402" s="73"/>
      <c r="W402" s="73"/>
      <c r="X402" s="73"/>
      <c r="Y402" s="73"/>
      <c r="Z402" s="73"/>
      <c r="AA402" s="73"/>
      <c r="AB402" s="73"/>
      <c r="AC402" s="73"/>
      <c r="AD402" s="73"/>
      <c r="AE402" s="73"/>
      <c r="AF402" s="73"/>
      <c r="AG402" s="73"/>
      <c r="AH402" s="73"/>
      <c r="AI402" s="73"/>
      <c r="AJ402" s="73"/>
      <c r="AK402" s="73"/>
    </row>
    <row r="403" spans="3:37" x14ac:dyDescent="0.15">
      <c r="C403" s="73"/>
      <c r="D403" s="73"/>
      <c r="E403" s="73"/>
      <c r="F403" s="73"/>
      <c r="G403" s="73"/>
      <c r="H403" s="73"/>
      <c r="I403" s="73"/>
      <c r="J403" s="73"/>
      <c r="K403" s="73"/>
      <c r="L403" s="73"/>
      <c r="M403" s="73"/>
      <c r="N403" s="73"/>
      <c r="O403" s="73"/>
      <c r="P403" s="73"/>
      <c r="Q403" s="73"/>
      <c r="R403" s="73"/>
      <c r="S403" s="73"/>
      <c r="T403" s="73"/>
      <c r="U403" s="73"/>
      <c r="V403" s="73"/>
      <c r="W403" s="73"/>
      <c r="X403" s="73"/>
      <c r="Y403" s="73"/>
      <c r="Z403" s="73"/>
      <c r="AA403" s="73"/>
      <c r="AB403" s="73"/>
      <c r="AC403" s="73"/>
      <c r="AD403" s="73"/>
      <c r="AE403" s="73"/>
      <c r="AF403" s="73"/>
      <c r="AG403" s="73"/>
      <c r="AH403" s="73"/>
      <c r="AI403" s="73"/>
      <c r="AJ403" s="73"/>
      <c r="AK403" s="73"/>
    </row>
    <row r="404" spans="3:37" x14ac:dyDescent="0.15">
      <c r="C404" s="73"/>
      <c r="D404" s="73"/>
      <c r="E404" s="73"/>
      <c r="F404" s="73"/>
      <c r="G404" s="73"/>
      <c r="H404" s="73"/>
      <c r="I404" s="73"/>
      <c r="J404" s="73"/>
      <c r="K404" s="73"/>
      <c r="L404" s="73"/>
      <c r="M404" s="73"/>
      <c r="N404" s="73"/>
      <c r="O404" s="73"/>
      <c r="P404" s="73"/>
      <c r="Q404" s="73"/>
      <c r="R404" s="73"/>
      <c r="S404" s="73"/>
      <c r="T404" s="73"/>
      <c r="U404" s="73"/>
      <c r="V404" s="73"/>
      <c r="W404" s="73"/>
      <c r="X404" s="73"/>
      <c r="Y404" s="73"/>
      <c r="Z404" s="73"/>
      <c r="AA404" s="73"/>
      <c r="AB404" s="73"/>
      <c r="AC404" s="73"/>
      <c r="AD404" s="73"/>
      <c r="AE404" s="73"/>
      <c r="AF404" s="73"/>
      <c r="AG404" s="73"/>
      <c r="AH404" s="73"/>
      <c r="AI404" s="73"/>
      <c r="AJ404" s="73"/>
      <c r="AK404" s="73"/>
    </row>
    <row r="405" spans="3:37" x14ac:dyDescent="0.15">
      <c r="C405" s="73"/>
      <c r="D405" s="73"/>
      <c r="E405" s="73"/>
      <c r="F405" s="73"/>
      <c r="G405" s="73"/>
      <c r="H405" s="73"/>
      <c r="I405" s="73"/>
      <c r="J405" s="73"/>
      <c r="K405" s="73"/>
      <c r="L405" s="73"/>
      <c r="M405" s="73"/>
      <c r="N405" s="73"/>
      <c r="O405" s="73"/>
      <c r="P405" s="73"/>
      <c r="Q405" s="73"/>
      <c r="R405" s="73"/>
      <c r="S405" s="73"/>
      <c r="T405" s="73"/>
      <c r="U405" s="73"/>
      <c r="V405" s="73"/>
      <c r="W405" s="73"/>
      <c r="X405" s="73"/>
      <c r="Y405" s="73"/>
      <c r="Z405" s="73"/>
      <c r="AA405" s="73"/>
      <c r="AB405" s="73"/>
      <c r="AC405" s="73"/>
      <c r="AD405" s="73"/>
      <c r="AE405" s="73"/>
      <c r="AF405" s="73"/>
      <c r="AG405" s="73"/>
      <c r="AH405" s="73"/>
      <c r="AI405" s="73"/>
      <c r="AJ405" s="73"/>
      <c r="AK405" s="73"/>
    </row>
    <row r="406" spans="3:37" x14ac:dyDescent="0.15">
      <c r="C406" s="73"/>
      <c r="D406" s="73"/>
      <c r="E406" s="73"/>
      <c r="F406" s="73"/>
      <c r="G406" s="73"/>
      <c r="H406" s="73"/>
      <c r="I406" s="73"/>
      <c r="J406" s="73"/>
      <c r="K406" s="73"/>
      <c r="L406" s="73"/>
      <c r="M406" s="73"/>
      <c r="N406" s="73"/>
      <c r="O406" s="73"/>
      <c r="P406" s="73"/>
      <c r="Q406" s="73"/>
      <c r="R406" s="73"/>
      <c r="S406" s="73"/>
      <c r="T406" s="73"/>
      <c r="U406" s="73"/>
      <c r="V406" s="73"/>
      <c r="W406" s="73"/>
      <c r="X406" s="73"/>
      <c r="Y406" s="73"/>
      <c r="Z406" s="73"/>
      <c r="AA406" s="73"/>
      <c r="AB406" s="73"/>
      <c r="AC406" s="73"/>
      <c r="AD406" s="73"/>
      <c r="AE406" s="73"/>
      <c r="AF406" s="73"/>
      <c r="AG406" s="73"/>
      <c r="AH406" s="73"/>
      <c r="AI406" s="73"/>
      <c r="AJ406" s="73"/>
      <c r="AK406" s="73"/>
    </row>
    <row r="407" spans="3:37" x14ac:dyDescent="0.15">
      <c r="C407" s="73"/>
      <c r="D407" s="73"/>
      <c r="E407" s="73"/>
      <c r="F407" s="73"/>
      <c r="G407" s="73"/>
      <c r="H407" s="73"/>
      <c r="I407" s="73"/>
      <c r="J407" s="73"/>
      <c r="K407" s="73"/>
      <c r="L407" s="73"/>
      <c r="M407" s="73"/>
      <c r="N407" s="73"/>
      <c r="O407" s="73"/>
      <c r="P407" s="73"/>
      <c r="Q407" s="73"/>
      <c r="R407" s="73"/>
      <c r="S407" s="73"/>
      <c r="T407" s="73"/>
      <c r="U407" s="73"/>
      <c r="V407" s="73"/>
      <c r="W407" s="73"/>
      <c r="X407" s="73"/>
      <c r="Y407" s="73"/>
      <c r="Z407" s="73"/>
      <c r="AA407" s="73"/>
      <c r="AB407" s="73"/>
      <c r="AC407" s="73"/>
      <c r="AD407" s="73"/>
      <c r="AE407" s="73"/>
      <c r="AF407" s="73"/>
      <c r="AG407" s="73"/>
      <c r="AH407" s="73"/>
      <c r="AI407" s="73"/>
      <c r="AJ407" s="73"/>
      <c r="AK407" s="73"/>
    </row>
    <row r="408" spans="3:37" x14ac:dyDescent="0.15">
      <c r="C408" s="73"/>
      <c r="D408" s="73"/>
      <c r="E408" s="73"/>
      <c r="F408" s="73"/>
      <c r="G408" s="73"/>
      <c r="H408" s="73"/>
      <c r="I408" s="73"/>
      <c r="J408" s="73"/>
      <c r="K408" s="73"/>
      <c r="L408" s="73"/>
      <c r="M408" s="73"/>
      <c r="N408" s="73"/>
      <c r="O408" s="73"/>
      <c r="P408" s="73"/>
      <c r="Q408" s="73"/>
      <c r="R408" s="73"/>
      <c r="S408" s="73"/>
      <c r="T408" s="73"/>
      <c r="U408" s="73"/>
      <c r="V408" s="73"/>
      <c r="W408" s="73"/>
      <c r="X408" s="73"/>
      <c r="Y408" s="73"/>
      <c r="Z408" s="73"/>
      <c r="AA408" s="73"/>
      <c r="AB408" s="73"/>
      <c r="AC408" s="73"/>
      <c r="AD408" s="73"/>
      <c r="AE408" s="73"/>
      <c r="AF408" s="73"/>
      <c r="AG408" s="73"/>
      <c r="AH408" s="73"/>
      <c r="AI408" s="73"/>
      <c r="AJ408" s="73"/>
      <c r="AK408" s="73"/>
    </row>
    <row r="409" spans="3:37" x14ac:dyDescent="0.15">
      <c r="C409" s="73"/>
      <c r="D409" s="73"/>
      <c r="E409" s="73"/>
      <c r="F409" s="73"/>
      <c r="G409" s="73"/>
      <c r="H409" s="73"/>
      <c r="I409" s="73"/>
      <c r="J409" s="73"/>
      <c r="K409" s="73"/>
      <c r="L409" s="73"/>
      <c r="M409" s="73"/>
      <c r="N409" s="73"/>
      <c r="O409" s="73"/>
      <c r="P409" s="73"/>
      <c r="Q409" s="73"/>
      <c r="R409" s="73"/>
      <c r="S409" s="73"/>
      <c r="T409" s="73"/>
      <c r="U409" s="73"/>
      <c r="V409" s="73"/>
      <c r="W409" s="73"/>
      <c r="X409" s="73"/>
      <c r="Y409" s="73"/>
      <c r="Z409" s="73"/>
      <c r="AA409" s="73"/>
      <c r="AB409" s="73"/>
      <c r="AC409" s="73"/>
      <c r="AD409" s="73"/>
      <c r="AE409" s="73"/>
      <c r="AF409" s="73"/>
      <c r="AG409" s="73"/>
      <c r="AH409" s="73"/>
      <c r="AI409" s="73"/>
      <c r="AJ409" s="73"/>
      <c r="AK409" s="73"/>
    </row>
    <row r="410" spans="3:37" x14ac:dyDescent="0.15">
      <c r="C410" s="73"/>
      <c r="D410" s="73"/>
      <c r="E410" s="73"/>
      <c r="F410" s="73"/>
      <c r="G410" s="73"/>
      <c r="H410" s="73"/>
      <c r="I410" s="73"/>
      <c r="J410" s="73"/>
      <c r="K410" s="73"/>
      <c r="L410" s="73"/>
      <c r="M410" s="73"/>
      <c r="N410" s="73"/>
      <c r="O410" s="73"/>
      <c r="P410" s="73"/>
      <c r="Q410" s="73"/>
      <c r="R410" s="73"/>
      <c r="S410" s="73"/>
      <c r="T410" s="73"/>
      <c r="U410" s="73"/>
      <c r="V410" s="73"/>
      <c r="W410" s="73"/>
      <c r="X410" s="73"/>
      <c r="Y410" s="73"/>
      <c r="Z410" s="73"/>
      <c r="AA410" s="73"/>
      <c r="AB410" s="73"/>
      <c r="AC410" s="73"/>
      <c r="AD410" s="73"/>
      <c r="AE410" s="73"/>
      <c r="AF410" s="73"/>
      <c r="AG410" s="73"/>
      <c r="AH410" s="73"/>
      <c r="AI410" s="73"/>
      <c r="AJ410" s="73"/>
      <c r="AK410" s="73"/>
    </row>
    <row r="411" spans="3:37" x14ac:dyDescent="0.15">
      <c r="C411" s="73"/>
      <c r="D411" s="73"/>
      <c r="E411" s="73"/>
      <c r="F411" s="73"/>
      <c r="G411" s="73"/>
      <c r="H411" s="73"/>
      <c r="I411" s="73"/>
      <c r="J411" s="73"/>
      <c r="K411" s="73"/>
      <c r="L411" s="73"/>
      <c r="M411" s="73"/>
      <c r="N411" s="73"/>
      <c r="O411" s="73"/>
      <c r="P411" s="73"/>
      <c r="Q411" s="73"/>
      <c r="R411" s="73"/>
      <c r="S411" s="73"/>
      <c r="T411" s="73"/>
      <c r="U411" s="73"/>
      <c r="V411" s="73"/>
      <c r="W411" s="73"/>
      <c r="X411" s="73"/>
      <c r="Y411" s="73"/>
      <c r="Z411" s="73"/>
      <c r="AA411" s="73"/>
      <c r="AB411" s="73"/>
      <c r="AC411" s="73"/>
      <c r="AD411" s="73"/>
      <c r="AE411" s="73"/>
      <c r="AF411" s="73"/>
      <c r="AG411" s="73"/>
      <c r="AH411" s="73"/>
      <c r="AI411" s="73"/>
      <c r="AJ411" s="73"/>
      <c r="AK411" s="73"/>
    </row>
    <row r="412" spans="3:37" x14ac:dyDescent="0.15">
      <c r="C412" s="73"/>
      <c r="D412" s="73"/>
      <c r="E412" s="73"/>
      <c r="F412" s="73"/>
      <c r="G412" s="73"/>
      <c r="H412" s="73"/>
      <c r="I412" s="73"/>
      <c r="J412" s="73"/>
      <c r="K412" s="73"/>
      <c r="L412" s="73"/>
      <c r="M412" s="73"/>
      <c r="N412" s="73"/>
      <c r="O412" s="73"/>
      <c r="P412" s="73"/>
      <c r="Q412" s="73"/>
      <c r="R412" s="73"/>
      <c r="S412" s="73"/>
      <c r="T412" s="73"/>
      <c r="U412" s="73"/>
      <c r="V412" s="73"/>
      <c r="W412" s="73"/>
      <c r="X412" s="73"/>
      <c r="Y412" s="73"/>
      <c r="Z412" s="73"/>
      <c r="AA412" s="73"/>
      <c r="AB412" s="73"/>
      <c r="AC412" s="73"/>
      <c r="AD412" s="73"/>
      <c r="AE412" s="73"/>
      <c r="AF412" s="73"/>
      <c r="AG412" s="73"/>
      <c r="AH412" s="73"/>
      <c r="AI412" s="73"/>
      <c r="AJ412" s="73"/>
      <c r="AK412" s="73"/>
    </row>
    <row r="413" spans="3:37" x14ac:dyDescent="0.15">
      <c r="C413" s="73"/>
      <c r="D413" s="73"/>
      <c r="E413" s="73"/>
      <c r="F413" s="73"/>
      <c r="G413" s="73"/>
      <c r="H413" s="73"/>
      <c r="I413" s="73"/>
      <c r="J413" s="73"/>
      <c r="K413" s="73"/>
      <c r="L413" s="73"/>
      <c r="M413" s="73"/>
      <c r="N413" s="73"/>
      <c r="O413" s="73"/>
      <c r="P413" s="73"/>
      <c r="Q413" s="73"/>
      <c r="R413" s="73"/>
      <c r="S413" s="73"/>
      <c r="T413" s="73"/>
      <c r="U413" s="73"/>
      <c r="V413" s="73"/>
      <c r="W413" s="73"/>
      <c r="X413" s="73"/>
      <c r="Y413" s="73"/>
      <c r="Z413" s="73"/>
      <c r="AA413" s="73"/>
      <c r="AB413" s="73"/>
      <c r="AC413" s="73"/>
      <c r="AD413" s="73"/>
      <c r="AE413" s="73"/>
      <c r="AF413" s="73"/>
      <c r="AG413" s="73"/>
      <c r="AH413" s="73"/>
      <c r="AI413" s="73"/>
      <c r="AJ413" s="73"/>
      <c r="AK413" s="73"/>
    </row>
    <row r="414" spans="3:37" x14ac:dyDescent="0.15">
      <c r="C414" s="73"/>
      <c r="D414" s="73"/>
      <c r="E414" s="73"/>
      <c r="F414" s="73"/>
      <c r="G414" s="73"/>
      <c r="H414" s="73"/>
      <c r="I414" s="73"/>
      <c r="J414" s="73"/>
      <c r="K414" s="73"/>
      <c r="L414" s="73"/>
      <c r="M414" s="73"/>
      <c r="N414" s="73"/>
      <c r="O414" s="73"/>
      <c r="P414" s="73"/>
      <c r="Q414" s="73"/>
      <c r="R414" s="73"/>
      <c r="S414" s="73"/>
      <c r="T414" s="73"/>
      <c r="U414" s="73"/>
      <c r="V414" s="73"/>
      <c r="W414" s="73"/>
      <c r="X414" s="73"/>
      <c r="Y414" s="73"/>
      <c r="Z414" s="73"/>
      <c r="AA414" s="73"/>
      <c r="AB414" s="73"/>
      <c r="AC414" s="73"/>
      <c r="AD414" s="73"/>
      <c r="AE414" s="73"/>
      <c r="AF414" s="73"/>
      <c r="AG414" s="73"/>
      <c r="AH414" s="73"/>
      <c r="AI414" s="73"/>
      <c r="AJ414" s="73"/>
      <c r="AK414" s="73"/>
    </row>
    <row r="415" spans="3:37" x14ac:dyDescent="0.15">
      <c r="C415" s="73"/>
      <c r="D415" s="73"/>
      <c r="E415" s="73"/>
      <c r="F415" s="73"/>
      <c r="G415" s="73"/>
      <c r="H415" s="73"/>
      <c r="I415" s="73"/>
      <c r="J415" s="73"/>
      <c r="K415" s="73"/>
      <c r="L415" s="73"/>
      <c r="M415" s="73"/>
      <c r="N415" s="73"/>
      <c r="O415" s="73"/>
      <c r="P415" s="73"/>
      <c r="Q415" s="73"/>
      <c r="R415" s="73"/>
      <c r="S415" s="73"/>
      <c r="T415" s="73"/>
      <c r="U415" s="73"/>
      <c r="V415" s="73"/>
      <c r="W415" s="73"/>
      <c r="X415" s="73"/>
      <c r="Y415" s="73"/>
      <c r="Z415" s="73"/>
      <c r="AA415" s="73"/>
      <c r="AB415" s="73"/>
      <c r="AC415" s="73"/>
      <c r="AD415" s="73"/>
      <c r="AE415" s="73"/>
      <c r="AF415" s="73"/>
      <c r="AG415" s="73"/>
      <c r="AH415" s="73"/>
      <c r="AI415" s="73"/>
      <c r="AJ415" s="73"/>
      <c r="AK415" s="73"/>
    </row>
    <row r="416" spans="3:37" x14ac:dyDescent="0.15">
      <c r="C416" s="73"/>
      <c r="D416" s="73"/>
      <c r="E416" s="73"/>
      <c r="F416" s="73"/>
      <c r="G416" s="73"/>
      <c r="H416" s="73"/>
      <c r="I416" s="73"/>
      <c r="J416" s="73"/>
      <c r="K416" s="73"/>
      <c r="L416" s="73"/>
      <c r="M416" s="73"/>
      <c r="N416" s="73"/>
      <c r="O416" s="73"/>
      <c r="P416" s="73"/>
      <c r="Q416" s="73"/>
      <c r="R416" s="73"/>
      <c r="S416" s="73"/>
      <c r="T416" s="73"/>
      <c r="U416" s="73"/>
      <c r="V416" s="73"/>
      <c r="W416" s="73"/>
      <c r="X416" s="73"/>
      <c r="Y416" s="73"/>
      <c r="Z416" s="73"/>
      <c r="AA416" s="73"/>
      <c r="AB416" s="73"/>
      <c r="AC416" s="73"/>
      <c r="AD416" s="73"/>
      <c r="AE416" s="73"/>
      <c r="AF416" s="73"/>
      <c r="AG416" s="73"/>
      <c r="AH416" s="73"/>
      <c r="AI416" s="73"/>
      <c r="AJ416" s="73"/>
      <c r="AK416" s="73"/>
    </row>
    <row r="417" spans="3:37" x14ac:dyDescent="0.15">
      <c r="C417" s="73"/>
      <c r="D417" s="73"/>
      <c r="E417" s="73"/>
      <c r="F417" s="73"/>
      <c r="G417" s="73"/>
      <c r="H417" s="73"/>
      <c r="I417" s="73"/>
      <c r="J417" s="73"/>
      <c r="K417" s="73"/>
      <c r="L417" s="73"/>
      <c r="M417" s="73"/>
      <c r="N417" s="73"/>
      <c r="O417" s="73"/>
      <c r="P417" s="73"/>
      <c r="Q417" s="73"/>
      <c r="R417" s="73"/>
      <c r="S417" s="73"/>
      <c r="T417" s="73"/>
      <c r="U417" s="73"/>
      <c r="V417" s="73"/>
      <c r="W417" s="73"/>
      <c r="X417" s="73"/>
      <c r="Y417" s="73"/>
      <c r="Z417" s="73"/>
      <c r="AA417" s="73"/>
      <c r="AB417" s="73"/>
      <c r="AC417" s="73"/>
      <c r="AD417" s="73"/>
      <c r="AE417" s="73"/>
      <c r="AF417" s="73"/>
      <c r="AG417" s="73"/>
      <c r="AH417" s="73"/>
      <c r="AI417" s="73"/>
      <c r="AJ417" s="73"/>
      <c r="AK417" s="73"/>
    </row>
    <row r="418" spans="3:37" x14ac:dyDescent="0.15">
      <c r="C418" s="73"/>
      <c r="D418" s="73"/>
      <c r="E418" s="73"/>
      <c r="F418" s="73"/>
      <c r="G418" s="73"/>
      <c r="H418" s="73"/>
      <c r="I418" s="73"/>
      <c r="J418" s="73"/>
      <c r="K418" s="73"/>
      <c r="L418" s="73"/>
      <c r="M418" s="73"/>
      <c r="N418" s="73"/>
      <c r="O418" s="73"/>
      <c r="P418" s="73"/>
      <c r="Q418" s="73"/>
      <c r="R418" s="73"/>
      <c r="S418" s="73"/>
      <c r="T418" s="73"/>
      <c r="U418" s="73"/>
      <c r="V418" s="73"/>
      <c r="W418" s="73"/>
      <c r="X418" s="73"/>
      <c r="Y418" s="73"/>
      <c r="Z418" s="73"/>
      <c r="AA418" s="73"/>
      <c r="AB418" s="73"/>
      <c r="AC418" s="73"/>
      <c r="AD418" s="73"/>
      <c r="AE418" s="73"/>
      <c r="AF418" s="73"/>
      <c r="AG418" s="73"/>
      <c r="AH418" s="73"/>
      <c r="AI418" s="73"/>
      <c r="AJ418" s="73"/>
      <c r="AK418" s="73"/>
    </row>
    <row r="419" spans="3:37" x14ac:dyDescent="0.15">
      <c r="C419" s="73"/>
      <c r="D419" s="73"/>
      <c r="E419" s="73"/>
      <c r="F419" s="73"/>
      <c r="G419" s="73"/>
      <c r="H419" s="73"/>
      <c r="I419" s="73"/>
      <c r="J419" s="73"/>
      <c r="K419" s="73"/>
      <c r="L419" s="73"/>
      <c r="M419" s="73"/>
      <c r="N419" s="73"/>
      <c r="O419" s="73"/>
      <c r="P419" s="73"/>
      <c r="Q419" s="73"/>
      <c r="R419" s="73"/>
      <c r="S419" s="73"/>
      <c r="T419" s="73"/>
      <c r="U419" s="73"/>
      <c r="V419" s="73"/>
      <c r="W419" s="73"/>
      <c r="X419" s="73"/>
      <c r="Y419" s="73"/>
      <c r="Z419" s="73"/>
      <c r="AA419" s="73"/>
      <c r="AB419" s="73"/>
      <c r="AC419" s="73"/>
      <c r="AD419" s="73"/>
      <c r="AE419" s="73"/>
      <c r="AF419" s="73"/>
      <c r="AG419" s="73"/>
      <c r="AH419" s="73"/>
      <c r="AI419" s="73"/>
      <c r="AJ419" s="73"/>
      <c r="AK419" s="73"/>
    </row>
    <row r="420" spans="3:37" x14ac:dyDescent="0.15">
      <c r="C420" s="73"/>
      <c r="D420" s="73"/>
      <c r="E420" s="73"/>
      <c r="F420" s="73"/>
      <c r="G420" s="73"/>
      <c r="H420" s="73"/>
      <c r="I420" s="73"/>
      <c r="J420" s="73"/>
      <c r="K420" s="73"/>
      <c r="L420" s="73"/>
      <c r="M420" s="73"/>
      <c r="N420" s="73"/>
      <c r="O420" s="73"/>
      <c r="P420" s="73"/>
      <c r="Q420" s="73"/>
      <c r="R420" s="73"/>
      <c r="S420" s="73"/>
      <c r="T420" s="73"/>
      <c r="U420" s="73"/>
      <c r="V420" s="73"/>
      <c r="W420" s="73"/>
      <c r="X420" s="73"/>
      <c r="Y420" s="73"/>
      <c r="Z420" s="73"/>
      <c r="AA420" s="73"/>
      <c r="AB420" s="73"/>
      <c r="AC420" s="73"/>
      <c r="AD420" s="73"/>
      <c r="AE420" s="73"/>
      <c r="AF420" s="73"/>
      <c r="AG420" s="73"/>
      <c r="AH420" s="73"/>
      <c r="AI420" s="73"/>
      <c r="AJ420" s="73"/>
      <c r="AK420" s="73"/>
    </row>
    <row r="421" spans="3:37" x14ac:dyDescent="0.15">
      <c r="C421" s="73"/>
      <c r="D421" s="73"/>
      <c r="E421" s="73"/>
      <c r="F421" s="73"/>
      <c r="G421" s="73"/>
      <c r="H421" s="73"/>
      <c r="I421" s="73"/>
      <c r="J421" s="73"/>
      <c r="K421" s="73"/>
      <c r="L421" s="73"/>
      <c r="M421" s="73"/>
      <c r="N421" s="73"/>
      <c r="O421" s="73"/>
      <c r="P421" s="73"/>
      <c r="Q421" s="73"/>
      <c r="R421" s="73"/>
      <c r="S421" s="73"/>
      <c r="T421" s="73"/>
      <c r="U421" s="73"/>
      <c r="V421" s="73"/>
      <c r="W421" s="73"/>
      <c r="X421" s="73"/>
      <c r="Y421" s="73"/>
      <c r="Z421" s="73"/>
      <c r="AA421" s="73"/>
      <c r="AB421" s="73"/>
      <c r="AC421" s="73"/>
      <c r="AD421" s="73"/>
      <c r="AE421" s="73"/>
      <c r="AF421" s="73"/>
      <c r="AG421" s="73"/>
      <c r="AH421" s="73"/>
      <c r="AI421" s="73"/>
      <c r="AJ421" s="73"/>
      <c r="AK421" s="73"/>
    </row>
    <row r="422" spans="3:37" x14ac:dyDescent="0.15">
      <c r="C422" s="73"/>
      <c r="D422" s="73"/>
      <c r="E422" s="73"/>
      <c r="F422" s="73"/>
      <c r="G422" s="73"/>
      <c r="H422" s="73"/>
      <c r="I422" s="73"/>
      <c r="J422" s="73"/>
      <c r="K422" s="73"/>
      <c r="L422" s="73"/>
      <c r="M422" s="73"/>
      <c r="N422" s="73"/>
      <c r="O422" s="73"/>
      <c r="P422" s="73"/>
      <c r="Q422" s="73"/>
      <c r="R422" s="73"/>
      <c r="S422" s="73"/>
      <c r="T422" s="73"/>
      <c r="U422" s="73"/>
      <c r="V422" s="73"/>
      <c r="W422" s="73"/>
      <c r="X422" s="73"/>
      <c r="Y422" s="73"/>
      <c r="Z422" s="73"/>
      <c r="AA422" s="73"/>
      <c r="AB422" s="73"/>
      <c r="AC422" s="73"/>
      <c r="AD422" s="73"/>
      <c r="AE422" s="73"/>
      <c r="AF422" s="73"/>
      <c r="AG422" s="73"/>
      <c r="AH422" s="73"/>
      <c r="AI422" s="73"/>
      <c r="AJ422" s="73"/>
      <c r="AK422" s="73"/>
    </row>
    <row r="423" spans="3:37" x14ac:dyDescent="0.15">
      <c r="C423" s="73"/>
      <c r="D423" s="73"/>
      <c r="E423" s="73"/>
      <c r="F423" s="73"/>
      <c r="G423" s="73"/>
      <c r="H423" s="73"/>
      <c r="I423" s="73"/>
      <c r="J423" s="73"/>
      <c r="K423" s="73"/>
      <c r="L423" s="73"/>
      <c r="M423" s="73"/>
      <c r="N423" s="73"/>
      <c r="O423" s="73"/>
      <c r="P423" s="73"/>
      <c r="Q423" s="73"/>
      <c r="R423" s="73"/>
      <c r="S423" s="73"/>
      <c r="T423" s="73"/>
      <c r="U423" s="73"/>
      <c r="V423" s="73"/>
      <c r="W423" s="73"/>
      <c r="X423" s="73"/>
      <c r="Y423" s="73"/>
      <c r="Z423" s="73"/>
      <c r="AA423" s="73"/>
      <c r="AB423" s="73"/>
      <c r="AC423" s="73"/>
      <c r="AD423" s="73"/>
      <c r="AE423" s="73"/>
      <c r="AF423" s="73"/>
      <c r="AG423" s="73"/>
      <c r="AH423" s="73"/>
      <c r="AI423" s="73"/>
      <c r="AJ423" s="73"/>
      <c r="AK423" s="73"/>
    </row>
    <row r="424" spans="3:37" x14ac:dyDescent="0.15">
      <c r="C424" s="73"/>
      <c r="D424" s="73"/>
      <c r="E424" s="73"/>
      <c r="F424" s="73"/>
      <c r="G424" s="73"/>
      <c r="H424" s="73"/>
      <c r="I424" s="73"/>
      <c r="J424" s="73"/>
      <c r="K424" s="73"/>
      <c r="L424" s="73"/>
      <c r="M424" s="73"/>
      <c r="N424" s="73"/>
      <c r="O424" s="73"/>
      <c r="P424" s="73"/>
      <c r="Q424" s="73"/>
      <c r="R424" s="73"/>
      <c r="S424" s="73"/>
      <c r="T424" s="73"/>
      <c r="U424" s="73"/>
      <c r="V424" s="73"/>
      <c r="W424" s="73"/>
      <c r="X424" s="73"/>
      <c r="Y424" s="73"/>
      <c r="Z424" s="73"/>
      <c r="AA424" s="73"/>
      <c r="AB424" s="73"/>
      <c r="AC424" s="73"/>
      <c r="AD424" s="73"/>
      <c r="AE424" s="73"/>
      <c r="AF424" s="73"/>
      <c r="AG424" s="73"/>
      <c r="AH424" s="73"/>
      <c r="AI424" s="73"/>
      <c r="AJ424" s="73"/>
      <c r="AK424" s="73"/>
    </row>
    <row r="425" spans="3:37" x14ac:dyDescent="0.15">
      <c r="C425" s="73"/>
      <c r="D425" s="73"/>
      <c r="E425" s="73"/>
      <c r="F425" s="73"/>
      <c r="G425" s="73"/>
      <c r="H425" s="73"/>
      <c r="I425" s="73"/>
      <c r="J425" s="73"/>
      <c r="K425" s="73"/>
      <c r="L425" s="73"/>
      <c r="M425" s="73"/>
      <c r="N425" s="73"/>
      <c r="O425" s="73"/>
      <c r="P425" s="73"/>
      <c r="Q425" s="73"/>
      <c r="R425" s="73"/>
      <c r="S425" s="73"/>
      <c r="T425" s="73"/>
      <c r="U425" s="73"/>
      <c r="V425" s="73"/>
      <c r="W425" s="73"/>
      <c r="X425" s="73"/>
      <c r="Y425" s="73"/>
      <c r="Z425" s="73"/>
      <c r="AA425" s="73"/>
      <c r="AB425" s="73"/>
      <c r="AC425" s="73"/>
      <c r="AD425" s="73"/>
      <c r="AE425" s="73"/>
      <c r="AF425" s="73"/>
      <c r="AG425" s="73"/>
      <c r="AH425" s="73"/>
      <c r="AI425" s="73"/>
      <c r="AJ425" s="73"/>
      <c r="AK425" s="73"/>
    </row>
    <row r="426" spans="3:37" x14ac:dyDescent="0.15">
      <c r="C426" s="73"/>
      <c r="D426" s="73"/>
      <c r="E426" s="73"/>
      <c r="F426" s="73"/>
      <c r="G426" s="73"/>
      <c r="H426" s="73"/>
      <c r="I426" s="73"/>
      <c r="J426" s="73"/>
      <c r="K426" s="73"/>
      <c r="L426" s="73"/>
      <c r="M426" s="73"/>
      <c r="N426" s="73"/>
      <c r="O426" s="73"/>
      <c r="P426" s="73"/>
      <c r="Q426" s="73"/>
      <c r="R426" s="73"/>
      <c r="S426" s="73"/>
      <c r="T426" s="73"/>
      <c r="U426" s="73"/>
      <c r="V426" s="73"/>
      <c r="W426" s="73"/>
      <c r="X426" s="73"/>
      <c r="Y426" s="73"/>
      <c r="Z426" s="73"/>
      <c r="AA426" s="73"/>
      <c r="AB426" s="73"/>
      <c r="AC426" s="73"/>
      <c r="AD426" s="73"/>
      <c r="AE426" s="73"/>
      <c r="AF426" s="73"/>
      <c r="AG426" s="73"/>
      <c r="AH426" s="73"/>
      <c r="AI426" s="73"/>
      <c r="AJ426" s="73"/>
      <c r="AK426" s="73"/>
    </row>
    <row r="427" spans="3:37" x14ac:dyDescent="0.15">
      <c r="C427" s="73"/>
      <c r="D427" s="73"/>
      <c r="E427" s="73"/>
      <c r="F427" s="73"/>
      <c r="G427" s="73"/>
      <c r="H427" s="73"/>
      <c r="I427" s="73"/>
      <c r="J427" s="73"/>
      <c r="K427" s="73"/>
      <c r="L427" s="73"/>
      <c r="M427" s="73"/>
      <c r="N427" s="73"/>
      <c r="O427" s="73"/>
      <c r="P427" s="73"/>
      <c r="Q427" s="73"/>
      <c r="R427" s="73"/>
      <c r="S427" s="73"/>
      <c r="T427" s="73"/>
      <c r="U427" s="73"/>
      <c r="V427" s="73"/>
      <c r="W427" s="73"/>
      <c r="X427" s="73"/>
      <c r="Y427" s="73"/>
      <c r="Z427" s="73"/>
      <c r="AA427" s="73"/>
      <c r="AB427" s="73"/>
      <c r="AC427" s="73"/>
      <c r="AD427" s="73"/>
      <c r="AE427" s="73"/>
      <c r="AF427" s="73"/>
      <c r="AG427" s="73"/>
      <c r="AH427" s="73"/>
      <c r="AI427" s="73"/>
      <c r="AJ427" s="73"/>
      <c r="AK427" s="73"/>
    </row>
    <row r="428" spans="3:37" x14ac:dyDescent="0.15">
      <c r="C428" s="73"/>
      <c r="D428" s="73"/>
      <c r="E428" s="73"/>
      <c r="F428" s="73"/>
      <c r="G428" s="73"/>
      <c r="H428" s="73"/>
      <c r="I428" s="73"/>
      <c r="J428" s="73"/>
      <c r="K428" s="73"/>
      <c r="L428" s="73"/>
      <c r="M428" s="73"/>
      <c r="N428" s="73"/>
      <c r="O428" s="73"/>
      <c r="P428" s="73"/>
      <c r="Q428" s="73"/>
      <c r="R428" s="73"/>
      <c r="S428" s="73"/>
      <c r="T428" s="73"/>
      <c r="U428" s="73"/>
      <c r="V428" s="73"/>
      <c r="W428" s="73"/>
      <c r="X428" s="73"/>
      <c r="Y428" s="73"/>
      <c r="Z428" s="73"/>
      <c r="AA428" s="73"/>
      <c r="AB428" s="73"/>
      <c r="AC428" s="73"/>
      <c r="AD428" s="73"/>
      <c r="AE428" s="73"/>
      <c r="AF428" s="73"/>
      <c r="AG428" s="73"/>
      <c r="AH428" s="73"/>
      <c r="AI428" s="73"/>
      <c r="AJ428" s="73"/>
      <c r="AK428" s="73"/>
    </row>
    <row r="429" spans="3:37" x14ac:dyDescent="0.15">
      <c r="C429" s="73"/>
      <c r="D429" s="73"/>
      <c r="E429" s="73"/>
      <c r="F429" s="73"/>
      <c r="G429" s="73"/>
      <c r="H429" s="73"/>
      <c r="I429" s="73"/>
      <c r="J429" s="73"/>
      <c r="K429" s="73"/>
      <c r="L429" s="73"/>
      <c r="M429" s="73"/>
      <c r="N429" s="73"/>
      <c r="O429" s="73"/>
      <c r="P429" s="73"/>
      <c r="Q429" s="73"/>
      <c r="R429" s="73"/>
      <c r="S429" s="73"/>
      <c r="T429" s="73"/>
      <c r="U429" s="73"/>
      <c r="V429" s="73"/>
      <c r="W429" s="73"/>
      <c r="X429" s="73"/>
      <c r="Y429" s="73"/>
      <c r="Z429" s="73"/>
      <c r="AA429" s="73"/>
      <c r="AB429" s="73"/>
      <c r="AC429" s="73"/>
      <c r="AD429" s="73"/>
      <c r="AE429" s="73"/>
      <c r="AF429" s="73"/>
      <c r="AG429" s="73"/>
      <c r="AH429" s="73"/>
      <c r="AI429" s="73"/>
      <c r="AJ429" s="73"/>
      <c r="AK429" s="73"/>
    </row>
    <row r="430" spans="3:37" x14ac:dyDescent="0.15">
      <c r="C430" s="73"/>
      <c r="D430" s="73"/>
      <c r="E430" s="73"/>
      <c r="F430" s="73"/>
      <c r="G430" s="73"/>
      <c r="H430" s="73"/>
      <c r="I430" s="73"/>
      <c r="J430" s="73"/>
      <c r="K430" s="73"/>
      <c r="L430" s="73"/>
      <c r="M430" s="73"/>
      <c r="N430" s="73"/>
      <c r="O430" s="73"/>
      <c r="P430" s="73"/>
      <c r="Q430" s="73"/>
      <c r="R430" s="73"/>
      <c r="S430" s="73"/>
      <c r="T430" s="73"/>
      <c r="U430" s="73"/>
      <c r="V430" s="73"/>
      <c r="W430" s="73"/>
      <c r="X430" s="73"/>
      <c r="Y430" s="73"/>
      <c r="Z430" s="73"/>
      <c r="AA430" s="73"/>
      <c r="AB430" s="73"/>
      <c r="AC430" s="73"/>
      <c r="AD430" s="73"/>
      <c r="AE430" s="73"/>
      <c r="AF430" s="73"/>
      <c r="AG430" s="73"/>
      <c r="AH430" s="73"/>
      <c r="AI430" s="73"/>
      <c r="AJ430" s="73"/>
      <c r="AK430" s="73"/>
    </row>
    <row r="431" spans="3:37" x14ac:dyDescent="0.15">
      <c r="C431" s="73"/>
      <c r="D431" s="73"/>
      <c r="E431" s="73"/>
      <c r="F431" s="73"/>
      <c r="G431" s="73"/>
      <c r="H431" s="73"/>
      <c r="I431" s="73"/>
      <c r="J431" s="73"/>
      <c r="K431" s="73"/>
      <c r="L431" s="73"/>
      <c r="M431" s="73"/>
      <c r="N431" s="73"/>
      <c r="O431" s="73"/>
      <c r="P431" s="73"/>
      <c r="Q431" s="73"/>
      <c r="R431" s="73"/>
      <c r="S431" s="73"/>
      <c r="T431" s="73"/>
      <c r="U431" s="73"/>
      <c r="V431" s="73"/>
      <c r="W431" s="73"/>
      <c r="X431" s="73"/>
      <c r="Y431" s="73"/>
      <c r="Z431" s="73"/>
      <c r="AA431" s="73"/>
      <c r="AB431" s="73"/>
      <c r="AC431" s="73"/>
      <c r="AD431" s="73"/>
      <c r="AE431" s="73"/>
      <c r="AF431" s="73"/>
      <c r="AG431" s="73"/>
      <c r="AH431" s="73"/>
      <c r="AI431" s="73"/>
      <c r="AJ431" s="73"/>
      <c r="AK431" s="73"/>
    </row>
    <row r="432" spans="3:37" x14ac:dyDescent="0.15">
      <c r="C432" s="73"/>
      <c r="D432" s="73"/>
      <c r="E432" s="73"/>
      <c r="F432" s="73"/>
      <c r="G432" s="73"/>
      <c r="H432" s="73"/>
      <c r="I432" s="73"/>
      <c r="J432" s="73"/>
      <c r="K432" s="73"/>
      <c r="L432" s="73"/>
      <c r="M432" s="73"/>
      <c r="N432" s="73"/>
      <c r="O432" s="73"/>
      <c r="P432" s="73"/>
      <c r="Q432" s="73"/>
      <c r="R432" s="73"/>
      <c r="S432" s="73"/>
      <c r="T432" s="73"/>
      <c r="U432" s="73"/>
      <c r="V432" s="73"/>
      <c r="W432" s="73"/>
      <c r="X432" s="73"/>
      <c r="Y432" s="73"/>
      <c r="Z432" s="73"/>
      <c r="AA432" s="73"/>
      <c r="AB432" s="73"/>
      <c r="AC432" s="73"/>
      <c r="AD432" s="73"/>
      <c r="AE432" s="73"/>
      <c r="AF432" s="73"/>
      <c r="AG432" s="73"/>
      <c r="AH432" s="73"/>
      <c r="AI432" s="73"/>
      <c r="AJ432" s="73"/>
      <c r="AK432" s="73"/>
    </row>
    <row r="433" spans="3:37" x14ac:dyDescent="0.15">
      <c r="C433" s="73"/>
      <c r="D433" s="73"/>
      <c r="E433" s="73"/>
      <c r="F433" s="73"/>
      <c r="G433" s="73"/>
      <c r="H433" s="73"/>
      <c r="I433" s="73"/>
      <c r="J433" s="73"/>
      <c r="K433" s="73"/>
      <c r="L433" s="73"/>
      <c r="M433" s="73"/>
      <c r="N433" s="73"/>
      <c r="O433" s="73"/>
      <c r="P433" s="73"/>
      <c r="Q433" s="73"/>
      <c r="R433" s="73"/>
      <c r="S433" s="73"/>
      <c r="T433" s="73"/>
      <c r="U433" s="73"/>
      <c r="V433" s="73"/>
      <c r="W433" s="73"/>
      <c r="X433" s="73"/>
      <c r="Y433" s="73"/>
      <c r="Z433" s="73"/>
      <c r="AA433" s="73"/>
      <c r="AB433" s="73"/>
      <c r="AC433" s="73"/>
      <c r="AD433" s="73"/>
      <c r="AE433" s="73"/>
      <c r="AF433" s="73"/>
      <c r="AG433" s="73"/>
      <c r="AH433" s="73"/>
      <c r="AI433" s="73"/>
      <c r="AJ433" s="73"/>
      <c r="AK433" s="73"/>
    </row>
    <row r="434" spans="3:37" x14ac:dyDescent="0.15">
      <c r="C434" s="73"/>
      <c r="D434" s="73"/>
      <c r="E434" s="73"/>
      <c r="F434" s="73"/>
      <c r="G434" s="73"/>
      <c r="H434" s="73"/>
      <c r="I434" s="73"/>
      <c r="J434" s="73"/>
      <c r="K434" s="73"/>
      <c r="L434" s="73"/>
      <c r="M434" s="73"/>
      <c r="N434" s="73"/>
      <c r="O434" s="73"/>
      <c r="P434" s="73"/>
      <c r="Q434" s="73"/>
      <c r="R434" s="73"/>
      <c r="S434" s="73"/>
      <c r="T434" s="73"/>
      <c r="U434" s="73"/>
      <c r="V434" s="73"/>
      <c r="W434" s="73"/>
      <c r="X434" s="73"/>
      <c r="Y434" s="73"/>
      <c r="Z434" s="73"/>
      <c r="AA434" s="73"/>
      <c r="AB434" s="73"/>
      <c r="AC434" s="73"/>
      <c r="AD434" s="73"/>
      <c r="AE434" s="73"/>
      <c r="AF434" s="73"/>
      <c r="AG434" s="73"/>
      <c r="AH434" s="73"/>
      <c r="AI434" s="73"/>
      <c r="AJ434" s="73"/>
      <c r="AK434" s="73"/>
    </row>
    <row r="435" spans="3:37" x14ac:dyDescent="0.15">
      <c r="C435" s="73"/>
      <c r="D435" s="73"/>
      <c r="E435" s="73"/>
      <c r="F435" s="73"/>
      <c r="G435" s="73"/>
      <c r="H435" s="73"/>
      <c r="I435" s="73"/>
      <c r="J435" s="73"/>
      <c r="K435" s="73"/>
      <c r="L435" s="73"/>
      <c r="M435" s="73"/>
      <c r="N435" s="73"/>
      <c r="O435" s="73"/>
      <c r="P435" s="73"/>
      <c r="Q435" s="73"/>
      <c r="R435" s="73"/>
      <c r="S435" s="73"/>
      <c r="T435" s="73"/>
      <c r="U435" s="73"/>
      <c r="V435" s="73"/>
      <c r="W435" s="73"/>
      <c r="X435" s="73"/>
      <c r="Y435" s="73"/>
      <c r="Z435" s="73"/>
      <c r="AA435" s="73"/>
      <c r="AB435" s="73"/>
      <c r="AC435" s="73"/>
      <c r="AD435" s="73"/>
      <c r="AE435" s="73"/>
      <c r="AF435" s="73"/>
      <c r="AG435" s="73"/>
      <c r="AH435" s="73"/>
      <c r="AI435" s="73"/>
      <c r="AJ435" s="73"/>
      <c r="AK435" s="73"/>
    </row>
    <row r="436" spans="3:37" x14ac:dyDescent="0.15">
      <c r="C436" s="73"/>
      <c r="D436" s="73"/>
      <c r="E436" s="73"/>
      <c r="F436" s="73"/>
      <c r="G436" s="73"/>
      <c r="H436" s="73"/>
      <c r="I436" s="73"/>
      <c r="J436" s="73"/>
      <c r="K436" s="73"/>
      <c r="L436" s="73"/>
      <c r="M436" s="73"/>
      <c r="N436" s="73"/>
      <c r="O436" s="73"/>
      <c r="P436" s="73"/>
      <c r="Q436" s="73"/>
      <c r="R436" s="73"/>
      <c r="S436" s="73"/>
      <c r="T436" s="73"/>
      <c r="U436" s="73"/>
      <c r="V436" s="73"/>
      <c r="W436" s="73"/>
      <c r="X436" s="73"/>
      <c r="Y436" s="73"/>
      <c r="Z436" s="73"/>
      <c r="AA436" s="73"/>
      <c r="AB436" s="73"/>
      <c r="AC436" s="73"/>
      <c r="AD436" s="73"/>
      <c r="AE436" s="73"/>
      <c r="AF436" s="73"/>
      <c r="AG436" s="73"/>
      <c r="AH436" s="73"/>
      <c r="AI436" s="73"/>
      <c r="AJ436" s="73"/>
      <c r="AK436" s="73"/>
    </row>
    <row r="437" spans="3:37" x14ac:dyDescent="0.15">
      <c r="C437" s="73"/>
      <c r="D437" s="73"/>
      <c r="E437" s="73"/>
      <c r="F437" s="73"/>
      <c r="G437" s="73"/>
      <c r="H437" s="73"/>
      <c r="I437" s="73"/>
      <c r="J437" s="73"/>
      <c r="K437" s="73"/>
      <c r="L437" s="73"/>
      <c r="M437" s="73"/>
      <c r="N437" s="73"/>
      <c r="O437" s="73"/>
      <c r="P437" s="73"/>
      <c r="Q437" s="73"/>
      <c r="R437" s="73"/>
      <c r="S437" s="73"/>
      <c r="T437" s="73"/>
      <c r="U437" s="73"/>
      <c r="V437" s="73"/>
      <c r="W437" s="73"/>
      <c r="X437" s="73"/>
      <c r="Y437" s="73"/>
      <c r="Z437" s="73"/>
      <c r="AA437" s="73"/>
      <c r="AB437" s="73"/>
      <c r="AC437" s="73"/>
      <c r="AD437" s="73"/>
      <c r="AE437" s="73"/>
      <c r="AF437" s="73"/>
      <c r="AG437" s="73"/>
      <c r="AH437" s="73"/>
      <c r="AI437" s="73"/>
      <c r="AJ437" s="73"/>
      <c r="AK437" s="73"/>
    </row>
    <row r="438" spans="3:37" x14ac:dyDescent="0.15">
      <c r="C438" s="73"/>
      <c r="D438" s="73"/>
      <c r="E438" s="73"/>
      <c r="F438" s="73"/>
      <c r="G438" s="73"/>
      <c r="H438" s="73"/>
      <c r="I438" s="73"/>
      <c r="J438" s="73"/>
      <c r="K438" s="73"/>
      <c r="L438" s="73"/>
      <c r="M438" s="73"/>
      <c r="N438" s="73"/>
      <c r="O438" s="73"/>
      <c r="P438" s="73"/>
      <c r="Q438" s="73"/>
      <c r="R438" s="73"/>
      <c r="S438" s="73"/>
      <c r="T438" s="73"/>
      <c r="U438" s="73"/>
      <c r="V438" s="73"/>
      <c r="W438" s="73"/>
      <c r="X438" s="73"/>
      <c r="Y438" s="73"/>
      <c r="Z438" s="73"/>
      <c r="AA438" s="73"/>
      <c r="AB438" s="73"/>
      <c r="AC438" s="73"/>
      <c r="AD438" s="73"/>
      <c r="AE438" s="73"/>
      <c r="AF438" s="73"/>
      <c r="AG438" s="73"/>
      <c r="AH438" s="73"/>
      <c r="AI438" s="73"/>
      <c r="AJ438" s="73"/>
      <c r="AK438" s="73"/>
    </row>
    <row r="439" spans="3:37" x14ac:dyDescent="0.15">
      <c r="C439" s="73"/>
      <c r="D439" s="73"/>
      <c r="E439" s="73"/>
      <c r="F439" s="73"/>
      <c r="G439" s="73"/>
      <c r="H439" s="73"/>
      <c r="I439" s="73"/>
      <c r="J439" s="73"/>
      <c r="K439" s="73"/>
      <c r="L439" s="73"/>
      <c r="M439" s="73"/>
      <c r="N439" s="73"/>
      <c r="O439" s="73"/>
      <c r="P439" s="73"/>
      <c r="Q439" s="73"/>
      <c r="R439" s="73"/>
      <c r="S439" s="73"/>
      <c r="T439" s="73"/>
      <c r="U439" s="73"/>
      <c r="V439" s="73"/>
      <c r="W439" s="73"/>
      <c r="X439" s="73"/>
      <c r="Y439" s="73"/>
      <c r="Z439" s="73"/>
      <c r="AA439" s="73"/>
      <c r="AB439" s="73"/>
      <c r="AC439" s="73"/>
      <c r="AD439" s="73"/>
      <c r="AE439" s="73"/>
      <c r="AF439" s="73"/>
      <c r="AG439" s="73"/>
      <c r="AH439" s="73"/>
      <c r="AI439" s="73"/>
      <c r="AJ439" s="73"/>
      <c r="AK439" s="73"/>
    </row>
    <row r="440" spans="3:37" x14ac:dyDescent="0.15">
      <c r="C440" s="73"/>
      <c r="D440" s="73"/>
      <c r="E440" s="73"/>
      <c r="F440" s="73"/>
      <c r="G440" s="73"/>
      <c r="H440" s="73"/>
      <c r="I440" s="73"/>
      <c r="J440" s="73"/>
      <c r="K440" s="73"/>
      <c r="L440" s="73"/>
      <c r="M440" s="73"/>
      <c r="N440" s="73"/>
      <c r="O440" s="73"/>
      <c r="P440" s="73"/>
      <c r="Q440" s="73"/>
      <c r="R440" s="73"/>
      <c r="S440" s="73"/>
      <c r="T440" s="73"/>
      <c r="U440" s="73"/>
      <c r="V440" s="73"/>
      <c r="W440" s="73"/>
      <c r="X440" s="73"/>
      <c r="Y440" s="73"/>
      <c r="Z440" s="73"/>
      <c r="AA440" s="73"/>
      <c r="AB440" s="73"/>
      <c r="AC440" s="73"/>
      <c r="AD440" s="73"/>
      <c r="AE440" s="73"/>
      <c r="AF440" s="73"/>
      <c r="AG440" s="73"/>
      <c r="AH440" s="73"/>
      <c r="AI440" s="73"/>
      <c r="AJ440" s="73"/>
      <c r="AK440" s="73"/>
    </row>
    <row r="441" spans="3:37" x14ac:dyDescent="0.15">
      <c r="C441" s="73"/>
      <c r="D441" s="73"/>
      <c r="E441" s="73"/>
      <c r="F441" s="73"/>
      <c r="G441" s="73"/>
      <c r="H441" s="73"/>
      <c r="I441" s="73"/>
      <c r="J441" s="73"/>
      <c r="K441" s="73"/>
      <c r="L441" s="73"/>
      <c r="M441" s="73"/>
      <c r="N441" s="73"/>
      <c r="O441" s="73"/>
      <c r="P441" s="73"/>
      <c r="Q441" s="73"/>
      <c r="R441" s="73"/>
      <c r="S441" s="73"/>
      <c r="T441" s="73"/>
      <c r="U441" s="73"/>
      <c r="V441" s="73"/>
      <c r="W441" s="73"/>
      <c r="X441" s="73"/>
      <c r="Y441" s="73"/>
      <c r="Z441" s="73"/>
      <c r="AA441" s="73"/>
      <c r="AB441" s="73"/>
      <c r="AC441" s="73"/>
      <c r="AD441" s="73"/>
      <c r="AE441" s="73"/>
      <c r="AF441" s="73"/>
      <c r="AG441" s="73"/>
      <c r="AH441" s="73"/>
      <c r="AI441" s="73"/>
      <c r="AJ441" s="73"/>
      <c r="AK441" s="73"/>
    </row>
    <row r="442" spans="3:37" x14ac:dyDescent="0.15">
      <c r="C442" s="73"/>
      <c r="D442" s="73"/>
      <c r="E442" s="73"/>
      <c r="F442" s="73"/>
      <c r="G442" s="73"/>
      <c r="H442" s="73"/>
      <c r="I442" s="73"/>
      <c r="J442" s="73"/>
      <c r="K442" s="73"/>
      <c r="L442" s="73"/>
      <c r="M442" s="73"/>
      <c r="N442" s="73"/>
      <c r="O442" s="73"/>
      <c r="P442" s="73"/>
      <c r="Q442" s="73"/>
      <c r="R442" s="73"/>
      <c r="S442" s="73"/>
      <c r="T442" s="73"/>
      <c r="U442" s="73"/>
      <c r="V442" s="73"/>
      <c r="W442" s="73"/>
      <c r="X442" s="73"/>
      <c r="Y442" s="73"/>
      <c r="Z442" s="73"/>
      <c r="AA442" s="73"/>
      <c r="AB442" s="73"/>
      <c r="AC442" s="73"/>
      <c r="AD442" s="73"/>
      <c r="AE442" s="73"/>
      <c r="AF442" s="73"/>
      <c r="AG442" s="73"/>
      <c r="AH442" s="73"/>
      <c r="AI442" s="73"/>
      <c r="AJ442" s="73"/>
      <c r="AK442" s="73"/>
    </row>
    <row r="443" spans="3:37" x14ac:dyDescent="0.15">
      <c r="C443" s="73"/>
      <c r="D443" s="73"/>
      <c r="E443" s="73"/>
      <c r="F443" s="73"/>
      <c r="G443" s="73"/>
      <c r="H443" s="73"/>
      <c r="I443" s="73"/>
      <c r="J443" s="73"/>
      <c r="K443" s="73"/>
      <c r="L443" s="73"/>
      <c r="M443" s="73"/>
      <c r="N443" s="73"/>
      <c r="O443" s="73"/>
      <c r="P443" s="73"/>
      <c r="Q443" s="73"/>
      <c r="R443" s="73"/>
      <c r="S443" s="73"/>
      <c r="T443" s="73"/>
      <c r="U443" s="73"/>
      <c r="V443" s="73"/>
      <c r="W443" s="73"/>
      <c r="X443" s="73"/>
      <c r="Y443" s="73"/>
      <c r="Z443" s="73"/>
      <c r="AA443" s="73"/>
      <c r="AB443" s="73"/>
      <c r="AC443" s="73"/>
      <c r="AD443" s="73"/>
      <c r="AE443" s="73"/>
      <c r="AF443" s="73"/>
      <c r="AG443" s="73"/>
      <c r="AH443" s="73"/>
      <c r="AI443" s="73"/>
      <c r="AJ443" s="73"/>
      <c r="AK443" s="73"/>
    </row>
    <row r="444" spans="3:37" x14ac:dyDescent="0.15">
      <c r="C444" s="73"/>
      <c r="D444" s="73"/>
      <c r="E444" s="73"/>
      <c r="F444" s="73"/>
      <c r="G444" s="73"/>
      <c r="H444" s="73"/>
      <c r="I444" s="73"/>
      <c r="J444" s="73"/>
      <c r="K444" s="73"/>
      <c r="L444" s="73"/>
      <c r="M444" s="73"/>
      <c r="N444" s="73"/>
      <c r="O444" s="73"/>
      <c r="P444" s="73"/>
      <c r="Q444" s="73"/>
      <c r="R444" s="73"/>
      <c r="S444" s="73"/>
      <c r="T444" s="73"/>
      <c r="U444" s="73"/>
      <c r="V444" s="73"/>
      <c r="W444" s="73"/>
      <c r="X444" s="73"/>
      <c r="Y444" s="73"/>
      <c r="Z444" s="73"/>
      <c r="AA444" s="73"/>
      <c r="AB444" s="73"/>
      <c r="AC444" s="73"/>
      <c r="AD444" s="73"/>
      <c r="AE444" s="73"/>
      <c r="AF444" s="73"/>
      <c r="AG444" s="73"/>
      <c r="AH444" s="73"/>
      <c r="AI444" s="73"/>
      <c r="AJ444" s="73"/>
      <c r="AK444" s="73"/>
    </row>
    <row r="445" spans="3:37" x14ac:dyDescent="0.15">
      <c r="C445" s="73"/>
      <c r="D445" s="73"/>
      <c r="E445" s="73"/>
      <c r="F445" s="73"/>
      <c r="G445" s="73"/>
      <c r="H445" s="73"/>
      <c r="I445" s="73"/>
      <c r="J445" s="73"/>
      <c r="K445" s="73"/>
      <c r="L445" s="73"/>
      <c r="M445" s="73"/>
      <c r="N445" s="73"/>
      <c r="O445" s="73"/>
      <c r="P445" s="73"/>
      <c r="Q445" s="73"/>
      <c r="R445" s="73"/>
      <c r="S445" s="73"/>
      <c r="T445" s="73"/>
      <c r="U445" s="73"/>
      <c r="V445" s="73"/>
      <c r="W445" s="73"/>
      <c r="X445" s="73"/>
      <c r="Y445" s="73"/>
      <c r="Z445" s="73"/>
      <c r="AA445" s="73"/>
      <c r="AB445" s="73"/>
      <c r="AC445" s="73"/>
      <c r="AD445" s="73"/>
      <c r="AE445" s="73"/>
      <c r="AF445" s="73"/>
      <c r="AG445" s="73"/>
      <c r="AH445" s="73"/>
      <c r="AI445" s="73"/>
      <c r="AJ445" s="73"/>
      <c r="AK445" s="73"/>
    </row>
    <row r="446" spans="3:37" x14ac:dyDescent="0.15">
      <c r="C446" s="73"/>
      <c r="D446" s="73"/>
      <c r="E446" s="73"/>
      <c r="F446" s="73"/>
      <c r="G446" s="73"/>
      <c r="H446" s="73"/>
      <c r="I446" s="73"/>
      <c r="J446" s="73"/>
      <c r="K446" s="73"/>
      <c r="L446" s="73"/>
      <c r="M446" s="73"/>
      <c r="N446" s="73"/>
      <c r="O446" s="73"/>
      <c r="P446" s="73"/>
      <c r="Q446" s="73"/>
      <c r="R446" s="73"/>
      <c r="S446" s="73"/>
      <c r="T446" s="73"/>
      <c r="U446" s="73"/>
      <c r="V446" s="73"/>
      <c r="W446" s="73"/>
      <c r="X446" s="73"/>
      <c r="Y446" s="73"/>
      <c r="Z446" s="73"/>
      <c r="AA446" s="73"/>
      <c r="AB446" s="73"/>
      <c r="AC446" s="73"/>
      <c r="AD446" s="73"/>
      <c r="AE446" s="73"/>
      <c r="AF446" s="73"/>
      <c r="AG446" s="73"/>
      <c r="AH446" s="73"/>
      <c r="AI446" s="73"/>
      <c r="AJ446" s="73"/>
      <c r="AK446" s="73"/>
    </row>
    <row r="447" spans="3:37" x14ac:dyDescent="0.15">
      <c r="C447" s="73"/>
      <c r="D447" s="73"/>
      <c r="E447" s="73"/>
      <c r="F447" s="73"/>
      <c r="G447" s="73"/>
      <c r="H447" s="73"/>
      <c r="I447" s="73"/>
      <c r="J447" s="73"/>
      <c r="K447" s="73"/>
      <c r="L447" s="73"/>
      <c r="M447" s="73"/>
      <c r="N447" s="73"/>
      <c r="O447" s="73"/>
      <c r="P447" s="73"/>
      <c r="Q447" s="73"/>
      <c r="R447" s="73"/>
      <c r="S447" s="73"/>
      <c r="T447" s="73"/>
      <c r="U447" s="73"/>
      <c r="V447" s="73"/>
      <c r="W447" s="73"/>
      <c r="X447" s="73"/>
      <c r="Y447" s="73"/>
      <c r="Z447" s="73"/>
      <c r="AA447" s="73"/>
      <c r="AB447" s="73"/>
      <c r="AC447" s="73"/>
      <c r="AD447" s="73"/>
      <c r="AE447" s="73"/>
      <c r="AF447" s="73"/>
      <c r="AG447" s="73"/>
      <c r="AH447" s="73"/>
      <c r="AI447" s="73"/>
      <c r="AJ447" s="73"/>
      <c r="AK447" s="73"/>
    </row>
    <row r="448" spans="3:37" x14ac:dyDescent="0.15">
      <c r="C448" s="73"/>
      <c r="D448" s="73"/>
      <c r="E448" s="73"/>
      <c r="F448" s="73"/>
      <c r="G448" s="73"/>
      <c r="H448" s="73"/>
      <c r="I448" s="73"/>
      <c r="J448" s="73"/>
      <c r="K448" s="73"/>
      <c r="L448" s="73"/>
      <c r="M448" s="73"/>
      <c r="N448" s="73"/>
      <c r="O448" s="73"/>
      <c r="P448" s="73"/>
      <c r="Q448" s="73"/>
      <c r="R448" s="73"/>
      <c r="S448" s="73"/>
      <c r="T448" s="73"/>
      <c r="U448" s="73"/>
      <c r="V448" s="73"/>
      <c r="W448" s="73"/>
      <c r="X448" s="73"/>
      <c r="Y448" s="73"/>
      <c r="Z448" s="73"/>
      <c r="AA448" s="73"/>
      <c r="AB448" s="73"/>
      <c r="AC448" s="73"/>
      <c r="AD448" s="73"/>
      <c r="AE448" s="73"/>
      <c r="AF448" s="73"/>
      <c r="AG448" s="73"/>
      <c r="AH448" s="73"/>
      <c r="AI448" s="73"/>
      <c r="AJ448" s="73"/>
      <c r="AK448" s="73"/>
    </row>
    <row r="449" spans="3:37" x14ac:dyDescent="0.15">
      <c r="C449" s="73"/>
      <c r="D449" s="73"/>
      <c r="E449" s="73"/>
      <c r="F449" s="73"/>
      <c r="G449" s="73"/>
      <c r="H449" s="73"/>
      <c r="I449" s="73"/>
      <c r="J449" s="73"/>
      <c r="K449" s="73"/>
      <c r="L449" s="73"/>
      <c r="M449" s="73"/>
      <c r="N449" s="73"/>
      <c r="O449" s="73"/>
      <c r="P449" s="73"/>
      <c r="Q449" s="73"/>
      <c r="R449" s="73"/>
      <c r="S449" s="73"/>
      <c r="T449" s="73"/>
      <c r="U449" s="73"/>
      <c r="V449" s="73"/>
      <c r="W449" s="73"/>
      <c r="X449" s="73"/>
      <c r="Y449" s="73"/>
      <c r="Z449" s="73"/>
      <c r="AA449" s="73"/>
      <c r="AB449" s="73"/>
      <c r="AC449" s="73"/>
      <c r="AD449" s="73"/>
      <c r="AE449" s="73"/>
      <c r="AF449" s="73"/>
      <c r="AG449" s="73"/>
      <c r="AH449" s="73"/>
      <c r="AI449" s="73"/>
      <c r="AJ449" s="73"/>
      <c r="AK449" s="73"/>
    </row>
    <row r="450" spans="3:37" x14ac:dyDescent="0.15">
      <c r="C450" s="73"/>
      <c r="D450" s="73"/>
      <c r="E450" s="73"/>
      <c r="F450" s="73"/>
      <c r="G450" s="73"/>
      <c r="H450" s="73"/>
      <c r="I450" s="73"/>
      <c r="J450" s="73"/>
      <c r="K450" s="73"/>
      <c r="L450" s="73"/>
      <c r="M450" s="73"/>
      <c r="N450" s="73"/>
      <c r="O450" s="73"/>
      <c r="P450" s="73"/>
      <c r="Q450" s="73"/>
      <c r="R450" s="73"/>
      <c r="S450" s="73"/>
      <c r="T450" s="73"/>
      <c r="U450" s="73"/>
      <c r="V450" s="73"/>
      <c r="W450" s="73"/>
      <c r="X450" s="73"/>
      <c r="Y450" s="73"/>
      <c r="Z450" s="73"/>
      <c r="AA450" s="73"/>
      <c r="AB450" s="73"/>
      <c r="AC450" s="73"/>
      <c r="AD450" s="73"/>
      <c r="AE450" s="73"/>
      <c r="AF450" s="73"/>
      <c r="AG450" s="73"/>
      <c r="AH450" s="73"/>
      <c r="AI450" s="73"/>
      <c r="AJ450" s="73"/>
      <c r="AK450" s="73"/>
    </row>
    <row r="451" spans="3:37" x14ac:dyDescent="0.15">
      <c r="C451" s="73"/>
      <c r="D451" s="73"/>
      <c r="E451" s="73"/>
      <c r="F451" s="73"/>
      <c r="G451" s="73"/>
      <c r="H451" s="73"/>
      <c r="I451" s="73"/>
      <c r="J451" s="73"/>
      <c r="K451" s="73"/>
      <c r="L451" s="73"/>
      <c r="M451" s="73"/>
      <c r="N451" s="73"/>
      <c r="O451" s="73"/>
      <c r="P451" s="73"/>
      <c r="Q451" s="73"/>
      <c r="R451" s="73"/>
      <c r="S451" s="73"/>
      <c r="T451" s="73"/>
      <c r="U451" s="73"/>
      <c r="V451" s="73"/>
      <c r="W451" s="73"/>
      <c r="X451" s="73"/>
      <c r="Y451" s="73"/>
      <c r="Z451" s="73"/>
      <c r="AA451" s="73"/>
      <c r="AB451" s="73"/>
      <c r="AC451" s="73"/>
      <c r="AD451" s="73"/>
      <c r="AE451" s="73"/>
      <c r="AF451" s="73"/>
      <c r="AG451" s="73"/>
      <c r="AH451" s="73"/>
      <c r="AI451" s="73"/>
      <c r="AJ451" s="73"/>
      <c r="AK451" s="73"/>
    </row>
    <row r="452" spans="3:37" x14ac:dyDescent="0.15">
      <c r="C452" s="73"/>
      <c r="D452" s="73"/>
      <c r="E452" s="73"/>
      <c r="F452" s="73"/>
      <c r="G452" s="73"/>
      <c r="H452" s="73"/>
      <c r="I452" s="73"/>
      <c r="J452" s="73"/>
      <c r="K452" s="73"/>
      <c r="L452" s="73"/>
      <c r="M452" s="73"/>
      <c r="N452" s="73"/>
      <c r="O452" s="73"/>
      <c r="P452" s="73"/>
      <c r="Q452" s="73"/>
      <c r="R452" s="73"/>
      <c r="S452" s="73"/>
      <c r="T452" s="73"/>
      <c r="U452" s="73"/>
      <c r="V452" s="73"/>
      <c r="W452" s="73"/>
      <c r="X452" s="73"/>
      <c r="Y452" s="73"/>
      <c r="Z452" s="73"/>
      <c r="AA452" s="73"/>
      <c r="AB452" s="73"/>
      <c r="AC452" s="73"/>
      <c r="AD452" s="73"/>
      <c r="AE452" s="73"/>
      <c r="AF452" s="73"/>
      <c r="AG452" s="73"/>
      <c r="AH452" s="73"/>
      <c r="AI452" s="73"/>
      <c r="AJ452" s="73"/>
      <c r="AK452" s="73"/>
    </row>
    <row r="453" spans="3:37" x14ac:dyDescent="0.15">
      <c r="C453" s="73"/>
      <c r="D453" s="73"/>
      <c r="E453" s="73"/>
      <c r="F453" s="73"/>
      <c r="G453" s="73"/>
      <c r="H453" s="73"/>
      <c r="I453" s="73"/>
      <c r="J453" s="73"/>
      <c r="K453" s="73"/>
      <c r="L453" s="73"/>
      <c r="M453" s="73"/>
      <c r="N453" s="73"/>
      <c r="O453" s="73"/>
      <c r="P453" s="73"/>
      <c r="Q453" s="73"/>
      <c r="R453" s="73"/>
      <c r="S453" s="73"/>
      <c r="T453" s="73"/>
      <c r="U453" s="73"/>
      <c r="V453" s="73"/>
      <c r="W453" s="73"/>
      <c r="X453" s="73"/>
      <c r="Y453" s="73"/>
      <c r="Z453" s="73"/>
      <c r="AA453" s="73"/>
      <c r="AB453" s="73"/>
      <c r="AC453" s="73"/>
      <c r="AD453" s="73"/>
      <c r="AE453" s="73"/>
      <c r="AF453" s="73"/>
      <c r="AG453" s="73"/>
      <c r="AH453" s="73"/>
      <c r="AI453" s="73"/>
      <c r="AJ453" s="73"/>
      <c r="AK453" s="73"/>
    </row>
    <row r="454" spans="3:37" x14ac:dyDescent="0.15">
      <c r="C454" s="73"/>
      <c r="D454" s="73"/>
      <c r="E454" s="73"/>
      <c r="F454" s="73"/>
      <c r="G454" s="73"/>
      <c r="H454" s="73"/>
      <c r="I454" s="73"/>
      <c r="J454" s="73"/>
      <c r="K454" s="73"/>
      <c r="L454" s="73"/>
      <c r="M454" s="73"/>
      <c r="N454" s="73"/>
      <c r="O454" s="73"/>
      <c r="P454" s="73"/>
      <c r="Q454" s="73"/>
      <c r="R454" s="73"/>
      <c r="S454" s="73"/>
      <c r="T454" s="73"/>
      <c r="U454" s="73"/>
      <c r="V454" s="73"/>
      <c r="W454" s="73"/>
      <c r="X454" s="73"/>
      <c r="Y454" s="73"/>
      <c r="Z454" s="73"/>
      <c r="AA454" s="73"/>
      <c r="AB454" s="73"/>
      <c r="AC454" s="73"/>
      <c r="AD454" s="73"/>
      <c r="AE454" s="73"/>
      <c r="AF454" s="73"/>
      <c r="AG454" s="73"/>
      <c r="AH454" s="73"/>
      <c r="AI454" s="73"/>
      <c r="AJ454" s="73"/>
      <c r="AK454" s="73"/>
    </row>
    <row r="455" spans="3:37" x14ac:dyDescent="0.15">
      <c r="C455" s="73"/>
      <c r="D455" s="73"/>
      <c r="E455" s="73"/>
      <c r="F455" s="73"/>
      <c r="G455" s="73"/>
      <c r="H455" s="73"/>
      <c r="I455" s="73"/>
      <c r="J455" s="73"/>
      <c r="K455" s="73"/>
      <c r="L455" s="73"/>
      <c r="M455" s="73"/>
      <c r="N455" s="73"/>
      <c r="O455" s="73"/>
      <c r="P455" s="73"/>
      <c r="Q455" s="73"/>
      <c r="R455" s="73"/>
      <c r="S455" s="73"/>
      <c r="T455" s="73"/>
      <c r="U455" s="73"/>
      <c r="V455" s="73"/>
      <c r="W455" s="73"/>
      <c r="X455" s="73"/>
      <c r="Y455" s="73"/>
      <c r="Z455" s="73"/>
      <c r="AA455" s="73"/>
      <c r="AB455" s="73"/>
      <c r="AC455" s="73"/>
      <c r="AD455" s="73"/>
      <c r="AE455" s="73"/>
      <c r="AF455" s="73"/>
      <c r="AG455" s="73"/>
      <c r="AH455" s="73"/>
      <c r="AI455" s="73"/>
      <c r="AJ455" s="73"/>
      <c r="AK455" s="73"/>
    </row>
    <row r="456" spans="3:37" x14ac:dyDescent="0.15">
      <c r="C456" s="73"/>
      <c r="D456" s="73"/>
      <c r="E456" s="73"/>
      <c r="F456" s="73"/>
      <c r="G456" s="73"/>
      <c r="H456" s="73"/>
      <c r="I456" s="73"/>
      <c r="J456" s="73"/>
      <c r="K456" s="73"/>
      <c r="L456" s="73"/>
      <c r="M456" s="73"/>
      <c r="N456" s="73"/>
      <c r="O456" s="73"/>
      <c r="P456" s="73"/>
      <c r="Q456" s="73"/>
      <c r="R456" s="73"/>
      <c r="S456" s="73"/>
      <c r="T456" s="73"/>
      <c r="U456" s="73"/>
      <c r="V456" s="73"/>
      <c r="W456" s="73"/>
      <c r="X456" s="73"/>
      <c r="Y456" s="73"/>
      <c r="Z456" s="73"/>
      <c r="AA456" s="73"/>
      <c r="AB456" s="73"/>
      <c r="AC456" s="73"/>
      <c r="AD456" s="73"/>
      <c r="AE456" s="73"/>
      <c r="AF456" s="73"/>
      <c r="AG456" s="73"/>
      <c r="AH456" s="73"/>
      <c r="AI456" s="73"/>
      <c r="AJ456" s="73"/>
      <c r="AK456" s="73"/>
    </row>
    <row r="457" spans="3:37" x14ac:dyDescent="0.15">
      <c r="C457" s="73"/>
      <c r="D457" s="73"/>
      <c r="E457" s="73"/>
      <c r="F457" s="73"/>
      <c r="G457" s="73"/>
      <c r="H457" s="73"/>
      <c r="I457" s="73"/>
      <c r="J457" s="73"/>
      <c r="K457" s="73"/>
      <c r="L457" s="73"/>
      <c r="M457" s="73"/>
      <c r="N457" s="73"/>
      <c r="O457" s="73"/>
      <c r="P457" s="73"/>
      <c r="Q457" s="73"/>
      <c r="R457" s="73"/>
      <c r="S457" s="73"/>
      <c r="T457" s="73"/>
      <c r="U457" s="73"/>
      <c r="V457" s="73"/>
      <c r="W457" s="73"/>
      <c r="X457" s="73"/>
      <c r="Y457" s="73"/>
      <c r="Z457" s="73"/>
      <c r="AA457" s="73"/>
      <c r="AB457" s="73"/>
      <c r="AC457" s="73"/>
      <c r="AD457" s="73"/>
      <c r="AE457" s="73"/>
      <c r="AF457" s="73"/>
      <c r="AG457" s="73"/>
      <c r="AH457" s="73"/>
      <c r="AI457" s="73"/>
      <c r="AJ457" s="73"/>
      <c r="AK457" s="73"/>
    </row>
    <row r="458" spans="3:37" x14ac:dyDescent="0.15">
      <c r="C458" s="73"/>
      <c r="D458" s="73"/>
      <c r="E458" s="73"/>
      <c r="F458" s="73"/>
      <c r="G458" s="73"/>
      <c r="H458" s="73"/>
      <c r="I458" s="73"/>
      <c r="J458" s="73"/>
      <c r="K458" s="73"/>
      <c r="L458" s="73"/>
      <c r="M458" s="73"/>
      <c r="N458" s="73"/>
      <c r="O458" s="73"/>
      <c r="P458" s="73"/>
      <c r="Q458" s="73"/>
      <c r="R458" s="73"/>
      <c r="S458" s="73"/>
      <c r="T458" s="73"/>
      <c r="U458" s="73"/>
      <c r="V458" s="73"/>
      <c r="W458" s="73"/>
      <c r="X458" s="73"/>
      <c r="Y458" s="73"/>
      <c r="Z458" s="73"/>
      <c r="AA458" s="73"/>
      <c r="AB458" s="73"/>
      <c r="AC458" s="73"/>
      <c r="AD458" s="73"/>
      <c r="AE458" s="73"/>
      <c r="AF458" s="73"/>
      <c r="AG458" s="73"/>
      <c r="AH458" s="73"/>
      <c r="AI458" s="73"/>
      <c r="AJ458" s="73"/>
      <c r="AK458" s="73"/>
    </row>
    <row r="459" spans="3:37" x14ac:dyDescent="0.15">
      <c r="C459" s="73"/>
      <c r="D459" s="73"/>
      <c r="E459" s="73"/>
      <c r="F459" s="73"/>
      <c r="G459" s="73"/>
      <c r="H459" s="73"/>
      <c r="I459" s="73"/>
      <c r="J459" s="73"/>
      <c r="K459" s="73"/>
      <c r="L459" s="73"/>
      <c r="M459" s="73"/>
      <c r="N459" s="73"/>
      <c r="O459" s="73"/>
      <c r="P459" s="73"/>
      <c r="Q459" s="73"/>
      <c r="R459" s="73"/>
      <c r="S459" s="73"/>
      <c r="T459" s="73"/>
      <c r="U459" s="73"/>
      <c r="V459" s="73"/>
      <c r="W459" s="73"/>
      <c r="X459" s="73"/>
      <c r="Y459" s="73"/>
      <c r="Z459" s="73"/>
      <c r="AA459" s="73"/>
      <c r="AB459" s="73"/>
      <c r="AC459" s="73"/>
      <c r="AD459" s="73"/>
      <c r="AE459" s="73"/>
      <c r="AF459" s="73"/>
      <c r="AG459" s="73"/>
      <c r="AH459" s="73"/>
      <c r="AI459" s="73"/>
      <c r="AJ459" s="73"/>
      <c r="AK459" s="73"/>
    </row>
    <row r="460" spans="3:37" x14ac:dyDescent="0.15">
      <c r="C460" s="73"/>
      <c r="D460" s="73"/>
      <c r="E460" s="73"/>
      <c r="F460" s="73"/>
      <c r="G460" s="73"/>
      <c r="H460" s="73"/>
      <c r="I460" s="73"/>
      <c r="J460" s="73"/>
      <c r="K460" s="73"/>
      <c r="L460" s="73"/>
      <c r="M460" s="73"/>
      <c r="N460" s="73"/>
      <c r="O460" s="73"/>
      <c r="P460" s="73"/>
      <c r="Q460" s="73"/>
      <c r="R460" s="73"/>
      <c r="S460" s="73"/>
      <c r="T460" s="73"/>
      <c r="U460" s="73"/>
      <c r="V460" s="73"/>
      <c r="W460" s="73"/>
      <c r="X460" s="73"/>
      <c r="Y460" s="73"/>
      <c r="Z460" s="73"/>
      <c r="AA460" s="73"/>
      <c r="AB460" s="73"/>
      <c r="AC460" s="73"/>
      <c r="AD460" s="73"/>
      <c r="AE460" s="73"/>
      <c r="AF460" s="73"/>
      <c r="AG460" s="73"/>
      <c r="AH460" s="73"/>
      <c r="AI460" s="73"/>
      <c r="AJ460" s="73"/>
      <c r="AK460" s="73"/>
    </row>
    <row r="461" spans="3:37" x14ac:dyDescent="0.15">
      <c r="C461" s="73"/>
      <c r="D461" s="73"/>
      <c r="E461" s="73"/>
      <c r="F461" s="73"/>
      <c r="G461" s="73"/>
      <c r="H461" s="73"/>
      <c r="I461" s="73"/>
      <c r="J461" s="73"/>
      <c r="K461" s="73"/>
      <c r="L461" s="73"/>
      <c r="M461" s="73"/>
      <c r="N461" s="73"/>
      <c r="O461" s="73"/>
      <c r="P461" s="73"/>
      <c r="Q461" s="73"/>
      <c r="R461" s="73"/>
      <c r="S461" s="73"/>
      <c r="T461" s="73"/>
      <c r="U461" s="73"/>
      <c r="V461" s="73"/>
      <c r="W461" s="73"/>
      <c r="X461" s="73"/>
      <c r="Y461" s="73"/>
      <c r="Z461" s="73"/>
      <c r="AA461" s="73"/>
      <c r="AB461" s="73"/>
      <c r="AC461" s="73"/>
      <c r="AD461" s="73"/>
      <c r="AE461" s="73"/>
      <c r="AF461" s="73"/>
      <c r="AG461" s="73"/>
      <c r="AH461" s="73"/>
      <c r="AI461" s="73"/>
      <c r="AJ461" s="73"/>
      <c r="AK461" s="73"/>
    </row>
    <row r="462" spans="3:37" x14ac:dyDescent="0.15">
      <c r="C462" s="73"/>
      <c r="D462" s="73"/>
      <c r="E462" s="73"/>
      <c r="F462" s="73"/>
      <c r="G462" s="73"/>
      <c r="H462" s="73"/>
      <c r="I462" s="73"/>
      <c r="J462" s="73"/>
      <c r="K462" s="73"/>
      <c r="L462" s="73"/>
      <c r="M462" s="73"/>
      <c r="N462" s="73"/>
      <c r="O462" s="73"/>
      <c r="P462" s="73"/>
      <c r="Q462" s="73"/>
      <c r="R462" s="73"/>
      <c r="S462" s="73"/>
      <c r="T462" s="73"/>
      <c r="U462" s="73"/>
      <c r="V462" s="73"/>
      <c r="W462" s="73"/>
      <c r="X462" s="73"/>
      <c r="Y462" s="73"/>
      <c r="Z462" s="73"/>
      <c r="AA462" s="73"/>
      <c r="AB462" s="73"/>
      <c r="AC462" s="73"/>
      <c r="AD462" s="73"/>
      <c r="AE462" s="73"/>
      <c r="AF462" s="73"/>
      <c r="AG462" s="73"/>
      <c r="AH462" s="73"/>
      <c r="AI462" s="73"/>
      <c r="AJ462" s="73"/>
      <c r="AK462" s="73"/>
    </row>
    <row r="463" spans="3:37" x14ac:dyDescent="0.15">
      <c r="C463" s="73"/>
      <c r="D463" s="73"/>
      <c r="E463" s="73"/>
      <c r="F463" s="73"/>
      <c r="G463" s="73"/>
      <c r="H463" s="73"/>
      <c r="I463" s="73"/>
      <c r="J463" s="73"/>
      <c r="K463" s="73"/>
      <c r="L463" s="73"/>
      <c r="M463" s="73"/>
      <c r="N463" s="73"/>
      <c r="O463" s="73"/>
      <c r="P463" s="73"/>
      <c r="Q463" s="73"/>
      <c r="R463" s="73"/>
      <c r="S463" s="73"/>
      <c r="T463" s="73"/>
      <c r="U463" s="73"/>
      <c r="V463" s="73"/>
      <c r="W463" s="73"/>
      <c r="X463" s="73"/>
      <c r="Y463" s="73"/>
      <c r="Z463" s="73"/>
      <c r="AA463" s="73"/>
      <c r="AB463" s="73"/>
      <c r="AC463" s="73"/>
      <c r="AD463" s="73"/>
      <c r="AE463" s="73"/>
      <c r="AF463" s="73"/>
      <c r="AG463" s="73"/>
      <c r="AH463" s="73"/>
      <c r="AI463" s="73"/>
      <c r="AJ463" s="73"/>
      <c r="AK463" s="73"/>
    </row>
    <row r="464" spans="3:37" x14ac:dyDescent="0.15">
      <c r="C464" s="73"/>
      <c r="D464" s="73"/>
      <c r="E464" s="73"/>
      <c r="F464" s="73"/>
      <c r="G464" s="73"/>
      <c r="H464" s="73"/>
      <c r="I464" s="73"/>
      <c r="J464" s="73"/>
      <c r="K464" s="73"/>
      <c r="L464" s="73"/>
      <c r="M464" s="73"/>
      <c r="N464" s="73"/>
      <c r="O464" s="73"/>
      <c r="P464" s="73"/>
      <c r="Q464" s="73"/>
      <c r="R464" s="73"/>
      <c r="S464" s="73"/>
      <c r="T464" s="73"/>
      <c r="U464" s="73"/>
      <c r="V464" s="73"/>
      <c r="W464" s="73"/>
      <c r="X464" s="73"/>
      <c r="Y464" s="73"/>
      <c r="Z464" s="73"/>
      <c r="AA464" s="73"/>
      <c r="AB464" s="73"/>
      <c r="AC464" s="73"/>
      <c r="AD464" s="73"/>
      <c r="AE464" s="73"/>
      <c r="AF464" s="73"/>
      <c r="AG464" s="73"/>
      <c r="AH464" s="73"/>
      <c r="AI464" s="73"/>
      <c r="AJ464" s="73"/>
      <c r="AK464" s="73"/>
    </row>
  </sheetData>
  <pageMargins left="0.75" right="0.75" top="1" bottom="1" header="0.5" footer="0.5"/>
  <pageSetup paperSize="5" scale="89" orientation="landscape" horizontalDpi="4294967292" r:id="rId1"/>
  <headerFooter alignWithMargins="0">
    <oddFooter>&amp;L&amp;A</oddFooter>
  </headerFooter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M57"/>
  <sheetViews>
    <sheetView zoomScale="85" workbookViewId="0">
      <pane xSplit="1" topLeftCell="B1" activePane="topRight" state="frozen"/>
      <selection pane="topRight"/>
    </sheetView>
  </sheetViews>
  <sheetFormatPr defaultRowHeight="8.4" x14ac:dyDescent="0.15"/>
  <cols>
    <col min="1" max="1" width="16.83203125" style="68" customWidth="1"/>
    <col min="2" max="2" width="18.33203125" style="68" customWidth="1"/>
    <col min="3" max="3" width="5" style="68" customWidth="1"/>
    <col min="4" max="7" width="13.83203125" style="68" hidden="1" customWidth="1"/>
    <col min="8" max="8" width="0.1640625" style="68" hidden="1" customWidth="1"/>
    <col min="9" max="9" width="13.83203125" style="68" hidden="1" customWidth="1"/>
    <col min="10" max="11" width="15" style="68" customWidth="1"/>
    <col min="12" max="12" width="15.1640625" style="68" customWidth="1"/>
    <col min="13" max="33" width="13.83203125" style="68" customWidth="1"/>
    <col min="34" max="34" width="14.6640625" style="68" customWidth="1"/>
    <col min="35" max="16384" width="9.33203125" style="69"/>
  </cols>
  <sheetData>
    <row r="1" spans="1:39" ht="10.199999999999999" x14ac:dyDescent="0.2">
      <c r="A1" s="79" t="s">
        <v>10</v>
      </c>
      <c r="B1" s="67"/>
    </row>
    <row r="2" spans="1:39" ht="10.199999999999999" x14ac:dyDescent="0.2">
      <c r="A2" s="79" t="s">
        <v>28</v>
      </c>
      <c r="B2" s="67"/>
    </row>
    <row r="3" spans="1:39" ht="10.199999999999999" x14ac:dyDescent="0.2">
      <c r="A3" s="79" t="str">
        <f>'SPEC REPORT'!A3</f>
        <v>As of December 26, 2001</v>
      </c>
      <c r="B3" s="67"/>
    </row>
    <row r="4" spans="1:39" ht="10.199999999999999" x14ac:dyDescent="0.2">
      <c r="A4" s="79" t="s">
        <v>12</v>
      </c>
      <c r="B4" s="67"/>
    </row>
    <row r="5" spans="1:39" x14ac:dyDescent="0.15">
      <c r="A5" s="70"/>
      <c r="B5" s="70"/>
      <c r="D5" s="71">
        <v>36892</v>
      </c>
      <c r="E5" s="71">
        <v>36923</v>
      </c>
      <c r="F5" s="71">
        <v>36951</v>
      </c>
      <c r="G5" s="71">
        <v>36982</v>
      </c>
      <c r="H5" s="71">
        <v>37012</v>
      </c>
    </row>
    <row r="7" spans="1:39" x14ac:dyDescent="0.15">
      <c r="A7" s="82" t="s">
        <v>4</v>
      </c>
      <c r="B7" s="72"/>
      <c r="D7" s="73"/>
      <c r="E7" s="73"/>
      <c r="F7" s="73"/>
      <c r="G7" s="73"/>
      <c r="H7" s="73"/>
      <c r="I7" s="71"/>
      <c r="J7" s="71">
        <v>37257</v>
      </c>
      <c r="K7" s="71">
        <v>37288</v>
      </c>
      <c r="L7" s="71">
        <v>37316</v>
      </c>
      <c r="M7" s="71">
        <v>37347</v>
      </c>
      <c r="N7" s="71">
        <v>37377</v>
      </c>
      <c r="O7" s="71">
        <v>37408</v>
      </c>
      <c r="P7" s="71">
        <v>37438</v>
      </c>
      <c r="Q7" s="71">
        <v>37469</v>
      </c>
      <c r="R7" s="71">
        <v>37500</v>
      </c>
      <c r="S7" s="71">
        <v>37530</v>
      </c>
      <c r="T7" s="71">
        <v>37561</v>
      </c>
      <c r="U7" s="71">
        <v>37591</v>
      </c>
      <c r="V7" s="71">
        <v>37622</v>
      </c>
      <c r="W7" s="71">
        <v>37653</v>
      </c>
      <c r="X7" s="71">
        <v>37681</v>
      </c>
      <c r="Y7" s="71">
        <v>37712</v>
      </c>
      <c r="Z7" s="71">
        <v>37742</v>
      </c>
      <c r="AA7" s="71">
        <v>37773</v>
      </c>
      <c r="AB7" s="71">
        <v>37803</v>
      </c>
      <c r="AC7" s="71">
        <v>37834</v>
      </c>
      <c r="AD7" s="71">
        <v>37865</v>
      </c>
      <c r="AE7" s="71">
        <v>37895</v>
      </c>
      <c r="AF7" s="71">
        <v>37926</v>
      </c>
      <c r="AG7" s="71">
        <v>37956</v>
      </c>
      <c r="AH7" s="59" t="s">
        <v>19</v>
      </c>
      <c r="AI7" s="60"/>
      <c r="AJ7" s="60"/>
      <c r="AK7" s="60"/>
      <c r="AL7" s="60"/>
      <c r="AM7" s="60"/>
    </row>
    <row r="8" spans="1:39" s="72" customFormat="1" x14ac:dyDescent="0.15">
      <c r="A8" s="61" t="s">
        <v>24</v>
      </c>
      <c r="B8" s="61"/>
      <c r="C8" s="61"/>
      <c r="D8" s="62"/>
      <c r="E8" s="62"/>
      <c r="F8" s="62"/>
      <c r="G8" s="62"/>
      <c r="H8" s="62"/>
      <c r="I8" s="62"/>
      <c r="J8" s="62">
        <f>'SPEC DET FIXED INPUT PG'!C34</f>
        <v>0</v>
      </c>
      <c r="K8" s="62">
        <f>'SPEC DET FIXED INPUT PG'!D34</f>
        <v>0</v>
      </c>
      <c r="L8" s="62">
        <f>'SPEC DET FIXED INPUT PG'!E34</f>
        <v>0</v>
      </c>
      <c r="M8" s="62">
        <f>'SPEC DET FIXED INPUT PG'!F34</f>
        <v>0</v>
      </c>
      <c r="N8" s="62">
        <f>'SPEC DET FIXED INPUT PG'!G34</f>
        <v>0</v>
      </c>
      <c r="O8" s="62">
        <f>'SPEC DET FIXED INPUT PG'!H34</f>
        <v>0</v>
      </c>
      <c r="P8" s="62">
        <f>'SPEC DET FIXED INPUT PG'!I34</f>
        <v>0</v>
      </c>
      <c r="Q8" s="62">
        <f>'SPEC DET FIXED INPUT PG'!J34</f>
        <v>0</v>
      </c>
      <c r="R8" s="62">
        <f>'SPEC DET FIXED INPUT PG'!K34</f>
        <v>0</v>
      </c>
      <c r="S8" s="62">
        <f>'SPEC DET FIXED INPUT PG'!L34</f>
        <v>0</v>
      </c>
      <c r="T8" s="62">
        <f>'SPEC DET FIXED INPUT PG'!M34</f>
        <v>0</v>
      </c>
      <c r="U8" s="62">
        <f>'SPEC DET FIXED INPUT PG'!N34</f>
        <v>0</v>
      </c>
      <c r="V8" s="62">
        <f>'SPEC DET FIXED INPUT PG'!O34</f>
        <v>0</v>
      </c>
      <c r="W8" s="62">
        <f>'SPEC DET FIXED INPUT PG'!P34</f>
        <v>0</v>
      </c>
      <c r="X8" s="62">
        <f>'SPEC DET FIXED INPUT PG'!Q34</f>
        <v>0</v>
      </c>
      <c r="Y8" s="62">
        <f>'SPEC DET FIXED INPUT PG'!R34</f>
        <v>0</v>
      </c>
      <c r="Z8" s="62">
        <f>'SPEC DET FIXED INPUT PG'!S34</f>
        <v>0</v>
      </c>
      <c r="AA8" s="62">
        <f>'SPEC DET FIXED INPUT PG'!T34</f>
        <v>0</v>
      </c>
      <c r="AB8" s="62">
        <f>'SPEC DET FIXED INPUT PG'!U34</f>
        <v>0</v>
      </c>
      <c r="AC8" s="62">
        <f>'SPEC DET FIXED INPUT PG'!V34</f>
        <v>0</v>
      </c>
      <c r="AD8" s="62">
        <f>'SPEC DET FIXED INPUT PG'!W34</f>
        <v>0</v>
      </c>
      <c r="AE8" s="62">
        <f>'SPEC DET FIXED INPUT PG'!X34</f>
        <v>0</v>
      </c>
      <c r="AF8" s="62">
        <f>'SPEC DET FIXED INPUT PG'!Y34</f>
        <v>0</v>
      </c>
      <c r="AG8" s="62">
        <f>'SPEC DET FIXED INPUT PG'!Z34</f>
        <v>0</v>
      </c>
      <c r="AH8" s="63"/>
      <c r="AI8" s="63"/>
      <c r="AJ8" s="63"/>
      <c r="AK8" s="63"/>
      <c r="AL8" s="63"/>
      <c r="AM8" s="63"/>
    </row>
    <row r="9" spans="1:39" x14ac:dyDescent="0.15">
      <c r="A9" s="68" t="s">
        <v>29</v>
      </c>
      <c r="D9" s="73"/>
      <c r="E9" s="73"/>
      <c r="F9" s="73"/>
      <c r="G9" s="73"/>
      <c r="H9" s="73"/>
      <c r="I9" s="73"/>
      <c r="M9" s="73"/>
      <c r="N9" s="73"/>
      <c r="O9" s="73"/>
      <c r="P9" s="73"/>
      <c r="Q9" s="73"/>
      <c r="R9" s="73"/>
      <c r="S9" s="73"/>
      <c r="T9" s="73"/>
      <c r="U9" s="73"/>
      <c r="V9" s="73"/>
      <c r="W9" s="73"/>
      <c r="X9" s="73"/>
      <c r="Y9" s="73"/>
      <c r="Z9" s="73"/>
      <c r="AA9" s="73"/>
      <c r="AB9" s="73"/>
      <c r="AC9" s="73"/>
      <c r="AD9" s="73"/>
      <c r="AE9" s="73"/>
      <c r="AF9" s="73"/>
      <c r="AG9" s="73"/>
      <c r="AH9" s="73"/>
      <c r="AI9" s="60"/>
      <c r="AJ9" s="60"/>
      <c r="AK9" s="60"/>
      <c r="AL9" s="60"/>
      <c r="AM9" s="60"/>
    </row>
    <row r="10" spans="1:39" s="65" customFormat="1" x14ac:dyDescent="0.15">
      <c r="A10" s="64" t="s">
        <v>30</v>
      </c>
      <c r="B10" s="64"/>
      <c r="C10" s="64"/>
      <c r="D10" s="64"/>
      <c r="E10" s="64"/>
      <c r="F10" s="64"/>
      <c r="G10" s="64"/>
      <c r="H10" s="64"/>
      <c r="I10" s="64"/>
      <c r="J10" s="64">
        <f t="shared" ref="J10:AF10" si="0">J12-J11</f>
        <v>-5482</v>
      </c>
      <c r="K10" s="64">
        <f t="shared" si="0"/>
        <v>-4937</v>
      </c>
      <c r="L10" s="64">
        <f t="shared" si="0"/>
        <v>-5453</v>
      </c>
      <c r="M10" s="64">
        <f t="shared" si="0"/>
        <v>-52379</v>
      </c>
      <c r="N10" s="64">
        <f t="shared" si="0"/>
        <v>-54105</v>
      </c>
      <c r="O10" s="64">
        <f t="shared" si="0"/>
        <v>-52240</v>
      </c>
      <c r="P10" s="64">
        <f t="shared" si="0"/>
        <v>-53861</v>
      </c>
      <c r="Q10" s="64">
        <f t="shared" si="0"/>
        <v>-53736</v>
      </c>
      <c r="R10" s="64">
        <f t="shared" si="0"/>
        <v>-51882</v>
      </c>
      <c r="S10" s="64">
        <f t="shared" si="0"/>
        <v>-53485</v>
      </c>
      <c r="T10" s="64">
        <f t="shared" si="0"/>
        <v>0</v>
      </c>
      <c r="U10" s="64">
        <f t="shared" si="0"/>
        <v>0</v>
      </c>
      <c r="V10" s="64">
        <f t="shared" si="0"/>
        <v>0</v>
      </c>
      <c r="W10" s="64">
        <f t="shared" si="0"/>
        <v>0</v>
      </c>
      <c r="X10" s="64">
        <f t="shared" si="0"/>
        <v>0</v>
      </c>
      <c r="Y10" s="64">
        <f t="shared" si="0"/>
        <v>0</v>
      </c>
      <c r="Z10" s="64">
        <f t="shared" si="0"/>
        <v>0</v>
      </c>
      <c r="AA10" s="64">
        <f t="shared" si="0"/>
        <v>0</v>
      </c>
      <c r="AB10" s="64">
        <f t="shared" si="0"/>
        <v>0</v>
      </c>
      <c r="AC10" s="64">
        <f t="shared" si="0"/>
        <v>0</v>
      </c>
      <c r="AD10" s="64">
        <f t="shared" si="0"/>
        <v>0</v>
      </c>
      <c r="AE10" s="64">
        <f t="shared" si="0"/>
        <v>0</v>
      </c>
      <c r="AF10" s="64">
        <f t="shared" si="0"/>
        <v>0</v>
      </c>
      <c r="AG10" s="64"/>
      <c r="AH10" s="64">
        <f>SUM(J10:AG10)</f>
        <v>-387560</v>
      </c>
    </row>
    <row r="11" spans="1:39" s="65" customFormat="1" x14ac:dyDescent="0.15">
      <c r="A11" s="64" t="s">
        <v>31</v>
      </c>
      <c r="B11" s="64"/>
      <c r="C11" s="64"/>
      <c r="D11" s="66"/>
      <c r="E11" s="66"/>
      <c r="F11" s="66"/>
      <c r="G11" s="66"/>
      <c r="H11" s="66"/>
      <c r="I11" s="66"/>
      <c r="J11" s="66"/>
      <c r="K11" s="66"/>
      <c r="L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  <c r="AE11" s="66"/>
      <c r="AF11" s="66"/>
      <c r="AG11" s="66"/>
      <c r="AH11" s="66">
        <f>SUM(J11:AG11)</f>
        <v>0</v>
      </c>
    </row>
    <row r="12" spans="1:39" s="56" customFormat="1" x14ac:dyDescent="0.15">
      <c r="A12" s="55" t="s">
        <v>32</v>
      </c>
      <c r="B12" s="55"/>
      <c r="C12" s="55"/>
      <c r="D12" s="55"/>
      <c r="E12" s="55"/>
      <c r="F12" s="55"/>
      <c r="G12" s="55"/>
      <c r="H12" s="55"/>
      <c r="I12" s="55"/>
      <c r="J12" s="55">
        <f>'SPEC DET FIXED INPUT PG'!C60</f>
        <v>-5482</v>
      </c>
      <c r="K12" s="55">
        <f>'SPEC DET FIXED INPUT PG'!D60</f>
        <v>-4937</v>
      </c>
      <c r="L12" s="55">
        <f>'SPEC DET FIXED INPUT PG'!E60</f>
        <v>-5453</v>
      </c>
      <c r="M12" s="55">
        <f>'SPEC DET FIXED INPUT PG'!F60</f>
        <v>-52379</v>
      </c>
      <c r="N12" s="55">
        <f>'SPEC DET FIXED INPUT PG'!G60</f>
        <v>-54105</v>
      </c>
      <c r="O12" s="55">
        <f>'SPEC DET FIXED INPUT PG'!H60</f>
        <v>-52240</v>
      </c>
      <c r="P12" s="55">
        <f>'SPEC DET FIXED INPUT PG'!I60</f>
        <v>-53861</v>
      </c>
      <c r="Q12" s="55">
        <f>'SPEC DET FIXED INPUT PG'!J60</f>
        <v>-53736</v>
      </c>
      <c r="R12" s="55">
        <f>'SPEC DET FIXED INPUT PG'!K60</f>
        <v>-51882</v>
      </c>
      <c r="S12" s="55">
        <f>'SPEC DET FIXED INPUT PG'!L60</f>
        <v>-53485</v>
      </c>
      <c r="T12" s="55">
        <f>'SPEC DET FIXED INPUT PG'!M60</f>
        <v>0</v>
      </c>
      <c r="U12" s="55">
        <f>'SPEC DET FIXED INPUT PG'!N60</f>
        <v>0</v>
      </c>
      <c r="V12" s="55">
        <f>'SPEC DET FIXED INPUT PG'!O60</f>
        <v>0</v>
      </c>
      <c r="W12" s="55">
        <f>'SPEC DET FIXED INPUT PG'!P60</f>
        <v>0</v>
      </c>
      <c r="X12" s="55">
        <f>'SPEC DET FIXED INPUT PG'!Q60</f>
        <v>0</v>
      </c>
      <c r="Y12" s="55">
        <f>'SPEC DET FIXED INPUT PG'!R60</f>
        <v>0</v>
      </c>
      <c r="Z12" s="55">
        <f>'SPEC DET FIXED INPUT PG'!S60</f>
        <v>0</v>
      </c>
      <c r="AA12" s="55">
        <f>'SPEC DET FIXED INPUT PG'!T60</f>
        <v>0</v>
      </c>
      <c r="AB12" s="55">
        <f>'SPEC DET FIXED INPUT PG'!U60</f>
        <v>0</v>
      </c>
      <c r="AC12" s="55">
        <f>'SPEC DET FIXED INPUT PG'!V60</f>
        <v>0</v>
      </c>
      <c r="AD12" s="55">
        <f>'SPEC DET FIXED INPUT PG'!W60</f>
        <v>0</v>
      </c>
      <c r="AE12" s="55">
        <f>'SPEC DET FIXED INPUT PG'!X60</f>
        <v>0</v>
      </c>
      <c r="AF12" s="55">
        <f>'SPEC DET FIXED INPUT PG'!Y60</f>
        <v>0</v>
      </c>
      <c r="AG12" s="55">
        <f>'SPEC DET FIXED INPUT PG'!Z60</f>
        <v>0</v>
      </c>
      <c r="AH12" s="55">
        <f>SUM(AH10:AH11)</f>
        <v>-387560</v>
      </c>
    </row>
    <row r="13" spans="1:39" s="56" customFormat="1" x14ac:dyDescent="0.15"/>
    <row r="14" spans="1:39" x14ac:dyDescent="0.15">
      <c r="A14" s="83" t="s">
        <v>5</v>
      </c>
      <c r="D14" s="73"/>
      <c r="E14" s="73"/>
      <c r="F14" s="73"/>
      <c r="G14" s="73"/>
      <c r="H14" s="73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3"/>
      <c r="V14" s="73"/>
      <c r="W14" s="73"/>
      <c r="X14" s="73"/>
      <c r="Y14" s="73"/>
      <c r="Z14" s="73"/>
      <c r="AA14" s="73"/>
      <c r="AB14" s="73"/>
      <c r="AC14" s="73"/>
      <c r="AD14" s="73"/>
      <c r="AE14" s="73"/>
      <c r="AF14" s="73"/>
      <c r="AG14" s="73"/>
      <c r="AH14" s="73"/>
      <c r="AI14" s="60"/>
      <c r="AJ14" s="60"/>
      <c r="AK14" s="60"/>
      <c r="AL14" s="60"/>
      <c r="AM14" s="60"/>
    </row>
    <row r="15" spans="1:39" x14ac:dyDescent="0.15">
      <c r="A15" s="84" t="s">
        <v>6</v>
      </c>
      <c r="D15" s="73"/>
      <c r="E15" s="73"/>
      <c r="F15" s="73"/>
      <c r="G15" s="73"/>
      <c r="H15" s="73"/>
      <c r="I15" s="73"/>
      <c r="J15" s="85">
        <f>'SPEC DET FIXED INPUT PG'!C54</f>
        <v>5.0681000000000003</v>
      </c>
      <c r="K15" s="85">
        <f>'SPEC DET FIXED INPUT PG'!D54</f>
        <v>5.0681000000000003</v>
      </c>
      <c r="L15" s="85">
        <f>'SPEC DET FIXED INPUT PG'!E54</f>
        <v>5.0681000000000003</v>
      </c>
      <c r="M15" s="85">
        <f>'SPEC DET FIXED INPUT PG'!F54</f>
        <v>4.4021999999999997</v>
      </c>
      <c r="N15" s="85">
        <f>'SPEC DET FIXED INPUT PG'!G54</f>
        <v>4.4021999999999997</v>
      </c>
      <c r="O15" s="85">
        <f>'SPEC DET FIXED INPUT PG'!H54</f>
        <v>4.4021999999999997</v>
      </c>
      <c r="P15" s="85">
        <f>'SPEC DET FIXED INPUT PG'!I54</f>
        <v>4.4021999999999997</v>
      </c>
      <c r="Q15" s="85">
        <f>'SPEC DET FIXED INPUT PG'!J54</f>
        <v>4.4021999999999997</v>
      </c>
      <c r="R15" s="85">
        <f>'SPEC DET FIXED INPUT PG'!K54</f>
        <v>4.4021999999999997</v>
      </c>
      <c r="S15" s="85">
        <f>'SPEC DET FIXED INPUT PG'!L54</f>
        <v>4.4021999999999997</v>
      </c>
      <c r="T15" s="85">
        <f>'SPEC DET FIXED INPUT PG'!M54</f>
        <v>0</v>
      </c>
      <c r="U15" s="85">
        <f>'SPEC DET FIXED INPUT PG'!N54</f>
        <v>0</v>
      </c>
      <c r="V15" s="85">
        <f>'SPEC DET FIXED INPUT PG'!O54</f>
        <v>0</v>
      </c>
      <c r="W15" s="85">
        <f>'SPEC DET FIXED INPUT PG'!P54</f>
        <v>0</v>
      </c>
      <c r="X15" s="85">
        <f>'SPEC DET FIXED INPUT PG'!Q54</f>
        <v>0</v>
      </c>
      <c r="Y15" s="85">
        <f>'SPEC DET FIXED INPUT PG'!R54</f>
        <v>0</v>
      </c>
      <c r="Z15" s="85">
        <f>'SPEC DET FIXED INPUT PG'!S54</f>
        <v>0</v>
      </c>
      <c r="AA15" s="85">
        <f>'SPEC DET FIXED INPUT PG'!T54</f>
        <v>0</v>
      </c>
      <c r="AB15" s="85">
        <f>'SPEC DET FIXED INPUT PG'!U54</f>
        <v>0</v>
      </c>
      <c r="AC15" s="85">
        <f>'SPEC DET FIXED INPUT PG'!V54</f>
        <v>0</v>
      </c>
      <c r="AD15" s="85">
        <f>'SPEC DET FIXED INPUT PG'!W54</f>
        <v>0</v>
      </c>
      <c r="AE15" s="85">
        <f>'SPEC DET FIXED INPUT PG'!X54</f>
        <v>0</v>
      </c>
      <c r="AF15" s="85">
        <f>'SPEC DET FIXED INPUT PG'!Y54</f>
        <v>0</v>
      </c>
      <c r="AG15" s="85">
        <f>'SPEC DET FIXED INPUT PG'!Z54</f>
        <v>0</v>
      </c>
      <c r="AH15" s="73"/>
      <c r="AI15" s="60"/>
      <c r="AJ15" s="60"/>
      <c r="AK15" s="60"/>
      <c r="AL15" s="60"/>
      <c r="AM15" s="60"/>
    </row>
    <row r="16" spans="1:39" x14ac:dyDescent="0.15">
      <c r="A16" s="84" t="s">
        <v>7</v>
      </c>
      <c r="D16" s="73"/>
      <c r="E16" s="73"/>
      <c r="F16" s="73"/>
      <c r="G16" s="73"/>
      <c r="H16" s="73"/>
      <c r="I16" s="73"/>
      <c r="J16" s="85">
        <f>'SPEC DET FIXED INPUT PG'!C55</f>
        <v>5.0670999999999999</v>
      </c>
      <c r="K16" s="85">
        <f>'SPEC DET FIXED INPUT PG'!D55</f>
        <v>5.0670999999999999</v>
      </c>
      <c r="L16" s="85">
        <f>'SPEC DET FIXED INPUT PG'!E55</f>
        <v>5.0670999999999999</v>
      </c>
      <c r="M16" s="85">
        <f>'SPEC DET FIXED INPUT PG'!F55</f>
        <v>4.3406000000000002</v>
      </c>
      <c r="N16" s="85">
        <f>'SPEC DET FIXED INPUT PG'!G55</f>
        <v>4.3406000000000002</v>
      </c>
      <c r="O16" s="85">
        <f>'SPEC DET FIXED INPUT PG'!H55</f>
        <v>4.3406000000000002</v>
      </c>
      <c r="P16" s="85">
        <f>'SPEC DET FIXED INPUT PG'!I55</f>
        <v>4.3406000000000002</v>
      </c>
      <c r="Q16" s="85">
        <f>'SPEC DET FIXED INPUT PG'!J55</f>
        <v>4.3406000000000002</v>
      </c>
      <c r="R16" s="85">
        <f>'SPEC DET FIXED INPUT PG'!K55</f>
        <v>4.3406000000000002</v>
      </c>
      <c r="S16" s="85">
        <f>'SPEC DET FIXED INPUT PG'!L55</f>
        <v>4.3406000000000002</v>
      </c>
      <c r="T16" s="85">
        <f>'SPEC DET FIXED INPUT PG'!M55</f>
        <v>0</v>
      </c>
      <c r="U16" s="85">
        <f>'SPEC DET FIXED INPUT PG'!N55</f>
        <v>0</v>
      </c>
      <c r="V16" s="85">
        <f>'SPEC DET FIXED INPUT PG'!O55</f>
        <v>0</v>
      </c>
      <c r="W16" s="85">
        <f>'SPEC DET FIXED INPUT PG'!P55</f>
        <v>0</v>
      </c>
      <c r="X16" s="85">
        <f>'SPEC DET FIXED INPUT PG'!Q55</f>
        <v>0</v>
      </c>
      <c r="Y16" s="85">
        <f>'SPEC DET FIXED INPUT PG'!R55</f>
        <v>0</v>
      </c>
      <c r="Z16" s="85">
        <f>'SPEC DET FIXED INPUT PG'!S55</f>
        <v>0</v>
      </c>
      <c r="AA16" s="85">
        <f>'SPEC DET FIXED INPUT PG'!T55</f>
        <v>0</v>
      </c>
      <c r="AB16" s="85">
        <f>'SPEC DET FIXED INPUT PG'!U55</f>
        <v>0</v>
      </c>
      <c r="AC16" s="85">
        <f>'SPEC DET FIXED INPUT PG'!V55</f>
        <v>0</v>
      </c>
      <c r="AD16" s="85">
        <f>'SPEC DET FIXED INPUT PG'!W55</f>
        <v>0</v>
      </c>
      <c r="AE16" s="85">
        <f>'SPEC DET FIXED INPUT PG'!X55</f>
        <v>0</v>
      </c>
      <c r="AF16" s="85">
        <f>'SPEC DET FIXED INPUT PG'!Y55</f>
        <v>0</v>
      </c>
      <c r="AG16" s="85">
        <f>'SPEC DET FIXED INPUT PG'!Z55</f>
        <v>0</v>
      </c>
      <c r="AH16" s="73"/>
      <c r="AI16" s="60"/>
      <c r="AJ16" s="60"/>
      <c r="AK16" s="60"/>
      <c r="AL16" s="60"/>
      <c r="AM16" s="60"/>
    </row>
    <row r="17" spans="1:39" x14ac:dyDescent="0.15">
      <c r="D17" s="73"/>
      <c r="E17" s="73"/>
      <c r="F17" s="73"/>
      <c r="G17" s="73"/>
      <c r="H17" s="73"/>
      <c r="I17" s="73"/>
      <c r="J17" s="73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73"/>
      <c r="X17" s="73"/>
      <c r="Y17" s="73"/>
      <c r="Z17" s="73"/>
      <c r="AA17" s="73"/>
      <c r="AB17" s="73"/>
      <c r="AC17" s="73"/>
      <c r="AD17" s="73"/>
      <c r="AE17" s="73"/>
      <c r="AF17" s="73"/>
      <c r="AG17" s="73"/>
      <c r="AH17" s="73"/>
      <c r="AI17" s="60"/>
      <c r="AJ17" s="60"/>
      <c r="AK17" s="60"/>
      <c r="AL17" s="60"/>
      <c r="AM17" s="60"/>
    </row>
    <row r="18" spans="1:39" x14ac:dyDescent="0.15">
      <c r="D18" s="73"/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60"/>
      <c r="AJ18" s="60"/>
      <c r="AK18" s="60"/>
      <c r="AL18" s="60"/>
      <c r="AM18" s="60"/>
    </row>
    <row r="19" spans="1:39" x14ac:dyDescent="0.15">
      <c r="A19" s="82" t="s">
        <v>8</v>
      </c>
      <c r="B19" s="72"/>
      <c r="D19" s="73"/>
      <c r="E19" s="73"/>
      <c r="F19" s="73"/>
      <c r="G19" s="73"/>
      <c r="H19" s="73"/>
      <c r="I19" s="71"/>
      <c r="J19" s="71">
        <f>J7</f>
        <v>37257</v>
      </c>
      <c r="K19" s="71">
        <f t="shared" ref="K19:AG19" si="1">K7</f>
        <v>37288</v>
      </c>
      <c r="L19" s="71">
        <f t="shared" si="1"/>
        <v>37316</v>
      </c>
      <c r="M19" s="71">
        <f t="shared" si="1"/>
        <v>37347</v>
      </c>
      <c r="N19" s="71">
        <f t="shared" si="1"/>
        <v>37377</v>
      </c>
      <c r="O19" s="71">
        <f t="shared" si="1"/>
        <v>37408</v>
      </c>
      <c r="P19" s="71">
        <f t="shared" si="1"/>
        <v>37438</v>
      </c>
      <c r="Q19" s="71">
        <f t="shared" si="1"/>
        <v>37469</v>
      </c>
      <c r="R19" s="71">
        <f t="shared" si="1"/>
        <v>37500</v>
      </c>
      <c r="S19" s="71">
        <f t="shared" si="1"/>
        <v>37530</v>
      </c>
      <c r="T19" s="71">
        <f t="shared" si="1"/>
        <v>37561</v>
      </c>
      <c r="U19" s="71">
        <f t="shared" si="1"/>
        <v>37591</v>
      </c>
      <c r="V19" s="71">
        <f t="shared" si="1"/>
        <v>37622</v>
      </c>
      <c r="W19" s="71">
        <f t="shared" si="1"/>
        <v>37653</v>
      </c>
      <c r="X19" s="71">
        <f t="shared" si="1"/>
        <v>37681</v>
      </c>
      <c r="Y19" s="71">
        <f t="shared" si="1"/>
        <v>37712</v>
      </c>
      <c r="Z19" s="71">
        <f t="shared" si="1"/>
        <v>37742</v>
      </c>
      <c r="AA19" s="71">
        <f t="shared" si="1"/>
        <v>37773</v>
      </c>
      <c r="AB19" s="71">
        <f t="shared" si="1"/>
        <v>37803</v>
      </c>
      <c r="AC19" s="71">
        <f t="shared" si="1"/>
        <v>37834</v>
      </c>
      <c r="AD19" s="71">
        <f t="shared" si="1"/>
        <v>37865</v>
      </c>
      <c r="AE19" s="71">
        <f t="shared" si="1"/>
        <v>37895</v>
      </c>
      <c r="AF19" s="71">
        <f t="shared" si="1"/>
        <v>37926</v>
      </c>
      <c r="AG19" s="71">
        <f t="shared" si="1"/>
        <v>37956</v>
      </c>
      <c r="AH19" s="59" t="s">
        <v>19</v>
      </c>
      <c r="AI19" s="60"/>
      <c r="AJ19" s="60"/>
      <c r="AK19" s="60"/>
      <c r="AL19" s="60"/>
      <c r="AM19" s="60"/>
    </row>
    <row r="20" spans="1:39" s="72" customFormat="1" x14ac:dyDescent="0.15">
      <c r="A20" s="61" t="s">
        <v>24</v>
      </c>
      <c r="B20" s="61"/>
      <c r="C20" s="61"/>
      <c r="D20" s="62"/>
      <c r="E20" s="62"/>
      <c r="F20" s="62"/>
      <c r="G20" s="62"/>
      <c r="H20" s="62"/>
      <c r="I20" s="62"/>
      <c r="J20" s="62">
        <f>'SPEC DET FIXED INPUT PG'!C74</f>
        <v>0</v>
      </c>
      <c r="K20" s="62">
        <f>'SPEC DET FIXED INPUT PG'!D74</f>
        <v>0</v>
      </c>
      <c r="L20" s="62">
        <f>'SPEC DET FIXED INPUT PG'!E74</f>
        <v>0</v>
      </c>
      <c r="M20" s="62">
        <f>'SPEC DET FIXED INPUT PG'!F74</f>
        <v>0</v>
      </c>
      <c r="N20" s="62">
        <f>'SPEC DET FIXED INPUT PG'!G74</f>
        <v>0</v>
      </c>
      <c r="O20" s="62">
        <f>'SPEC DET FIXED INPUT PG'!H74</f>
        <v>0</v>
      </c>
      <c r="P20" s="62">
        <f>'SPEC DET FIXED INPUT PG'!I74</f>
        <v>0</v>
      </c>
      <c r="Q20" s="62">
        <f>'SPEC DET FIXED INPUT PG'!J74</f>
        <v>0</v>
      </c>
      <c r="R20" s="62">
        <f>'SPEC DET FIXED INPUT PG'!K74</f>
        <v>0</v>
      </c>
      <c r="S20" s="62">
        <f>'SPEC DET FIXED INPUT PG'!L74</f>
        <v>0</v>
      </c>
      <c r="T20" s="62">
        <f>'SPEC DET FIXED INPUT PG'!M74</f>
        <v>0</v>
      </c>
      <c r="U20" s="62">
        <f>'SPEC DET FIXED INPUT PG'!N74</f>
        <v>0</v>
      </c>
      <c r="V20" s="62">
        <f>'SPEC DET FIXED INPUT PG'!O74</f>
        <v>0</v>
      </c>
      <c r="W20" s="62">
        <f>'SPEC DET FIXED INPUT PG'!P74</f>
        <v>0</v>
      </c>
      <c r="X20" s="62">
        <f>'SPEC DET FIXED INPUT PG'!Q74</f>
        <v>0</v>
      </c>
      <c r="Y20" s="62">
        <f>'SPEC DET FIXED INPUT PG'!R74</f>
        <v>0</v>
      </c>
      <c r="Z20" s="62">
        <f>'SPEC DET FIXED INPUT PG'!S74</f>
        <v>0</v>
      </c>
      <c r="AA20" s="62">
        <f>'SPEC DET FIXED INPUT PG'!T74</f>
        <v>0</v>
      </c>
      <c r="AB20" s="62">
        <f>'SPEC DET FIXED INPUT PG'!U74</f>
        <v>0</v>
      </c>
      <c r="AC20" s="62">
        <f>'SPEC DET FIXED INPUT PG'!V74</f>
        <v>0</v>
      </c>
      <c r="AD20" s="62">
        <f>'SPEC DET FIXED INPUT PG'!W74</f>
        <v>0</v>
      </c>
      <c r="AE20" s="62">
        <f>'SPEC DET FIXED INPUT PG'!X74</f>
        <v>0</v>
      </c>
      <c r="AF20" s="62">
        <f>'SPEC DET FIXED INPUT PG'!Y74</f>
        <v>0</v>
      </c>
      <c r="AG20" s="62">
        <f>'SPEC DET FIXED INPUT PG'!Z74</f>
        <v>0</v>
      </c>
      <c r="AH20" s="63"/>
      <c r="AI20" s="63"/>
      <c r="AJ20" s="63"/>
      <c r="AK20" s="63"/>
      <c r="AL20" s="63"/>
      <c r="AM20" s="63"/>
    </row>
    <row r="21" spans="1:39" x14ac:dyDescent="0.15">
      <c r="A21" s="68" t="s">
        <v>29</v>
      </c>
      <c r="D21" s="73"/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3"/>
      <c r="V21" s="73"/>
      <c r="W21" s="73"/>
      <c r="X21" s="73"/>
      <c r="Y21" s="73"/>
      <c r="Z21" s="73"/>
      <c r="AA21" s="73"/>
      <c r="AB21" s="73"/>
      <c r="AC21" s="73"/>
      <c r="AD21" s="73"/>
      <c r="AE21" s="73"/>
      <c r="AF21" s="73"/>
      <c r="AG21" s="73"/>
      <c r="AH21" s="73"/>
      <c r="AI21" s="60"/>
      <c r="AJ21" s="60"/>
      <c r="AK21" s="60"/>
      <c r="AL21" s="60"/>
      <c r="AM21" s="60"/>
    </row>
    <row r="22" spans="1:39" s="65" customFormat="1" x14ac:dyDescent="0.15">
      <c r="A22" s="64" t="s">
        <v>30</v>
      </c>
      <c r="B22" s="64"/>
      <c r="C22" s="64"/>
      <c r="D22" s="64"/>
      <c r="E22" s="64"/>
      <c r="F22" s="64"/>
      <c r="G22" s="64"/>
      <c r="H22" s="64"/>
      <c r="I22" s="64"/>
      <c r="J22" s="64">
        <f t="shared" ref="J22:AF22" si="2">J24-J23</f>
        <v>0</v>
      </c>
      <c r="K22" s="64">
        <f t="shared" si="2"/>
        <v>0</v>
      </c>
      <c r="L22" s="64">
        <f t="shared" si="2"/>
        <v>0</v>
      </c>
      <c r="M22" s="64">
        <f t="shared" si="2"/>
        <v>21561</v>
      </c>
      <c r="N22" s="64">
        <f t="shared" si="2"/>
        <v>22271</v>
      </c>
      <c r="O22" s="64">
        <f t="shared" si="2"/>
        <v>21503</v>
      </c>
      <c r="P22" s="64">
        <f t="shared" si="2"/>
        <v>22171</v>
      </c>
      <c r="Q22" s="64">
        <f t="shared" si="2"/>
        <v>22119</v>
      </c>
      <c r="R22" s="64">
        <f t="shared" si="2"/>
        <v>21356</v>
      </c>
      <c r="S22" s="64">
        <f t="shared" si="2"/>
        <v>22016</v>
      </c>
      <c r="T22" s="64">
        <f t="shared" si="2"/>
        <v>0</v>
      </c>
      <c r="U22" s="64">
        <f t="shared" si="2"/>
        <v>0</v>
      </c>
      <c r="V22" s="64">
        <f t="shared" si="2"/>
        <v>0</v>
      </c>
      <c r="W22" s="64">
        <f t="shared" si="2"/>
        <v>0</v>
      </c>
      <c r="X22" s="64">
        <f t="shared" si="2"/>
        <v>0</v>
      </c>
      <c r="Y22" s="64">
        <f t="shared" si="2"/>
        <v>0</v>
      </c>
      <c r="Z22" s="64">
        <f t="shared" si="2"/>
        <v>0</v>
      </c>
      <c r="AA22" s="64">
        <f t="shared" si="2"/>
        <v>0</v>
      </c>
      <c r="AB22" s="64">
        <f t="shared" si="2"/>
        <v>0</v>
      </c>
      <c r="AC22" s="64">
        <f t="shared" si="2"/>
        <v>0</v>
      </c>
      <c r="AD22" s="64">
        <f t="shared" si="2"/>
        <v>0</v>
      </c>
      <c r="AE22" s="64">
        <f t="shared" si="2"/>
        <v>0</v>
      </c>
      <c r="AF22" s="64">
        <f t="shared" si="2"/>
        <v>0</v>
      </c>
      <c r="AG22" s="64"/>
      <c r="AH22" s="64">
        <f>SUM(J22:AG22)</f>
        <v>152997</v>
      </c>
    </row>
    <row r="23" spans="1:39" s="65" customFormat="1" x14ac:dyDescent="0.15">
      <c r="A23" s="64" t="s">
        <v>31</v>
      </c>
      <c r="B23" s="64"/>
      <c r="C23" s="64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  <c r="AA23" s="66"/>
      <c r="AB23" s="66"/>
      <c r="AC23" s="66"/>
      <c r="AD23" s="66"/>
      <c r="AE23" s="66"/>
      <c r="AF23" s="66"/>
      <c r="AG23" s="66"/>
      <c r="AH23" s="66">
        <f>SUM(M23:AG23)</f>
        <v>0</v>
      </c>
    </row>
    <row r="24" spans="1:39" s="56" customFormat="1" x14ac:dyDescent="0.15">
      <c r="A24" s="55" t="s">
        <v>33</v>
      </c>
      <c r="B24" s="55"/>
      <c r="C24" s="55"/>
      <c r="D24" s="55"/>
      <c r="E24" s="55"/>
      <c r="F24" s="55"/>
      <c r="G24" s="55"/>
      <c r="H24" s="55"/>
      <c r="I24" s="55"/>
      <c r="J24" s="55">
        <f>'SPEC DET FIXED INPUT PG'!C100</f>
        <v>0</v>
      </c>
      <c r="K24" s="55">
        <f>'SPEC DET FIXED INPUT PG'!D100</f>
        <v>0</v>
      </c>
      <c r="L24" s="55">
        <f>'SPEC DET FIXED INPUT PG'!E100</f>
        <v>0</v>
      </c>
      <c r="M24" s="55">
        <f>'SPEC DET FIXED INPUT PG'!F100</f>
        <v>21561</v>
      </c>
      <c r="N24" s="55">
        <f>'SPEC DET FIXED INPUT PG'!G100</f>
        <v>22271</v>
      </c>
      <c r="O24" s="55">
        <f>'SPEC DET FIXED INPUT PG'!H100</f>
        <v>21503</v>
      </c>
      <c r="P24" s="55">
        <f>'SPEC DET FIXED INPUT PG'!I100</f>
        <v>22171</v>
      </c>
      <c r="Q24" s="55">
        <f>'SPEC DET FIXED INPUT PG'!J100</f>
        <v>22119</v>
      </c>
      <c r="R24" s="55">
        <f>'SPEC DET FIXED INPUT PG'!K100</f>
        <v>21356</v>
      </c>
      <c r="S24" s="55">
        <f>'SPEC DET FIXED INPUT PG'!L100</f>
        <v>22016</v>
      </c>
      <c r="T24" s="55">
        <f>'SPEC DET FIXED INPUT PG'!M100</f>
        <v>0</v>
      </c>
      <c r="U24" s="55">
        <f>'SPEC DET FIXED INPUT PG'!N100</f>
        <v>0</v>
      </c>
      <c r="V24" s="55">
        <f>'SPEC DET FIXED INPUT PG'!O100</f>
        <v>0</v>
      </c>
      <c r="W24" s="55">
        <f>'SPEC DET FIXED INPUT PG'!P100</f>
        <v>0</v>
      </c>
      <c r="X24" s="55">
        <f>'SPEC DET FIXED INPUT PG'!Q100</f>
        <v>0</v>
      </c>
      <c r="Y24" s="55">
        <f>'SPEC DET FIXED INPUT PG'!R100</f>
        <v>0</v>
      </c>
      <c r="Z24" s="55">
        <f>'SPEC DET FIXED INPUT PG'!S100</f>
        <v>0</v>
      </c>
      <c r="AA24" s="55">
        <f>'SPEC DET FIXED INPUT PG'!T100</f>
        <v>0</v>
      </c>
      <c r="AB24" s="55">
        <f>'SPEC DET FIXED INPUT PG'!U100</f>
        <v>0</v>
      </c>
      <c r="AC24" s="55">
        <f>'SPEC DET FIXED INPUT PG'!V100</f>
        <v>0</v>
      </c>
      <c r="AD24" s="55">
        <f>'SPEC DET FIXED INPUT PG'!W100</f>
        <v>0</v>
      </c>
      <c r="AE24" s="55">
        <f>'SPEC DET FIXED INPUT PG'!X100</f>
        <v>0</v>
      </c>
      <c r="AF24" s="55">
        <f>'SPEC DET FIXED INPUT PG'!Y100</f>
        <v>0</v>
      </c>
      <c r="AG24" s="55">
        <f>'SPEC DET FIXED INPUT PG'!Z100</f>
        <v>0</v>
      </c>
      <c r="AH24" s="55">
        <f>SUM(AH22:AH23)</f>
        <v>152997</v>
      </c>
    </row>
    <row r="25" spans="1:39" s="56" customFormat="1" x14ac:dyDescent="0.15"/>
    <row r="26" spans="1:39" x14ac:dyDescent="0.15">
      <c r="A26" s="83" t="s">
        <v>5</v>
      </c>
      <c r="D26" s="73"/>
      <c r="E26" s="73"/>
      <c r="F26" s="73"/>
      <c r="G26" s="73"/>
      <c r="H26" s="73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3"/>
      <c r="T26" s="73"/>
      <c r="U26" s="73"/>
      <c r="V26" s="73"/>
      <c r="W26" s="73"/>
      <c r="X26" s="73"/>
      <c r="Y26" s="73"/>
      <c r="Z26" s="73"/>
      <c r="AA26" s="73"/>
      <c r="AB26" s="73"/>
      <c r="AC26" s="73"/>
      <c r="AD26" s="73"/>
      <c r="AE26" s="73"/>
      <c r="AF26" s="73"/>
      <c r="AG26" s="73"/>
      <c r="AH26" s="73"/>
      <c r="AI26" s="60"/>
      <c r="AJ26" s="60"/>
      <c r="AK26" s="60"/>
      <c r="AL26" s="60"/>
      <c r="AM26" s="60"/>
    </row>
    <row r="27" spans="1:39" x14ac:dyDescent="0.15">
      <c r="A27" s="84" t="s">
        <v>6</v>
      </c>
      <c r="D27" s="73"/>
      <c r="E27" s="73"/>
      <c r="F27" s="73"/>
      <c r="G27" s="73"/>
      <c r="H27" s="73"/>
      <c r="I27" s="73"/>
      <c r="J27" s="85">
        <f>'SPEC DET FIXED INPUT PG'!C94</f>
        <v>0</v>
      </c>
      <c r="K27" s="85">
        <f>'SPEC DET FIXED INPUT PG'!D94</f>
        <v>0</v>
      </c>
      <c r="L27" s="85">
        <f>'SPEC DET FIXED INPUT PG'!E94</f>
        <v>0</v>
      </c>
      <c r="M27" s="85">
        <f>'SPEC DET FIXED INPUT PG'!F94</f>
        <v>2.3010000000000002</v>
      </c>
      <c r="N27" s="85">
        <f>'SPEC DET FIXED INPUT PG'!G94</f>
        <v>2.3010000000000002</v>
      </c>
      <c r="O27" s="85">
        <f>'SPEC DET FIXED INPUT PG'!H94</f>
        <v>2.3010000000000002</v>
      </c>
      <c r="P27" s="85">
        <f>'SPEC DET FIXED INPUT PG'!I94</f>
        <v>2.3010000000000002</v>
      </c>
      <c r="Q27" s="85">
        <f>'SPEC DET FIXED INPUT PG'!J94</f>
        <v>2.3010000000000002</v>
      </c>
      <c r="R27" s="85">
        <f>'SPEC DET FIXED INPUT PG'!K94</f>
        <v>2.3010000000000002</v>
      </c>
      <c r="S27" s="85">
        <f>'SPEC DET FIXED INPUT PG'!L94</f>
        <v>2.3010000000000002</v>
      </c>
      <c r="T27" s="85">
        <f>'SPEC DET FIXED INPUT PG'!M94</f>
        <v>0</v>
      </c>
      <c r="U27" s="85">
        <f>'SPEC DET FIXED INPUT PG'!N94</f>
        <v>0</v>
      </c>
      <c r="V27" s="85">
        <f>'SPEC DET FIXED INPUT PG'!O94</f>
        <v>0</v>
      </c>
      <c r="W27" s="85">
        <f>'SPEC DET FIXED INPUT PG'!P94</f>
        <v>0</v>
      </c>
      <c r="X27" s="85">
        <f>'SPEC DET FIXED INPUT PG'!Q94</f>
        <v>0</v>
      </c>
      <c r="Y27" s="85">
        <f>'SPEC DET FIXED INPUT PG'!R94</f>
        <v>0</v>
      </c>
      <c r="Z27" s="85">
        <f>'SPEC DET FIXED INPUT PG'!S94</f>
        <v>0</v>
      </c>
      <c r="AA27" s="85">
        <f>'SPEC DET FIXED INPUT PG'!T94</f>
        <v>0</v>
      </c>
      <c r="AB27" s="85">
        <f>'SPEC DET FIXED INPUT PG'!U94</f>
        <v>0</v>
      </c>
      <c r="AC27" s="85">
        <f>'SPEC DET FIXED INPUT PG'!V94</f>
        <v>0</v>
      </c>
      <c r="AD27" s="85">
        <f>'SPEC DET FIXED INPUT PG'!W94</f>
        <v>0</v>
      </c>
      <c r="AE27" s="85">
        <f>'SPEC DET FIXED INPUT PG'!X94</f>
        <v>0</v>
      </c>
      <c r="AF27" s="85">
        <f>'SPEC DET FIXED INPUT PG'!Y94</f>
        <v>0</v>
      </c>
      <c r="AG27" s="85">
        <f>'SPEC DET FIXED INPUT PG'!Z94</f>
        <v>0</v>
      </c>
      <c r="AH27" s="73"/>
      <c r="AI27" s="60"/>
      <c r="AJ27" s="60"/>
      <c r="AK27" s="60"/>
      <c r="AL27" s="60"/>
      <c r="AM27" s="60"/>
    </row>
    <row r="28" spans="1:39" x14ac:dyDescent="0.15">
      <c r="A28" s="84" t="s">
        <v>7</v>
      </c>
      <c r="D28" s="73"/>
      <c r="E28" s="73"/>
      <c r="F28" s="73"/>
      <c r="G28" s="73"/>
      <c r="H28" s="73"/>
      <c r="I28" s="73"/>
      <c r="J28" s="85">
        <f>'SPEC DET FIXED INPUT PG'!C95</f>
        <v>0</v>
      </c>
      <c r="K28" s="85">
        <f>'SPEC DET FIXED INPUT PG'!D95</f>
        <v>0</v>
      </c>
      <c r="L28" s="85">
        <f>'SPEC DET FIXED INPUT PG'!E95</f>
        <v>0</v>
      </c>
      <c r="M28" s="85">
        <f>'SPEC DET FIXED INPUT PG'!F95</f>
        <v>2.33</v>
      </c>
      <c r="N28" s="85">
        <f>'SPEC DET FIXED INPUT PG'!G95</f>
        <v>2.33</v>
      </c>
      <c r="O28" s="85">
        <f>'SPEC DET FIXED INPUT PG'!H95</f>
        <v>2.33</v>
      </c>
      <c r="P28" s="85">
        <f>'SPEC DET FIXED INPUT PG'!I95</f>
        <v>2.33</v>
      </c>
      <c r="Q28" s="85">
        <f>'SPEC DET FIXED INPUT PG'!J95</f>
        <v>2.33</v>
      </c>
      <c r="R28" s="85">
        <f>'SPEC DET FIXED INPUT PG'!K95</f>
        <v>2.33</v>
      </c>
      <c r="S28" s="85">
        <f>'SPEC DET FIXED INPUT PG'!L95</f>
        <v>2.33</v>
      </c>
      <c r="T28" s="85">
        <f>'SPEC DET FIXED INPUT PG'!M95</f>
        <v>0</v>
      </c>
      <c r="U28" s="85">
        <f>'SPEC DET FIXED INPUT PG'!N95</f>
        <v>0</v>
      </c>
      <c r="V28" s="85">
        <f>'SPEC DET FIXED INPUT PG'!O95</f>
        <v>0</v>
      </c>
      <c r="W28" s="85">
        <f>'SPEC DET FIXED INPUT PG'!P95</f>
        <v>0</v>
      </c>
      <c r="X28" s="85">
        <f>'SPEC DET FIXED INPUT PG'!Q95</f>
        <v>0</v>
      </c>
      <c r="Y28" s="85">
        <f>'SPEC DET FIXED INPUT PG'!R95</f>
        <v>0</v>
      </c>
      <c r="Z28" s="85">
        <f>'SPEC DET FIXED INPUT PG'!S95</f>
        <v>0</v>
      </c>
      <c r="AA28" s="85">
        <f>'SPEC DET FIXED INPUT PG'!T95</f>
        <v>0</v>
      </c>
      <c r="AB28" s="85">
        <f>'SPEC DET FIXED INPUT PG'!U95</f>
        <v>0</v>
      </c>
      <c r="AC28" s="85">
        <f>'SPEC DET FIXED INPUT PG'!V95</f>
        <v>0</v>
      </c>
      <c r="AD28" s="85">
        <f>'SPEC DET FIXED INPUT PG'!W95</f>
        <v>0</v>
      </c>
      <c r="AE28" s="85">
        <f>'SPEC DET FIXED INPUT PG'!X95</f>
        <v>0</v>
      </c>
      <c r="AF28" s="85">
        <f>'SPEC DET FIXED INPUT PG'!Y95</f>
        <v>0</v>
      </c>
      <c r="AG28" s="85">
        <f>'SPEC DET FIXED INPUT PG'!Z95</f>
        <v>0</v>
      </c>
      <c r="AH28" s="73"/>
      <c r="AI28" s="60"/>
      <c r="AJ28" s="60"/>
      <c r="AK28" s="60"/>
      <c r="AL28" s="60"/>
      <c r="AM28" s="60"/>
    </row>
    <row r="29" spans="1:39" x14ac:dyDescent="0.15">
      <c r="D29" s="73"/>
      <c r="E29" s="73"/>
      <c r="F29" s="73"/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  <c r="AA29" s="73"/>
      <c r="AB29" s="73"/>
      <c r="AC29" s="73"/>
      <c r="AD29" s="73"/>
      <c r="AE29" s="73"/>
      <c r="AF29" s="73"/>
      <c r="AG29" s="73"/>
      <c r="AH29" s="73"/>
      <c r="AI29" s="60"/>
      <c r="AJ29" s="60"/>
      <c r="AK29" s="60"/>
      <c r="AL29" s="60"/>
      <c r="AM29" s="60"/>
    </row>
    <row r="30" spans="1:39" x14ac:dyDescent="0.15">
      <c r="D30" s="73"/>
      <c r="E30" s="73"/>
      <c r="F30" s="73"/>
      <c r="G30" s="73"/>
      <c r="H30" s="73"/>
      <c r="I30" s="73"/>
      <c r="J30" s="73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73"/>
      <c r="X30" s="73"/>
      <c r="Y30" s="73"/>
      <c r="Z30" s="73"/>
      <c r="AA30" s="73"/>
      <c r="AB30" s="73"/>
      <c r="AC30" s="73"/>
      <c r="AD30" s="73"/>
      <c r="AE30" s="73"/>
      <c r="AF30" s="73"/>
      <c r="AG30" s="73"/>
      <c r="AH30" s="73"/>
      <c r="AI30" s="60"/>
      <c r="AJ30" s="60"/>
      <c r="AK30" s="60"/>
      <c r="AL30" s="60"/>
      <c r="AM30" s="60"/>
    </row>
    <row r="31" spans="1:39" x14ac:dyDescent="0.15">
      <c r="A31" s="82" t="s">
        <v>9</v>
      </c>
      <c r="B31" s="72"/>
      <c r="D31" s="73"/>
      <c r="E31" s="73"/>
      <c r="F31" s="73"/>
      <c r="G31" s="73"/>
      <c r="H31" s="73"/>
      <c r="I31" s="71"/>
      <c r="J31" s="71">
        <f>J19</f>
        <v>37257</v>
      </c>
      <c r="K31" s="71">
        <f t="shared" ref="K31:AG31" si="3">K19</f>
        <v>37288</v>
      </c>
      <c r="L31" s="71">
        <f t="shared" si="3"/>
        <v>37316</v>
      </c>
      <c r="M31" s="71">
        <f t="shared" si="3"/>
        <v>37347</v>
      </c>
      <c r="N31" s="71">
        <f t="shared" si="3"/>
        <v>37377</v>
      </c>
      <c r="O31" s="71">
        <f t="shared" si="3"/>
        <v>37408</v>
      </c>
      <c r="P31" s="71">
        <f t="shared" si="3"/>
        <v>37438</v>
      </c>
      <c r="Q31" s="71">
        <f t="shared" si="3"/>
        <v>37469</v>
      </c>
      <c r="R31" s="71">
        <f t="shared" si="3"/>
        <v>37500</v>
      </c>
      <c r="S31" s="71">
        <f t="shared" si="3"/>
        <v>37530</v>
      </c>
      <c r="T31" s="71">
        <f t="shared" si="3"/>
        <v>37561</v>
      </c>
      <c r="U31" s="71">
        <f t="shared" si="3"/>
        <v>37591</v>
      </c>
      <c r="V31" s="71">
        <f t="shared" si="3"/>
        <v>37622</v>
      </c>
      <c r="W31" s="71">
        <f t="shared" si="3"/>
        <v>37653</v>
      </c>
      <c r="X31" s="71">
        <f t="shared" si="3"/>
        <v>37681</v>
      </c>
      <c r="Y31" s="71">
        <f t="shared" si="3"/>
        <v>37712</v>
      </c>
      <c r="Z31" s="71">
        <f t="shared" si="3"/>
        <v>37742</v>
      </c>
      <c r="AA31" s="71">
        <f t="shared" si="3"/>
        <v>37773</v>
      </c>
      <c r="AB31" s="71">
        <f t="shared" si="3"/>
        <v>37803</v>
      </c>
      <c r="AC31" s="71">
        <f t="shared" si="3"/>
        <v>37834</v>
      </c>
      <c r="AD31" s="71">
        <f t="shared" si="3"/>
        <v>37865</v>
      </c>
      <c r="AE31" s="71">
        <f t="shared" si="3"/>
        <v>37895</v>
      </c>
      <c r="AF31" s="71">
        <f t="shared" si="3"/>
        <v>37926</v>
      </c>
      <c r="AG31" s="71">
        <f t="shared" si="3"/>
        <v>37956</v>
      </c>
      <c r="AH31" s="59" t="s">
        <v>19</v>
      </c>
      <c r="AI31" s="60"/>
      <c r="AJ31" s="60"/>
      <c r="AK31" s="60"/>
      <c r="AL31" s="60"/>
      <c r="AM31" s="60"/>
    </row>
    <row r="32" spans="1:39" s="72" customFormat="1" x14ac:dyDescent="0.15">
      <c r="A32" s="61" t="s">
        <v>24</v>
      </c>
      <c r="B32" s="61"/>
      <c r="C32" s="61"/>
      <c r="D32" s="62"/>
      <c r="E32" s="62"/>
      <c r="F32" s="62"/>
      <c r="G32" s="62"/>
      <c r="H32" s="62"/>
      <c r="I32" s="62"/>
      <c r="J32" s="62">
        <f>'SPEC DET FIXED INPUT PG'!C114</f>
        <v>0</v>
      </c>
      <c r="K32" s="62">
        <f>'SPEC DET FIXED INPUT PG'!D114</f>
        <v>0</v>
      </c>
      <c r="L32" s="62">
        <f>'SPEC DET FIXED INPUT PG'!E114</f>
        <v>0</v>
      </c>
      <c r="M32" s="62">
        <f>'SPEC DET FIXED INPUT PG'!F114</f>
        <v>0</v>
      </c>
      <c r="N32" s="62">
        <f>'SPEC DET FIXED INPUT PG'!G114</f>
        <v>0</v>
      </c>
      <c r="O32" s="62">
        <f>'SPEC DET FIXED INPUT PG'!H114</f>
        <v>0</v>
      </c>
      <c r="P32" s="62">
        <f>'SPEC DET FIXED INPUT PG'!I114</f>
        <v>0</v>
      </c>
      <c r="Q32" s="62">
        <f>'SPEC DET FIXED INPUT PG'!J114</f>
        <v>0</v>
      </c>
      <c r="R32" s="62">
        <f>'SPEC DET FIXED INPUT PG'!K114</f>
        <v>0</v>
      </c>
      <c r="S32" s="62">
        <f>'SPEC DET FIXED INPUT PG'!L114</f>
        <v>0</v>
      </c>
      <c r="T32" s="62">
        <f>'SPEC DET FIXED INPUT PG'!M114</f>
        <v>0</v>
      </c>
      <c r="U32" s="62">
        <f>'SPEC DET FIXED INPUT PG'!N114</f>
        <v>0</v>
      </c>
      <c r="V32" s="62">
        <f>'SPEC DET FIXED INPUT PG'!O114</f>
        <v>0</v>
      </c>
      <c r="W32" s="62">
        <f>'SPEC DET FIXED INPUT PG'!P114</f>
        <v>0</v>
      </c>
      <c r="X32" s="62">
        <f>'SPEC DET FIXED INPUT PG'!Q114</f>
        <v>0</v>
      </c>
      <c r="Y32" s="62">
        <f>'SPEC DET FIXED INPUT PG'!R114</f>
        <v>0</v>
      </c>
      <c r="Z32" s="62">
        <f>'SPEC DET FIXED INPUT PG'!S114</f>
        <v>0</v>
      </c>
      <c r="AA32" s="62">
        <f>'SPEC DET FIXED INPUT PG'!T114</f>
        <v>0</v>
      </c>
      <c r="AB32" s="62">
        <f>'SPEC DET FIXED INPUT PG'!U114</f>
        <v>0</v>
      </c>
      <c r="AC32" s="62">
        <f>'SPEC DET FIXED INPUT PG'!V114</f>
        <v>0</v>
      </c>
      <c r="AD32" s="62">
        <f>'SPEC DET FIXED INPUT PG'!W114</f>
        <v>0</v>
      </c>
      <c r="AE32" s="62">
        <f>'SPEC DET FIXED INPUT PG'!X114</f>
        <v>0</v>
      </c>
      <c r="AF32" s="62">
        <f>'SPEC DET FIXED INPUT PG'!Y114</f>
        <v>0</v>
      </c>
      <c r="AG32" s="62">
        <f>'SPEC DET FIXED INPUT PG'!Z114</f>
        <v>0</v>
      </c>
      <c r="AH32" s="63"/>
      <c r="AI32" s="63"/>
      <c r="AJ32" s="63"/>
      <c r="AK32" s="63"/>
      <c r="AL32" s="63"/>
      <c r="AM32" s="63"/>
    </row>
    <row r="33" spans="1:39" x14ac:dyDescent="0.15">
      <c r="A33" s="68" t="s">
        <v>29</v>
      </c>
      <c r="D33" s="73"/>
      <c r="E33" s="73"/>
      <c r="F33" s="73"/>
      <c r="G33" s="73"/>
      <c r="H33" s="73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73"/>
      <c r="AA33" s="73"/>
      <c r="AB33" s="73"/>
      <c r="AC33" s="73"/>
      <c r="AD33" s="73"/>
      <c r="AE33" s="73"/>
      <c r="AF33" s="73"/>
      <c r="AG33" s="73"/>
      <c r="AH33" s="73"/>
      <c r="AI33" s="60"/>
      <c r="AJ33" s="60"/>
      <c r="AK33" s="60"/>
      <c r="AL33" s="60"/>
      <c r="AM33" s="60"/>
    </row>
    <row r="34" spans="1:39" s="65" customFormat="1" x14ac:dyDescent="0.15">
      <c r="A34" s="64" t="s">
        <v>30</v>
      </c>
      <c r="B34" s="64"/>
      <c r="C34" s="64"/>
      <c r="D34" s="64"/>
      <c r="E34" s="64"/>
      <c r="F34" s="64"/>
      <c r="G34" s="64"/>
      <c r="H34" s="64"/>
      <c r="I34" s="64"/>
      <c r="J34" s="64">
        <f t="shared" ref="J34:AF34" si="4">J36-J35</f>
        <v>167150</v>
      </c>
      <c r="K34" s="64">
        <f t="shared" si="4"/>
        <v>150540</v>
      </c>
      <c r="L34" s="64">
        <f t="shared" si="4"/>
        <v>166265</v>
      </c>
      <c r="M34" s="64">
        <f t="shared" si="4"/>
        <v>25278</v>
      </c>
      <c r="N34" s="64">
        <f t="shared" si="4"/>
        <v>26111</v>
      </c>
      <c r="O34" s="64">
        <f t="shared" si="4"/>
        <v>25211</v>
      </c>
      <c r="P34" s="64">
        <f t="shared" si="4"/>
        <v>25993</v>
      </c>
      <c r="Q34" s="64">
        <f t="shared" si="4"/>
        <v>25933</v>
      </c>
      <c r="R34" s="53">
        <f t="shared" si="4"/>
        <v>25038</v>
      </c>
      <c r="S34" s="53">
        <f t="shared" si="4"/>
        <v>25812</v>
      </c>
      <c r="T34" s="53">
        <f t="shared" si="4"/>
        <v>0</v>
      </c>
      <c r="U34" s="53">
        <f t="shared" si="4"/>
        <v>0</v>
      </c>
      <c r="V34" s="53">
        <f t="shared" si="4"/>
        <v>0</v>
      </c>
      <c r="W34" s="53">
        <f t="shared" si="4"/>
        <v>0</v>
      </c>
      <c r="X34" s="53">
        <f t="shared" si="4"/>
        <v>0</v>
      </c>
      <c r="Y34" s="53">
        <f t="shared" si="4"/>
        <v>0</v>
      </c>
      <c r="Z34" s="53">
        <f t="shared" si="4"/>
        <v>0</v>
      </c>
      <c r="AA34" s="53">
        <f t="shared" si="4"/>
        <v>0</v>
      </c>
      <c r="AB34" s="53">
        <f t="shared" si="4"/>
        <v>0</v>
      </c>
      <c r="AC34" s="53">
        <f t="shared" si="4"/>
        <v>0</v>
      </c>
      <c r="AD34" s="53">
        <f t="shared" si="4"/>
        <v>0</v>
      </c>
      <c r="AE34" s="53">
        <f t="shared" si="4"/>
        <v>0</v>
      </c>
      <c r="AF34" s="53">
        <f t="shared" si="4"/>
        <v>0</v>
      </c>
      <c r="AG34" s="53"/>
      <c r="AH34" s="53">
        <f>SUM(J34:AG34)</f>
        <v>663331</v>
      </c>
    </row>
    <row r="35" spans="1:39" s="65" customFormat="1" x14ac:dyDescent="0.15">
      <c r="A35" s="64" t="s">
        <v>31</v>
      </c>
      <c r="B35" s="64"/>
      <c r="C35" s="64"/>
      <c r="D35" s="66"/>
      <c r="E35" s="66"/>
      <c r="F35" s="66"/>
      <c r="G35" s="66"/>
      <c r="H35" s="66"/>
      <c r="I35" s="66"/>
      <c r="J35" s="66"/>
      <c r="K35" s="66"/>
      <c r="L35" s="66"/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  <c r="X35" s="66"/>
      <c r="AH35" s="65">
        <f>SUM(J35:AG35)</f>
        <v>0</v>
      </c>
    </row>
    <row r="36" spans="1:39" s="56" customFormat="1" x14ac:dyDescent="0.15">
      <c r="A36" s="55" t="s">
        <v>34</v>
      </c>
      <c r="B36" s="55"/>
      <c r="C36" s="55"/>
      <c r="D36" s="55"/>
      <c r="E36" s="55"/>
      <c r="F36" s="55"/>
      <c r="G36" s="55"/>
      <c r="H36" s="55"/>
      <c r="I36" s="55"/>
      <c r="J36" s="55">
        <f>'SPEC DET FIXED INPUT PG'!C140</f>
        <v>167150</v>
      </c>
      <c r="K36" s="55">
        <f>'SPEC DET FIXED INPUT PG'!D140</f>
        <v>150540</v>
      </c>
      <c r="L36" s="55">
        <f>'SPEC DET FIXED INPUT PG'!E140</f>
        <v>166265</v>
      </c>
      <c r="M36" s="55">
        <f>'SPEC DET FIXED INPUT PG'!F140</f>
        <v>25278</v>
      </c>
      <c r="N36" s="55">
        <f>'SPEC DET FIXED INPUT PG'!G140</f>
        <v>26111</v>
      </c>
      <c r="O36" s="55">
        <f>'SPEC DET FIXED INPUT PG'!H140</f>
        <v>25211</v>
      </c>
      <c r="P36" s="55">
        <f>'SPEC DET FIXED INPUT PG'!I140</f>
        <v>25993</v>
      </c>
      <c r="Q36" s="55">
        <f>'SPEC DET FIXED INPUT PG'!J140</f>
        <v>25933</v>
      </c>
      <c r="R36" s="55">
        <f>'SPEC DET FIXED INPUT PG'!K140</f>
        <v>25038</v>
      </c>
      <c r="S36" s="55">
        <f>'SPEC DET FIXED INPUT PG'!L140</f>
        <v>25812</v>
      </c>
      <c r="T36" s="55">
        <f>'SPEC DET FIXED INPUT PG'!M140</f>
        <v>0</v>
      </c>
      <c r="U36" s="55">
        <f>'SPEC DET FIXED INPUT PG'!N140</f>
        <v>0</v>
      </c>
      <c r="V36" s="55">
        <f>'SPEC DET FIXED INPUT PG'!O140</f>
        <v>0</v>
      </c>
      <c r="W36" s="55">
        <f>'SPEC DET FIXED INPUT PG'!P140</f>
        <v>0</v>
      </c>
      <c r="X36" s="55">
        <f>'SPEC DET FIXED INPUT PG'!Q140</f>
        <v>0</v>
      </c>
      <c r="Y36" s="55">
        <f>'SPEC DET FIXED INPUT PG'!R140</f>
        <v>0</v>
      </c>
      <c r="Z36" s="55">
        <f>'SPEC DET FIXED INPUT PG'!S140</f>
        <v>0</v>
      </c>
      <c r="AA36" s="55">
        <f>'SPEC DET FIXED INPUT PG'!T140</f>
        <v>0</v>
      </c>
      <c r="AB36" s="55">
        <f>'SPEC DET FIXED INPUT PG'!U140</f>
        <v>0</v>
      </c>
      <c r="AC36" s="55">
        <f>'SPEC DET FIXED INPUT PG'!V140</f>
        <v>0</v>
      </c>
      <c r="AD36" s="55">
        <f>'SPEC DET FIXED INPUT PG'!W140</f>
        <v>0</v>
      </c>
      <c r="AE36" s="55">
        <f>'SPEC DET FIXED INPUT PG'!X140</f>
        <v>0</v>
      </c>
      <c r="AF36" s="55">
        <f>'SPEC DET FIXED INPUT PG'!Y140</f>
        <v>0</v>
      </c>
      <c r="AG36" s="55">
        <f>'SPEC DET FIXED INPUT PG'!Z140</f>
        <v>0</v>
      </c>
      <c r="AH36" s="55">
        <f>SUM(AH34:AH35)</f>
        <v>663331</v>
      </c>
    </row>
    <row r="37" spans="1:39" s="56" customFormat="1" x14ac:dyDescent="0.15"/>
    <row r="38" spans="1:39" s="56" customFormat="1" x14ac:dyDescent="0.15">
      <c r="A38" s="83" t="s">
        <v>5</v>
      </c>
    </row>
    <row r="39" spans="1:39" s="56" customFormat="1" x14ac:dyDescent="0.15">
      <c r="A39" s="84" t="s">
        <v>6</v>
      </c>
      <c r="J39" s="85">
        <f>'SPEC DET FIXED INPUT PG'!C134</f>
        <v>4.2577999999999996</v>
      </c>
      <c r="K39" s="85">
        <f>'SPEC DET FIXED INPUT PG'!D134</f>
        <v>4.2577999999999996</v>
      </c>
      <c r="L39" s="85">
        <f>'SPEC DET FIXED INPUT PG'!E134</f>
        <v>4.2577999999999996</v>
      </c>
      <c r="M39" s="85">
        <f>'SPEC DET FIXED INPUT PG'!F134</f>
        <v>3.2256</v>
      </c>
      <c r="N39" s="85">
        <f>'SPEC DET FIXED INPUT PG'!G134</f>
        <v>3.2256</v>
      </c>
      <c r="O39" s="85">
        <f>'SPEC DET FIXED INPUT PG'!H134</f>
        <v>3.2256</v>
      </c>
      <c r="P39" s="85">
        <f>'SPEC DET FIXED INPUT PG'!I134</f>
        <v>3.2256</v>
      </c>
      <c r="Q39" s="85">
        <f>'SPEC DET FIXED INPUT PG'!J134</f>
        <v>3.2256</v>
      </c>
      <c r="R39" s="85">
        <f>'SPEC DET FIXED INPUT PG'!K134</f>
        <v>3.2256</v>
      </c>
      <c r="S39" s="85">
        <f>'SPEC DET FIXED INPUT PG'!L134</f>
        <v>3.2256</v>
      </c>
      <c r="T39" s="85">
        <f>'SPEC DET FIXED INPUT PG'!M134</f>
        <v>0</v>
      </c>
      <c r="U39" s="85">
        <f>'SPEC DET FIXED INPUT PG'!N134</f>
        <v>0</v>
      </c>
      <c r="V39" s="85">
        <f>'SPEC DET FIXED INPUT PG'!O134</f>
        <v>0</v>
      </c>
      <c r="W39" s="85">
        <f>'SPEC DET FIXED INPUT PG'!P134</f>
        <v>0</v>
      </c>
      <c r="X39" s="85">
        <f>'SPEC DET FIXED INPUT PG'!Q134</f>
        <v>0</v>
      </c>
      <c r="Y39" s="85">
        <f>'SPEC DET FIXED INPUT PG'!R134</f>
        <v>0</v>
      </c>
      <c r="Z39" s="85">
        <f>'SPEC DET FIXED INPUT PG'!S134</f>
        <v>0</v>
      </c>
      <c r="AA39" s="85">
        <f>'SPEC DET FIXED INPUT PG'!T134</f>
        <v>0</v>
      </c>
      <c r="AB39" s="85">
        <f>'SPEC DET FIXED INPUT PG'!U134</f>
        <v>0</v>
      </c>
      <c r="AC39" s="85">
        <f>'SPEC DET FIXED INPUT PG'!V134</f>
        <v>0</v>
      </c>
      <c r="AD39" s="85">
        <f>'SPEC DET FIXED INPUT PG'!W134</f>
        <v>0</v>
      </c>
      <c r="AE39" s="85">
        <f>'SPEC DET FIXED INPUT PG'!X134</f>
        <v>0</v>
      </c>
      <c r="AF39" s="85">
        <f>'SPEC DET FIXED INPUT PG'!Y134</f>
        <v>0</v>
      </c>
      <c r="AG39" s="85">
        <f>'SPEC DET FIXED INPUT PG'!Z134</f>
        <v>0</v>
      </c>
    </row>
    <row r="40" spans="1:39" s="56" customFormat="1" x14ac:dyDescent="0.15">
      <c r="A40" s="84" t="s">
        <v>7</v>
      </c>
      <c r="J40" s="85">
        <f>'SPEC DET FIXED INPUT PG'!C135</f>
        <v>4.3777999999999997</v>
      </c>
      <c r="K40" s="85">
        <f>'SPEC DET FIXED INPUT PG'!D135</f>
        <v>4.3777999999999997</v>
      </c>
      <c r="L40" s="85">
        <f>'SPEC DET FIXED INPUT PG'!E135</f>
        <v>4.3777999999999997</v>
      </c>
      <c r="M40" s="85">
        <f>'SPEC DET FIXED INPUT PG'!F135</f>
        <v>3.2469000000000001</v>
      </c>
      <c r="N40" s="85">
        <f>'SPEC DET FIXED INPUT PG'!G135</f>
        <v>3.2469000000000001</v>
      </c>
      <c r="O40" s="85">
        <f>'SPEC DET FIXED INPUT PG'!H135</f>
        <v>3.2469000000000001</v>
      </c>
      <c r="P40" s="85">
        <f>'SPEC DET FIXED INPUT PG'!I135</f>
        <v>3.2469000000000001</v>
      </c>
      <c r="Q40" s="85">
        <f>'SPEC DET FIXED INPUT PG'!J135</f>
        <v>3.2469000000000001</v>
      </c>
      <c r="R40" s="85">
        <f>'SPEC DET FIXED INPUT PG'!K135</f>
        <v>3.2469000000000001</v>
      </c>
      <c r="S40" s="85">
        <f>'SPEC DET FIXED INPUT PG'!L135</f>
        <v>3.2469000000000001</v>
      </c>
      <c r="T40" s="85">
        <f>'SPEC DET FIXED INPUT PG'!M135</f>
        <v>0</v>
      </c>
      <c r="U40" s="85">
        <f>'SPEC DET FIXED INPUT PG'!N135</f>
        <v>0</v>
      </c>
      <c r="V40" s="85">
        <f>'SPEC DET FIXED INPUT PG'!O135</f>
        <v>0</v>
      </c>
      <c r="W40" s="85">
        <f>'SPEC DET FIXED INPUT PG'!P135</f>
        <v>0</v>
      </c>
      <c r="X40" s="85">
        <f>'SPEC DET FIXED INPUT PG'!Q135</f>
        <v>0</v>
      </c>
      <c r="Y40" s="85">
        <f>'SPEC DET FIXED INPUT PG'!R135</f>
        <v>0</v>
      </c>
      <c r="Z40" s="85">
        <f>'SPEC DET FIXED INPUT PG'!S135</f>
        <v>0</v>
      </c>
      <c r="AA40" s="85">
        <f>'SPEC DET FIXED INPUT PG'!T135</f>
        <v>0</v>
      </c>
      <c r="AB40" s="85">
        <f>'SPEC DET FIXED INPUT PG'!U135</f>
        <v>0</v>
      </c>
      <c r="AC40" s="85">
        <f>'SPEC DET FIXED INPUT PG'!V135</f>
        <v>0</v>
      </c>
      <c r="AD40" s="85">
        <f>'SPEC DET FIXED INPUT PG'!W135</f>
        <v>0</v>
      </c>
      <c r="AE40" s="85">
        <f>'SPEC DET FIXED INPUT PG'!X135</f>
        <v>0</v>
      </c>
      <c r="AF40" s="85">
        <f>'SPEC DET FIXED INPUT PG'!Y135</f>
        <v>0</v>
      </c>
      <c r="AG40" s="85">
        <f>'SPEC DET FIXED INPUT PG'!Z135</f>
        <v>0</v>
      </c>
    </row>
    <row r="41" spans="1:39" s="56" customFormat="1" x14ac:dyDescent="0.15">
      <c r="A41" s="84"/>
    </row>
    <row r="42" spans="1:39" s="56" customFormat="1" x14ac:dyDescent="0.15">
      <c r="A42" s="84"/>
    </row>
    <row r="43" spans="1:39" x14ac:dyDescent="0.15">
      <c r="A43" s="82" t="s">
        <v>3</v>
      </c>
      <c r="B43" s="72"/>
      <c r="D43" s="73"/>
      <c r="E43" s="73"/>
      <c r="F43" s="73"/>
      <c r="G43" s="73"/>
      <c r="H43" s="73"/>
      <c r="I43" s="71"/>
      <c r="J43" s="71">
        <f>J31</f>
        <v>37257</v>
      </c>
      <c r="K43" s="71">
        <f t="shared" ref="K43:AG43" si="5">K31</f>
        <v>37288</v>
      </c>
      <c r="L43" s="71">
        <f t="shared" si="5"/>
        <v>37316</v>
      </c>
      <c r="M43" s="71">
        <f t="shared" si="5"/>
        <v>37347</v>
      </c>
      <c r="N43" s="71">
        <f t="shared" si="5"/>
        <v>37377</v>
      </c>
      <c r="O43" s="71">
        <f t="shared" si="5"/>
        <v>37408</v>
      </c>
      <c r="P43" s="71">
        <f t="shared" si="5"/>
        <v>37438</v>
      </c>
      <c r="Q43" s="71">
        <f t="shared" si="5"/>
        <v>37469</v>
      </c>
      <c r="R43" s="71">
        <f t="shared" si="5"/>
        <v>37500</v>
      </c>
      <c r="S43" s="71">
        <f t="shared" si="5"/>
        <v>37530</v>
      </c>
      <c r="T43" s="71">
        <f t="shared" si="5"/>
        <v>37561</v>
      </c>
      <c r="U43" s="71">
        <f t="shared" si="5"/>
        <v>37591</v>
      </c>
      <c r="V43" s="71">
        <f t="shared" si="5"/>
        <v>37622</v>
      </c>
      <c r="W43" s="71">
        <f t="shared" si="5"/>
        <v>37653</v>
      </c>
      <c r="X43" s="71">
        <f t="shared" si="5"/>
        <v>37681</v>
      </c>
      <c r="Y43" s="71">
        <f t="shared" si="5"/>
        <v>37712</v>
      </c>
      <c r="Z43" s="71">
        <f t="shared" si="5"/>
        <v>37742</v>
      </c>
      <c r="AA43" s="71">
        <f t="shared" si="5"/>
        <v>37773</v>
      </c>
      <c r="AB43" s="71">
        <f t="shared" si="5"/>
        <v>37803</v>
      </c>
      <c r="AC43" s="71">
        <f t="shared" si="5"/>
        <v>37834</v>
      </c>
      <c r="AD43" s="71">
        <f t="shared" si="5"/>
        <v>37865</v>
      </c>
      <c r="AE43" s="71">
        <f t="shared" si="5"/>
        <v>37895</v>
      </c>
      <c r="AF43" s="71">
        <f t="shared" si="5"/>
        <v>37926</v>
      </c>
      <c r="AG43" s="71">
        <f t="shared" si="5"/>
        <v>37956</v>
      </c>
      <c r="AH43" s="59" t="s">
        <v>19</v>
      </c>
      <c r="AI43" s="60"/>
      <c r="AJ43" s="60"/>
      <c r="AK43" s="60"/>
      <c r="AL43" s="60"/>
      <c r="AM43" s="60"/>
    </row>
    <row r="44" spans="1:39" s="72" customFormat="1" x14ac:dyDescent="0.15">
      <c r="A44" s="61" t="s">
        <v>24</v>
      </c>
      <c r="B44" s="61"/>
      <c r="C44" s="61"/>
      <c r="D44" s="62"/>
      <c r="E44" s="62"/>
      <c r="F44" s="62"/>
      <c r="G44" s="62"/>
      <c r="H44" s="62"/>
      <c r="I44" s="62"/>
      <c r="J44" s="62">
        <f>'SPEC DET FIXED INPUT PG'!C10</f>
        <v>0</v>
      </c>
      <c r="K44" s="62">
        <f>'SPEC DET FIXED INPUT PG'!D10</f>
        <v>0</v>
      </c>
      <c r="L44" s="62">
        <f>'SPEC DET FIXED INPUT PG'!E10</f>
        <v>0</v>
      </c>
      <c r="M44" s="62">
        <f>'SPEC DET FIXED INPUT PG'!F10</f>
        <v>0</v>
      </c>
      <c r="N44" s="62">
        <f>'SPEC DET FIXED INPUT PG'!G10</f>
        <v>0</v>
      </c>
      <c r="O44" s="62">
        <f>'SPEC DET FIXED INPUT PG'!H10</f>
        <v>0</v>
      </c>
      <c r="P44" s="62">
        <f>'SPEC DET FIXED INPUT PG'!I10</f>
        <v>0</v>
      </c>
      <c r="Q44" s="62">
        <f>'SPEC DET FIXED INPUT PG'!J10</f>
        <v>0</v>
      </c>
      <c r="R44" s="62">
        <f>'SPEC DET FIXED INPUT PG'!K10</f>
        <v>0</v>
      </c>
      <c r="S44" s="62">
        <f>'SPEC DET FIXED INPUT PG'!L10</f>
        <v>0</v>
      </c>
      <c r="T44" s="62">
        <f>'SPEC DET FIXED INPUT PG'!M10</f>
        <v>0</v>
      </c>
      <c r="U44" s="62">
        <f>'SPEC DET FIXED INPUT PG'!N10</f>
        <v>0</v>
      </c>
      <c r="V44" s="62">
        <f>'SPEC DET FIXED INPUT PG'!O10</f>
        <v>0</v>
      </c>
      <c r="W44" s="62">
        <f>'SPEC DET FIXED INPUT PG'!P10</f>
        <v>0</v>
      </c>
      <c r="X44" s="62">
        <f>'SPEC DET FIXED INPUT PG'!Q10</f>
        <v>0</v>
      </c>
      <c r="Y44" s="62">
        <f>'SPEC DET FIXED INPUT PG'!R10</f>
        <v>0</v>
      </c>
      <c r="Z44" s="62">
        <f>'SPEC DET FIXED INPUT PG'!S10</f>
        <v>0</v>
      </c>
      <c r="AA44" s="62">
        <f>'SPEC DET FIXED INPUT PG'!T10</f>
        <v>0</v>
      </c>
      <c r="AB44" s="62">
        <f>'SPEC DET FIXED INPUT PG'!U10</f>
        <v>0</v>
      </c>
      <c r="AC44" s="62">
        <f>'SPEC DET FIXED INPUT PG'!V10</f>
        <v>0</v>
      </c>
      <c r="AD44" s="62">
        <f>'SPEC DET FIXED INPUT PG'!W10</f>
        <v>0</v>
      </c>
      <c r="AE44" s="62">
        <f>'SPEC DET FIXED INPUT PG'!X10</f>
        <v>0</v>
      </c>
      <c r="AF44" s="62">
        <f>'SPEC DET FIXED INPUT PG'!Y10</f>
        <v>0</v>
      </c>
      <c r="AG44" s="62">
        <f>'SPEC DET FIXED INPUT PG'!Z10</f>
        <v>0</v>
      </c>
      <c r="AH44" s="63"/>
      <c r="AI44" s="63"/>
      <c r="AJ44" s="63"/>
      <c r="AK44" s="63"/>
      <c r="AL44" s="63"/>
      <c r="AM44" s="63"/>
    </row>
    <row r="45" spans="1:39" x14ac:dyDescent="0.15">
      <c r="A45" s="68" t="s">
        <v>29</v>
      </c>
      <c r="D45" s="73"/>
      <c r="E45" s="73"/>
      <c r="F45" s="73"/>
      <c r="G45" s="73"/>
      <c r="H45" s="73"/>
      <c r="I45" s="73"/>
      <c r="J45" s="73"/>
      <c r="K45" s="73"/>
      <c r="L45" s="73"/>
      <c r="M45" s="73"/>
      <c r="N45" s="73"/>
      <c r="O45" s="73"/>
      <c r="P45" s="73"/>
      <c r="Q45" s="73"/>
      <c r="R45" s="73"/>
      <c r="S45" s="73"/>
      <c r="T45" s="73"/>
      <c r="U45" s="73"/>
      <c r="V45" s="73"/>
      <c r="W45" s="73"/>
      <c r="X45" s="73"/>
      <c r="Y45" s="73"/>
      <c r="Z45" s="73"/>
      <c r="AA45" s="73"/>
      <c r="AB45" s="73"/>
      <c r="AC45" s="73"/>
      <c r="AD45" s="73"/>
      <c r="AE45" s="73"/>
      <c r="AF45" s="73"/>
      <c r="AG45" s="73"/>
      <c r="AH45" s="73"/>
      <c r="AI45" s="60"/>
      <c r="AJ45" s="60"/>
      <c r="AK45" s="60"/>
      <c r="AL45" s="60"/>
      <c r="AM45" s="60"/>
    </row>
    <row r="46" spans="1:39" s="65" customFormat="1" x14ac:dyDescent="0.15">
      <c r="A46" s="64" t="s">
        <v>30</v>
      </c>
      <c r="B46" s="64"/>
      <c r="C46" s="64"/>
      <c r="D46" s="64"/>
      <c r="E46" s="64"/>
      <c r="F46" s="64"/>
      <c r="G46" s="64"/>
      <c r="H46" s="64"/>
      <c r="I46" s="64"/>
      <c r="J46" s="64">
        <f t="shared" ref="J46:AF46" si="6">J48-J47</f>
        <v>51071</v>
      </c>
      <c r="K46" s="64">
        <f t="shared" si="6"/>
        <v>32637</v>
      </c>
      <c r="L46" s="64">
        <f t="shared" si="6"/>
        <v>10438</v>
      </c>
      <c r="M46" s="64">
        <f t="shared" si="6"/>
        <v>0</v>
      </c>
      <c r="N46" s="64">
        <f t="shared" si="6"/>
        <v>0</v>
      </c>
      <c r="O46" s="64">
        <f t="shared" si="6"/>
        <v>0</v>
      </c>
      <c r="P46" s="64">
        <f t="shared" si="6"/>
        <v>0</v>
      </c>
      <c r="Q46" s="64">
        <f t="shared" si="6"/>
        <v>0</v>
      </c>
      <c r="R46" s="64">
        <f t="shared" si="6"/>
        <v>0</v>
      </c>
      <c r="S46" s="64">
        <f t="shared" si="6"/>
        <v>0</v>
      </c>
      <c r="T46" s="64">
        <f t="shared" si="6"/>
        <v>0</v>
      </c>
      <c r="U46" s="64">
        <f t="shared" si="6"/>
        <v>0</v>
      </c>
      <c r="V46" s="64">
        <f t="shared" si="6"/>
        <v>0</v>
      </c>
      <c r="W46" s="64">
        <f t="shared" si="6"/>
        <v>0</v>
      </c>
      <c r="X46" s="64">
        <f t="shared" si="6"/>
        <v>0</v>
      </c>
      <c r="Y46" s="64">
        <f t="shared" si="6"/>
        <v>0</v>
      </c>
      <c r="Z46" s="64">
        <f t="shared" si="6"/>
        <v>0</v>
      </c>
      <c r="AA46" s="64">
        <f t="shared" si="6"/>
        <v>0</v>
      </c>
      <c r="AB46" s="64">
        <f t="shared" si="6"/>
        <v>0</v>
      </c>
      <c r="AC46" s="64">
        <f t="shared" si="6"/>
        <v>0</v>
      </c>
      <c r="AD46" s="64">
        <f t="shared" si="6"/>
        <v>0</v>
      </c>
      <c r="AE46" s="64">
        <f t="shared" si="6"/>
        <v>0</v>
      </c>
      <c r="AF46" s="64">
        <f t="shared" si="6"/>
        <v>0</v>
      </c>
      <c r="AG46" s="64"/>
      <c r="AH46" s="64">
        <f>SUM(J46:AG46)</f>
        <v>94146</v>
      </c>
    </row>
    <row r="47" spans="1:39" s="65" customFormat="1" x14ac:dyDescent="0.15">
      <c r="A47" s="64" t="s">
        <v>31</v>
      </c>
      <c r="B47" s="64"/>
      <c r="C47" s="64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6"/>
      <c r="AB47" s="66"/>
      <c r="AC47" s="66"/>
      <c r="AD47" s="66"/>
      <c r="AE47" s="66"/>
      <c r="AF47" s="66"/>
      <c r="AG47" s="66"/>
      <c r="AH47" s="64">
        <f>SUM(J47:AG47)</f>
        <v>0</v>
      </c>
    </row>
    <row r="48" spans="1:39" s="56" customFormat="1" x14ac:dyDescent="0.15">
      <c r="A48" s="55" t="s">
        <v>35</v>
      </c>
      <c r="B48" s="55"/>
      <c r="C48" s="55"/>
      <c r="D48" s="55"/>
      <c r="E48" s="55"/>
      <c r="F48" s="55"/>
      <c r="G48" s="55"/>
      <c r="H48" s="55"/>
      <c r="I48" s="55"/>
      <c r="J48" s="55">
        <f>'SPEC DET FIXED INPUT PG'!C20</f>
        <v>51071</v>
      </c>
      <c r="K48" s="55">
        <f>'SPEC DET FIXED INPUT PG'!D20</f>
        <v>32637</v>
      </c>
      <c r="L48" s="55">
        <f>'SPEC DET FIXED INPUT PG'!E20</f>
        <v>10438</v>
      </c>
      <c r="M48" s="55">
        <f>'SPEC DET FIXED INPUT PG'!F20</f>
        <v>0</v>
      </c>
      <c r="N48" s="55">
        <f>'SPEC DET FIXED INPUT PG'!G20</f>
        <v>0</v>
      </c>
      <c r="O48" s="55">
        <f>'SPEC DET FIXED INPUT PG'!H20</f>
        <v>0</v>
      </c>
      <c r="P48" s="55">
        <f>'SPEC DET FIXED INPUT PG'!I20</f>
        <v>0</v>
      </c>
      <c r="Q48" s="55">
        <f>'SPEC DET FIXED INPUT PG'!J20</f>
        <v>0</v>
      </c>
      <c r="R48" s="55">
        <f>'SPEC DET FIXED INPUT PG'!K20</f>
        <v>0</v>
      </c>
      <c r="S48" s="55">
        <f>'SPEC DET FIXED INPUT PG'!L20</f>
        <v>0</v>
      </c>
      <c r="T48" s="55">
        <f>'SPEC DET FIXED INPUT PG'!M20</f>
        <v>0</v>
      </c>
      <c r="U48" s="55">
        <f>'SPEC DET FIXED INPUT PG'!N20</f>
        <v>0</v>
      </c>
      <c r="V48" s="55">
        <f>'SPEC DET FIXED INPUT PG'!O20</f>
        <v>0</v>
      </c>
      <c r="W48" s="55">
        <f>'SPEC DET FIXED INPUT PG'!P20</f>
        <v>0</v>
      </c>
      <c r="X48" s="55">
        <f>'SPEC DET FIXED INPUT PG'!Q20</f>
        <v>0</v>
      </c>
      <c r="Y48" s="55">
        <f>'SPEC DET FIXED INPUT PG'!R20</f>
        <v>0</v>
      </c>
      <c r="Z48" s="55">
        <f>'SPEC DET FIXED INPUT PG'!S20</f>
        <v>0</v>
      </c>
      <c r="AA48" s="55">
        <f>'SPEC DET FIXED INPUT PG'!T20</f>
        <v>0</v>
      </c>
      <c r="AB48" s="55">
        <f>'SPEC DET FIXED INPUT PG'!U20</f>
        <v>0</v>
      </c>
      <c r="AC48" s="55">
        <f>'SPEC DET FIXED INPUT PG'!V20</f>
        <v>0</v>
      </c>
      <c r="AD48" s="55">
        <f>'SPEC DET FIXED INPUT PG'!W20</f>
        <v>0</v>
      </c>
      <c r="AE48" s="55">
        <f>'SPEC DET FIXED INPUT PG'!X20</f>
        <v>0</v>
      </c>
      <c r="AF48" s="55">
        <f>'SPEC DET FIXED INPUT PG'!Y20</f>
        <v>0</v>
      </c>
      <c r="AG48" s="55">
        <f>'SPEC DET FIXED INPUT PG'!Z20</f>
        <v>0</v>
      </c>
      <c r="AH48" s="55">
        <f>SUM(AH46:AH47)</f>
        <v>94146</v>
      </c>
    </row>
    <row r="49" spans="1:39" x14ac:dyDescent="0.15">
      <c r="D49" s="73"/>
      <c r="E49" s="73"/>
      <c r="F49" s="73"/>
      <c r="G49" s="73"/>
      <c r="H49" s="73"/>
      <c r="I49" s="73"/>
      <c r="J49" s="73"/>
      <c r="K49" s="73"/>
      <c r="L49" s="73"/>
      <c r="M49" s="73"/>
      <c r="N49" s="73"/>
      <c r="O49" s="73"/>
      <c r="P49" s="73"/>
      <c r="Q49" s="73"/>
      <c r="R49" s="73"/>
      <c r="S49" s="73"/>
      <c r="T49" s="73"/>
      <c r="U49" s="73"/>
      <c r="V49" s="73"/>
      <c r="W49" s="73"/>
      <c r="X49" s="73"/>
      <c r="Y49" s="73"/>
      <c r="Z49" s="73"/>
      <c r="AA49" s="73"/>
      <c r="AB49" s="73"/>
      <c r="AC49" s="73"/>
      <c r="AD49" s="73"/>
      <c r="AE49" s="73"/>
      <c r="AF49" s="73"/>
      <c r="AG49" s="73"/>
      <c r="AH49" s="73"/>
      <c r="AI49" s="60"/>
      <c r="AJ49" s="60"/>
      <c r="AK49" s="60"/>
      <c r="AL49" s="60"/>
      <c r="AM49" s="60"/>
    </row>
    <row r="50" spans="1:39" x14ac:dyDescent="0.15">
      <c r="A50" s="83"/>
      <c r="D50" s="73"/>
      <c r="E50" s="73"/>
      <c r="F50" s="73"/>
      <c r="G50" s="73"/>
      <c r="H50" s="73"/>
      <c r="I50" s="73"/>
      <c r="J50" s="73"/>
      <c r="K50" s="73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73"/>
      <c r="X50" s="73"/>
      <c r="Y50" s="73"/>
      <c r="Z50" s="73"/>
      <c r="AA50" s="73"/>
      <c r="AB50" s="73"/>
      <c r="AC50" s="73"/>
      <c r="AD50" s="73"/>
      <c r="AE50" s="73"/>
      <c r="AF50" s="73"/>
      <c r="AG50" s="73"/>
      <c r="AH50" s="73"/>
      <c r="AI50" s="60"/>
      <c r="AJ50" s="60"/>
      <c r="AK50" s="60"/>
      <c r="AL50" s="60"/>
      <c r="AM50" s="60"/>
    </row>
    <row r="51" spans="1:39" x14ac:dyDescent="0.15">
      <c r="A51" s="84"/>
      <c r="B51" s="72"/>
      <c r="C51" s="69"/>
      <c r="D51" s="60"/>
      <c r="E51" s="60"/>
      <c r="F51" s="60"/>
      <c r="G51" s="60"/>
      <c r="H51" s="60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  <c r="AA51" s="57"/>
      <c r="AB51" s="57"/>
      <c r="AC51" s="57"/>
      <c r="AD51" s="57"/>
      <c r="AE51" s="57"/>
      <c r="AF51" s="57"/>
      <c r="AG51" s="57"/>
      <c r="AH51" s="58"/>
      <c r="AI51" s="60"/>
      <c r="AJ51" s="60"/>
      <c r="AK51" s="60"/>
      <c r="AL51" s="60"/>
      <c r="AM51" s="60"/>
    </row>
    <row r="52" spans="1:39" x14ac:dyDescent="0.15">
      <c r="A52" s="84"/>
      <c r="B52" s="72"/>
      <c r="C52" s="69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  <c r="AA52" s="60"/>
      <c r="AB52" s="60"/>
      <c r="AC52" s="60"/>
      <c r="AD52" s="60"/>
      <c r="AE52" s="60"/>
      <c r="AF52" s="60"/>
      <c r="AG52" s="60"/>
      <c r="AH52" s="60"/>
      <c r="AI52" s="60"/>
      <c r="AJ52" s="60"/>
      <c r="AK52" s="60"/>
      <c r="AL52" s="60"/>
      <c r="AM52" s="60"/>
    </row>
    <row r="53" spans="1:39" s="72" customFormat="1" x14ac:dyDescent="0.15"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3"/>
      <c r="AB53" s="63"/>
      <c r="AC53" s="63"/>
      <c r="AD53" s="63"/>
      <c r="AE53" s="63"/>
      <c r="AF53" s="63"/>
      <c r="AG53" s="63"/>
      <c r="AH53" s="63"/>
      <c r="AI53" s="63"/>
      <c r="AJ53" s="63"/>
      <c r="AK53" s="63"/>
      <c r="AL53" s="63"/>
      <c r="AM53" s="63"/>
    </row>
    <row r="54" spans="1:39" x14ac:dyDescent="0.15">
      <c r="A54" s="69"/>
      <c r="B54" s="69"/>
      <c r="C54" s="69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  <c r="AA54" s="60"/>
      <c r="AB54" s="60"/>
      <c r="AC54" s="60"/>
      <c r="AD54" s="60"/>
      <c r="AE54" s="60"/>
      <c r="AF54" s="60"/>
      <c r="AG54" s="60"/>
      <c r="AH54" s="60"/>
      <c r="AI54" s="60"/>
      <c r="AJ54" s="60"/>
      <c r="AK54" s="60"/>
      <c r="AL54" s="60"/>
      <c r="AM54" s="60"/>
    </row>
    <row r="55" spans="1:39" s="65" customFormat="1" x14ac:dyDescent="0.15"/>
    <row r="56" spans="1:39" s="65" customFormat="1" x14ac:dyDescent="0.15"/>
    <row r="57" spans="1:39" s="56" customFormat="1" x14ac:dyDescent="0.15"/>
  </sheetData>
  <pageMargins left="0.75" right="0.75" top="1" bottom="1" header="0.5" footer="0.5"/>
  <pageSetup paperSize="5" scale="95" orientation="landscape" horizontalDpi="4294967292" r:id="rId1"/>
  <headerFooter alignWithMargins="0">
    <oddFooter>&amp;C&amp;"MS Sans Serif,Regular"Page &amp;P of 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A19"/>
  <sheetViews>
    <sheetView showGridLines="0" zoomScale="85" workbookViewId="0">
      <selection activeCell="A5" sqref="A5"/>
    </sheetView>
  </sheetViews>
  <sheetFormatPr defaultColWidth="12" defaultRowHeight="13.5" customHeight="1" x14ac:dyDescent="0.2"/>
  <cols>
    <col min="1" max="1" width="44" style="68" customWidth="1"/>
    <col min="2" max="2" width="4" style="68" customWidth="1"/>
    <col min="3" max="26" width="13.33203125" style="68" customWidth="1"/>
    <col min="27" max="27" width="16" style="68" customWidth="1"/>
  </cols>
  <sheetData>
    <row r="1" spans="1:27" ht="12" customHeight="1" x14ac:dyDescent="0.2">
      <c r="A1" s="169" t="s">
        <v>210</v>
      </c>
    </row>
    <row r="2" spans="1:27" ht="12" customHeight="1" x14ac:dyDescent="0.2">
      <c r="A2" s="169" t="s">
        <v>155</v>
      </c>
    </row>
    <row r="3" spans="1:27" ht="12" customHeight="1" x14ac:dyDescent="0.2">
      <c r="A3" s="169" t="s">
        <v>184</v>
      </c>
    </row>
    <row r="4" spans="1:27" ht="12" customHeight="1" x14ac:dyDescent="0.2">
      <c r="A4" s="169" t="s">
        <v>185</v>
      </c>
    </row>
    <row r="6" spans="1:27" ht="12" customHeight="1" x14ac:dyDescent="0.2">
      <c r="A6" s="170" t="s">
        <v>144</v>
      </c>
      <c r="C6" s="171" t="s">
        <v>157</v>
      </c>
      <c r="D6" s="171" t="s">
        <v>158</v>
      </c>
      <c r="E6" s="171" t="s">
        <v>159</v>
      </c>
      <c r="F6" s="171" t="s">
        <v>160</v>
      </c>
      <c r="G6" s="171" t="s">
        <v>161</v>
      </c>
      <c r="H6" s="171" t="s">
        <v>162</v>
      </c>
      <c r="I6" s="171" t="s">
        <v>163</v>
      </c>
      <c r="J6" s="171" t="s">
        <v>164</v>
      </c>
      <c r="K6" s="171" t="s">
        <v>165</v>
      </c>
      <c r="L6" s="171" t="s">
        <v>166</v>
      </c>
      <c r="M6" s="171" t="s">
        <v>167</v>
      </c>
      <c r="N6" s="171" t="s">
        <v>168</v>
      </c>
      <c r="O6" s="171" t="s">
        <v>169</v>
      </c>
      <c r="P6" s="171" t="s">
        <v>170</v>
      </c>
      <c r="Q6" s="171" t="s">
        <v>171</v>
      </c>
      <c r="R6" s="171" t="s">
        <v>172</v>
      </c>
      <c r="S6" s="171" t="s">
        <v>173</v>
      </c>
      <c r="T6" s="171" t="s">
        <v>174</v>
      </c>
      <c r="U6" s="171" t="s">
        <v>175</v>
      </c>
      <c r="V6" s="171" t="s">
        <v>176</v>
      </c>
      <c r="W6" s="171" t="s">
        <v>177</v>
      </c>
      <c r="X6" s="171" t="s">
        <v>178</v>
      </c>
      <c r="Y6" s="171" t="s">
        <v>179</v>
      </c>
      <c r="Z6" s="171" t="s">
        <v>180</v>
      </c>
      <c r="AA6" s="171" t="s">
        <v>39</v>
      </c>
    </row>
    <row r="7" spans="1:27" ht="11.25" customHeight="1" x14ac:dyDescent="0.2">
      <c r="A7" s="172" t="s">
        <v>97</v>
      </c>
      <c r="C7" s="172">
        <v>0</v>
      </c>
      <c r="D7" s="172">
        <v>0</v>
      </c>
      <c r="E7" s="172">
        <v>0</v>
      </c>
      <c r="F7" s="172">
        <v>0</v>
      </c>
      <c r="G7" s="172">
        <v>0</v>
      </c>
      <c r="H7" s="172">
        <v>0</v>
      </c>
      <c r="I7" s="172">
        <v>0</v>
      </c>
      <c r="J7" s="172">
        <v>0</v>
      </c>
      <c r="K7" s="172">
        <v>0</v>
      </c>
      <c r="L7" s="172">
        <v>0</v>
      </c>
      <c r="M7" s="172">
        <v>0</v>
      </c>
      <c r="N7" s="172">
        <v>0</v>
      </c>
      <c r="O7" s="172">
        <v>0</v>
      </c>
      <c r="P7" s="172">
        <v>0</v>
      </c>
      <c r="Q7" s="172">
        <v>0</v>
      </c>
      <c r="R7" s="172">
        <v>0</v>
      </c>
      <c r="S7" s="172">
        <v>0</v>
      </c>
      <c r="T7" s="172">
        <v>0</v>
      </c>
      <c r="U7" s="172">
        <v>0</v>
      </c>
      <c r="V7" s="172">
        <v>0</v>
      </c>
      <c r="W7" s="172">
        <v>0</v>
      </c>
      <c r="X7" s="172">
        <v>0</v>
      </c>
      <c r="Y7" s="172">
        <v>0</v>
      </c>
      <c r="Z7" s="172">
        <v>0</v>
      </c>
    </row>
    <row r="8" spans="1:27" ht="11.25" customHeight="1" x14ac:dyDescent="0.2">
      <c r="A8" s="172" t="s">
        <v>98</v>
      </c>
      <c r="C8" s="172">
        <v>0</v>
      </c>
      <c r="D8" s="172">
        <v>0</v>
      </c>
      <c r="E8" s="172">
        <v>0</v>
      </c>
      <c r="F8" s="172">
        <v>0</v>
      </c>
      <c r="G8" s="172">
        <v>0</v>
      </c>
      <c r="H8" s="172">
        <v>0</v>
      </c>
      <c r="I8" s="172">
        <v>0</v>
      </c>
      <c r="J8" s="172">
        <v>0</v>
      </c>
      <c r="K8" s="172">
        <v>0</v>
      </c>
      <c r="L8" s="172">
        <v>0</v>
      </c>
      <c r="M8" s="172">
        <v>0</v>
      </c>
      <c r="N8" s="172">
        <v>0</v>
      </c>
      <c r="O8" s="172">
        <v>0</v>
      </c>
      <c r="P8" s="172">
        <v>0</v>
      </c>
      <c r="Q8" s="172">
        <v>0</v>
      </c>
      <c r="R8" s="172">
        <v>0</v>
      </c>
      <c r="S8" s="172">
        <v>0</v>
      </c>
      <c r="T8" s="172">
        <v>0</v>
      </c>
      <c r="U8" s="172">
        <v>0</v>
      </c>
      <c r="V8" s="172">
        <v>0</v>
      </c>
      <c r="W8" s="172">
        <v>0</v>
      </c>
      <c r="X8" s="172">
        <v>0</v>
      </c>
      <c r="Y8" s="172">
        <v>0</v>
      </c>
      <c r="Z8" s="172">
        <v>0</v>
      </c>
    </row>
    <row r="9" spans="1:27" ht="11.25" customHeight="1" x14ac:dyDescent="0.2">
      <c r="A9" s="172" t="s">
        <v>99</v>
      </c>
      <c r="C9" s="172">
        <v>0</v>
      </c>
      <c r="D9" s="172">
        <v>0</v>
      </c>
      <c r="E9" s="172">
        <v>0</v>
      </c>
      <c r="F9" s="172">
        <v>0</v>
      </c>
      <c r="G9" s="172">
        <v>0</v>
      </c>
      <c r="H9" s="172">
        <v>0</v>
      </c>
      <c r="I9" s="172">
        <v>0</v>
      </c>
      <c r="J9" s="172">
        <v>0</v>
      </c>
      <c r="K9" s="172">
        <v>0</v>
      </c>
      <c r="L9" s="172">
        <v>0</v>
      </c>
      <c r="M9" s="172">
        <v>0</v>
      </c>
      <c r="N9" s="172">
        <v>0</v>
      </c>
      <c r="O9" s="172">
        <v>0</v>
      </c>
      <c r="P9" s="172">
        <v>0</v>
      </c>
      <c r="Q9" s="172">
        <v>0</v>
      </c>
      <c r="R9" s="172">
        <v>0</v>
      </c>
      <c r="S9" s="172">
        <v>0</v>
      </c>
      <c r="T9" s="172">
        <v>0</v>
      </c>
      <c r="U9" s="172">
        <v>0</v>
      </c>
      <c r="V9" s="172">
        <v>0</v>
      </c>
      <c r="W9" s="172">
        <v>0</v>
      </c>
      <c r="X9" s="172">
        <v>0</v>
      </c>
      <c r="Y9" s="172">
        <v>0</v>
      </c>
      <c r="Z9" s="172">
        <v>0</v>
      </c>
    </row>
    <row r="10" spans="1:27" ht="11.25" customHeight="1" thickBot="1" x14ac:dyDescent="0.25">
      <c r="A10" s="172" t="s">
        <v>3</v>
      </c>
      <c r="C10" s="172">
        <v>0</v>
      </c>
      <c r="D10" s="172">
        <v>0</v>
      </c>
      <c r="E10" s="172">
        <v>0</v>
      </c>
      <c r="F10" s="172">
        <v>0</v>
      </c>
      <c r="G10" s="172">
        <v>0</v>
      </c>
      <c r="H10" s="172">
        <v>0</v>
      </c>
      <c r="I10" s="172">
        <v>0</v>
      </c>
      <c r="J10" s="172">
        <v>0</v>
      </c>
      <c r="K10" s="172">
        <v>0</v>
      </c>
      <c r="L10" s="172">
        <v>0</v>
      </c>
      <c r="M10" s="172">
        <v>0</v>
      </c>
      <c r="N10" s="172">
        <v>0</v>
      </c>
      <c r="O10" s="172">
        <v>0</v>
      </c>
      <c r="P10" s="172">
        <v>0</v>
      </c>
      <c r="Q10" s="172">
        <v>0</v>
      </c>
      <c r="R10" s="172">
        <v>0</v>
      </c>
      <c r="S10" s="172">
        <v>0</v>
      </c>
      <c r="T10" s="172">
        <v>0</v>
      </c>
      <c r="U10" s="172">
        <v>0</v>
      </c>
      <c r="V10" s="172">
        <v>0</v>
      </c>
      <c r="W10" s="172">
        <v>0</v>
      </c>
      <c r="X10" s="172">
        <v>0</v>
      </c>
      <c r="Y10" s="172">
        <v>0</v>
      </c>
      <c r="Z10" s="172">
        <v>0</v>
      </c>
    </row>
    <row r="11" spans="1:27" ht="11.25" customHeight="1" thickBot="1" x14ac:dyDescent="0.25">
      <c r="A11" s="173" t="s">
        <v>101</v>
      </c>
      <c r="B11" s="174"/>
      <c r="C11" s="174">
        <v>0</v>
      </c>
      <c r="D11" s="174">
        <v>0</v>
      </c>
      <c r="E11" s="174">
        <v>0</v>
      </c>
      <c r="F11" s="174">
        <v>0</v>
      </c>
      <c r="G11" s="174">
        <v>0</v>
      </c>
      <c r="H11" s="174">
        <v>0</v>
      </c>
      <c r="I11" s="174">
        <v>0</v>
      </c>
      <c r="J11" s="174">
        <v>0</v>
      </c>
      <c r="K11" s="174">
        <v>0</v>
      </c>
      <c r="L11" s="174">
        <v>0</v>
      </c>
      <c r="M11" s="174">
        <v>0</v>
      </c>
      <c r="N11" s="174">
        <v>0</v>
      </c>
      <c r="O11" s="174">
        <v>0</v>
      </c>
      <c r="P11" s="174">
        <v>0</v>
      </c>
      <c r="Q11" s="174">
        <v>0</v>
      </c>
      <c r="R11" s="174">
        <v>0</v>
      </c>
      <c r="S11" s="174">
        <v>0</v>
      </c>
      <c r="T11" s="174">
        <v>0</v>
      </c>
      <c r="U11" s="174">
        <v>0</v>
      </c>
      <c r="V11" s="174">
        <v>0</v>
      </c>
      <c r="W11" s="174">
        <v>0</v>
      </c>
      <c r="X11" s="174">
        <v>0</v>
      </c>
      <c r="Y11" s="174">
        <v>0</v>
      </c>
      <c r="Z11" s="175">
        <v>0</v>
      </c>
    </row>
    <row r="13" spans="1:27" ht="11.25" customHeight="1" x14ac:dyDescent="0.2">
      <c r="A13" s="172" t="s">
        <v>191</v>
      </c>
      <c r="C13" s="172">
        <v>0</v>
      </c>
      <c r="D13" s="172">
        <v>0</v>
      </c>
      <c r="E13" s="172">
        <v>0</v>
      </c>
      <c r="F13" s="172">
        <v>0</v>
      </c>
      <c r="G13" s="172">
        <v>0</v>
      </c>
      <c r="H13" s="172">
        <v>0</v>
      </c>
      <c r="I13" s="172">
        <v>0</v>
      </c>
      <c r="J13" s="172">
        <v>0</v>
      </c>
      <c r="K13" s="172">
        <v>0</v>
      </c>
      <c r="L13" s="172">
        <v>0</v>
      </c>
      <c r="M13" s="172">
        <v>0</v>
      </c>
      <c r="N13" s="172">
        <v>0</v>
      </c>
      <c r="O13" s="172">
        <v>0</v>
      </c>
      <c r="P13" s="172">
        <v>0</v>
      </c>
      <c r="Q13" s="172">
        <v>0</v>
      </c>
      <c r="R13" s="172">
        <v>0</v>
      </c>
      <c r="S13" s="172">
        <v>0</v>
      </c>
      <c r="T13" s="172">
        <v>0</v>
      </c>
      <c r="U13" s="172">
        <v>0</v>
      </c>
      <c r="V13" s="172">
        <v>0</v>
      </c>
      <c r="W13" s="172">
        <v>0</v>
      </c>
      <c r="X13" s="172">
        <v>0</v>
      </c>
      <c r="Y13" s="172">
        <v>0</v>
      </c>
      <c r="Z13" s="172">
        <v>0</v>
      </c>
    </row>
    <row r="14" spans="1:27" ht="11.25" customHeight="1" x14ac:dyDescent="0.2">
      <c r="A14" s="172" t="s">
        <v>0</v>
      </c>
      <c r="C14" s="176">
        <v>0</v>
      </c>
      <c r="D14" s="176">
        <v>0</v>
      </c>
      <c r="E14" s="176">
        <v>0</v>
      </c>
      <c r="F14" s="176">
        <v>0</v>
      </c>
      <c r="G14" s="176">
        <v>0</v>
      </c>
      <c r="H14" s="176">
        <v>0</v>
      </c>
      <c r="I14" s="176">
        <v>0</v>
      </c>
      <c r="J14" s="176">
        <v>0</v>
      </c>
      <c r="K14" s="176">
        <v>0</v>
      </c>
      <c r="L14" s="176">
        <v>0</v>
      </c>
      <c r="M14" s="176">
        <v>0</v>
      </c>
      <c r="N14" s="176">
        <v>0</v>
      </c>
      <c r="O14" s="176">
        <v>0</v>
      </c>
      <c r="P14" s="176">
        <v>0</v>
      </c>
      <c r="Q14" s="176">
        <v>0</v>
      </c>
      <c r="R14" s="176">
        <v>0</v>
      </c>
      <c r="S14" s="176">
        <v>0</v>
      </c>
      <c r="T14" s="176">
        <v>0</v>
      </c>
      <c r="U14" s="176">
        <v>0</v>
      </c>
      <c r="V14" s="176">
        <v>0</v>
      </c>
      <c r="W14" s="176">
        <v>0</v>
      </c>
      <c r="X14" s="176">
        <v>0</v>
      </c>
      <c r="Y14" s="176">
        <v>0</v>
      </c>
      <c r="Z14" s="176">
        <v>0</v>
      </c>
    </row>
    <row r="16" spans="1:27" ht="12" customHeight="1" thickBot="1" x14ac:dyDescent="0.25">
      <c r="A16" s="170" t="s">
        <v>1</v>
      </c>
    </row>
    <row r="17" spans="1:27" ht="11.25" customHeight="1" thickBot="1" x14ac:dyDescent="0.25">
      <c r="A17" s="163" t="s">
        <v>146</v>
      </c>
      <c r="B17" s="164"/>
      <c r="C17" s="164">
        <v>-15801</v>
      </c>
      <c r="D17" s="164">
        <v>-14231</v>
      </c>
      <c r="E17" s="164">
        <v>-15717</v>
      </c>
      <c r="F17" s="164">
        <v>11896</v>
      </c>
      <c r="G17" s="164">
        <v>12288</v>
      </c>
      <c r="H17" s="164">
        <v>11864</v>
      </c>
      <c r="I17" s="164">
        <v>12232</v>
      </c>
      <c r="J17" s="164">
        <v>12204</v>
      </c>
      <c r="K17" s="164">
        <v>11783</v>
      </c>
      <c r="L17" s="164">
        <v>12147</v>
      </c>
      <c r="M17" s="164">
        <v>0</v>
      </c>
      <c r="N17" s="164">
        <v>0</v>
      </c>
      <c r="O17" s="164">
        <v>0</v>
      </c>
      <c r="P17" s="164">
        <v>0</v>
      </c>
      <c r="Q17" s="164">
        <v>0</v>
      </c>
      <c r="R17" s="164">
        <v>0</v>
      </c>
      <c r="S17" s="164">
        <v>0</v>
      </c>
      <c r="T17" s="164">
        <v>0</v>
      </c>
      <c r="U17" s="164">
        <v>0</v>
      </c>
      <c r="V17" s="164">
        <v>0</v>
      </c>
      <c r="W17" s="164">
        <v>0</v>
      </c>
      <c r="X17" s="164">
        <v>0</v>
      </c>
      <c r="Y17" s="164">
        <v>0</v>
      </c>
      <c r="Z17" s="164">
        <v>0</v>
      </c>
      <c r="AA17" s="165">
        <v>38665</v>
      </c>
    </row>
    <row r="18" spans="1:27" ht="11.25" customHeight="1" x14ac:dyDescent="0.2">
      <c r="A18" s="160" t="s">
        <v>2</v>
      </c>
      <c r="B18" s="157"/>
      <c r="C18" s="160">
        <v>-15794</v>
      </c>
      <c r="D18" s="160">
        <v>-14224</v>
      </c>
      <c r="E18" s="160">
        <v>-15710</v>
      </c>
      <c r="F18" s="160">
        <v>11890</v>
      </c>
      <c r="G18" s="160">
        <v>12283</v>
      </c>
      <c r="H18" s="160">
        <v>11860</v>
      </c>
      <c r="I18" s="160">
        <v>12228</v>
      </c>
      <c r="J18" s="160">
        <v>12199</v>
      </c>
      <c r="K18" s="160">
        <v>11778</v>
      </c>
      <c r="L18" s="160">
        <v>12142</v>
      </c>
      <c r="M18" s="160">
        <v>0</v>
      </c>
      <c r="N18" s="160">
        <v>0</v>
      </c>
      <c r="O18" s="160">
        <v>0</v>
      </c>
      <c r="P18" s="160">
        <v>0</v>
      </c>
      <c r="Q18" s="160">
        <v>0</v>
      </c>
      <c r="R18" s="160">
        <v>0</v>
      </c>
      <c r="S18" s="160">
        <v>0</v>
      </c>
      <c r="T18" s="160">
        <v>0</v>
      </c>
      <c r="U18" s="160">
        <v>0</v>
      </c>
      <c r="V18" s="160">
        <v>0</v>
      </c>
      <c r="W18" s="160">
        <v>0</v>
      </c>
      <c r="X18" s="160">
        <v>0</v>
      </c>
      <c r="Y18" s="160">
        <v>0</v>
      </c>
      <c r="Z18" s="160">
        <v>0</v>
      </c>
      <c r="AA18" s="160">
        <v>38652</v>
      </c>
    </row>
    <row r="19" spans="1:27" ht="11.25" customHeight="1" x14ac:dyDescent="0.2">
      <c r="A19" s="160" t="s">
        <v>0</v>
      </c>
      <c r="B19" s="157"/>
      <c r="C19" s="166">
        <v>-7</v>
      </c>
      <c r="D19" s="166">
        <v>-7</v>
      </c>
      <c r="E19" s="166">
        <v>-7</v>
      </c>
      <c r="F19" s="166">
        <v>6</v>
      </c>
      <c r="G19" s="166">
        <v>5</v>
      </c>
      <c r="H19" s="166">
        <v>4</v>
      </c>
      <c r="I19" s="166">
        <v>4</v>
      </c>
      <c r="J19" s="166">
        <v>5</v>
      </c>
      <c r="K19" s="166">
        <v>5</v>
      </c>
      <c r="L19" s="166">
        <v>5</v>
      </c>
      <c r="M19" s="166">
        <v>0</v>
      </c>
      <c r="N19" s="166">
        <v>0</v>
      </c>
      <c r="O19" s="166">
        <v>0</v>
      </c>
      <c r="P19" s="166">
        <v>0</v>
      </c>
      <c r="Q19" s="166">
        <v>0</v>
      </c>
      <c r="R19" s="166">
        <v>0</v>
      </c>
      <c r="S19" s="166">
        <v>0</v>
      </c>
      <c r="T19" s="166">
        <v>0</v>
      </c>
      <c r="U19" s="166">
        <v>0</v>
      </c>
      <c r="V19" s="166">
        <v>0</v>
      </c>
      <c r="W19" s="166">
        <v>0</v>
      </c>
      <c r="X19" s="166">
        <v>0</v>
      </c>
      <c r="Y19" s="166">
        <v>0</v>
      </c>
      <c r="Z19" s="166">
        <v>0</v>
      </c>
      <c r="AA19" s="166">
        <v>13</v>
      </c>
    </row>
  </sheetData>
  <printOptions gridLines="1"/>
  <pageMargins left="0.75" right="0.75" top="1" bottom="1" header="0.5" footer="0.5"/>
  <pageSetup paperSize="5" scale="95" orientation="landscape" r:id="rId1"/>
  <headerFooter alignWithMargins="0">
    <oddFooter>&amp;L&amp;A&amp;CPage &amp;P of 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/>
  <dimension ref="A1:AA43"/>
  <sheetViews>
    <sheetView showGridLines="0" defaultGridColor="0" colorId="22" workbookViewId="0">
      <pane ySplit="5" topLeftCell="A6" activePane="bottomLeft" state="frozen"/>
      <selection pane="bottomLeft" activeCell="A4" sqref="A4"/>
    </sheetView>
  </sheetViews>
  <sheetFormatPr defaultColWidth="12" defaultRowHeight="13.5" customHeight="1" x14ac:dyDescent="0.2"/>
  <cols>
    <col min="1" max="1" width="36.6640625" style="24" customWidth="1"/>
    <col min="2" max="2" width="4" style="30" customWidth="1"/>
    <col min="3" max="26" width="13.33203125" style="30" customWidth="1"/>
    <col min="27" max="27" width="16" style="30" hidden="1" customWidth="1"/>
    <col min="28" max="16384" width="12" style="30"/>
  </cols>
  <sheetData>
    <row r="1" spans="1:27" s="121" customFormat="1" ht="12" customHeight="1" x14ac:dyDescent="0.2">
      <c r="A1" s="120" t="s">
        <v>154</v>
      </c>
    </row>
    <row r="2" spans="1:27" s="121" customFormat="1" ht="12" customHeight="1" x14ac:dyDescent="0.2">
      <c r="A2" s="120" t="s">
        <v>155</v>
      </c>
    </row>
    <row r="3" spans="1:27" s="121" customFormat="1" ht="12" customHeight="1" x14ac:dyDescent="0.2">
      <c r="A3" s="120" t="s">
        <v>156</v>
      </c>
    </row>
    <row r="4" spans="1:27" s="121" customFormat="1" ht="13.5" customHeight="1" thickBot="1" x14ac:dyDescent="0.25"/>
    <row r="5" spans="1:27" s="121" customFormat="1" ht="12" customHeight="1" thickBot="1" x14ac:dyDescent="0.25">
      <c r="A5" s="122" t="s">
        <v>39</v>
      </c>
      <c r="C5" s="39" t="s">
        <v>157</v>
      </c>
      <c r="D5" s="39" t="s">
        <v>158</v>
      </c>
      <c r="E5" s="39" t="s">
        <v>159</v>
      </c>
      <c r="F5" s="39" t="s">
        <v>160</v>
      </c>
      <c r="G5" s="39" t="s">
        <v>161</v>
      </c>
      <c r="H5" s="39" t="s">
        <v>162</v>
      </c>
      <c r="I5" s="39" t="s">
        <v>163</v>
      </c>
      <c r="J5" s="39" t="s">
        <v>164</v>
      </c>
      <c r="K5" s="39" t="s">
        <v>165</v>
      </c>
      <c r="L5" s="39" t="s">
        <v>166</v>
      </c>
      <c r="M5" s="39" t="s">
        <v>167</v>
      </c>
      <c r="N5" s="39" t="s">
        <v>168</v>
      </c>
      <c r="O5" s="39" t="s">
        <v>169</v>
      </c>
      <c r="P5" s="39" t="s">
        <v>170</v>
      </c>
      <c r="Q5" s="39" t="s">
        <v>171</v>
      </c>
      <c r="R5" s="39" t="s">
        <v>172</v>
      </c>
      <c r="S5" s="39" t="s">
        <v>173</v>
      </c>
      <c r="T5" s="39" t="s">
        <v>174</v>
      </c>
      <c r="U5" s="39" t="s">
        <v>175</v>
      </c>
      <c r="V5" s="39" t="s">
        <v>176</v>
      </c>
      <c r="W5" s="39" t="s">
        <v>177</v>
      </c>
      <c r="X5" s="39" t="s">
        <v>178</v>
      </c>
      <c r="Y5" s="39" t="s">
        <v>179</v>
      </c>
      <c r="Z5" s="39" t="s">
        <v>180</v>
      </c>
      <c r="AA5" s="123" t="s">
        <v>39</v>
      </c>
    </row>
    <row r="6" spans="1:27" s="121" customFormat="1" ht="11.25" customHeight="1" x14ac:dyDescent="0.2">
      <c r="A6" s="124" t="s">
        <v>97</v>
      </c>
      <c r="C6" s="125">
        <v>-113.8775</v>
      </c>
      <c r="D6" s="125">
        <v>7766.8890000000001</v>
      </c>
      <c r="E6" s="125">
        <v>18405.134399999999</v>
      </c>
      <c r="F6" s="125">
        <v>3111.5032000000001</v>
      </c>
      <c r="G6" s="125">
        <v>3897.5246999999999</v>
      </c>
      <c r="H6" s="125">
        <v>7417.2547999999997</v>
      </c>
      <c r="I6" s="125">
        <v>-10298.842000000001</v>
      </c>
      <c r="J6" s="125">
        <v>-15847.2291</v>
      </c>
      <c r="K6" s="125">
        <v>-10649.4118</v>
      </c>
      <c r="L6" s="125">
        <v>-4234.3581000000004</v>
      </c>
      <c r="M6" s="125">
        <v>1356.3731</v>
      </c>
      <c r="N6" s="125">
        <v>-624.30539999999996</v>
      </c>
      <c r="O6" s="125">
        <v>-1334.0151000000001</v>
      </c>
      <c r="P6" s="125">
        <v>2384.9112</v>
      </c>
      <c r="Q6" s="125">
        <v>5182.1462000000001</v>
      </c>
      <c r="R6" s="125">
        <v>478.16989999999998</v>
      </c>
      <c r="S6" s="125">
        <v>8897.5246999999999</v>
      </c>
      <c r="T6" s="125">
        <v>3011.5365000000002</v>
      </c>
      <c r="U6" s="125">
        <v>-11908.991400000001</v>
      </c>
      <c r="V6" s="125">
        <v>-16683.152699999999</v>
      </c>
      <c r="W6" s="125">
        <v>-14055.163500000001</v>
      </c>
      <c r="X6" s="125">
        <v>-4457.3462</v>
      </c>
      <c r="Y6" s="125">
        <v>-15300</v>
      </c>
      <c r="Z6" s="125">
        <v>-18612.903200000001</v>
      </c>
      <c r="AA6" s="121">
        <v>-2649.8015999999998</v>
      </c>
    </row>
    <row r="7" spans="1:27" s="121" customFormat="1" ht="11.25" customHeight="1" x14ac:dyDescent="0.2">
      <c r="A7" s="124" t="s">
        <v>98</v>
      </c>
      <c r="C7" s="125">
        <v>-2354.8065000000001</v>
      </c>
      <c r="D7" s="125">
        <v>10964.2857</v>
      </c>
      <c r="E7" s="125">
        <v>-15193.5484</v>
      </c>
      <c r="F7" s="125">
        <v>-5200</v>
      </c>
      <c r="G7" s="125">
        <v>-6838.7097000000003</v>
      </c>
      <c r="H7" s="125">
        <v>7700.0333000000001</v>
      </c>
      <c r="I7" s="125">
        <v>-25189.483899999999</v>
      </c>
      <c r="J7" s="125">
        <v>-40540.258000000002</v>
      </c>
      <c r="K7" s="125">
        <v>-23298.133299999998</v>
      </c>
      <c r="L7" s="125">
        <v>-2548.3870999999999</v>
      </c>
      <c r="M7" s="125">
        <v>-10499.966700000001</v>
      </c>
      <c r="N7" s="125">
        <v>-14161.258099999999</v>
      </c>
      <c r="O7" s="125">
        <v>-16806.4516</v>
      </c>
      <c r="P7" s="125">
        <v>-17142.821400000001</v>
      </c>
      <c r="Q7" s="125">
        <v>-10806.483899999999</v>
      </c>
      <c r="R7" s="125">
        <v>-4900</v>
      </c>
      <c r="S7" s="125">
        <v>-612.87099999999998</v>
      </c>
      <c r="T7" s="125">
        <v>-2700</v>
      </c>
      <c r="U7" s="125">
        <v>-37384.451699999998</v>
      </c>
      <c r="V7" s="125">
        <v>-47513.451699999998</v>
      </c>
      <c r="W7" s="125">
        <v>-37129.766599999995</v>
      </c>
      <c r="X7" s="125">
        <v>-14838.709699999999</v>
      </c>
      <c r="Y7" s="125">
        <v>-15700</v>
      </c>
      <c r="Z7" s="125">
        <v>-21580.645199999999</v>
      </c>
      <c r="AA7" s="121">
        <v>-14893.5466</v>
      </c>
    </row>
    <row r="8" spans="1:27" s="121" customFormat="1" ht="11.25" customHeight="1" x14ac:dyDescent="0.2">
      <c r="A8" s="124" t="s">
        <v>99</v>
      </c>
      <c r="C8" s="125">
        <v>20000</v>
      </c>
      <c r="D8" s="125">
        <v>5000</v>
      </c>
      <c r="E8" s="125">
        <v>5000</v>
      </c>
      <c r="F8" s="125">
        <v>-5000</v>
      </c>
      <c r="G8" s="125">
        <v>10000</v>
      </c>
      <c r="H8" s="125">
        <v>10000</v>
      </c>
      <c r="I8" s="125">
        <v>30000</v>
      </c>
      <c r="J8" s="125">
        <v>30000</v>
      </c>
      <c r="K8" s="125">
        <v>30000</v>
      </c>
      <c r="L8" s="125">
        <v>30000</v>
      </c>
      <c r="M8" s="125">
        <v>20000</v>
      </c>
      <c r="N8" s="125">
        <v>20000</v>
      </c>
      <c r="O8" s="125">
        <v>20000</v>
      </c>
      <c r="P8" s="125">
        <v>20000</v>
      </c>
      <c r="Q8" s="125">
        <v>20000</v>
      </c>
      <c r="R8" s="125">
        <v>5000</v>
      </c>
      <c r="S8" s="125">
        <v>5000</v>
      </c>
      <c r="T8" s="125">
        <v>5000</v>
      </c>
      <c r="U8" s="125">
        <v>5000</v>
      </c>
      <c r="V8" s="125">
        <v>5000</v>
      </c>
      <c r="W8" s="125">
        <v>5000</v>
      </c>
      <c r="X8" s="125">
        <v>5000</v>
      </c>
      <c r="Y8" s="125">
        <v>0</v>
      </c>
      <c r="Z8" s="125">
        <v>0</v>
      </c>
      <c r="AA8" s="121">
        <v>12541.0959</v>
      </c>
    </row>
    <row r="9" spans="1:27" s="121" customFormat="1" ht="11.25" customHeight="1" thickBot="1" x14ac:dyDescent="0.25">
      <c r="A9" s="124" t="s">
        <v>100</v>
      </c>
      <c r="C9" s="125">
        <v>0</v>
      </c>
      <c r="D9" s="125">
        <v>0</v>
      </c>
      <c r="E9" s="125">
        <v>0</v>
      </c>
      <c r="F9" s="125">
        <v>0</v>
      </c>
      <c r="G9" s="125">
        <v>0</v>
      </c>
      <c r="H9" s="125">
        <v>0</v>
      </c>
      <c r="I9" s="125">
        <v>0</v>
      </c>
      <c r="J9" s="125">
        <v>0</v>
      </c>
      <c r="K9" s="125">
        <v>0</v>
      </c>
      <c r="L9" s="125">
        <v>0</v>
      </c>
      <c r="M9" s="125">
        <v>0</v>
      </c>
      <c r="N9" s="125">
        <v>0</v>
      </c>
      <c r="O9" s="125">
        <v>0</v>
      </c>
      <c r="P9" s="125">
        <v>0</v>
      </c>
      <c r="Q9" s="125">
        <v>0</v>
      </c>
      <c r="R9" s="125">
        <v>0</v>
      </c>
      <c r="S9" s="125">
        <v>0</v>
      </c>
      <c r="T9" s="125">
        <v>0</v>
      </c>
      <c r="U9" s="125">
        <v>0</v>
      </c>
      <c r="V9" s="125">
        <v>0</v>
      </c>
      <c r="W9" s="125">
        <v>0</v>
      </c>
      <c r="X9" s="125">
        <v>0</v>
      </c>
      <c r="Y9" s="125">
        <v>0</v>
      </c>
      <c r="Z9" s="125">
        <v>0</v>
      </c>
      <c r="AA9" s="121">
        <v>0</v>
      </c>
    </row>
    <row r="10" spans="1:27" s="121" customFormat="1" ht="11.25" customHeight="1" thickBot="1" x14ac:dyDescent="0.25">
      <c r="A10" s="126" t="s">
        <v>101</v>
      </c>
      <c r="B10" s="35"/>
      <c r="C10" s="36">
        <v>17531.315999999999</v>
      </c>
      <c r="D10" s="36">
        <v>23731.1747</v>
      </c>
      <c r="E10" s="36">
        <v>8211.5859999999993</v>
      </c>
      <c r="F10" s="36">
        <v>-7088.4967999999999</v>
      </c>
      <c r="G10" s="36">
        <v>7058.8149999999996</v>
      </c>
      <c r="H10" s="36">
        <v>25117.288099999998</v>
      </c>
      <c r="I10" s="36">
        <v>-5488.3258999999962</v>
      </c>
      <c r="J10" s="36">
        <v>-26387.487099999998</v>
      </c>
      <c r="K10" s="36">
        <v>-3947.5450999999957</v>
      </c>
      <c r="L10" s="36">
        <v>23217.254799999999</v>
      </c>
      <c r="M10" s="36">
        <v>10856.4064</v>
      </c>
      <c r="N10" s="36">
        <v>5214.4365000000016</v>
      </c>
      <c r="O10" s="36">
        <v>1859.5332999999991</v>
      </c>
      <c r="P10" s="36">
        <v>5242.0897999999997</v>
      </c>
      <c r="Q10" s="36">
        <v>14375.6623</v>
      </c>
      <c r="R10" s="36">
        <v>578.16989999999987</v>
      </c>
      <c r="S10" s="36">
        <v>13284.653700000001</v>
      </c>
      <c r="T10" s="36">
        <v>5311.5365000000002</v>
      </c>
      <c r="U10" s="36">
        <v>-44293.443099999997</v>
      </c>
      <c r="V10" s="36">
        <v>-59196.604399999997</v>
      </c>
      <c r="W10" s="36">
        <v>-46184.930099999998</v>
      </c>
      <c r="X10" s="36">
        <v>-14296.055899999999</v>
      </c>
      <c r="Y10" s="36">
        <v>-31000</v>
      </c>
      <c r="Z10" s="37">
        <v>-40193.5484</v>
      </c>
      <c r="AA10" s="121">
        <v>-5002.2523000000001</v>
      </c>
    </row>
    <row r="11" spans="1:27" s="121" customFormat="1" ht="13.5" customHeight="1" x14ac:dyDescent="0.2"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</row>
    <row r="12" spans="1:27" s="121" customFormat="1" ht="13.5" customHeight="1" x14ac:dyDescent="0.2"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</row>
    <row r="13" spans="1:27" s="121" customFormat="1" ht="13.5" customHeight="1" thickBot="1" x14ac:dyDescent="0.25"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</row>
    <row r="14" spans="1:27" s="121" customFormat="1" ht="12" customHeight="1" thickBot="1" x14ac:dyDescent="0.25">
      <c r="A14" s="122" t="s">
        <v>125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</row>
    <row r="15" spans="1:27" s="121" customFormat="1" ht="11.25" customHeight="1" x14ac:dyDescent="0.2">
      <c r="A15" s="124" t="s">
        <v>97</v>
      </c>
      <c r="C15" s="125">
        <v>-113.8775</v>
      </c>
      <c r="D15" s="125">
        <v>7766.8890000000001</v>
      </c>
      <c r="E15" s="125">
        <v>18405.134399999999</v>
      </c>
      <c r="F15" s="125">
        <v>3111.5032000000001</v>
      </c>
      <c r="G15" s="125">
        <v>3897.5246999999999</v>
      </c>
      <c r="H15" s="125">
        <v>7417.2547999999997</v>
      </c>
      <c r="I15" s="125">
        <v>-10298.842000000001</v>
      </c>
      <c r="J15" s="125">
        <v>-15847.2291</v>
      </c>
      <c r="K15" s="125">
        <v>-10649.4118</v>
      </c>
      <c r="L15" s="125">
        <v>-4234.3581000000004</v>
      </c>
      <c r="M15" s="125">
        <v>1356.3731</v>
      </c>
      <c r="N15" s="125">
        <v>-624.30539999999996</v>
      </c>
      <c r="O15" s="125">
        <v>-1334.0151000000001</v>
      </c>
      <c r="P15" s="125">
        <v>2384.9112</v>
      </c>
      <c r="Q15" s="125">
        <v>5182.1462000000001</v>
      </c>
      <c r="R15" s="125">
        <v>478.16989999999998</v>
      </c>
      <c r="S15" s="125">
        <v>8897.5246999999999</v>
      </c>
      <c r="T15" s="125">
        <v>3011.5365000000002</v>
      </c>
      <c r="U15" s="125">
        <v>-11908.991400000001</v>
      </c>
      <c r="V15" s="125">
        <v>-16683.152699999999</v>
      </c>
      <c r="W15" s="125">
        <v>-14055.163500000001</v>
      </c>
      <c r="X15" s="125">
        <v>-4457.3462</v>
      </c>
      <c r="Y15" s="125">
        <v>-15300</v>
      </c>
      <c r="Z15" s="125">
        <v>-18612.903200000001</v>
      </c>
      <c r="AA15" s="121">
        <v>-2649.8015999999998</v>
      </c>
    </row>
    <row r="16" spans="1:27" s="121" customFormat="1" ht="11.25" customHeight="1" x14ac:dyDescent="0.2">
      <c r="A16" s="124" t="s">
        <v>98</v>
      </c>
      <c r="C16" s="125">
        <v>-2354.8065000000001</v>
      </c>
      <c r="D16" s="125">
        <v>10964.2857</v>
      </c>
      <c r="E16" s="125">
        <v>-15193.5484</v>
      </c>
      <c r="F16" s="125">
        <v>-5200</v>
      </c>
      <c r="G16" s="125">
        <v>-6838.7097000000003</v>
      </c>
      <c r="H16" s="125">
        <v>7700.0333000000001</v>
      </c>
      <c r="I16" s="125">
        <v>-21935.483899999999</v>
      </c>
      <c r="J16" s="125">
        <v>-37161.290300000001</v>
      </c>
      <c r="K16" s="125">
        <v>-20133.333299999998</v>
      </c>
      <c r="L16" s="125">
        <v>-2548.3870999999999</v>
      </c>
      <c r="M16" s="125">
        <v>-10499.966700000001</v>
      </c>
      <c r="N16" s="125">
        <v>-14161.258099999999</v>
      </c>
      <c r="O16" s="125">
        <v>-16806.4516</v>
      </c>
      <c r="P16" s="125">
        <v>-17142.821400000001</v>
      </c>
      <c r="Q16" s="125">
        <v>-10806.483899999999</v>
      </c>
      <c r="R16" s="125">
        <v>-4900</v>
      </c>
      <c r="S16" s="125">
        <v>-612.87099999999998</v>
      </c>
      <c r="T16" s="125">
        <v>-2700</v>
      </c>
      <c r="U16" s="125">
        <v>-34096.806499999999</v>
      </c>
      <c r="V16" s="125">
        <v>-44225.806499999999</v>
      </c>
      <c r="W16" s="125">
        <v>-33833.333299999998</v>
      </c>
      <c r="X16" s="125">
        <v>-14838.709699999999</v>
      </c>
      <c r="Y16" s="125">
        <v>-15700</v>
      </c>
      <c r="Z16" s="125">
        <v>-21580.645199999999</v>
      </c>
      <c r="AA16" s="121">
        <v>-14067.1178</v>
      </c>
    </row>
    <row r="17" spans="1:27" s="121" customFormat="1" ht="11.25" customHeight="1" x14ac:dyDescent="0.2">
      <c r="A17" s="124" t="s">
        <v>99</v>
      </c>
      <c r="C17" s="125">
        <v>20000</v>
      </c>
      <c r="D17" s="125">
        <v>5000</v>
      </c>
      <c r="E17" s="125">
        <v>5000</v>
      </c>
      <c r="F17" s="125">
        <v>-5000</v>
      </c>
      <c r="G17" s="125">
        <v>10000</v>
      </c>
      <c r="H17" s="125">
        <v>10000</v>
      </c>
      <c r="I17" s="125">
        <v>30000</v>
      </c>
      <c r="J17" s="125">
        <v>30000</v>
      </c>
      <c r="K17" s="125">
        <v>30000</v>
      </c>
      <c r="L17" s="125">
        <v>30000</v>
      </c>
      <c r="M17" s="125">
        <v>20000</v>
      </c>
      <c r="N17" s="125">
        <v>20000</v>
      </c>
      <c r="O17" s="125">
        <v>20000</v>
      </c>
      <c r="P17" s="125">
        <v>20000</v>
      </c>
      <c r="Q17" s="125">
        <v>20000</v>
      </c>
      <c r="R17" s="125">
        <v>5000</v>
      </c>
      <c r="S17" s="125">
        <v>5000</v>
      </c>
      <c r="T17" s="125">
        <v>5000</v>
      </c>
      <c r="U17" s="125">
        <v>5000</v>
      </c>
      <c r="V17" s="125">
        <v>5000</v>
      </c>
      <c r="W17" s="125">
        <v>5000</v>
      </c>
      <c r="X17" s="125">
        <v>5000</v>
      </c>
      <c r="Y17" s="125">
        <v>0</v>
      </c>
      <c r="Z17" s="125">
        <v>0</v>
      </c>
      <c r="AA17" s="121">
        <v>12541.0959</v>
      </c>
    </row>
    <row r="18" spans="1:27" s="121" customFormat="1" ht="11.25" customHeight="1" thickBot="1" x14ac:dyDescent="0.25">
      <c r="A18" s="124" t="s">
        <v>100</v>
      </c>
      <c r="C18" s="125">
        <v>0</v>
      </c>
      <c r="D18" s="125">
        <v>0</v>
      </c>
      <c r="E18" s="125">
        <v>0</v>
      </c>
      <c r="F18" s="125">
        <v>0</v>
      </c>
      <c r="G18" s="125">
        <v>0</v>
      </c>
      <c r="H18" s="125">
        <v>0</v>
      </c>
      <c r="I18" s="125">
        <v>0</v>
      </c>
      <c r="J18" s="125">
        <v>0</v>
      </c>
      <c r="K18" s="125">
        <v>0</v>
      </c>
      <c r="L18" s="125">
        <v>0</v>
      </c>
      <c r="M18" s="125">
        <v>0</v>
      </c>
      <c r="N18" s="125">
        <v>0</v>
      </c>
      <c r="O18" s="125">
        <v>0</v>
      </c>
      <c r="P18" s="125">
        <v>0</v>
      </c>
      <c r="Q18" s="125">
        <v>0</v>
      </c>
      <c r="R18" s="125">
        <v>0</v>
      </c>
      <c r="S18" s="125">
        <v>0</v>
      </c>
      <c r="T18" s="125">
        <v>0</v>
      </c>
      <c r="U18" s="125">
        <v>0</v>
      </c>
      <c r="V18" s="125">
        <v>0</v>
      </c>
      <c r="W18" s="125">
        <v>0</v>
      </c>
      <c r="X18" s="125">
        <v>0</v>
      </c>
      <c r="Y18" s="125">
        <v>0</v>
      </c>
      <c r="Z18" s="125">
        <v>0</v>
      </c>
      <c r="AA18" s="121">
        <v>0</v>
      </c>
    </row>
    <row r="19" spans="1:27" s="121" customFormat="1" ht="11.25" customHeight="1" thickBot="1" x14ac:dyDescent="0.25">
      <c r="A19" s="126" t="s">
        <v>101</v>
      </c>
      <c r="B19" s="35"/>
      <c r="C19" s="36">
        <v>17531.315999999999</v>
      </c>
      <c r="D19" s="36">
        <v>23731.1747</v>
      </c>
      <c r="E19" s="36">
        <v>8211.5859999999993</v>
      </c>
      <c r="F19" s="36">
        <v>-7088.4967999999999</v>
      </c>
      <c r="G19" s="36">
        <v>7058.8149999999996</v>
      </c>
      <c r="H19" s="36">
        <v>25117.288099999998</v>
      </c>
      <c r="I19" s="36">
        <v>-2234.3258999999998</v>
      </c>
      <c r="J19" s="36">
        <v>-23008.519400000005</v>
      </c>
      <c r="K19" s="36">
        <v>-782.74510000000009</v>
      </c>
      <c r="L19" s="36">
        <v>23217.254799999999</v>
      </c>
      <c r="M19" s="36">
        <v>10856.4064</v>
      </c>
      <c r="N19" s="36">
        <v>5214.4365000000016</v>
      </c>
      <c r="O19" s="36">
        <v>1859.5332999999991</v>
      </c>
      <c r="P19" s="36">
        <v>5242.0897999999997</v>
      </c>
      <c r="Q19" s="36">
        <v>14375.6623</v>
      </c>
      <c r="R19" s="36">
        <v>578.16989999999987</v>
      </c>
      <c r="S19" s="36">
        <v>13284.653700000001</v>
      </c>
      <c r="T19" s="36">
        <v>5311.5365000000002</v>
      </c>
      <c r="U19" s="36">
        <v>-41005.797899999998</v>
      </c>
      <c r="V19" s="36">
        <v>-55908.959199999998</v>
      </c>
      <c r="W19" s="36">
        <v>-42888.496800000001</v>
      </c>
      <c r="X19" s="36">
        <v>-14296.055899999999</v>
      </c>
      <c r="Y19" s="36">
        <v>-31000</v>
      </c>
      <c r="Z19" s="37">
        <v>-40193.5484</v>
      </c>
      <c r="AA19" s="121">
        <v>-4175.8234999999986</v>
      </c>
    </row>
    <row r="20" spans="1:27" s="121" customFormat="1" ht="13.5" customHeight="1" x14ac:dyDescent="0.2"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</row>
    <row r="21" spans="1:27" s="121" customFormat="1" ht="11.25" customHeight="1" thickBot="1" x14ac:dyDescent="0.25">
      <c r="A21" s="124" t="s">
        <v>126</v>
      </c>
      <c r="C21" s="125">
        <v>20000</v>
      </c>
      <c r="D21" s="125">
        <v>20000</v>
      </c>
      <c r="E21" s="125">
        <v>20000</v>
      </c>
      <c r="F21" s="125">
        <v>20000</v>
      </c>
      <c r="G21" s="125">
        <v>20000</v>
      </c>
      <c r="H21" s="125">
        <v>20000</v>
      </c>
      <c r="I21" s="125">
        <v>20000</v>
      </c>
      <c r="J21" s="125">
        <v>20000</v>
      </c>
      <c r="K21" s="125">
        <v>20000</v>
      </c>
      <c r="L21" s="125">
        <v>20000</v>
      </c>
      <c r="M21" s="125">
        <v>20000</v>
      </c>
      <c r="N21" s="125">
        <v>20000</v>
      </c>
      <c r="O21" s="125">
        <v>40000</v>
      </c>
      <c r="P21" s="125">
        <v>40000</v>
      </c>
      <c r="Q21" s="125">
        <v>40000</v>
      </c>
      <c r="R21" s="125">
        <v>40000</v>
      </c>
      <c r="S21" s="125">
        <v>40000</v>
      </c>
      <c r="T21" s="125">
        <v>40000</v>
      </c>
      <c r="U21" s="125">
        <v>40000</v>
      </c>
      <c r="V21" s="125">
        <v>40000</v>
      </c>
      <c r="W21" s="125">
        <v>40000</v>
      </c>
      <c r="X21" s="125">
        <v>40000</v>
      </c>
      <c r="Y21" s="125">
        <v>40000</v>
      </c>
      <c r="Z21" s="125">
        <v>40000</v>
      </c>
      <c r="AA21" s="124"/>
    </row>
    <row r="22" spans="1:27" s="121" customFormat="1" ht="11.25" customHeight="1" thickBot="1" x14ac:dyDescent="0.25">
      <c r="A22" s="126" t="s">
        <v>124</v>
      </c>
      <c r="B22" s="35"/>
      <c r="C22" s="36">
        <v>0</v>
      </c>
      <c r="D22" s="36">
        <v>3731.1746999999996</v>
      </c>
      <c r="E22" s="36">
        <v>0</v>
      </c>
      <c r="F22" s="36">
        <v>0</v>
      </c>
      <c r="G22" s="36">
        <v>0</v>
      </c>
      <c r="H22" s="36">
        <v>5117.2880999999979</v>
      </c>
      <c r="I22" s="36">
        <v>0</v>
      </c>
      <c r="J22" s="36">
        <v>-3008.5194000000047</v>
      </c>
      <c r="K22" s="36">
        <v>0</v>
      </c>
      <c r="L22" s="36">
        <v>3217.2547999999988</v>
      </c>
      <c r="M22" s="36">
        <v>0</v>
      </c>
      <c r="N22" s="36">
        <v>0</v>
      </c>
      <c r="O22" s="36">
        <v>0</v>
      </c>
      <c r="P22" s="36">
        <v>0</v>
      </c>
      <c r="Q22" s="36">
        <v>0</v>
      </c>
      <c r="R22" s="36">
        <v>0</v>
      </c>
      <c r="S22" s="36">
        <v>0</v>
      </c>
      <c r="T22" s="36">
        <v>0</v>
      </c>
      <c r="U22" s="36">
        <v>-1005.7978999999978</v>
      </c>
      <c r="V22" s="36">
        <v>-15908.959199999998</v>
      </c>
      <c r="W22" s="36">
        <v>-2888.4968000000008</v>
      </c>
      <c r="X22" s="36">
        <v>0</v>
      </c>
      <c r="Y22" s="36">
        <v>0</v>
      </c>
      <c r="Z22" s="36">
        <v>-193.54839999999967</v>
      </c>
    </row>
    <row r="23" spans="1:27" s="121" customFormat="1" ht="13.5" customHeight="1" x14ac:dyDescent="0.2"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</row>
    <row r="24" spans="1:27" s="121" customFormat="1" ht="13.5" customHeight="1" x14ac:dyDescent="0.2"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</row>
    <row r="25" spans="1:27" s="121" customFormat="1" ht="13.5" customHeight="1" thickBot="1" x14ac:dyDescent="0.25"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</row>
    <row r="26" spans="1:27" s="121" customFormat="1" ht="12" customHeight="1" thickBot="1" x14ac:dyDescent="0.25">
      <c r="A26" s="122" t="s">
        <v>122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</row>
    <row r="27" spans="1:27" s="121" customFormat="1" ht="11.25" customHeight="1" x14ac:dyDescent="0.2">
      <c r="A27" s="124" t="s">
        <v>97</v>
      </c>
      <c r="C27" s="125">
        <v>0</v>
      </c>
      <c r="D27" s="125">
        <v>0</v>
      </c>
      <c r="E27" s="125">
        <v>0</v>
      </c>
      <c r="F27" s="125">
        <v>0</v>
      </c>
      <c r="G27" s="125">
        <v>0</v>
      </c>
      <c r="H27" s="125">
        <v>0</v>
      </c>
      <c r="I27" s="125">
        <v>0</v>
      </c>
      <c r="J27" s="125">
        <v>0</v>
      </c>
      <c r="K27" s="125">
        <v>0</v>
      </c>
      <c r="L27" s="125">
        <v>0</v>
      </c>
      <c r="M27" s="125">
        <v>0</v>
      </c>
      <c r="N27" s="125">
        <v>0</v>
      </c>
      <c r="O27" s="125">
        <v>0</v>
      </c>
      <c r="P27" s="125">
        <v>0</v>
      </c>
      <c r="Q27" s="125">
        <v>0</v>
      </c>
      <c r="R27" s="125">
        <v>0</v>
      </c>
      <c r="S27" s="125">
        <v>0</v>
      </c>
      <c r="T27" s="125">
        <v>0</v>
      </c>
      <c r="U27" s="125">
        <v>0</v>
      </c>
      <c r="V27" s="125">
        <v>0</v>
      </c>
      <c r="W27" s="125">
        <v>0</v>
      </c>
      <c r="X27" s="125">
        <v>0</v>
      </c>
      <c r="Y27" s="125">
        <v>0</v>
      </c>
      <c r="Z27" s="125">
        <v>0</v>
      </c>
      <c r="AA27" s="121">
        <v>0</v>
      </c>
    </row>
    <row r="28" spans="1:27" s="121" customFormat="1" ht="11.25" customHeight="1" x14ac:dyDescent="0.2">
      <c r="A28" s="124" t="s">
        <v>98</v>
      </c>
      <c r="C28" s="125">
        <v>0</v>
      </c>
      <c r="D28" s="125">
        <v>0</v>
      </c>
      <c r="E28" s="125">
        <v>0</v>
      </c>
      <c r="F28" s="125">
        <v>0</v>
      </c>
      <c r="G28" s="125">
        <v>0</v>
      </c>
      <c r="H28" s="125">
        <v>0</v>
      </c>
      <c r="I28" s="125">
        <v>0</v>
      </c>
      <c r="J28" s="125">
        <v>0</v>
      </c>
      <c r="K28" s="125">
        <v>0</v>
      </c>
      <c r="L28" s="125">
        <v>0</v>
      </c>
      <c r="M28" s="125">
        <v>0</v>
      </c>
      <c r="N28" s="125">
        <v>0</v>
      </c>
      <c r="O28" s="125">
        <v>0</v>
      </c>
      <c r="P28" s="125">
        <v>0</v>
      </c>
      <c r="Q28" s="125">
        <v>0</v>
      </c>
      <c r="R28" s="125">
        <v>0</v>
      </c>
      <c r="S28" s="125">
        <v>0</v>
      </c>
      <c r="T28" s="125">
        <v>0</v>
      </c>
      <c r="U28" s="125">
        <v>0</v>
      </c>
      <c r="V28" s="125">
        <v>0</v>
      </c>
      <c r="W28" s="125">
        <v>0</v>
      </c>
      <c r="X28" s="125">
        <v>0</v>
      </c>
      <c r="Y28" s="125">
        <v>0</v>
      </c>
      <c r="Z28" s="125">
        <v>0</v>
      </c>
      <c r="AA28" s="121">
        <v>0</v>
      </c>
    </row>
    <row r="29" spans="1:27" s="121" customFormat="1" ht="11.25" customHeight="1" x14ac:dyDescent="0.2">
      <c r="A29" s="124" t="s">
        <v>99</v>
      </c>
      <c r="C29" s="125">
        <v>0</v>
      </c>
      <c r="D29" s="125">
        <v>0</v>
      </c>
      <c r="E29" s="125">
        <v>0</v>
      </c>
      <c r="F29" s="125">
        <v>0</v>
      </c>
      <c r="G29" s="125">
        <v>0</v>
      </c>
      <c r="H29" s="125">
        <v>0</v>
      </c>
      <c r="I29" s="125">
        <v>0</v>
      </c>
      <c r="J29" s="125">
        <v>0</v>
      </c>
      <c r="K29" s="125">
        <v>0</v>
      </c>
      <c r="L29" s="125">
        <v>0</v>
      </c>
      <c r="M29" s="125">
        <v>0</v>
      </c>
      <c r="N29" s="125">
        <v>0</v>
      </c>
      <c r="O29" s="125">
        <v>0</v>
      </c>
      <c r="P29" s="125">
        <v>0</v>
      </c>
      <c r="Q29" s="125">
        <v>0</v>
      </c>
      <c r="R29" s="125">
        <v>0</v>
      </c>
      <c r="S29" s="125">
        <v>0</v>
      </c>
      <c r="T29" s="125">
        <v>0</v>
      </c>
      <c r="U29" s="125">
        <v>0</v>
      </c>
      <c r="V29" s="125">
        <v>0</v>
      </c>
      <c r="W29" s="125">
        <v>0</v>
      </c>
      <c r="X29" s="125">
        <v>0</v>
      </c>
      <c r="Y29" s="125">
        <v>0</v>
      </c>
      <c r="Z29" s="125">
        <v>0</v>
      </c>
      <c r="AA29" s="121">
        <v>0</v>
      </c>
    </row>
    <row r="30" spans="1:27" s="121" customFormat="1" ht="11.25" customHeight="1" thickBot="1" x14ac:dyDescent="0.25">
      <c r="A30" s="124" t="s">
        <v>100</v>
      </c>
      <c r="C30" s="125">
        <v>0</v>
      </c>
      <c r="D30" s="125">
        <v>0</v>
      </c>
      <c r="E30" s="125">
        <v>0</v>
      </c>
      <c r="F30" s="125">
        <v>0</v>
      </c>
      <c r="G30" s="125">
        <v>0</v>
      </c>
      <c r="H30" s="125">
        <v>0</v>
      </c>
      <c r="I30" s="125">
        <v>0</v>
      </c>
      <c r="J30" s="125">
        <v>0</v>
      </c>
      <c r="K30" s="125">
        <v>0</v>
      </c>
      <c r="L30" s="125">
        <v>0</v>
      </c>
      <c r="M30" s="125">
        <v>0</v>
      </c>
      <c r="N30" s="125">
        <v>0</v>
      </c>
      <c r="O30" s="125">
        <v>0</v>
      </c>
      <c r="P30" s="125">
        <v>0</v>
      </c>
      <c r="Q30" s="125">
        <v>0</v>
      </c>
      <c r="R30" s="125">
        <v>0</v>
      </c>
      <c r="S30" s="125">
        <v>0</v>
      </c>
      <c r="T30" s="125">
        <v>0</v>
      </c>
      <c r="U30" s="125">
        <v>0</v>
      </c>
      <c r="V30" s="125">
        <v>0</v>
      </c>
      <c r="W30" s="125">
        <v>0</v>
      </c>
      <c r="X30" s="125">
        <v>0</v>
      </c>
      <c r="Y30" s="125">
        <v>0</v>
      </c>
      <c r="Z30" s="125">
        <v>0</v>
      </c>
      <c r="AA30" s="121">
        <v>0</v>
      </c>
    </row>
    <row r="31" spans="1:27" s="121" customFormat="1" ht="11.25" customHeight="1" thickBot="1" x14ac:dyDescent="0.25">
      <c r="A31" s="126" t="s">
        <v>101</v>
      </c>
      <c r="B31" s="35"/>
      <c r="C31" s="36">
        <v>0</v>
      </c>
      <c r="D31" s="36">
        <v>0</v>
      </c>
      <c r="E31" s="36">
        <v>0</v>
      </c>
      <c r="F31" s="36">
        <v>0</v>
      </c>
      <c r="G31" s="36">
        <v>0</v>
      </c>
      <c r="H31" s="36">
        <v>0</v>
      </c>
      <c r="I31" s="36">
        <v>0</v>
      </c>
      <c r="J31" s="36">
        <v>0</v>
      </c>
      <c r="K31" s="36">
        <v>0</v>
      </c>
      <c r="L31" s="36">
        <v>0</v>
      </c>
      <c r="M31" s="36">
        <v>0</v>
      </c>
      <c r="N31" s="36">
        <v>0</v>
      </c>
      <c r="O31" s="36">
        <v>0</v>
      </c>
      <c r="P31" s="36">
        <v>0</v>
      </c>
      <c r="Q31" s="36">
        <v>0</v>
      </c>
      <c r="R31" s="36">
        <v>0</v>
      </c>
      <c r="S31" s="36">
        <v>0</v>
      </c>
      <c r="T31" s="36">
        <v>0</v>
      </c>
      <c r="U31" s="36">
        <v>0</v>
      </c>
      <c r="V31" s="36">
        <v>0</v>
      </c>
      <c r="W31" s="36">
        <v>0</v>
      </c>
      <c r="X31" s="36">
        <v>0</v>
      </c>
      <c r="Y31" s="36">
        <v>0</v>
      </c>
      <c r="Z31" s="37">
        <v>0</v>
      </c>
      <c r="AA31" s="121">
        <v>0</v>
      </c>
    </row>
    <row r="32" spans="1:27" s="121" customFormat="1" ht="13.5" customHeight="1" x14ac:dyDescent="0.2"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</row>
    <row r="33" spans="1:27" s="121" customFormat="1" ht="11.25" customHeight="1" thickBot="1" x14ac:dyDescent="0.25">
      <c r="A33" s="124" t="s">
        <v>123</v>
      </c>
      <c r="C33" s="125">
        <v>25000</v>
      </c>
      <c r="D33" s="125">
        <v>25000</v>
      </c>
      <c r="E33" s="125">
        <v>25000</v>
      </c>
      <c r="F33" s="125">
        <v>25000</v>
      </c>
      <c r="G33" s="125">
        <v>25000</v>
      </c>
      <c r="H33" s="125">
        <v>25000</v>
      </c>
      <c r="I33" s="125">
        <v>25000</v>
      </c>
      <c r="J33" s="125">
        <v>25000</v>
      </c>
      <c r="K33" s="125">
        <v>25000</v>
      </c>
      <c r="L33" s="125">
        <v>25000</v>
      </c>
      <c r="M33" s="125">
        <v>25000</v>
      </c>
      <c r="N33" s="125">
        <v>25000</v>
      </c>
      <c r="O33" s="125">
        <v>25000</v>
      </c>
      <c r="P33" s="125">
        <v>25000</v>
      </c>
      <c r="Q33" s="125">
        <v>25000</v>
      </c>
      <c r="R33" s="125">
        <v>25000</v>
      </c>
      <c r="S33" s="125">
        <v>25000</v>
      </c>
      <c r="T33" s="125">
        <v>25000</v>
      </c>
      <c r="U33" s="125">
        <v>25000</v>
      </c>
      <c r="V33" s="125">
        <v>25000</v>
      </c>
      <c r="W33" s="125">
        <v>25000</v>
      </c>
      <c r="X33" s="125">
        <v>25000</v>
      </c>
      <c r="Y33" s="125">
        <v>25000</v>
      </c>
      <c r="Z33" s="125">
        <v>25000</v>
      </c>
      <c r="AA33" s="124"/>
    </row>
    <row r="34" spans="1:27" s="121" customFormat="1" ht="11.25" customHeight="1" thickBot="1" x14ac:dyDescent="0.25">
      <c r="A34" s="126" t="s">
        <v>124</v>
      </c>
      <c r="B34" s="35"/>
      <c r="C34" s="36">
        <v>0</v>
      </c>
      <c r="D34" s="36">
        <v>0</v>
      </c>
      <c r="E34" s="36">
        <v>0</v>
      </c>
      <c r="F34" s="36">
        <v>0</v>
      </c>
      <c r="G34" s="36">
        <v>0</v>
      </c>
      <c r="H34" s="36">
        <v>0</v>
      </c>
      <c r="I34" s="36">
        <v>0</v>
      </c>
      <c r="J34" s="36">
        <v>0</v>
      </c>
      <c r="K34" s="36">
        <v>0</v>
      </c>
      <c r="L34" s="36">
        <v>0</v>
      </c>
      <c r="M34" s="36">
        <v>0</v>
      </c>
      <c r="N34" s="36">
        <v>0</v>
      </c>
      <c r="O34" s="36">
        <v>0</v>
      </c>
      <c r="P34" s="36">
        <v>0</v>
      </c>
      <c r="Q34" s="36">
        <v>0</v>
      </c>
      <c r="R34" s="36">
        <v>0</v>
      </c>
      <c r="S34" s="36">
        <v>0</v>
      </c>
      <c r="T34" s="36">
        <v>0</v>
      </c>
      <c r="U34" s="36">
        <v>0</v>
      </c>
      <c r="V34" s="36">
        <v>0</v>
      </c>
      <c r="W34" s="36">
        <v>0</v>
      </c>
      <c r="X34" s="36">
        <v>0</v>
      </c>
      <c r="Y34" s="36">
        <v>0</v>
      </c>
      <c r="Z34" s="37">
        <v>0</v>
      </c>
    </row>
    <row r="35" spans="1:27" ht="13.5" customHeight="1" thickBot="1" x14ac:dyDescent="0.25"/>
    <row r="36" spans="1:27" ht="13.5" hidden="1" customHeight="1" x14ac:dyDescent="0.2"/>
    <row r="37" spans="1:27" ht="13.5" hidden="1" customHeight="1" thickBot="1" x14ac:dyDescent="0.25"/>
    <row r="38" spans="1:27" s="121" customFormat="1" ht="12" customHeight="1" thickBot="1" x14ac:dyDescent="0.25">
      <c r="A38" s="122" t="s">
        <v>181</v>
      </c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</row>
    <row r="39" spans="1:27" s="121" customFormat="1" ht="11.25" customHeight="1" x14ac:dyDescent="0.2">
      <c r="A39" s="124" t="s">
        <v>97</v>
      </c>
      <c r="C39" s="125">
        <v>0</v>
      </c>
      <c r="D39" s="125">
        <v>0</v>
      </c>
      <c r="E39" s="125">
        <v>0</v>
      </c>
      <c r="F39" s="125">
        <v>0</v>
      </c>
      <c r="G39" s="125">
        <v>0</v>
      </c>
      <c r="H39" s="125">
        <v>0</v>
      </c>
      <c r="I39" s="125">
        <v>0</v>
      </c>
      <c r="J39" s="125">
        <v>0</v>
      </c>
      <c r="K39" s="125">
        <v>0</v>
      </c>
      <c r="L39" s="125">
        <v>0</v>
      </c>
      <c r="M39" s="125">
        <v>0</v>
      </c>
      <c r="N39" s="125">
        <v>0</v>
      </c>
      <c r="O39" s="125">
        <v>0</v>
      </c>
      <c r="P39" s="125">
        <v>0</v>
      </c>
      <c r="Q39" s="125">
        <v>0</v>
      </c>
      <c r="R39" s="125">
        <v>0</v>
      </c>
      <c r="S39" s="125">
        <v>0</v>
      </c>
      <c r="T39" s="125">
        <v>0</v>
      </c>
      <c r="U39" s="125">
        <v>0</v>
      </c>
      <c r="V39" s="125">
        <v>0</v>
      </c>
      <c r="W39" s="125">
        <v>0</v>
      </c>
      <c r="X39" s="125">
        <v>0</v>
      </c>
      <c r="Y39" s="125">
        <v>0</v>
      </c>
      <c r="Z39" s="125">
        <v>0</v>
      </c>
      <c r="AA39" s="121">
        <v>0</v>
      </c>
    </row>
    <row r="40" spans="1:27" s="121" customFormat="1" ht="11.25" customHeight="1" x14ac:dyDescent="0.2">
      <c r="A40" s="124" t="s">
        <v>98</v>
      </c>
      <c r="C40" s="125">
        <v>0</v>
      </c>
      <c r="D40" s="125">
        <v>0</v>
      </c>
      <c r="E40" s="125">
        <v>0</v>
      </c>
      <c r="F40" s="125">
        <v>0</v>
      </c>
      <c r="G40" s="125">
        <v>0</v>
      </c>
      <c r="H40" s="125">
        <v>0</v>
      </c>
      <c r="I40" s="125">
        <v>-3254</v>
      </c>
      <c r="J40" s="125">
        <v>-3378.9677000000001</v>
      </c>
      <c r="K40" s="125">
        <v>-3164.8</v>
      </c>
      <c r="L40" s="125">
        <v>0</v>
      </c>
      <c r="M40" s="125">
        <v>0</v>
      </c>
      <c r="N40" s="125">
        <v>0</v>
      </c>
      <c r="O40" s="125">
        <v>0</v>
      </c>
      <c r="P40" s="125">
        <v>0</v>
      </c>
      <c r="Q40" s="125">
        <v>0</v>
      </c>
      <c r="R40" s="125">
        <v>0</v>
      </c>
      <c r="S40" s="125">
        <v>0</v>
      </c>
      <c r="T40" s="125">
        <v>0</v>
      </c>
      <c r="U40" s="125">
        <v>-3287.6451999999999</v>
      </c>
      <c r="V40" s="125">
        <v>-3287.6451999999999</v>
      </c>
      <c r="W40" s="125">
        <v>-3296.4333000000001</v>
      </c>
      <c r="X40" s="125">
        <v>0</v>
      </c>
      <c r="Y40" s="125">
        <v>0</v>
      </c>
      <c r="Z40" s="125">
        <v>0</v>
      </c>
      <c r="AA40" s="121">
        <v>-826.42880000000002</v>
      </c>
    </row>
    <row r="41" spans="1:27" s="121" customFormat="1" ht="11.25" customHeight="1" x14ac:dyDescent="0.2">
      <c r="A41" s="124" t="s">
        <v>99</v>
      </c>
      <c r="C41" s="125">
        <v>0</v>
      </c>
      <c r="D41" s="125">
        <v>0</v>
      </c>
      <c r="E41" s="125">
        <v>0</v>
      </c>
      <c r="F41" s="125">
        <v>0</v>
      </c>
      <c r="G41" s="125">
        <v>0</v>
      </c>
      <c r="H41" s="125">
        <v>0</v>
      </c>
      <c r="I41" s="125">
        <v>0</v>
      </c>
      <c r="J41" s="125">
        <v>0</v>
      </c>
      <c r="K41" s="125">
        <v>0</v>
      </c>
      <c r="L41" s="125">
        <v>0</v>
      </c>
      <c r="M41" s="125">
        <v>0</v>
      </c>
      <c r="N41" s="125">
        <v>0</v>
      </c>
      <c r="O41" s="125">
        <v>0</v>
      </c>
      <c r="P41" s="125">
        <v>0</v>
      </c>
      <c r="Q41" s="125">
        <v>0</v>
      </c>
      <c r="R41" s="125">
        <v>0</v>
      </c>
      <c r="S41" s="125">
        <v>0</v>
      </c>
      <c r="T41" s="125">
        <v>0</v>
      </c>
      <c r="U41" s="125">
        <v>0</v>
      </c>
      <c r="V41" s="125">
        <v>0</v>
      </c>
      <c r="W41" s="125">
        <v>0</v>
      </c>
      <c r="X41" s="125">
        <v>0</v>
      </c>
      <c r="Y41" s="125">
        <v>0</v>
      </c>
      <c r="Z41" s="125">
        <v>0</v>
      </c>
      <c r="AA41" s="121">
        <v>0</v>
      </c>
    </row>
    <row r="42" spans="1:27" s="121" customFormat="1" ht="11.25" customHeight="1" thickBot="1" x14ac:dyDescent="0.25">
      <c r="A42" s="124" t="s">
        <v>100</v>
      </c>
      <c r="C42" s="125">
        <v>0</v>
      </c>
      <c r="D42" s="125">
        <v>0</v>
      </c>
      <c r="E42" s="125">
        <v>0</v>
      </c>
      <c r="F42" s="125">
        <v>0</v>
      </c>
      <c r="G42" s="125">
        <v>0</v>
      </c>
      <c r="H42" s="125">
        <v>0</v>
      </c>
      <c r="I42" s="125">
        <v>0</v>
      </c>
      <c r="J42" s="125">
        <v>0</v>
      </c>
      <c r="K42" s="125">
        <v>0</v>
      </c>
      <c r="L42" s="125">
        <v>0</v>
      </c>
      <c r="M42" s="125">
        <v>0</v>
      </c>
      <c r="N42" s="125">
        <v>0</v>
      </c>
      <c r="O42" s="125">
        <v>0</v>
      </c>
      <c r="P42" s="125">
        <v>0</v>
      </c>
      <c r="Q42" s="125">
        <v>0</v>
      </c>
      <c r="R42" s="125">
        <v>0</v>
      </c>
      <c r="S42" s="125">
        <v>0</v>
      </c>
      <c r="T42" s="125">
        <v>0</v>
      </c>
      <c r="U42" s="125">
        <v>0</v>
      </c>
      <c r="V42" s="125">
        <v>0</v>
      </c>
      <c r="W42" s="125">
        <v>0</v>
      </c>
      <c r="X42" s="125">
        <v>0</v>
      </c>
      <c r="Y42" s="125">
        <v>0</v>
      </c>
      <c r="Z42" s="125">
        <v>0</v>
      </c>
      <c r="AA42" s="121">
        <v>0</v>
      </c>
    </row>
    <row r="43" spans="1:27" s="121" customFormat="1" ht="11.25" customHeight="1" thickBot="1" x14ac:dyDescent="0.25">
      <c r="A43" s="126" t="s">
        <v>101</v>
      </c>
      <c r="B43" s="35"/>
      <c r="C43" s="36">
        <v>0</v>
      </c>
      <c r="D43" s="36">
        <v>0</v>
      </c>
      <c r="E43" s="36">
        <v>0</v>
      </c>
      <c r="F43" s="36">
        <v>0</v>
      </c>
      <c r="G43" s="36">
        <v>0</v>
      </c>
      <c r="H43" s="36">
        <v>0</v>
      </c>
      <c r="I43" s="36">
        <v>-3254</v>
      </c>
      <c r="J43" s="36">
        <v>-3378.9677000000001</v>
      </c>
      <c r="K43" s="36">
        <v>-3164.8</v>
      </c>
      <c r="L43" s="36">
        <v>0</v>
      </c>
      <c r="M43" s="36">
        <v>0</v>
      </c>
      <c r="N43" s="36">
        <v>0</v>
      </c>
      <c r="O43" s="36">
        <v>0</v>
      </c>
      <c r="P43" s="36">
        <v>0</v>
      </c>
      <c r="Q43" s="36">
        <v>0</v>
      </c>
      <c r="R43" s="36">
        <v>0</v>
      </c>
      <c r="S43" s="36">
        <v>0</v>
      </c>
      <c r="T43" s="36">
        <v>0</v>
      </c>
      <c r="U43" s="36">
        <v>-3287.6451999999999</v>
      </c>
      <c r="V43" s="36">
        <v>-3287.6451999999999</v>
      </c>
      <c r="W43" s="36">
        <v>-3296.4333000000001</v>
      </c>
      <c r="X43" s="36">
        <v>0</v>
      </c>
      <c r="Y43" s="36">
        <v>0</v>
      </c>
      <c r="Z43" s="37">
        <v>0</v>
      </c>
      <c r="AA43" s="121">
        <v>-826.42880000000002</v>
      </c>
    </row>
  </sheetData>
  <printOptions gridLines="1"/>
  <pageMargins left="0.75" right="0.75" top="0.5" bottom="0.5" header="0" footer="0"/>
  <pageSetup paperSize="5" scale="90" fitToWidth="0" fitToHeight="0" orientation="landscape" cellComments="asDisplayed" r:id="rId1"/>
  <headerFooter alignWithMargins="0">
    <oddFooter>&amp;L&amp;A&amp;CPage &amp;P of 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1"/>
  <dimension ref="A1:AA43"/>
  <sheetViews>
    <sheetView showGridLines="0" defaultGridColor="0" colorId="22" workbookViewId="0">
      <pane ySplit="5" topLeftCell="A6" activePane="bottomLeft" state="frozen"/>
      <selection activeCell="A4" sqref="A4"/>
      <selection pane="bottomLeft" activeCell="A4" sqref="A4"/>
    </sheetView>
  </sheetViews>
  <sheetFormatPr defaultColWidth="12" defaultRowHeight="13.5" customHeight="1" x14ac:dyDescent="0.2"/>
  <cols>
    <col min="1" max="1" width="36.6640625" style="24" customWidth="1"/>
    <col min="2" max="2" width="4" style="30" customWidth="1"/>
    <col min="3" max="26" width="13.33203125" style="30" customWidth="1"/>
    <col min="27" max="27" width="16" style="30" hidden="1" customWidth="1"/>
    <col min="28" max="16384" width="12" style="30"/>
  </cols>
  <sheetData>
    <row r="1" spans="1:27" s="121" customFormat="1" ht="12" customHeight="1" x14ac:dyDescent="0.2">
      <c r="A1" s="120" t="s">
        <v>182</v>
      </c>
    </row>
    <row r="2" spans="1:27" s="121" customFormat="1" ht="12" customHeight="1" x14ac:dyDescent="0.2">
      <c r="A2" s="120" t="s">
        <v>155</v>
      </c>
    </row>
    <row r="3" spans="1:27" s="121" customFormat="1" ht="12" customHeight="1" x14ac:dyDescent="0.2">
      <c r="A3" s="120" t="s">
        <v>156</v>
      </c>
    </row>
    <row r="4" spans="1:27" s="121" customFormat="1" ht="13.5" customHeight="1" thickBot="1" x14ac:dyDescent="0.25"/>
    <row r="5" spans="1:27" s="121" customFormat="1" ht="12" customHeight="1" thickBot="1" x14ac:dyDescent="0.25">
      <c r="A5" s="122" t="s">
        <v>39</v>
      </c>
      <c r="C5" s="39" t="s">
        <v>157</v>
      </c>
      <c r="D5" s="39" t="s">
        <v>158</v>
      </c>
      <c r="E5" s="39" t="s">
        <v>159</v>
      </c>
      <c r="F5" s="39" t="s">
        <v>160</v>
      </c>
      <c r="G5" s="39" t="s">
        <v>161</v>
      </c>
      <c r="H5" s="39" t="s">
        <v>162</v>
      </c>
      <c r="I5" s="39" t="s">
        <v>163</v>
      </c>
      <c r="J5" s="39" t="s">
        <v>164</v>
      </c>
      <c r="K5" s="39" t="s">
        <v>165</v>
      </c>
      <c r="L5" s="39" t="s">
        <v>166</v>
      </c>
      <c r="M5" s="39" t="s">
        <v>167</v>
      </c>
      <c r="N5" s="39" t="s">
        <v>168</v>
      </c>
      <c r="O5" s="39" t="s">
        <v>169</v>
      </c>
      <c r="P5" s="39" t="s">
        <v>170</v>
      </c>
      <c r="Q5" s="39" t="s">
        <v>171</v>
      </c>
      <c r="R5" s="39" t="s">
        <v>172</v>
      </c>
      <c r="S5" s="39" t="s">
        <v>173</v>
      </c>
      <c r="T5" s="39" t="s">
        <v>174</v>
      </c>
      <c r="U5" s="39" t="s">
        <v>175</v>
      </c>
      <c r="V5" s="39" t="s">
        <v>176</v>
      </c>
      <c r="W5" s="39" t="s">
        <v>177</v>
      </c>
      <c r="X5" s="39" t="s">
        <v>178</v>
      </c>
      <c r="Y5" s="39" t="s">
        <v>179</v>
      </c>
      <c r="Z5" s="39" t="s">
        <v>180</v>
      </c>
      <c r="AA5" s="123" t="s">
        <v>39</v>
      </c>
    </row>
    <row r="6" spans="1:27" s="121" customFormat="1" ht="11.25" customHeight="1" x14ac:dyDescent="0.2">
      <c r="A6" s="124" t="s">
        <v>97</v>
      </c>
      <c r="C6" s="125">
        <v>0</v>
      </c>
      <c r="D6" s="125">
        <v>0</v>
      </c>
      <c r="E6" s="125">
        <v>0</v>
      </c>
      <c r="F6" s="125">
        <v>0</v>
      </c>
      <c r="G6" s="125">
        <v>0</v>
      </c>
      <c r="H6" s="125">
        <v>0</v>
      </c>
      <c r="I6" s="125">
        <v>0</v>
      </c>
      <c r="J6" s="125">
        <v>0</v>
      </c>
      <c r="K6" s="125">
        <v>0</v>
      </c>
      <c r="L6" s="125">
        <v>0</v>
      </c>
      <c r="M6" s="125">
        <v>0</v>
      </c>
      <c r="N6" s="125">
        <v>0</v>
      </c>
      <c r="O6" s="125">
        <v>0</v>
      </c>
      <c r="P6" s="125">
        <v>0</v>
      </c>
      <c r="Q6" s="125">
        <v>0</v>
      </c>
      <c r="R6" s="125">
        <v>0</v>
      </c>
      <c r="S6" s="125">
        <v>0</v>
      </c>
      <c r="T6" s="125">
        <v>0</v>
      </c>
      <c r="U6" s="125">
        <v>0</v>
      </c>
      <c r="V6" s="125">
        <v>0</v>
      </c>
      <c r="W6" s="125">
        <v>0</v>
      </c>
      <c r="X6" s="125">
        <v>0</v>
      </c>
      <c r="Y6" s="125">
        <v>0</v>
      </c>
      <c r="Z6" s="125">
        <v>0</v>
      </c>
      <c r="AA6" s="121">
        <v>0</v>
      </c>
    </row>
    <row r="7" spans="1:27" s="121" customFormat="1" ht="11.25" customHeight="1" x14ac:dyDescent="0.2">
      <c r="A7" s="124" t="s">
        <v>98</v>
      </c>
      <c r="C7" s="125">
        <v>30000</v>
      </c>
      <c r="D7" s="125">
        <v>30000</v>
      </c>
      <c r="E7" s="125">
        <v>30000</v>
      </c>
      <c r="F7" s="125">
        <v>0</v>
      </c>
      <c r="G7" s="125">
        <v>0</v>
      </c>
      <c r="H7" s="125">
        <v>0</v>
      </c>
      <c r="I7" s="125">
        <v>0</v>
      </c>
      <c r="J7" s="125">
        <v>0</v>
      </c>
      <c r="K7" s="125">
        <v>0</v>
      </c>
      <c r="L7" s="125">
        <v>0</v>
      </c>
      <c r="M7" s="125">
        <v>0</v>
      </c>
      <c r="N7" s="125">
        <v>0</v>
      </c>
      <c r="O7" s="125">
        <v>0</v>
      </c>
      <c r="P7" s="125">
        <v>0</v>
      </c>
      <c r="Q7" s="125">
        <v>0</v>
      </c>
      <c r="R7" s="125">
        <v>0</v>
      </c>
      <c r="S7" s="125">
        <v>0</v>
      </c>
      <c r="T7" s="125">
        <v>0</v>
      </c>
      <c r="U7" s="125">
        <v>0</v>
      </c>
      <c r="V7" s="125">
        <v>0</v>
      </c>
      <c r="W7" s="125">
        <v>0</v>
      </c>
      <c r="X7" s="125">
        <v>0</v>
      </c>
      <c r="Y7" s="125">
        <v>0</v>
      </c>
      <c r="Z7" s="125">
        <v>0</v>
      </c>
      <c r="AA7" s="121">
        <v>3698.6302000000001</v>
      </c>
    </row>
    <row r="8" spans="1:27" s="121" customFormat="1" ht="11.25" customHeight="1" x14ac:dyDescent="0.2">
      <c r="A8" s="124" t="s">
        <v>99</v>
      </c>
      <c r="C8" s="125">
        <v>0</v>
      </c>
      <c r="D8" s="125">
        <v>0</v>
      </c>
      <c r="E8" s="125">
        <v>0</v>
      </c>
      <c r="F8" s="125">
        <v>0</v>
      </c>
      <c r="G8" s="125">
        <v>0</v>
      </c>
      <c r="H8" s="125">
        <v>0</v>
      </c>
      <c r="I8" s="125">
        <v>0</v>
      </c>
      <c r="J8" s="125">
        <v>0</v>
      </c>
      <c r="K8" s="125">
        <v>0</v>
      </c>
      <c r="L8" s="125">
        <v>0</v>
      </c>
      <c r="M8" s="125">
        <v>0</v>
      </c>
      <c r="N8" s="125">
        <v>0</v>
      </c>
      <c r="O8" s="125">
        <v>0</v>
      </c>
      <c r="P8" s="125">
        <v>0</v>
      </c>
      <c r="Q8" s="125">
        <v>0</v>
      </c>
      <c r="R8" s="125">
        <v>0</v>
      </c>
      <c r="S8" s="125">
        <v>0</v>
      </c>
      <c r="T8" s="125">
        <v>0</v>
      </c>
      <c r="U8" s="125">
        <v>0</v>
      </c>
      <c r="V8" s="125">
        <v>0</v>
      </c>
      <c r="W8" s="125">
        <v>0</v>
      </c>
      <c r="X8" s="125">
        <v>0</v>
      </c>
      <c r="Y8" s="125">
        <v>0</v>
      </c>
      <c r="Z8" s="125">
        <v>0</v>
      </c>
      <c r="AA8" s="121">
        <v>0</v>
      </c>
    </row>
    <row r="9" spans="1:27" s="121" customFormat="1" ht="11.25" customHeight="1" thickBot="1" x14ac:dyDescent="0.25">
      <c r="A9" s="124" t="s">
        <v>100</v>
      </c>
      <c r="C9" s="125">
        <v>0</v>
      </c>
      <c r="D9" s="125">
        <v>0</v>
      </c>
      <c r="E9" s="125">
        <v>0</v>
      </c>
      <c r="F9" s="125">
        <v>0</v>
      </c>
      <c r="G9" s="125">
        <v>0</v>
      </c>
      <c r="H9" s="125">
        <v>0</v>
      </c>
      <c r="I9" s="125">
        <v>0</v>
      </c>
      <c r="J9" s="125">
        <v>0</v>
      </c>
      <c r="K9" s="125">
        <v>0</v>
      </c>
      <c r="L9" s="125">
        <v>0</v>
      </c>
      <c r="M9" s="125">
        <v>0</v>
      </c>
      <c r="N9" s="125">
        <v>0</v>
      </c>
      <c r="O9" s="125">
        <v>0</v>
      </c>
      <c r="P9" s="125">
        <v>0</v>
      </c>
      <c r="Q9" s="125">
        <v>0</v>
      </c>
      <c r="R9" s="125">
        <v>0</v>
      </c>
      <c r="S9" s="125">
        <v>0</v>
      </c>
      <c r="T9" s="125">
        <v>0</v>
      </c>
      <c r="U9" s="125">
        <v>0</v>
      </c>
      <c r="V9" s="125">
        <v>0</v>
      </c>
      <c r="W9" s="125">
        <v>0</v>
      </c>
      <c r="X9" s="125">
        <v>0</v>
      </c>
      <c r="Y9" s="125">
        <v>0</v>
      </c>
      <c r="Z9" s="125">
        <v>0</v>
      </c>
      <c r="AA9" s="121">
        <v>0</v>
      </c>
    </row>
    <row r="10" spans="1:27" s="121" customFormat="1" ht="11.25" customHeight="1" thickBot="1" x14ac:dyDescent="0.25">
      <c r="A10" s="126" t="s">
        <v>101</v>
      </c>
      <c r="B10" s="35"/>
      <c r="C10" s="36">
        <v>30000</v>
      </c>
      <c r="D10" s="36">
        <v>30000</v>
      </c>
      <c r="E10" s="36">
        <v>30000</v>
      </c>
      <c r="F10" s="36">
        <v>0</v>
      </c>
      <c r="G10" s="36">
        <v>0</v>
      </c>
      <c r="H10" s="36">
        <v>0</v>
      </c>
      <c r="I10" s="36">
        <v>0</v>
      </c>
      <c r="J10" s="36">
        <v>0</v>
      </c>
      <c r="K10" s="36">
        <v>0</v>
      </c>
      <c r="L10" s="36">
        <v>0</v>
      </c>
      <c r="M10" s="36">
        <v>0</v>
      </c>
      <c r="N10" s="36">
        <v>0</v>
      </c>
      <c r="O10" s="36">
        <v>0</v>
      </c>
      <c r="P10" s="36">
        <v>0</v>
      </c>
      <c r="Q10" s="36">
        <v>0</v>
      </c>
      <c r="R10" s="36">
        <v>0</v>
      </c>
      <c r="S10" s="36">
        <v>0</v>
      </c>
      <c r="T10" s="36">
        <v>0</v>
      </c>
      <c r="U10" s="36">
        <v>0</v>
      </c>
      <c r="V10" s="36">
        <v>0</v>
      </c>
      <c r="W10" s="36">
        <v>0</v>
      </c>
      <c r="X10" s="36">
        <v>0</v>
      </c>
      <c r="Y10" s="36">
        <v>0</v>
      </c>
      <c r="Z10" s="37">
        <v>0</v>
      </c>
      <c r="AA10" s="121">
        <v>3698.6302000000001</v>
      </c>
    </row>
    <row r="11" spans="1:27" s="121" customFormat="1" ht="13.5" customHeight="1" x14ac:dyDescent="0.2"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</row>
    <row r="12" spans="1:27" s="121" customFormat="1" ht="13.5" customHeight="1" x14ac:dyDescent="0.2"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</row>
    <row r="13" spans="1:27" s="121" customFormat="1" ht="13.5" customHeight="1" thickBot="1" x14ac:dyDescent="0.25"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</row>
    <row r="14" spans="1:27" s="121" customFormat="1" ht="12" customHeight="1" thickBot="1" x14ac:dyDescent="0.25">
      <c r="A14" s="122" t="s">
        <v>125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</row>
    <row r="15" spans="1:27" s="121" customFormat="1" ht="11.25" customHeight="1" x14ac:dyDescent="0.2">
      <c r="A15" s="124" t="s">
        <v>97</v>
      </c>
      <c r="C15" s="125">
        <v>0</v>
      </c>
      <c r="D15" s="125">
        <v>0</v>
      </c>
      <c r="E15" s="125">
        <v>0</v>
      </c>
      <c r="F15" s="125">
        <v>0</v>
      </c>
      <c r="G15" s="125">
        <v>0</v>
      </c>
      <c r="H15" s="125">
        <v>0</v>
      </c>
      <c r="I15" s="125">
        <v>0</v>
      </c>
      <c r="J15" s="125">
        <v>0</v>
      </c>
      <c r="K15" s="125">
        <v>0</v>
      </c>
      <c r="L15" s="125">
        <v>0</v>
      </c>
      <c r="M15" s="125">
        <v>0</v>
      </c>
      <c r="N15" s="125">
        <v>0</v>
      </c>
      <c r="O15" s="125">
        <v>0</v>
      </c>
      <c r="P15" s="125">
        <v>0</v>
      </c>
      <c r="Q15" s="125">
        <v>0</v>
      </c>
      <c r="R15" s="125">
        <v>0</v>
      </c>
      <c r="S15" s="125">
        <v>0</v>
      </c>
      <c r="T15" s="125">
        <v>0</v>
      </c>
      <c r="U15" s="125">
        <v>0</v>
      </c>
      <c r="V15" s="125">
        <v>0</v>
      </c>
      <c r="W15" s="125">
        <v>0</v>
      </c>
      <c r="X15" s="125">
        <v>0</v>
      </c>
      <c r="Y15" s="125">
        <v>0</v>
      </c>
      <c r="Z15" s="125">
        <v>0</v>
      </c>
      <c r="AA15" s="121">
        <v>0</v>
      </c>
    </row>
    <row r="16" spans="1:27" s="121" customFormat="1" ht="11.25" customHeight="1" x14ac:dyDescent="0.2">
      <c r="A16" s="124" t="s">
        <v>98</v>
      </c>
      <c r="C16" s="125">
        <v>25000</v>
      </c>
      <c r="D16" s="125">
        <v>25000</v>
      </c>
      <c r="E16" s="125">
        <v>25000</v>
      </c>
      <c r="F16" s="125">
        <v>0</v>
      </c>
      <c r="G16" s="125">
        <v>0</v>
      </c>
      <c r="H16" s="125">
        <v>0</v>
      </c>
      <c r="I16" s="125">
        <v>0</v>
      </c>
      <c r="J16" s="125">
        <v>0</v>
      </c>
      <c r="K16" s="125">
        <v>0</v>
      </c>
      <c r="L16" s="125">
        <v>0</v>
      </c>
      <c r="M16" s="125">
        <v>0</v>
      </c>
      <c r="N16" s="125">
        <v>0</v>
      </c>
      <c r="O16" s="125">
        <v>0</v>
      </c>
      <c r="P16" s="125">
        <v>0</v>
      </c>
      <c r="Q16" s="125">
        <v>0</v>
      </c>
      <c r="R16" s="125">
        <v>0</v>
      </c>
      <c r="S16" s="125">
        <v>0</v>
      </c>
      <c r="T16" s="125">
        <v>0</v>
      </c>
      <c r="U16" s="125">
        <v>0</v>
      </c>
      <c r="V16" s="125">
        <v>0</v>
      </c>
      <c r="W16" s="125">
        <v>0</v>
      </c>
      <c r="X16" s="125">
        <v>0</v>
      </c>
      <c r="Y16" s="125">
        <v>0</v>
      </c>
      <c r="Z16" s="125">
        <v>0</v>
      </c>
      <c r="AA16" s="121">
        <v>3082.1918000000001</v>
      </c>
    </row>
    <row r="17" spans="1:27" s="121" customFormat="1" ht="11.25" customHeight="1" x14ac:dyDescent="0.2">
      <c r="A17" s="124" t="s">
        <v>99</v>
      </c>
      <c r="C17" s="125">
        <v>0</v>
      </c>
      <c r="D17" s="125">
        <v>0</v>
      </c>
      <c r="E17" s="125">
        <v>0</v>
      </c>
      <c r="F17" s="125">
        <v>0</v>
      </c>
      <c r="G17" s="125">
        <v>0</v>
      </c>
      <c r="H17" s="125">
        <v>0</v>
      </c>
      <c r="I17" s="125">
        <v>0</v>
      </c>
      <c r="J17" s="125">
        <v>0</v>
      </c>
      <c r="K17" s="125">
        <v>0</v>
      </c>
      <c r="L17" s="125">
        <v>0</v>
      </c>
      <c r="M17" s="125">
        <v>0</v>
      </c>
      <c r="N17" s="125">
        <v>0</v>
      </c>
      <c r="O17" s="125">
        <v>0</v>
      </c>
      <c r="P17" s="125">
        <v>0</v>
      </c>
      <c r="Q17" s="125">
        <v>0</v>
      </c>
      <c r="R17" s="125">
        <v>0</v>
      </c>
      <c r="S17" s="125">
        <v>0</v>
      </c>
      <c r="T17" s="125">
        <v>0</v>
      </c>
      <c r="U17" s="125">
        <v>0</v>
      </c>
      <c r="V17" s="125">
        <v>0</v>
      </c>
      <c r="W17" s="125">
        <v>0</v>
      </c>
      <c r="X17" s="125">
        <v>0</v>
      </c>
      <c r="Y17" s="125">
        <v>0</v>
      </c>
      <c r="Z17" s="125">
        <v>0</v>
      </c>
      <c r="AA17" s="121">
        <v>0</v>
      </c>
    </row>
    <row r="18" spans="1:27" s="121" customFormat="1" ht="11.25" customHeight="1" thickBot="1" x14ac:dyDescent="0.25">
      <c r="A18" s="124" t="s">
        <v>100</v>
      </c>
      <c r="C18" s="125">
        <v>0</v>
      </c>
      <c r="D18" s="125">
        <v>0</v>
      </c>
      <c r="E18" s="125">
        <v>0</v>
      </c>
      <c r="F18" s="125">
        <v>0</v>
      </c>
      <c r="G18" s="125">
        <v>0</v>
      </c>
      <c r="H18" s="125">
        <v>0</v>
      </c>
      <c r="I18" s="125">
        <v>0</v>
      </c>
      <c r="J18" s="125">
        <v>0</v>
      </c>
      <c r="K18" s="125">
        <v>0</v>
      </c>
      <c r="L18" s="125">
        <v>0</v>
      </c>
      <c r="M18" s="125">
        <v>0</v>
      </c>
      <c r="N18" s="125">
        <v>0</v>
      </c>
      <c r="O18" s="125">
        <v>0</v>
      </c>
      <c r="P18" s="125">
        <v>0</v>
      </c>
      <c r="Q18" s="125">
        <v>0</v>
      </c>
      <c r="R18" s="125">
        <v>0</v>
      </c>
      <c r="S18" s="125">
        <v>0</v>
      </c>
      <c r="T18" s="125">
        <v>0</v>
      </c>
      <c r="U18" s="125">
        <v>0</v>
      </c>
      <c r="V18" s="125">
        <v>0</v>
      </c>
      <c r="W18" s="125">
        <v>0</v>
      </c>
      <c r="X18" s="125">
        <v>0</v>
      </c>
      <c r="Y18" s="125">
        <v>0</v>
      </c>
      <c r="Z18" s="125">
        <v>0</v>
      </c>
      <c r="AA18" s="121">
        <v>0</v>
      </c>
    </row>
    <row r="19" spans="1:27" s="121" customFormat="1" ht="11.25" customHeight="1" thickBot="1" x14ac:dyDescent="0.25">
      <c r="A19" s="126" t="s">
        <v>101</v>
      </c>
      <c r="B19" s="35"/>
      <c r="C19" s="36">
        <v>25000</v>
      </c>
      <c r="D19" s="36">
        <v>25000</v>
      </c>
      <c r="E19" s="36">
        <v>25000</v>
      </c>
      <c r="F19" s="36">
        <v>0</v>
      </c>
      <c r="G19" s="36">
        <v>0</v>
      </c>
      <c r="H19" s="36">
        <v>0</v>
      </c>
      <c r="I19" s="36">
        <v>0</v>
      </c>
      <c r="J19" s="36">
        <v>0</v>
      </c>
      <c r="K19" s="36">
        <v>0</v>
      </c>
      <c r="L19" s="36">
        <v>0</v>
      </c>
      <c r="M19" s="36">
        <v>0</v>
      </c>
      <c r="N19" s="36">
        <v>0</v>
      </c>
      <c r="O19" s="36">
        <v>0</v>
      </c>
      <c r="P19" s="36">
        <v>0</v>
      </c>
      <c r="Q19" s="36">
        <v>0</v>
      </c>
      <c r="R19" s="36">
        <v>0</v>
      </c>
      <c r="S19" s="36">
        <v>0</v>
      </c>
      <c r="T19" s="36">
        <v>0</v>
      </c>
      <c r="U19" s="36">
        <v>0</v>
      </c>
      <c r="V19" s="36">
        <v>0</v>
      </c>
      <c r="W19" s="36">
        <v>0</v>
      </c>
      <c r="X19" s="36">
        <v>0</v>
      </c>
      <c r="Y19" s="36">
        <v>0</v>
      </c>
      <c r="Z19" s="37">
        <v>0</v>
      </c>
      <c r="AA19" s="121">
        <v>3082.1918000000001</v>
      </c>
    </row>
    <row r="20" spans="1:27" s="121" customFormat="1" ht="13.5" customHeight="1" x14ac:dyDescent="0.2"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</row>
    <row r="21" spans="1:27" s="121" customFormat="1" ht="11.25" customHeight="1" thickBot="1" x14ac:dyDescent="0.25">
      <c r="A21" s="124" t="s">
        <v>126</v>
      </c>
      <c r="C21" s="125">
        <v>0</v>
      </c>
      <c r="D21" s="125">
        <v>0</v>
      </c>
      <c r="E21" s="125">
        <v>0</v>
      </c>
      <c r="F21" s="125">
        <v>0</v>
      </c>
      <c r="G21" s="125">
        <v>0</v>
      </c>
      <c r="H21" s="125">
        <v>0</v>
      </c>
      <c r="I21" s="125">
        <v>0</v>
      </c>
      <c r="J21" s="125">
        <v>0</v>
      </c>
      <c r="K21" s="125">
        <v>0</v>
      </c>
      <c r="L21" s="125">
        <v>0</v>
      </c>
      <c r="M21" s="125">
        <v>0</v>
      </c>
      <c r="N21" s="125">
        <v>0</v>
      </c>
      <c r="O21" s="125">
        <v>0</v>
      </c>
      <c r="P21" s="125">
        <v>0</v>
      </c>
      <c r="Q21" s="125">
        <v>0</v>
      </c>
      <c r="R21" s="125">
        <v>0</v>
      </c>
      <c r="S21" s="125">
        <v>0</v>
      </c>
      <c r="T21" s="125">
        <v>0</v>
      </c>
      <c r="U21" s="125">
        <v>0</v>
      </c>
      <c r="V21" s="125">
        <v>0</v>
      </c>
      <c r="W21" s="125">
        <v>0</v>
      </c>
      <c r="X21" s="125">
        <v>0</v>
      </c>
      <c r="Y21" s="125">
        <v>0</v>
      </c>
      <c r="Z21" s="125">
        <v>0</v>
      </c>
      <c r="AA21" s="124"/>
    </row>
    <row r="22" spans="1:27" s="121" customFormat="1" ht="11.25" customHeight="1" thickBot="1" x14ac:dyDescent="0.25">
      <c r="A22" s="126" t="s">
        <v>124</v>
      </c>
      <c r="B22" s="35"/>
      <c r="C22" s="36">
        <v>25000</v>
      </c>
      <c r="D22" s="36">
        <v>25000</v>
      </c>
      <c r="E22" s="36">
        <v>25000</v>
      </c>
      <c r="F22" s="36">
        <v>0</v>
      </c>
      <c r="G22" s="36">
        <v>0</v>
      </c>
      <c r="H22" s="36">
        <v>0</v>
      </c>
      <c r="I22" s="36">
        <v>0</v>
      </c>
      <c r="J22" s="36">
        <v>0</v>
      </c>
      <c r="K22" s="36">
        <v>0</v>
      </c>
      <c r="L22" s="36">
        <v>0</v>
      </c>
      <c r="M22" s="36">
        <v>0</v>
      </c>
      <c r="N22" s="36">
        <v>0</v>
      </c>
      <c r="O22" s="36">
        <v>0</v>
      </c>
      <c r="P22" s="36">
        <v>0</v>
      </c>
      <c r="Q22" s="36">
        <v>0</v>
      </c>
      <c r="R22" s="36">
        <v>0</v>
      </c>
      <c r="S22" s="36">
        <v>0</v>
      </c>
      <c r="T22" s="36">
        <v>0</v>
      </c>
      <c r="U22" s="36">
        <v>0</v>
      </c>
      <c r="V22" s="36">
        <v>0</v>
      </c>
      <c r="W22" s="36">
        <v>0</v>
      </c>
      <c r="X22" s="36">
        <v>0</v>
      </c>
      <c r="Y22" s="36">
        <v>0</v>
      </c>
      <c r="Z22" s="36">
        <v>0</v>
      </c>
    </row>
    <row r="23" spans="1:27" s="121" customFormat="1" ht="13.5" customHeight="1" x14ac:dyDescent="0.2"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</row>
    <row r="24" spans="1:27" s="121" customFormat="1" ht="13.5" customHeight="1" x14ac:dyDescent="0.2"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</row>
    <row r="25" spans="1:27" s="121" customFormat="1" ht="13.5" customHeight="1" thickBot="1" x14ac:dyDescent="0.25"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</row>
    <row r="26" spans="1:27" s="121" customFormat="1" ht="12" customHeight="1" thickBot="1" x14ac:dyDescent="0.25">
      <c r="A26" s="122" t="s">
        <v>122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</row>
    <row r="27" spans="1:27" s="121" customFormat="1" ht="11.25" customHeight="1" x14ac:dyDescent="0.2">
      <c r="A27" s="124" t="s">
        <v>97</v>
      </c>
      <c r="C27" s="125">
        <v>0</v>
      </c>
      <c r="D27" s="125">
        <v>0</v>
      </c>
      <c r="E27" s="125">
        <v>0</v>
      </c>
      <c r="F27" s="125">
        <v>0</v>
      </c>
      <c r="G27" s="125">
        <v>0</v>
      </c>
      <c r="H27" s="125">
        <v>0</v>
      </c>
      <c r="I27" s="125">
        <v>0</v>
      </c>
      <c r="J27" s="125">
        <v>0</v>
      </c>
      <c r="K27" s="125">
        <v>0</v>
      </c>
      <c r="L27" s="125">
        <v>0</v>
      </c>
      <c r="M27" s="125">
        <v>0</v>
      </c>
      <c r="N27" s="125">
        <v>0</v>
      </c>
      <c r="O27" s="125">
        <v>0</v>
      </c>
      <c r="P27" s="125">
        <v>0</v>
      </c>
      <c r="Q27" s="125">
        <v>0</v>
      </c>
      <c r="R27" s="125">
        <v>0</v>
      </c>
      <c r="S27" s="125">
        <v>0</v>
      </c>
      <c r="T27" s="125">
        <v>0</v>
      </c>
      <c r="U27" s="125">
        <v>0</v>
      </c>
      <c r="V27" s="125">
        <v>0</v>
      </c>
      <c r="W27" s="125">
        <v>0</v>
      </c>
      <c r="X27" s="125">
        <v>0</v>
      </c>
      <c r="Y27" s="125">
        <v>0</v>
      </c>
      <c r="Z27" s="125">
        <v>0</v>
      </c>
      <c r="AA27" s="121">
        <v>0</v>
      </c>
    </row>
    <row r="28" spans="1:27" s="121" customFormat="1" ht="11.25" customHeight="1" x14ac:dyDescent="0.2">
      <c r="A28" s="124" t="s">
        <v>98</v>
      </c>
      <c r="C28" s="125">
        <v>0</v>
      </c>
      <c r="D28" s="125">
        <v>0</v>
      </c>
      <c r="E28" s="125">
        <v>0</v>
      </c>
      <c r="F28" s="125">
        <v>0</v>
      </c>
      <c r="G28" s="125">
        <v>0</v>
      </c>
      <c r="H28" s="125">
        <v>0</v>
      </c>
      <c r="I28" s="125">
        <v>0</v>
      </c>
      <c r="J28" s="125">
        <v>0</v>
      </c>
      <c r="K28" s="125">
        <v>0</v>
      </c>
      <c r="L28" s="125">
        <v>0</v>
      </c>
      <c r="M28" s="125">
        <v>0</v>
      </c>
      <c r="N28" s="125">
        <v>0</v>
      </c>
      <c r="O28" s="125">
        <v>0</v>
      </c>
      <c r="P28" s="125">
        <v>0</v>
      </c>
      <c r="Q28" s="125">
        <v>0</v>
      </c>
      <c r="R28" s="125">
        <v>0</v>
      </c>
      <c r="S28" s="125">
        <v>0</v>
      </c>
      <c r="T28" s="125">
        <v>0</v>
      </c>
      <c r="U28" s="125">
        <v>0</v>
      </c>
      <c r="V28" s="125">
        <v>0</v>
      </c>
      <c r="W28" s="125">
        <v>0</v>
      </c>
      <c r="X28" s="125">
        <v>0</v>
      </c>
      <c r="Y28" s="125">
        <v>0</v>
      </c>
      <c r="Z28" s="125">
        <v>0</v>
      </c>
      <c r="AA28" s="121">
        <v>0</v>
      </c>
    </row>
    <row r="29" spans="1:27" s="121" customFormat="1" ht="11.25" customHeight="1" x14ac:dyDescent="0.2">
      <c r="A29" s="124" t="s">
        <v>99</v>
      </c>
      <c r="C29" s="125">
        <v>0</v>
      </c>
      <c r="D29" s="125">
        <v>0</v>
      </c>
      <c r="E29" s="125">
        <v>0</v>
      </c>
      <c r="F29" s="125">
        <v>0</v>
      </c>
      <c r="G29" s="125">
        <v>0</v>
      </c>
      <c r="H29" s="125">
        <v>0</v>
      </c>
      <c r="I29" s="125">
        <v>0</v>
      </c>
      <c r="J29" s="125">
        <v>0</v>
      </c>
      <c r="K29" s="125">
        <v>0</v>
      </c>
      <c r="L29" s="125">
        <v>0</v>
      </c>
      <c r="M29" s="125">
        <v>0</v>
      </c>
      <c r="N29" s="125">
        <v>0</v>
      </c>
      <c r="O29" s="125">
        <v>0</v>
      </c>
      <c r="P29" s="125">
        <v>0</v>
      </c>
      <c r="Q29" s="125">
        <v>0</v>
      </c>
      <c r="R29" s="125">
        <v>0</v>
      </c>
      <c r="S29" s="125">
        <v>0</v>
      </c>
      <c r="T29" s="125">
        <v>0</v>
      </c>
      <c r="U29" s="125">
        <v>0</v>
      </c>
      <c r="V29" s="125">
        <v>0</v>
      </c>
      <c r="W29" s="125">
        <v>0</v>
      </c>
      <c r="X29" s="125">
        <v>0</v>
      </c>
      <c r="Y29" s="125">
        <v>0</v>
      </c>
      <c r="Z29" s="125">
        <v>0</v>
      </c>
      <c r="AA29" s="121">
        <v>0</v>
      </c>
    </row>
    <row r="30" spans="1:27" s="121" customFormat="1" ht="11.25" customHeight="1" thickBot="1" x14ac:dyDescent="0.25">
      <c r="A30" s="124" t="s">
        <v>100</v>
      </c>
      <c r="C30" s="125">
        <v>0</v>
      </c>
      <c r="D30" s="125">
        <v>0</v>
      </c>
      <c r="E30" s="125">
        <v>0</v>
      </c>
      <c r="F30" s="125">
        <v>0</v>
      </c>
      <c r="G30" s="125">
        <v>0</v>
      </c>
      <c r="H30" s="125">
        <v>0</v>
      </c>
      <c r="I30" s="125">
        <v>0</v>
      </c>
      <c r="J30" s="125">
        <v>0</v>
      </c>
      <c r="K30" s="125">
        <v>0</v>
      </c>
      <c r="L30" s="125">
        <v>0</v>
      </c>
      <c r="M30" s="125">
        <v>0</v>
      </c>
      <c r="N30" s="125">
        <v>0</v>
      </c>
      <c r="O30" s="125">
        <v>0</v>
      </c>
      <c r="P30" s="125">
        <v>0</v>
      </c>
      <c r="Q30" s="125">
        <v>0</v>
      </c>
      <c r="R30" s="125">
        <v>0</v>
      </c>
      <c r="S30" s="125">
        <v>0</v>
      </c>
      <c r="T30" s="125">
        <v>0</v>
      </c>
      <c r="U30" s="125">
        <v>0</v>
      </c>
      <c r="V30" s="125">
        <v>0</v>
      </c>
      <c r="W30" s="125">
        <v>0</v>
      </c>
      <c r="X30" s="125">
        <v>0</v>
      </c>
      <c r="Y30" s="125">
        <v>0</v>
      </c>
      <c r="Z30" s="125">
        <v>0</v>
      </c>
      <c r="AA30" s="121">
        <v>0</v>
      </c>
    </row>
    <row r="31" spans="1:27" s="121" customFormat="1" ht="11.25" customHeight="1" thickBot="1" x14ac:dyDescent="0.25">
      <c r="A31" s="126" t="s">
        <v>101</v>
      </c>
      <c r="B31" s="35"/>
      <c r="C31" s="36">
        <v>0</v>
      </c>
      <c r="D31" s="36">
        <v>0</v>
      </c>
      <c r="E31" s="36">
        <v>0</v>
      </c>
      <c r="F31" s="36">
        <v>0</v>
      </c>
      <c r="G31" s="36">
        <v>0</v>
      </c>
      <c r="H31" s="36">
        <v>0</v>
      </c>
      <c r="I31" s="36">
        <v>0</v>
      </c>
      <c r="J31" s="36">
        <v>0</v>
      </c>
      <c r="K31" s="36">
        <v>0</v>
      </c>
      <c r="L31" s="36">
        <v>0</v>
      </c>
      <c r="M31" s="36">
        <v>0</v>
      </c>
      <c r="N31" s="36">
        <v>0</v>
      </c>
      <c r="O31" s="36">
        <v>0</v>
      </c>
      <c r="P31" s="36">
        <v>0</v>
      </c>
      <c r="Q31" s="36">
        <v>0</v>
      </c>
      <c r="R31" s="36">
        <v>0</v>
      </c>
      <c r="S31" s="36">
        <v>0</v>
      </c>
      <c r="T31" s="36">
        <v>0</v>
      </c>
      <c r="U31" s="36">
        <v>0</v>
      </c>
      <c r="V31" s="36">
        <v>0</v>
      </c>
      <c r="W31" s="36">
        <v>0</v>
      </c>
      <c r="X31" s="36">
        <v>0</v>
      </c>
      <c r="Y31" s="36">
        <v>0</v>
      </c>
      <c r="Z31" s="37">
        <v>0</v>
      </c>
      <c r="AA31" s="121">
        <v>0</v>
      </c>
    </row>
    <row r="32" spans="1:27" s="121" customFormat="1" ht="13.5" customHeight="1" x14ac:dyDescent="0.2"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</row>
    <row r="33" spans="1:27" s="121" customFormat="1" ht="11.25" customHeight="1" thickBot="1" x14ac:dyDescent="0.25">
      <c r="A33" s="124" t="s">
        <v>123</v>
      </c>
      <c r="C33" s="125">
        <v>0</v>
      </c>
      <c r="D33" s="125">
        <v>0</v>
      </c>
      <c r="E33" s="125">
        <v>0</v>
      </c>
      <c r="F33" s="125">
        <v>0</v>
      </c>
      <c r="G33" s="125">
        <v>0</v>
      </c>
      <c r="H33" s="125">
        <v>0</v>
      </c>
      <c r="I33" s="125">
        <v>0</v>
      </c>
      <c r="J33" s="125">
        <v>0</v>
      </c>
      <c r="K33" s="125">
        <v>0</v>
      </c>
      <c r="L33" s="125">
        <v>0</v>
      </c>
      <c r="M33" s="125">
        <v>0</v>
      </c>
      <c r="N33" s="125">
        <v>0</v>
      </c>
      <c r="O33" s="125">
        <v>0</v>
      </c>
      <c r="P33" s="125">
        <v>0</v>
      </c>
      <c r="Q33" s="125">
        <v>0</v>
      </c>
      <c r="R33" s="125">
        <v>0</v>
      </c>
      <c r="S33" s="125">
        <v>0</v>
      </c>
      <c r="T33" s="125">
        <v>0</v>
      </c>
      <c r="U33" s="125">
        <v>0</v>
      </c>
      <c r="V33" s="125">
        <v>0</v>
      </c>
      <c r="W33" s="125">
        <v>0</v>
      </c>
      <c r="X33" s="125">
        <v>0</v>
      </c>
      <c r="Y33" s="125">
        <v>0</v>
      </c>
      <c r="Z33" s="125">
        <v>0</v>
      </c>
      <c r="AA33" s="124"/>
    </row>
    <row r="34" spans="1:27" s="121" customFormat="1" ht="11.25" customHeight="1" thickBot="1" x14ac:dyDescent="0.25">
      <c r="A34" s="126" t="s">
        <v>124</v>
      </c>
      <c r="B34" s="35"/>
      <c r="C34" s="36">
        <v>0</v>
      </c>
      <c r="D34" s="36">
        <v>0</v>
      </c>
      <c r="E34" s="36">
        <v>0</v>
      </c>
      <c r="F34" s="36">
        <v>0</v>
      </c>
      <c r="G34" s="36">
        <v>0</v>
      </c>
      <c r="H34" s="36">
        <v>0</v>
      </c>
      <c r="I34" s="36">
        <v>0</v>
      </c>
      <c r="J34" s="36">
        <v>0</v>
      </c>
      <c r="K34" s="36">
        <v>0</v>
      </c>
      <c r="L34" s="36">
        <v>0</v>
      </c>
      <c r="M34" s="36">
        <v>0</v>
      </c>
      <c r="N34" s="36">
        <v>0</v>
      </c>
      <c r="O34" s="36">
        <v>0</v>
      </c>
      <c r="P34" s="36">
        <v>0</v>
      </c>
      <c r="Q34" s="36">
        <v>0</v>
      </c>
      <c r="R34" s="36">
        <v>0</v>
      </c>
      <c r="S34" s="36">
        <v>0</v>
      </c>
      <c r="T34" s="36">
        <v>0</v>
      </c>
      <c r="U34" s="36">
        <v>0</v>
      </c>
      <c r="V34" s="36">
        <v>0</v>
      </c>
      <c r="W34" s="36">
        <v>0</v>
      </c>
      <c r="X34" s="36">
        <v>0</v>
      </c>
      <c r="Y34" s="36">
        <v>0</v>
      </c>
      <c r="Z34" s="37">
        <v>0</v>
      </c>
    </row>
    <row r="35" spans="1:27" ht="13.5" customHeight="1" thickBot="1" x14ac:dyDescent="0.25"/>
    <row r="36" spans="1:27" ht="13.5" hidden="1" customHeight="1" x14ac:dyDescent="0.2"/>
    <row r="37" spans="1:27" ht="13.5" hidden="1" customHeight="1" thickBot="1" x14ac:dyDescent="0.25"/>
    <row r="38" spans="1:27" s="121" customFormat="1" ht="12" customHeight="1" thickBot="1" x14ac:dyDescent="0.25">
      <c r="A38" s="122" t="s">
        <v>181</v>
      </c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</row>
    <row r="39" spans="1:27" s="121" customFormat="1" ht="11.25" customHeight="1" x14ac:dyDescent="0.2">
      <c r="A39" s="124" t="s">
        <v>97</v>
      </c>
      <c r="C39" s="125">
        <v>0</v>
      </c>
      <c r="D39" s="125">
        <v>0</v>
      </c>
      <c r="E39" s="125">
        <v>0</v>
      </c>
      <c r="F39" s="125">
        <v>0</v>
      </c>
      <c r="G39" s="125">
        <v>0</v>
      </c>
      <c r="H39" s="125">
        <v>0</v>
      </c>
      <c r="I39" s="125">
        <v>0</v>
      </c>
      <c r="J39" s="125">
        <v>0</v>
      </c>
      <c r="K39" s="125">
        <v>0</v>
      </c>
      <c r="L39" s="125">
        <v>0</v>
      </c>
      <c r="M39" s="125">
        <v>0</v>
      </c>
      <c r="N39" s="125">
        <v>0</v>
      </c>
      <c r="O39" s="125">
        <v>0</v>
      </c>
      <c r="P39" s="125">
        <v>0</v>
      </c>
      <c r="Q39" s="125">
        <v>0</v>
      </c>
      <c r="R39" s="125">
        <v>0</v>
      </c>
      <c r="S39" s="125">
        <v>0</v>
      </c>
      <c r="T39" s="125">
        <v>0</v>
      </c>
      <c r="U39" s="125">
        <v>0</v>
      </c>
      <c r="V39" s="125">
        <v>0</v>
      </c>
      <c r="W39" s="125">
        <v>0</v>
      </c>
      <c r="X39" s="125">
        <v>0</v>
      </c>
      <c r="Y39" s="125">
        <v>0</v>
      </c>
      <c r="Z39" s="125">
        <v>0</v>
      </c>
      <c r="AA39" s="121">
        <v>0</v>
      </c>
    </row>
    <row r="40" spans="1:27" s="121" customFormat="1" ht="11.25" customHeight="1" x14ac:dyDescent="0.2">
      <c r="A40" s="124" t="s">
        <v>98</v>
      </c>
      <c r="C40" s="125">
        <v>5000</v>
      </c>
      <c r="D40" s="125">
        <v>5000</v>
      </c>
      <c r="E40" s="125">
        <v>5000</v>
      </c>
      <c r="F40" s="125">
        <v>0</v>
      </c>
      <c r="G40" s="125">
        <v>0</v>
      </c>
      <c r="H40" s="125">
        <v>0</v>
      </c>
      <c r="I40" s="125">
        <v>0</v>
      </c>
      <c r="J40" s="125">
        <v>0</v>
      </c>
      <c r="K40" s="125">
        <v>0</v>
      </c>
      <c r="L40" s="125">
        <v>0</v>
      </c>
      <c r="M40" s="125">
        <v>0</v>
      </c>
      <c r="N40" s="125">
        <v>0</v>
      </c>
      <c r="O40" s="125">
        <v>0</v>
      </c>
      <c r="P40" s="125">
        <v>0</v>
      </c>
      <c r="Q40" s="125">
        <v>0</v>
      </c>
      <c r="R40" s="125">
        <v>0</v>
      </c>
      <c r="S40" s="125">
        <v>0</v>
      </c>
      <c r="T40" s="125">
        <v>0</v>
      </c>
      <c r="U40" s="125">
        <v>0</v>
      </c>
      <c r="V40" s="125">
        <v>0</v>
      </c>
      <c r="W40" s="125">
        <v>0</v>
      </c>
      <c r="X40" s="125">
        <v>0</v>
      </c>
      <c r="Y40" s="125">
        <v>0</v>
      </c>
      <c r="Z40" s="125">
        <v>0</v>
      </c>
      <c r="AA40" s="121">
        <v>616.4384</v>
      </c>
    </row>
    <row r="41" spans="1:27" s="121" customFormat="1" ht="11.25" customHeight="1" x14ac:dyDescent="0.2">
      <c r="A41" s="124" t="s">
        <v>99</v>
      </c>
      <c r="C41" s="125">
        <v>0</v>
      </c>
      <c r="D41" s="125">
        <v>0</v>
      </c>
      <c r="E41" s="125">
        <v>0</v>
      </c>
      <c r="F41" s="125">
        <v>0</v>
      </c>
      <c r="G41" s="125">
        <v>0</v>
      </c>
      <c r="H41" s="125">
        <v>0</v>
      </c>
      <c r="I41" s="125">
        <v>0</v>
      </c>
      <c r="J41" s="125">
        <v>0</v>
      </c>
      <c r="K41" s="125">
        <v>0</v>
      </c>
      <c r="L41" s="125">
        <v>0</v>
      </c>
      <c r="M41" s="125">
        <v>0</v>
      </c>
      <c r="N41" s="125">
        <v>0</v>
      </c>
      <c r="O41" s="125">
        <v>0</v>
      </c>
      <c r="P41" s="125">
        <v>0</v>
      </c>
      <c r="Q41" s="125">
        <v>0</v>
      </c>
      <c r="R41" s="125">
        <v>0</v>
      </c>
      <c r="S41" s="125">
        <v>0</v>
      </c>
      <c r="T41" s="125">
        <v>0</v>
      </c>
      <c r="U41" s="125">
        <v>0</v>
      </c>
      <c r="V41" s="125">
        <v>0</v>
      </c>
      <c r="W41" s="125">
        <v>0</v>
      </c>
      <c r="X41" s="125">
        <v>0</v>
      </c>
      <c r="Y41" s="125">
        <v>0</v>
      </c>
      <c r="Z41" s="125">
        <v>0</v>
      </c>
      <c r="AA41" s="121">
        <v>0</v>
      </c>
    </row>
    <row r="42" spans="1:27" s="121" customFormat="1" ht="11.25" customHeight="1" thickBot="1" x14ac:dyDescent="0.25">
      <c r="A42" s="124" t="s">
        <v>100</v>
      </c>
      <c r="C42" s="125">
        <v>0</v>
      </c>
      <c r="D42" s="125">
        <v>0</v>
      </c>
      <c r="E42" s="125">
        <v>0</v>
      </c>
      <c r="F42" s="125">
        <v>0</v>
      </c>
      <c r="G42" s="125">
        <v>0</v>
      </c>
      <c r="H42" s="125">
        <v>0</v>
      </c>
      <c r="I42" s="125">
        <v>0</v>
      </c>
      <c r="J42" s="125">
        <v>0</v>
      </c>
      <c r="K42" s="125">
        <v>0</v>
      </c>
      <c r="L42" s="125">
        <v>0</v>
      </c>
      <c r="M42" s="125">
        <v>0</v>
      </c>
      <c r="N42" s="125">
        <v>0</v>
      </c>
      <c r="O42" s="125">
        <v>0</v>
      </c>
      <c r="P42" s="125">
        <v>0</v>
      </c>
      <c r="Q42" s="125">
        <v>0</v>
      </c>
      <c r="R42" s="125">
        <v>0</v>
      </c>
      <c r="S42" s="125">
        <v>0</v>
      </c>
      <c r="T42" s="125">
        <v>0</v>
      </c>
      <c r="U42" s="125">
        <v>0</v>
      </c>
      <c r="V42" s="125">
        <v>0</v>
      </c>
      <c r="W42" s="125">
        <v>0</v>
      </c>
      <c r="X42" s="125">
        <v>0</v>
      </c>
      <c r="Y42" s="125">
        <v>0</v>
      </c>
      <c r="Z42" s="125">
        <v>0</v>
      </c>
      <c r="AA42" s="121">
        <v>0</v>
      </c>
    </row>
    <row r="43" spans="1:27" s="121" customFormat="1" ht="11.25" customHeight="1" thickBot="1" x14ac:dyDescent="0.25">
      <c r="A43" s="126" t="s">
        <v>101</v>
      </c>
      <c r="B43" s="35"/>
      <c r="C43" s="36">
        <v>5000</v>
      </c>
      <c r="D43" s="36">
        <v>5000</v>
      </c>
      <c r="E43" s="36">
        <v>5000</v>
      </c>
      <c r="F43" s="36">
        <v>0</v>
      </c>
      <c r="G43" s="36">
        <v>0</v>
      </c>
      <c r="H43" s="36">
        <v>0</v>
      </c>
      <c r="I43" s="36">
        <v>0</v>
      </c>
      <c r="J43" s="36">
        <v>0</v>
      </c>
      <c r="K43" s="36">
        <v>0</v>
      </c>
      <c r="L43" s="36">
        <v>0</v>
      </c>
      <c r="M43" s="36">
        <v>0</v>
      </c>
      <c r="N43" s="36">
        <v>0</v>
      </c>
      <c r="O43" s="36">
        <v>0</v>
      </c>
      <c r="P43" s="36">
        <v>0</v>
      </c>
      <c r="Q43" s="36">
        <v>0</v>
      </c>
      <c r="R43" s="36">
        <v>0</v>
      </c>
      <c r="S43" s="36">
        <v>0</v>
      </c>
      <c r="T43" s="36">
        <v>0</v>
      </c>
      <c r="U43" s="36">
        <v>0</v>
      </c>
      <c r="V43" s="36">
        <v>0</v>
      </c>
      <c r="W43" s="36">
        <v>0</v>
      </c>
      <c r="X43" s="36">
        <v>0</v>
      </c>
      <c r="Y43" s="36">
        <v>0</v>
      </c>
      <c r="Z43" s="37">
        <v>0</v>
      </c>
      <c r="AA43" s="121">
        <v>616.4384</v>
      </c>
    </row>
  </sheetData>
  <printOptions gridLines="1"/>
  <pageMargins left="0.75" right="0.75" top="0.5" bottom="0.5" header="0" footer="0"/>
  <pageSetup paperSize="5" scale="90" fitToWidth="0" fitToHeight="0" orientation="landscape" cellComments="asDisplayed" r:id="rId1"/>
  <headerFooter alignWithMargins="0">
    <oddFooter>&amp;L&amp;A&amp;CPage &amp;P of 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/>
  <dimension ref="A1:AA30"/>
  <sheetViews>
    <sheetView showGridLines="0" defaultGridColor="0" colorId="22" workbookViewId="0">
      <selection activeCell="A4" sqref="A4"/>
    </sheetView>
  </sheetViews>
  <sheetFormatPr defaultColWidth="12" defaultRowHeight="13.5" customHeight="1" x14ac:dyDescent="0.2"/>
  <cols>
    <col min="1" max="1" width="33.1640625" style="222" customWidth="1"/>
    <col min="2" max="2" width="4" style="222" customWidth="1"/>
    <col min="3" max="26" width="13.33203125" style="222" customWidth="1"/>
    <col min="27" max="27" width="16" style="222" customWidth="1"/>
    <col min="28" max="16384" width="12" style="121"/>
  </cols>
  <sheetData>
    <row r="1" spans="1:27" ht="12" customHeight="1" x14ac:dyDescent="0.2">
      <c r="A1" s="221" t="s">
        <v>183</v>
      </c>
    </row>
    <row r="2" spans="1:27" ht="12" customHeight="1" x14ac:dyDescent="0.2">
      <c r="A2" s="221" t="s">
        <v>155</v>
      </c>
    </row>
    <row r="3" spans="1:27" ht="12" customHeight="1" x14ac:dyDescent="0.2">
      <c r="A3" s="221" t="s">
        <v>184</v>
      </c>
    </row>
    <row r="4" spans="1:27" ht="12" customHeight="1" x14ac:dyDescent="0.2">
      <c r="A4" s="221" t="s">
        <v>185</v>
      </c>
    </row>
    <row r="6" spans="1:27" ht="12" customHeight="1" x14ac:dyDescent="0.2">
      <c r="A6" s="223" t="s">
        <v>144</v>
      </c>
      <c r="C6" s="224" t="s">
        <v>157</v>
      </c>
      <c r="D6" s="224" t="s">
        <v>158</v>
      </c>
      <c r="E6" s="224" t="s">
        <v>159</v>
      </c>
      <c r="F6" s="224" t="s">
        <v>160</v>
      </c>
      <c r="G6" s="224" t="s">
        <v>161</v>
      </c>
      <c r="H6" s="224" t="s">
        <v>162</v>
      </c>
      <c r="I6" s="224" t="s">
        <v>163</v>
      </c>
      <c r="J6" s="224" t="s">
        <v>164</v>
      </c>
      <c r="K6" s="224" t="s">
        <v>165</v>
      </c>
      <c r="L6" s="224" t="s">
        <v>166</v>
      </c>
      <c r="M6" s="224" t="s">
        <v>167</v>
      </c>
      <c r="N6" s="224" t="s">
        <v>168</v>
      </c>
      <c r="O6" s="224" t="s">
        <v>169</v>
      </c>
      <c r="P6" s="224" t="s">
        <v>170</v>
      </c>
      <c r="Q6" s="224" t="s">
        <v>171</v>
      </c>
      <c r="R6" s="224" t="s">
        <v>172</v>
      </c>
      <c r="S6" s="224" t="s">
        <v>173</v>
      </c>
      <c r="T6" s="224" t="s">
        <v>174</v>
      </c>
      <c r="U6" s="224" t="s">
        <v>175</v>
      </c>
      <c r="V6" s="224" t="s">
        <v>176</v>
      </c>
      <c r="W6" s="224" t="s">
        <v>177</v>
      </c>
      <c r="X6" s="224" t="s">
        <v>178</v>
      </c>
      <c r="Y6" s="224" t="s">
        <v>179</v>
      </c>
      <c r="Z6" s="224" t="s">
        <v>180</v>
      </c>
      <c r="AA6" s="224" t="s">
        <v>39</v>
      </c>
    </row>
    <row r="7" spans="1:27" ht="11.25" customHeight="1" x14ac:dyDescent="0.2">
      <c r="A7" s="25" t="s">
        <v>97</v>
      </c>
      <c r="C7" s="25">
        <v>28434.509600000001</v>
      </c>
      <c r="D7" s="25">
        <v>23695.4247</v>
      </c>
      <c r="E7" s="25">
        <v>23695.4247</v>
      </c>
      <c r="F7" s="25">
        <v>9478.1699000000008</v>
      </c>
      <c r="G7" s="25">
        <v>9478.1699000000008</v>
      </c>
      <c r="H7" s="25">
        <v>14217.254800000001</v>
      </c>
      <c r="I7" s="25">
        <v>14217.254800000001</v>
      </c>
      <c r="J7" s="25">
        <v>14217.254800000001</v>
      </c>
      <c r="K7" s="25">
        <v>14217.254800000001</v>
      </c>
      <c r="L7" s="25">
        <v>14217.254800000001</v>
      </c>
      <c r="M7" s="25">
        <v>18956.339800000002</v>
      </c>
      <c r="N7" s="25">
        <v>18956.339800000002</v>
      </c>
      <c r="O7" s="25">
        <v>18956.339800000002</v>
      </c>
      <c r="P7" s="25">
        <v>18956.339800000002</v>
      </c>
      <c r="Q7" s="25">
        <v>18956.339800000002</v>
      </c>
      <c r="R7" s="25">
        <v>9478.1699000000008</v>
      </c>
      <c r="S7" s="25">
        <v>9478.1699000000008</v>
      </c>
      <c r="T7" s="25">
        <v>9478.1699000000008</v>
      </c>
      <c r="U7" s="25">
        <v>9478.1699000000008</v>
      </c>
      <c r="V7" s="25">
        <v>9478.1699000000008</v>
      </c>
      <c r="W7" s="25">
        <v>9478.1699000000008</v>
      </c>
      <c r="X7" s="25">
        <v>9478.1699000000008</v>
      </c>
      <c r="Y7" s="25">
        <v>0</v>
      </c>
      <c r="Z7" s="25">
        <v>0</v>
      </c>
    </row>
    <row r="8" spans="1:27" ht="11.25" customHeight="1" thickBot="1" x14ac:dyDescent="0.25">
      <c r="A8" s="25" t="s">
        <v>186</v>
      </c>
      <c r="C8" s="25">
        <v>-28548.3871</v>
      </c>
      <c r="D8" s="25">
        <v>-15928.5357</v>
      </c>
      <c r="E8" s="25">
        <v>-5290.2902999999997</v>
      </c>
      <c r="F8" s="25">
        <v>-6366.6666999999998</v>
      </c>
      <c r="G8" s="25">
        <v>-5580.6451999999999</v>
      </c>
      <c r="H8" s="25">
        <v>-6800</v>
      </c>
      <c r="I8" s="25">
        <v>-24516.096799999999</v>
      </c>
      <c r="J8" s="25">
        <v>-30064.483899999999</v>
      </c>
      <c r="K8" s="25">
        <v>-24866.666700000002</v>
      </c>
      <c r="L8" s="25">
        <v>-18451.6129</v>
      </c>
      <c r="M8" s="25">
        <v>-17599.966700000001</v>
      </c>
      <c r="N8" s="25">
        <v>-19580.645199999999</v>
      </c>
      <c r="O8" s="25">
        <v>-20290.354800000001</v>
      </c>
      <c r="P8" s="25">
        <v>-16571.428599999999</v>
      </c>
      <c r="Q8" s="25">
        <v>-13774.193499999999</v>
      </c>
      <c r="R8" s="25">
        <v>-9000</v>
      </c>
      <c r="S8" s="25">
        <v>-580.64520000000005</v>
      </c>
      <c r="T8" s="25">
        <v>-6466.6333000000004</v>
      </c>
      <c r="U8" s="25">
        <v>-21387.1613</v>
      </c>
      <c r="V8" s="25">
        <v>-26161.3226</v>
      </c>
      <c r="W8" s="25">
        <v>-23533.333299999998</v>
      </c>
      <c r="X8" s="25">
        <v>-13935.516100000001</v>
      </c>
      <c r="Y8" s="25">
        <v>-15300</v>
      </c>
      <c r="Z8" s="25">
        <v>-18612.903200000001</v>
      </c>
    </row>
    <row r="9" spans="1:27" ht="11.25" customHeight="1" x14ac:dyDescent="0.2">
      <c r="A9" s="221" t="s">
        <v>187</v>
      </c>
      <c r="C9" s="26">
        <v>-113.87749999999869</v>
      </c>
      <c r="D9" s="26">
        <v>7766.8889999999992</v>
      </c>
      <c r="E9" s="26">
        <v>18405.134399999999</v>
      </c>
      <c r="F9" s="26">
        <v>3111.503200000001</v>
      </c>
      <c r="G9" s="26">
        <v>3897.5247000000008</v>
      </c>
      <c r="H9" s="26">
        <v>7417.2548000000006</v>
      </c>
      <c r="I9" s="26">
        <v>-10298.841999999999</v>
      </c>
      <c r="J9" s="26">
        <v>-15847.229099999999</v>
      </c>
      <c r="K9" s="26">
        <v>-10649.411900000001</v>
      </c>
      <c r="L9" s="26">
        <v>-4234.3580999999995</v>
      </c>
      <c r="M9" s="26">
        <v>1356.3731000000007</v>
      </c>
      <c r="N9" s="26">
        <v>-624.30539999999746</v>
      </c>
      <c r="O9" s="26">
        <v>-1334.0150000000001</v>
      </c>
      <c r="P9" s="26">
        <v>2384.9112000000023</v>
      </c>
      <c r="Q9" s="26">
        <v>5182.1463000000022</v>
      </c>
      <c r="R9" s="26">
        <v>478.16990000000078</v>
      </c>
      <c r="S9" s="26">
        <v>8897.5246999999999</v>
      </c>
      <c r="T9" s="26">
        <v>3011.5366000000004</v>
      </c>
      <c r="U9" s="26">
        <v>-11908.991399999999</v>
      </c>
      <c r="V9" s="26">
        <v>-16683.152699999999</v>
      </c>
      <c r="W9" s="26">
        <v>-14055.163399999998</v>
      </c>
      <c r="X9" s="26">
        <v>-4457.3462</v>
      </c>
      <c r="Y9" s="26">
        <v>-15300</v>
      </c>
      <c r="Z9" s="26">
        <v>-18612.903200000001</v>
      </c>
    </row>
    <row r="11" spans="1:27" ht="11.25" customHeight="1" x14ac:dyDescent="0.2">
      <c r="A11" s="25" t="s">
        <v>98</v>
      </c>
      <c r="C11" s="25">
        <v>20000</v>
      </c>
      <c r="D11" s="25">
        <v>20000</v>
      </c>
      <c r="E11" s="25">
        <v>-15000</v>
      </c>
      <c r="F11" s="25">
        <v>-5000</v>
      </c>
      <c r="G11" s="25">
        <v>-5000</v>
      </c>
      <c r="H11" s="25">
        <v>15000</v>
      </c>
      <c r="I11" s="25">
        <v>20000</v>
      </c>
      <c r="J11" s="25">
        <v>25000</v>
      </c>
      <c r="K11" s="25">
        <v>25000</v>
      </c>
      <c r="L11" s="25">
        <v>25000</v>
      </c>
      <c r="M11" s="25">
        <v>5000</v>
      </c>
      <c r="N11" s="25">
        <v>5000</v>
      </c>
      <c r="O11" s="25">
        <v>5000</v>
      </c>
      <c r="P11" s="25">
        <v>0</v>
      </c>
      <c r="Q11" s="25">
        <v>0</v>
      </c>
      <c r="R11" s="25">
        <v>5000</v>
      </c>
      <c r="S11" s="25">
        <v>5000</v>
      </c>
      <c r="T11" s="25">
        <v>5000</v>
      </c>
      <c r="U11" s="25">
        <v>5000</v>
      </c>
      <c r="V11" s="25">
        <v>5000</v>
      </c>
      <c r="W11" s="25">
        <v>5000</v>
      </c>
      <c r="X11" s="25">
        <v>5000</v>
      </c>
      <c r="Y11" s="25">
        <v>0</v>
      </c>
      <c r="Z11" s="25">
        <v>0</v>
      </c>
    </row>
    <row r="12" spans="1:27" ht="11.25" customHeight="1" x14ac:dyDescent="0.2">
      <c r="A12" s="25" t="s">
        <v>99</v>
      </c>
      <c r="C12" s="25">
        <v>20000</v>
      </c>
      <c r="D12" s="25">
        <v>5000</v>
      </c>
      <c r="E12" s="25">
        <v>5000</v>
      </c>
      <c r="F12" s="25">
        <v>-5000</v>
      </c>
      <c r="G12" s="25">
        <v>10000</v>
      </c>
      <c r="H12" s="25">
        <v>10000</v>
      </c>
      <c r="I12" s="25">
        <v>30000</v>
      </c>
      <c r="J12" s="25">
        <v>30000</v>
      </c>
      <c r="K12" s="25">
        <v>30000</v>
      </c>
      <c r="L12" s="25">
        <v>30000</v>
      </c>
      <c r="M12" s="25">
        <v>20000</v>
      </c>
      <c r="N12" s="25">
        <v>20000</v>
      </c>
      <c r="O12" s="25">
        <v>20000</v>
      </c>
      <c r="P12" s="25">
        <v>20000</v>
      </c>
      <c r="Q12" s="25">
        <v>20000</v>
      </c>
      <c r="R12" s="25">
        <v>5000</v>
      </c>
      <c r="S12" s="25">
        <v>5000</v>
      </c>
      <c r="T12" s="25">
        <v>5000</v>
      </c>
      <c r="U12" s="25">
        <v>5000</v>
      </c>
      <c r="V12" s="25">
        <v>5000</v>
      </c>
      <c r="W12" s="25">
        <v>5000</v>
      </c>
      <c r="X12" s="25">
        <v>5000</v>
      </c>
      <c r="Y12" s="25">
        <v>0</v>
      </c>
      <c r="Z12" s="25">
        <v>0</v>
      </c>
    </row>
    <row r="13" spans="1:27" ht="11.25" customHeight="1" x14ac:dyDescent="0.2">
      <c r="A13" s="25" t="s">
        <v>188</v>
      </c>
      <c r="C13" s="25">
        <v>-22354.806499999999</v>
      </c>
      <c r="D13" s="25">
        <v>-9035.7142999999996</v>
      </c>
      <c r="E13" s="25">
        <v>-193.54839999999999</v>
      </c>
      <c r="F13" s="25">
        <v>-200</v>
      </c>
      <c r="G13" s="25">
        <v>-1838.7097000000001</v>
      </c>
      <c r="H13" s="25">
        <v>-7299.9666999999999</v>
      </c>
      <c r="I13" s="25">
        <v>-41935.483899999999</v>
      </c>
      <c r="J13" s="25">
        <v>-62161.290300000001</v>
      </c>
      <c r="K13" s="25">
        <v>-45133.333299999998</v>
      </c>
      <c r="L13" s="25">
        <v>-27548.3871</v>
      </c>
      <c r="M13" s="25">
        <v>-15499.966700000001</v>
      </c>
      <c r="N13" s="25">
        <v>-19161.258099999999</v>
      </c>
      <c r="O13" s="25">
        <v>-21806.4516</v>
      </c>
      <c r="P13" s="25">
        <v>-17142.821400000001</v>
      </c>
      <c r="Q13" s="25">
        <v>-10806.483899999999</v>
      </c>
      <c r="R13" s="25">
        <v>-9900</v>
      </c>
      <c r="S13" s="25">
        <v>-5612.8710000000001</v>
      </c>
      <c r="T13" s="25">
        <v>-7700</v>
      </c>
      <c r="U13" s="25">
        <v>-39096.806499999999</v>
      </c>
      <c r="V13" s="25">
        <v>-49225.806499999999</v>
      </c>
      <c r="W13" s="25">
        <v>-38833.333299999998</v>
      </c>
      <c r="X13" s="25">
        <v>-19838.709699999999</v>
      </c>
      <c r="Y13" s="25">
        <v>-15700</v>
      </c>
      <c r="Z13" s="25">
        <v>-21580.645199999999</v>
      </c>
    </row>
    <row r="14" spans="1:27" ht="11.25" customHeight="1" thickBot="1" x14ac:dyDescent="0.25">
      <c r="A14" s="25" t="s">
        <v>189</v>
      </c>
      <c r="C14" s="25">
        <v>0</v>
      </c>
      <c r="D14" s="25">
        <v>0</v>
      </c>
      <c r="E14" s="25">
        <v>0</v>
      </c>
      <c r="F14" s="25">
        <v>0</v>
      </c>
      <c r="G14" s="25">
        <v>0</v>
      </c>
      <c r="H14" s="25">
        <v>0</v>
      </c>
      <c r="I14" s="25">
        <v>0</v>
      </c>
      <c r="J14" s="25">
        <v>0</v>
      </c>
      <c r="K14" s="25">
        <v>0</v>
      </c>
      <c r="L14" s="25">
        <v>0</v>
      </c>
      <c r="M14" s="25">
        <v>0</v>
      </c>
      <c r="N14" s="25">
        <v>0</v>
      </c>
      <c r="O14" s="25">
        <v>0</v>
      </c>
      <c r="P14" s="25">
        <v>0</v>
      </c>
      <c r="Q14" s="25">
        <v>0</v>
      </c>
      <c r="R14" s="25">
        <v>0</v>
      </c>
      <c r="S14" s="25">
        <v>0</v>
      </c>
      <c r="T14" s="25">
        <v>0</v>
      </c>
      <c r="U14" s="25">
        <v>0</v>
      </c>
      <c r="V14" s="25">
        <v>0</v>
      </c>
      <c r="W14" s="25">
        <v>0</v>
      </c>
      <c r="X14" s="25">
        <v>0</v>
      </c>
      <c r="Y14" s="25">
        <v>0</v>
      </c>
      <c r="Z14" s="25">
        <v>0</v>
      </c>
    </row>
    <row r="15" spans="1:27" ht="11.25" customHeight="1" x14ac:dyDescent="0.2">
      <c r="A15" s="221" t="s">
        <v>190</v>
      </c>
      <c r="C15" s="26">
        <v>17645.193500000001</v>
      </c>
      <c r="D15" s="26">
        <v>15964.2857</v>
      </c>
      <c r="E15" s="26">
        <v>-10193.5484</v>
      </c>
      <c r="F15" s="26">
        <v>-10200</v>
      </c>
      <c r="G15" s="26">
        <v>3161.2902999999997</v>
      </c>
      <c r="H15" s="26">
        <v>17700.033299999999</v>
      </c>
      <c r="I15" s="26">
        <v>8064.5161000000007</v>
      </c>
      <c r="J15" s="26">
        <v>-7161.2903000000006</v>
      </c>
      <c r="K15" s="26">
        <v>9866.6667000000016</v>
      </c>
      <c r="L15" s="26">
        <v>27451.6129</v>
      </c>
      <c r="M15" s="26">
        <v>9500.0332999999991</v>
      </c>
      <c r="N15" s="26">
        <v>5838.7419000000009</v>
      </c>
      <c r="O15" s="26">
        <v>3193.5483999999997</v>
      </c>
      <c r="P15" s="26">
        <v>2857.1785999999993</v>
      </c>
      <c r="Q15" s="26">
        <v>9193.5161000000007</v>
      </c>
      <c r="R15" s="26">
        <v>100</v>
      </c>
      <c r="S15" s="26">
        <v>4387.1289999999999</v>
      </c>
      <c r="T15" s="26">
        <v>2300</v>
      </c>
      <c r="U15" s="26">
        <v>-29096.806499999999</v>
      </c>
      <c r="V15" s="26">
        <v>-39225.806499999999</v>
      </c>
      <c r="W15" s="26">
        <v>-28833.333299999998</v>
      </c>
      <c r="X15" s="26">
        <v>-9838.7096999999994</v>
      </c>
      <c r="Y15" s="26">
        <v>-15700</v>
      </c>
      <c r="Z15" s="26">
        <v>-21580.645199999999</v>
      </c>
    </row>
    <row r="17" spans="1:27" ht="11.25" customHeight="1" x14ac:dyDescent="0.2">
      <c r="A17" s="25" t="s">
        <v>100</v>
      </c>
      <c r="C17" s="25">
        <v>0</v>
      </c>
      <c r="D17" s="25">
        <v>0</v>
      </c>
      <c r="E17" s="27">
        <v>0</v>
      </c>
      <c r="F17" s="25">
        <v>0</v>
      </c>
      <c r="G17" s="25">
        <v>0</v>
      </c>
      <c r="H17" s="25">
        <v>0</v>
      </c>
      <c r="I17" s="25">
        <v>0</v>
      </c>
      <c r="J17" s="25">
        <v>0</v>
      </c>
      <c r="K17" s="25">
        <v>0</v>
      </c>
      <c r="L17" s="25">
        <v>0</v>
      </c>
      <c r="M17" s="25">
        <v>0</v>
      </c>
      <c r="N17" s="25">
        <v>0</v>
      </c>
      <c r="O17" s="25">
        <v>0</v>
      </c>
      <c r="P17" s="25">
        <v>0</v>
      </c>
      <c r="Q17" s="25">
        <v>0</v>
      </c>
      <c r="R17" s="25">
        <v>0</v>
      </c>
      <c r="S17" s="25">
        <v>0</v>
      </c>
      <c r="T17" s="25">
        <v>0</v>
      </c>
      <c r="U17" s="25">
        <v>0</v>
      </c>
      <c r="V17" s="25">
        <v>0</v>
      </c>
      <c r="W17" s="25">
        <v>0</v>
      </c>
      <c r="X17" s="25">
        <v>0</v>
      </c>
      <c r="Y17" s="25">
        <v>0</v>
      </c>
      <c r="Z17" s="25">
        <v>0</v>
      </c>
    </row>
    <row r="18" spans="1:27" ht="13.5" customHeight="1" thickBot="1" x14ac:dyDescent="0.25"/>
    <row r="19" spans="1:27" ht="11.25" customHeight="1" thickBot="1" x14ac:dyDescent="0.25">
      <c r="A19" s="28" t="s">
        <v>101</v>
      </c>
      <c r="B19" s="29"/>
      <c r="C19" s="29">
        <v>17531.316000000003</v>
      </c>
      <c r="D19" s="29">
        <v>23731.1747</v>
      </c>
      <c r="E19" s="29">
        <v>8211.5859999999993</v>
      </c>
      <c r="F19" s="29">
        <v>-7088.496799999999</v>
      </c>
      <c r="G19" s="29">
        <v>7058.8150000000005</v>
      </c>
      <c r="H19" s="29">
        <v>25117.288099999998</v>
      </c>
      <c r="I19" s="29">
        <v>-2234.325899999998</v>
      </c>
      <c r="J19" s="29">
        <v>-23008.519399999997</v>
      </c>
      <c r="K19" s="29">
        <v>-782.74519999999939</v>
      </c>
      <c r="L19" s="29">
        <v>23217.254800000002</v>
      </c>
      <c r="M19" s="29">
        <v>10856.4064</v>
      </c>
      <c r="N19" s="29">
        <v>5214.4365000000034</v>
      </c>
      <c r="O19" s="29">
        <v>1859.5334000000003</v>
      </c>
      <c r="P19" s="29">
        <v>5242.0898000000016</v>
      </c>
      <c r="Q19" s="29">
        <v>14375.662400000003</v>
      </c>
      <c r="R19" s="29">
        <v>578.16990000000078</v>
      </c>
      <c r="S19" s="29">
        <v>13284.653699999999</v>
      </c>
      <c r="T19" s="29">
        <v>5311.5366000000004</v>
      </c>
      <c r="U19" s="29">
        <v>-41005.797899999998</v>
      </c>
      <c r="V19" s="29">
        <v>-55908.959199999998</v>
      </c>
      <c r="W19" s="29">
        <v>-42888.496699999996</v>
      </c>
      <c r="X19" s="29">
        <v>-14296.055899999999</v>
      </c>
      <c r="Y19" s="29">
        <v>-31000</v>
      </c>
      <c r="Z19" s="1">
        <v>-40193.5484</v>
      </c>
    </row>
    <row r="21" spans="1:27" ht="11.25" customHeight="1" x14ac:dyDescent="0.2">
      <c r="A21" s="25" t="s">
        <v>191</v>
      </c>
      <c r="C21" s="25">
        <v>21724.8645</v>
      </c>
      <c r="D21" s="25">
        <v>26588.317599999998</v>
      </c>
      <c r="E21" s="25">
        <v>12179.3279</v>
      </c>
      <c r="F21" s="25">
        <v>-7755.1634999999997</v>
      </c>
      <c r="G21" s="25">
        <v>6349.1376</v>
      </c>
      <c r="H21" s="25">
        <v>23783.9548</v>
      </c>
      <c r="I21" s="25">
        <v>-3814.971</v>
      </c>
      <c r="J21" s="25">
        <v>-24202.067800000001</v>
      </c>
      <c r="K21" s="25">
        <v>-1949.4118000000001</v>
      </c>
      <c r="L21" s="25">
        <v>17184.996800000001</v>
      </c>
      <c r="M21" s="25">
        <v>9589.7397999999994</v>
      </c>
      <c r="N21" s="25">
        <v>3891.8559</v>
      </c>
      <c r="O21" s="25">
        <v>633.7269</v>
      </c>
      <c r="P21" s="25">
        <v>4099.2326000000003</v>
      </c>
      <c r="Q21" s="25">
        <v>13633.7269</v>
      </c>
      <c r="R21" s="25">
        <v>-555.1635</v>
      </c>
      <c r="S21" s="25">
        <v>12962.0731</v>
      </c>
      <c r="T21" s="25">
        <v>4278.2031999999999</v>
      </c>
      <c r="U21" s="25">
        <v>-42489.668799999999</v>
      </c>
      <c r="V21" s="25">
        <v>-57392.830099999999</v>
      </c>
      <c r="W21" s="25">
        <v>-44421.830099999999</v>
      </c>
      <c r="X21" s="25">
        <v>-15328.314</v>
      </c>
      <c r="Y21" s="25">
        <v>-31933.333299999998</v>
      </c>
      <c r="Z21" s="25">
        <v>-41225.806499999999</v>
      </c>
    </row>
    <row r="22" spans="1:27" ht="11.25" customHeight="1" x14ac:dyDescent="0.2">
      <c r="A22" s="25" t="s">
        <v>0</v>
      </c>
      <c r="C22" s="2">
        <v>-4193.5484999999971</v>
      </c>
      <c r="D22" s="2">
        <v>-2857.1428999999989</v>
      </c>
      <c r="E22" s="2">
        <v>-3967.7419000000009</v>
      </c>
      <c r="F22" s="2">
        <v>666.66670000000067</v>
      </c>
      <c r="G22" s="2">
        <v>709.67740000000049</v>
      </c>
      <c r="H22" s="2">
        <v>1333.3332999999984</v>
      </c>
      <c r="I22" s="2">
        <v>1580.645100000002</v>
      </c>
      <c r="J22" s="2">
        <v>1193.5484000000033</v>
      </c>
      <c r="K22" s="2">
        <v>1166.6666000000007</v>
      </c>
      <c r="L22" s="2">
        <v>6032.2580000000016</v>
      </c>
      <c r="M22" s="2">
        <v>1266.6666000000005</v>
      </c>
      <c r="N22" s="2">
        <v>1322.5806000000034</v>
      </c>
      <c r="O22" s="2">
        <v>1225.8065000000001</v>
      </c>
      <c r="P22" s="2">
        <v>1142.8572000000013</v>
      </c>
      <c r="Q22" s="2">
        <v>741.93550000000323</v>
      </c>
      <c r="R22" s="2">
        <v>1133.3334000000009</v>
      </c>
      <c r="S22" s="2">
        <v>322.58059999999932</v>
      </c>
      <c r="T22" s="2">
        <v>1033.3334000000004</v>
      </c>
      <c r="U22" s="2">
        <v>1483.8709000000017</v>
      </c>
      <c r="V22" s="2">
        <v>1483.8709000000017</v>
      </c>
      <c r="W22" s="2">
        <v>1533.3334000000032</v>
      </c>
      <c r="X22" s="2">
        <v>1032.2581000000009</v>
      </c>
      <c r="Y22" s="2">
        <v>933.33329999999842</v>
      </c>
      <c r="Z22" s="2">
        <v>1032.2580999999991</v>
      </c>
    </row>
    <row r="24" spans="1:27" ht="12" customHeight="1" x14ac:dyDescent="0.2">
      <c r="A24" s="223" t="s">
        <v>1</v>
      </c>
    </row>
    <row r="25" spans="1:27" ht="11.25" customHeight="1" x14ac:dyDescent="0.2">
      <c r="A25" s="25" t="s">
        <v>145</v>
      </c>
      <c r="C25" s="25">
        <v>-5327175</v>
      </c>
      <c r="D25" s="25">
        <v>-4423789</v>
      </c>
      <c r="E25" s="25">
        <v>-3830228</v>
      </c>
      <c r="F25" s="25">
        <v>-2394249</v>
      </c>
      <c r="G25" s="25">
        <v>-2791950</v>
      </c>
      <c r="H25" s="25">
        <v>-3183076</v>
      </c>
      <c r="I25" s="25">
        <v>-3841132</v>
      </c>
      <c r="J25" s="25">
        <v>-4136226</v>
      </c>
      <c r="K25" s="25">
        <v>-3978136</v>
      </c>
      <c r="L25" s="25">
        <v>-4055196</v>
      </c>
      <c r="M25" s="25">
        <v>-5260351</v>
      </c>
      <c r="N25" s="25">
        <v>-5133025</v>
      </c>
      <c r="O25" s="25">
        <v>-4995191</v>
      </c>
      <c r="P25" s="25">
        <v>-4407170</v>
      </c>
      <c r="Q25" s="25">
        <v>-4949743</v>
      </c>
      <c r="R25" s="25">
        <v>90082</v>
      </c>
      <c r="S25" s="25">
        <v>86003</v>
      </c>
      <c r="T25" s="25">
        <v>102601</v>
      </c>
      <c r="U25" s="25">
        <v>125433</v>
      </c>
      <c r="V25" s="25">
        <v>147416</v>
      </c>
      <c r="W25" s="25">
        <v>139394</v>
      </c>
      <c r="X25" s="25">
        <v>160709</v>
      </c>
      <c r="Y25" s="25">
        <v>0</v>
      </c>
      <c r="Z25" s="25">
        <v>0</v>
      </c>
      <c r="AA25" s="25">
        <v>-61854999</v>
      </c>
    </row>
    <row r="26" spans="1:27" ht="11.25" customHeight="1" thickBot="1" x14ac:dyDescent="0.25">
      <c r="A26" s="25" t="s">
        <v>192</v>
      </c>
      <c r="C26" s="25">
        <v>15151454</v>
      </c>
      <c r="D26" s="25">
        <v>11302123</v>
      </c>
      <c r="E26" s="25">
        <v>4250711</v>
      </c>
      <c r="F26" s="25">
        <v>1792461</v>
      </c>
      <c r="G26" s="25">
        <v>2345812</v>
      </c>
      <c r="H26" s="25">
        <v>4255122</v>
      </c>
      <c r="I26" s="25">
        <v>5940013</v>
      </c>
      <c r="J26" s="25">
        <v>5510219</v>
      </c>
      <c r="K26" s="25">
        <v>6064320</v>
      </c>
      <c r="L26" s="25">
        <v>6425739</v>
      </c>
      <c r="M26" s="25">
        <v>6203235</v>
      </c>
      <c r="N26" s="25">
        <v>6194737</v>
      </c>
      <c r="O26" s="25">
        <v>2284482</v>
      </c>
      <c r="P26" s="25">
        <v>1577549</v>
      </c>
      <c r="Q26" s="25">
        <v>1814550</v>
      </c>
      <c r="R26" s="25">
        <v>170069</v>
      </c>
      <c r="S26" s="25">
        <v>90882</v>
      </c>
      <c r="T26" s="25">
        <v>216386</v>
      </c>
      <c r="U26" s="25">
        <v>240090</v>
      </c>
      <c r="V26" s="25">
        <v>213129</v>
      </c>
      <c r="W26" s="25">
        <v>288072</v>
      </c>
      <c r="X26" s="25">
        <v>336760</v>
      </c>
      <c r="Y26" s="25">
        <v>2140937</v>
      </c>
      <c r="Z26" s="25">
        <v>2420086</v>
      </c>
      <c r="AA26" s="25">
        <v>87228938</v>
      </c>
    </row>
    <row r="27" spans="1:27" ht="11.25" customHeight="1" thickBot="1" x14ac:dyDescent="0.25">
      <c r="A27" s="28" t="s">
        <v>146</v>
      </c>
      <c r="B27" s="29"/>
      <c r="C27" s="29">
        <v>9824279</v>
      </c>
      <c r="D27" s="29">
        <v>6878334</v>
      </c>
      <c r="E27" s="29">
        <v>420483</v>
      </c>
      <c r="F27" s="29">
        <v>-601788</v>
      </c>
      <c r="G27" s="29">
        <v>-446138</v>
      </c>
      <c r="H27" s="29">
        <v>1072046</v>
      </c>
      <c r="I27" s="29">
        <v>2098881</v>
      </c>
      <c r="J27" s="29">
        <v>1373993</v>
      </c>
      <c r="K27" s="29">
        <v>2086184</v>
      </c>
      <c r="L27" s="29">
        <v>2370543</v>
      </c>
      <c r="M27" s="29">
        <v>942884</v>
      </c>
      <c r="N27" s="29">
        <v>1061712</v>
      </c>
      <c r="O27" s="29">
        <v>-2710709</v>
      </c>
      <c r="P27" s="29">
        <v>-2829621</v>
      </c>
      <c r="Q27" s="29">
        <v>-3135193</v>
      </c>
      <c r="R27" s="29">
        <v>260151</v>
      </c>
      <c r="S27" s="29">
        <v>176885</v>
      </c>
      <c r="T27" s="29">
        <v>318987</v>
      </c>
      <c r="U27" s="29">
        <v>365523</v>
      </c>
      <c r="V27" s="29">
        <v>360545</v>
      </c>
      <c r="W27" s="29">
        <v>427466</v>
      </c>
      <c r="X27" s="29">
        <v>497469</v>
      </c>
      <c r="Y27" s="29">
        <v>2140937</v>
      </c>
      <c r="Z27" s="29">
        <v>2420086</v>
      </c>
      <c r="AA27" s="1">
        <v>25373939</v>
      </c>
    </row>
    <row r="28" spans="1:27" ht="11.25" customHeight="1" x14ac:dyDescent="0.2">
      <c r="A28" s="25" t="s">
        <v>2</v>
      </c>
      <c r="C28" s="25">
        <v>9831784</v>
      </c>
      <c r="D28" s="25">
        <v>6859126</v>
      </c>
      <c r="E28" s="25">
        <v>382840</v>
      </c>
      <c r="F28" s="25">
        <v>-596216</v>
      </c>
      <c r="G28" s="25">
        <v>-456693</v>
      </c>
      <c r="H28" s="25">
        <v>1045566</v>
      </c>
      <c r="I28" s="25">
        <v>2094378</v>
      </c>
      <c r="J28" s="25">
        <v>1401443</v>
      </c>
      <c r="K28" s="25">
        <v>2082435</v>
      </c>
      <c r="L28" s="25">
        <v>2297128</v>
      </c>
      <c r="M28" s="25">
        <v>917464</v>
      </c>
      <c r="N28" s="25">
        <v>1048109</v>
      </c>
      <c r="O28" s="25">
        <v>-2724211</v>
      </c>
      <c r="P28" s="25">
        <v>-2840944</v>
      </c>
      <c r="Q28" s="25">
        <v>-3158144</v>
      </c>
      <c r="R28" s="25">
        <v>263286</v>
      </c>
      <c r="S28" s="25">
        <v>156914</v>
      </c>
      <c r="T28" s="25">
        <v>314197</v>
      </c>
      <c r="U28" s="25">
        <v>424453</v>
      </c>
      <c r="V28" s="25">
        <v>439191</v>
      </c>
      <c r="W28" s="25">
        <v>486705</v>
      </c>
      <c r="X28" s="25">
        <v>519553</v>
      </c>
      <c r="Y28" s="25">
        <v>2175254</v>
      </c>
      <c r="Z28" s="25">
        <v>2469368</v>
      </c>
      <c r="AA28" s="25">
        <v>25432986</v>
      </c>
    </row>
    <row r="29" spans="1:27" ht="11.25" customHeight="1" x14ac:dyDescent="0.2">
      <c r="A29" s="25" t="s">
        <v>0</v>
      </c>
      <c r="C29" s="2">
        <v>-7505</v>
      </c>
      <c r="D29" s="2">
        <v>19208</v>
      </c>
      <c r="E29" s="2">
        <v>37643</v>
      </c>
      <c r="F29" s="2">
        <v>-5572</v>
      </c>
      <c r="G29" s="2">
        <v>10555</v>
      </c>
      <c r="H29" s="2">
        <v>26480</v>
      </c>
      <c r="I29" s="2">
        <v>4503</v>
      </c>
      <c r="J29" s="2">
        <v>-27450</v>
      </c>
      <c r="K29" s="2">
        <v>3749</v>
      </c>
      <c r="L29" s="2">
        <v>73415</v>
      </c>
      <c r="M29" s="2">
        <v>25420</v>
      </c>
      <c r="N29" s="2">
        <v>13603</v>
      </c>
      <c r="O29" s="2">
        <v>13502</v>
      </c>
      <c r="P29" s="2">
        <v>11323</v>
      </c>
      <c r="Q29" s="2">
        <v>22951</v>
      </c>
      <c r="R29" s="2">
        <v>-3135</v>
      </c>
      <c r="S29" s="2">
        <v>19971</v>
      </c>
      <c r="T29" s="2">
        <v>4790</v>
      </c>
      <c r="U29" s="2">
        <v>-58930</v>
      </c>
      <c r="V29" s="2">
        <v>-78646</v>
      </c>
      <c r="W29" s="2">
        <v>-59239</v>
      </c>
      <c r="X29" s="2">
        <v>-22084</v>
      </c>
      <c r="Y29" s="2">
        <v>-34317</v>
      </c>
      <c r="Z29" s="2">
        <v>-49282</v>
      </c>
      <c r="AA29" s="2">
        <v>-59047</v>
      </c>
    </row>
    <row r="30" spans="1:27" ht="11.25" customHeight="1" x14ac:dyDescent="0.2">
      <c r="A30" s="25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</sheetData>
  <printOptions gridLines="1"/>
  <pageMargins left="0.75" right="0.75" top="1" bottom="1" header="0" footer="0"/>
  <pageSetup paperSize="5" fitToWidth="0" fitToHeight="0" orientation="landscape" cellComments="asDisplayed" r:id="rId1"/>
  <headerFooter alignWithMargins="0">
    <oddFooter>&amp;L&amp;A&amp;CPage &amp;P of 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1"/>
  <dimension ref="A1:AA30"/>
  <sheetViews>
    <sheetView showGridLines="0" defaultGridColor="0" colorId="22" workbookViewId="0">
      <selection activeCell="A4" sqref="A4"/>
    </sheetView>
  </sheetViews>
  <sheetFormatPr defaultColWidth="12" defaultRowHeight="13.5" customHeight="1" x14ac:dyDescent="0.2"/>
  <cols>
    <col min="1" max="1" width="33.1640625" style="222" customWidth="1"/>
    <col min="2" max="2" width="4" style="222" customWidth="1"/>
    <col min="3" max="26" width="13.33203125" style="222" customWidth="1"/>
    <col min="27" max="27" width="16" style="222" customWidth="1"/>
    <col min="28" max="16384" width="12" style="121"/>
  </cols>
  <sheetData>
    <row r="1" spans="1:27" ht="12" customHeight="1" x14ac:dyDescent="0.2">
      <c r="A1" s="221" t="s">
        <v>193</v>
      </c>
    </row>
    <row r="2" spans="1:27" ht="12" customHeight="1" x14ac:dyDescent="0.2">
      <c r="A2" s="221" t="s">
        <v>155</v>
      </c>
    </row>
    <row r="3" spans="1:27" ht="12" customHeight="1" x14ac:dyDescent="0.2">
      <c r="A3" s="221" t="s">
        <v>184</v>
      </c>
    </row>
    <row r="4" spans="1:27" ht="12" customHeight="1" x14ac:dyDescent="0.2">
      <c r="A4" s="221" t="s">
        <v>185</v>
      </c>
    </row>
    <row r="6" spans="1:27" ht="12" customHeight="1" x14ac:dyDescent="0.2">
      <c r="A6" s="223" t="s">
        <v>144</v>
      </c>
      <c r="C6" s="224" t="s">
        <v>157</v>
      </c>
      <c r="D6" s="224" t="s">
        <v>158</v>
      </c>
      <c r="E6" s="224" t="s">
        <v>159</v>
      </c>
      <c r="F6" s="224" t="s">
        <v>160</v>
      </c>
      <c r="G6" s="224" t="s">
        <v>161</v>
      </c>
      <c r="H6" s="224" t="s">
        <v>162</v>
      </c>
      <c r="I6" s="224" t="s">
        <v>163</v>
      </c>
      <c r="J6" s="224" t="s">
        <v>164</v>
      </c>
      <c r="K6" s="224" t="s">
        <v>165</v>
      </c>
      <c r="L6" s="224" t="s">
        <v>166</v>
      </c>
      <c r="M6" s="224" t="s">
        <v>167</v>
      </c>
      <c r="N6" s="224" t="s">
        <v>168</v>
      </c>
      <c r="O6" s="224" t="s">
        <v>169</v>
      </c>
      <c r="P6" s="224" t="s">
        <v>170</v>
      </c>
      <c r="Q6" s="224" t="s">
        <v>171</v>
      </c>
      <c r="R6" s="224" t="s">
        <v>172</v>
      </c>
      <c r="S6" s="224" t="s">
        <v>173</v>
      </c>
      <c r="T6" s="224" t="s">
        <v>174</v>
      </c>
      <c r="U6" s="224" t="s">
        <v>175</v>
      </c>
      <c r="V6" s="224" t="s">
        <v>176</v>
      </c>
      <c r="W6" s="224" t="s">
        <v>177</v>
      </c>
      <c r="X6" s="224" t="s">
        <v>178</v>
      </c>
      <c r="Y6" s="224" t="s">
        <v>179</v>
      </c>
      <c r="Z6" s="224" t="s">
        <v>180</v>
      </c>
      <c r="AA6" s="224" t="s">
        <v>39</v>
      </c>
    </row>
    <row r="7" spans="1:27" ht="11.25" customHeight="1" x14ac:dyDescent="0.2">
      <c r="A7" s="25" t="s">
        <v>97</v>
      </c>
      <c r="C7" s="25">
        <v>0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  <c r="J7" s="25">
        <v>0</v>
      </c>
      <c r="K7" s="25">
        <v>0</v>
      </c>
      <c r="L7" s="25">
        <v>0</v>
      </c>
      <c r="M7" s="25">
        <v>0</v>
      </c>
      <c r="N7" s="25">
        <v>0</v>
      </c>
      <c r="O7" s="25">
        <v>0</v>
      </c>
      <c r="P7" s="25">
        <v>0</v>
      </c>
      <c r="Q7" s="25">
        <v>0</v>
      </c>
      <c r="R7" s="25">
        <v>0</v>
      </c>
      <c r="S7" s="25">
        <v>0</v>
      </c>
      <c r="T7" s="25">
        <v>0</v>
      </c>
      <c r="U7" s="25">
        <v>0</v>
      </c>
      <c r="V7" s="25">
        <v>0</v>
      </c>
      <c r="W7" s="25">
        <v>0</v>
      </c>
      <c r="X7" s="25">
        <v>0</v>
      </c>
      <c r="Y7" s="25">
        <v>0</v>
      </c>
      <c r="Z7" s="25">
        <v>0</v>
      </c>
    </row>
    <row r="8" spans="1:27" ht="11.25" customHeight="1" thickBot="1" x14ac:dyDescent="0.25">
      <c r="A8" s="25" t="s">
        <v>186</v>
      </c>
      <c r="C8" s="25">
        <v>0</v>
      </c>
      <c r="D8" s="25">
        <v>0</v>
      </c>
      <c r="E8" s="25">
        <v>0</v>
      </c>
      <c r="F8" s="25">
        <v>0</v>
      </c>
      <c r="G8" s="25">
        <v>0</v>
      </c>
      <c r="H8" s="25">
        <v>0</v>
      </c>
      <c r="I8" s="25">
        <v>0</v>
      </c>
      <c r="J8" s="25">
        <v>0</v>
      </c>
      <c r="K8" s="25">
        <v>0</v>
      </c>
      <c r="L8" s="25">
        <v>0</v>
      </c>
      <c r="M8" s="25">
        <v>0</v>
      </c>
      <c r="N8" s="25">
        <v>0</v>
      </c>
      <c r="O8" s="25">
        <v>0</v>
      </c>
      <c r="P8" s="25">
        <v>0</v>
      </c>
      <c r="Q8" s="25">
        <v>0</v>
      </c>
      <c r="R8" s="25">
        <v>0</v>
      </c>
      <c r="S8" s="25">
        <v>0</v>
      </c>
      <c r="T8" s="25">
        <v>0</v>
      </c>
      <c r="U8" s="25">
        <v>0</v>
      </c>
      <c r="V8" s="25">
        <v>0</v>
      </c>
      <c r="W8" s="25">
        <v>0</v>
      </c>
      <c r="X8" s="25">
        <v>0</v>
      </c>
      <c r="Y8" s="25">
        <v>0</v>
      </c>
      <c r="Z8" s="25">
        <v>0</v>
      </c>
    </row>
    <row r="9" spans="1:27" ht="11.25" customHeight="1" x14ac:dyDescent="0.2">
      <c r="A9" s="221" t="s">
        <v>187</v>
      </c>
      <c r="C9" s="26">
        <v>0</v>
      </c>
      <c r="D9" s="26">
        <v>0</v>
      </c>
      <c r="E9" s="26">
        <v>0</v>
      </c>
      <c r="F9" s="26">
        <v>0</v>
      </c>
      <c r="G9" s="26">
        <v>0</v>
      </c>
      <c r="H9" s="26">
        <v>0</v>
      </c>
      <c r="I9" s="26">
        <v>0</v>
      </c>
      <c r="J9" s="26">
        <v>0</v>
      </c>
      <c r="K9" s="26">
        <v>0</v>
      </c>
      <c r="L9" s="26">
        <v>0</v>
      </c>
      <c r="M9" s="26">
        <v>0</v>
      </c>
      <c r="N9" s="26">
        <v>0</v>
      </c>
      <c r="O9" s="26">
        <v>0</v>
      </c>
      <c r="P9" s="26">
        <v>0</v>
      </c>
      <c r="Q9" s="26">
        <v>0</v>
      </c>
      <c r="R9" s="26">
        <v>0</v>
      </c>
      <c r="S9" s="26">
        <v>0</v>
      </c>
      <c r="T9" s="26">
        <v>0</v>
      </c>
      <c r="U9" s="26">
        <v>0</v>
      </c>
      <c r="V9" s="26">
        <v>0</v>
      </c>
      <c r="W9" s="26">
        <v>0</v>
      </c>
      <c r="X9" s="26">
        <v>0</v>
      </c>
      <c r="Y9" s="26">
        <v>0</v>
      </c>
      <c r="Z9" s="26">
        <v>0</v>
      </c>
    </row>
    <row r="11" spans="1:27" ht="11.25" customHeight="1" x14ac:dyDescent="0.2">
      <c r="A11" s="25" t="s">
        <v>98</v>
      </c>
      <c r="C11" s="25">
        <v>25000</v>
      </c>
      <c r="D11" s="25">
        <v>25000</v>
      </c>
      <c r="E11" s="25">
        <v>25000</v>
      </c>
      <c r="F11" s="25">
        <v>0</v>
      </c>
      <c r="G11" s="25">
        <v>0</v>
      </c>
      <c r="H11" s="25">
        <v>0</v>
      </c>
      <c r="I11" s="25">
        <v>0</v>
      </c>
      <c r="J11" s="25">
        <v>0</v>
      </c>
      <c r="K11" s="25">
        <v>0</v>
      </c>
      <c r="L11" s="25">
        <v>0</v>
      </c>
      <c r="M11" s="25">
        <v>0</v>
      </c>
      <c r="N11" s="25">
        <v>0</v>
      </c>
      <c r="O11" s="25">
        <v>0</v>
      </c>
      <c r="P11" s="25">
        <v>0</v>
      </c>
      <c r="Q11" s="25">
        <v>0</v>
      </c>
      <c r="R11" s="25">
        <v>0</v>
      </c>
      <c r="S11" s="25">
        <v>0</v>
      </c>
      <c r="T11" s="25">
        <v>0</v>
      </c>
      <c r="U11" s="25">
        <v>0</v>
      </c>
      <c r="V11" s="25">
        <v>0</v>
      </c>
      <c r="W11" s="25">
        <v>0</v>
      </c>
      <c r="X11" s="25">
        <v>0</v>
      </c>
      <c r="Y11" s="25">
        <v>0</v>
      </c>
      <c r="Z11" s="25">
        <v>0</v>
      </c>
    </row>
    <row r="12" spans="1:27" ht="11.25" customHeight="1" x14ac:dyDescent="0.2">
      <c r="A12" s="25" t="s">
        <v>99</v>
      </c>
      <c r="C12" s="25">
        <v>0</v>
      </c>
      <c r="D12" s="25">
        <v>0</v>
      </c>
      <c r="E12" s="25">
        <v>0</v>
      </c>
      <c r="F12" s="25">
        <v>0</v>
      </c>
      <c r="G12" s="25">
        <v>0</v>
      </c>
      <c r="H12" s="25">
        <v>0</v>
      </c>
      <c r="I12" s="25">
        <v>0</v>
      </c>
      <c r="J12" s="25">
        <v>0</v>
      </c>
      <c r="K12" s="25">
        <v>0</v>
      </c>
      <c r="L12" s="25">
        <v>0</v>
      </c>
      <c r="M12" s="25">
        <v>0</v>
      </c>
      <c r="N12" s="25">
        <v>0</v>
      </c>
      <c r="O12" s="25">
        <v>0</v>
      </c>
      <c r="P12" s="25">
        <v>0</v>
      </c>
      <c r="Q12" s="25">
        <v>0</v>
      </c>
      <c r="R12" s="25">
        <v>0</v>
      </c>
      <c r="S12" s="25">
        <v>0</v>
      </c>
      <c r="T12" s="25">
        <v>0</v>
      </c>
      <c r="U12" s="25">
        <v>0</v>
      </c>
      <c r="V12" s="25">
        <v>0</v>
      </c>
      <c r="W12" s="25">
        <v>0</v>
      </c>
      <c r="X12" s="25">
        <v>0</v>
      </c>
      <c r="Y12" s="25">
        <v>0</v>
      </c>
      <c r="Z12" s="25">
        <v>0</v>
      </c>
    </row>
    <row r="13" spans="1:27" ht="11.25" customHeight="1" x14ac:dyDescent="0.2">
      <c r="A13" s="25" t="s">
        <v>188</v>
      </c>
      <c r="C13" s="25">
        <v>0</v>
      </c>
      <c r="D13" s="25">
        <v>0</v>
      </c>
      <c r="E13" s="25">
        <v>0</v>
      </c>
      <c r="F13" s="25">
        <v>0</v>
      </c>
      <c r="G13" s="25">
        <v>0</v>
      </c>
      <c r="H13" s="25">
        <v>0</v>
      </c>
      <c r="I13" s="25">
        <v>0</v>
      </c>
      <c r="J13" s="25">
        <v>0</v>
      </c>
      <c r="K13" s="25">
        <v>0</v>
      </c>
      <c r="L13" s="25">
        <v>0</v>
      </c>
      <c r="M13" s="25">
        <v>0</v>
      </c>
      <c r="N13" s="25">
        <v>0</v>
      </c>
      <c r="O13" s="25">
        <v>0</v>
      </c>
      <c r="P13" s="25">
        <v>0</v>
      </c>
      <c r="Q13" s="25">
        <v>0</v>
      </c>
      <c r="R13" s="25">
        <v>0</v>
      </c>
      <c r="S13" s="25">
        <v>0</v>
      </c>
      <c r="T13" s="25">
        <v>0</v>
      </c>
      <c r="U13" s="25">
        <v>0</v>
      </c>
      <c r="V13" s="25">
        <v>0</v>
      </c>
      <c r="W13" s="25">
        <v>0</v>
      </c>
      <c r="X13" s="25">
        <v>0</v>
      </c>
      <c r="Y13" s="25">
        <v>0</v>
      </c>
      <c r="Z13" s="25">
        <v>0</v>
      </c>
    </row>
    <row r="14" spans="1:27" ht="11.25" customHeight="1" thickBot="1" x14ac:dyDescent="0.25">
      <c r="A14" s="25" t="s">
        <v>189</v>
      </c>
      <c r="C14" s="25">
        <v>0</v>
      </c>
      <c r="D14" s="25">
        <v>0</v>
      </c>
      <c r="E14" s="25">
        <v>0</v>
      </c>
      <c r="F14" s="25">
        <v>0</v>
      </c>
      <c r="G14" s="25">
        <v>0</v>
      </c>
      <c r="H14" s="25">
        <v>0</v>
      </c>
      <c r="I14" s="25">
        <v>0</v>
      </c>
      <c r="J14" s="25">
        <v>0</v>
      </c>
      <c r="K14" s="25">
        <v>0</v>
      </c>
      <c r="L14" s="25">
        <v>0</v>
      </c>
      <c r="M14" s="25">
        <v>0</v>
      </c>
      <c r="N14" s="25">
        <v>0</v>
      </c>
      <c r="O14" s="25">
        <v>0</v>
      </c>
      <c r="P14" s="25">
        <v>0</v>
      </c>
      <c r="Q14" s="25">
        <v>0</v>
      </c>
      <c r="R14" s="25">
        <v>0</v>
      </c>
      <c r="S14" s="25">
        <v>0</v>
      </c>
      <c r="T14" s="25">
        <v>0</v>
      </c>
      <c r="U14" s="25">
        <v>0</v>
      </c>
      <c r="V14" s="25">
        <v>0</v>
      </c>
      <c r="W14" s="25">
        <v>0</v>
      </c>
      <c r="X14" s="25">
        <v>0</v>
      </c>
      <c r="Y14" s="25">
        <v>0</v>
      </c>
      <c r="Z14" s="25">
        <v>0</v>
      </c>
    </row>
    <row r="15" spans="1:27" ht="11.25" customHeight="1" x14ac:dyDescent="0.2">
      <c r="A15" s="221" t="s">
        <v>190</v>
      </c>
      <c r="C15" s="26">
        <v>25000</v>
      </c>
      <c r="D15" s="26">
        <v>25000</v>
      </c>
      <c r="E15" s="26">
        <v>25000</v>
      </c>
      <c r="F15" s="26">
        <v>0</v>
      </c>
      <c r="G15" s="26">
        <v>0</v>
      </c>
      <c r="H15" s="26">
        <v>0</v>
      </c>
      <c r="I15" s="26">
        <v>0</v>
      </c>
      <c r="J15" s="26">
        <v>0</v>
      </c>
      <c r="K15" s="26">
        <v>0</v>
      </c>
      <c r="L15" s="26">
        <v>0</v>
      </c>
      <c r="M15" s="26">
        <v>0</v>
      </c>
      <c r="N15" s="26">
        <v>0</v>
      </c>
      <c r="O15" s="26">
        <v>0</v>
      </c>
      <c r="P15" s="26">
        <v>0</v>
      </c>
      <c r="Q15" s="26">
        <v>0</v>
      </c>
      <c r="R15" s="26">
        <v>0</v>
      </c>
      <c r="S15" s="26">
        <v>0</v>
      </c>
      <c r="T15" s="26">
        <v>0</v>
      </c>
      <c r="U15" s="26">
        <v>0</v>
      </c>
      <c r="V15" s="26">
        <v>0</v>
      </c>
      <c r="W15" s="26">
        <v>0</v>
      </c>
      <c r="X15" s="26">
        <v>0</v>
      </c>
      <c r="Y15" s="26">
        <v>0</v>
      </c>
      <c r="Z15" s="26">
        <v>0</v>
      </c>
    </row>
    <row r="17" spans="1:27" ht="11.25" customHeight="1" x14ac:dyDescent="0.2">
      <c r="A17" s="25" t="s">
        <v>100</v>
      </c>
      <c r="C17" s="25">
        <v>0</v>
      </c>
      <c r="D17" s="25">
        <v>0</v>
      </c>
      <c r="E17" s="27">
        <v>0</v>
      </c>
      <c r="F17" s="25">
        <v>0</v>
      </c>
      <c r="G17" s="25">
        <v>0</v>
      </c>
      <c r="H17" s="25">
        <v>0</v>
      </c>
      <c r="I17" s="25">
        <v>0</v>
      </c>
      <c r="J17" s="25">
        <v>0</v>
      </c>
      <c r="K17" s="25">
        <v>0</v>
      </c>
      <c r="L17" s="25">
        <v>0</v>
      </c>
      <c r="M17" s="25">
        <v>0</v>
      </c>
      <c r="N17" s="25">
        <v>0</v>
      </c>
      <c r="O17" s="25">
        <v>0</v>
      </c>
      <c r="P17" s="25">
        <v>0</v>
      </c>
      <c r="Q17" s="25">
        <v>0</v>
      </c>
      <c r="R17" s="25">
        <v>0</v>
      </c>
      <c r="S17" s="25">
        <v>0</v>
      </c>
      <c r="T17" s="25">
        <v>0</v>
      </c>
      <c r="U17" s="25">
        <v>0</v>
      </c>
      <c r="V17" s="25">
        <v>0</v>
      </c>
      <c r="W17" s="25">
        <v>0</v>
      </c>
      <c r="X17" s="25">
        <v>0</v>
      </c>
      <c r="Y17" s="25">
        <v>0</v>
      </c>
      <c r="Z17" s="25">
        <v>0</v>
      </c>
    </row>
    <row r="18" spans="1:27" ht="13.5" customHeight="1" thickBot="1" x14ac:dyDescent="0.25"/>
    <row r="19" spans="1:27" ht="11.25" customHeight="1" thickBot="1" x14ac:dyDescent="0.25">
      <c r="A19" s="28" t="s">
        <v>101</v>
      </c>
      <c r="B19" s="29"/>
      <c r="C19" s="29">
        <v>25000</v>
      </c>
      <c r="D19" s="29">
        <v>25000</v>
      </c>
      <c r="E19" s="29">
        <v>25000</v>
      </c>
      <c r="F19" s="29">
        <v>0</v>
      </c>
      <c r="G19" s="29">
        <v>0</v>
      </c>
      <c r="H19" s="29">
        <v>0</v>
      </c>
      <c r="I19" s="29">
        <v>0</v>
      </c>
      <c r="J19" s="29">
        <v>0</v>
      </c>
      <c r="K19" s="29">
        <v>0</v>
      </c>
      <c r="L19" s="29">
        <v>0</v>
      </c>
      <c r="M19" s="29">
        <v>0</v>
      </c>
      <c r="N19" s="29">
        <v>0</v>
      </c>
      <c r="O19" s="29">
        <v>0</v>
      </c>
      <c r="P19" s="29">
        <v>0</v>
      </c>
      <c r="Q19" s="29">
        <v>0</v>
      </c>
      <c r="R19" s="29">
        <v>0</v>
      </c>
      <c r="S19" s="29">
        <v>0</v>
      </c>
      <c r="T19" s="29">
        <v>0</v>
      </c>
      <c r="U19" s="29">
        <v>0</v>
      </c>
      <c r="V19" s="29">
        <v>0</v>
      </c>
      <c r="W19" s="29">
        <v>0</v>
      </c>
      <c r="X19" s="29">
        <v>0</v>
      </c>
      <c r="Y19" s="29">
        <v>0</v>
      </c>
      <c r="Z19" s="1">
        <v>0</v>
      </c>
    </row>
    <row r="21" spans="1:27" ht="11.25" customHeight="1" x14ac:dyDescent="0.2">
      <c r="A21" s="25" t="s">
        <v>191</v>
      </c>
      <c r="C21" s="25">
        <v>25000</v>
      </c>
      <c r="D21" s="25">
        <v>25000</v>
      </c>
      <c r="E21" s="25">
        <v>25000</v>
      </c>
      <c r="F21" s="25">
        <v>0</v>
      </c>
      <c r="G21" s="25">
        <v>0</v>
      </c>
      <c r="H21" s="25">
        <v>0</v>
      </c>
      <c r="I21" s="25">
        <v>0</v>
      </c>
      <c r="J21" s="25">
        <v>0</v>
      </c>
      <c r="K21" s="25">
        <v>0</v>
      </c>
      <c r="L21" s="25">
        <v>0</v>
      </c>
      <c r="M21" s="25">
        <v>0</v>
      </c>
      <c r="N21" s="25">
        <v>0</v>
      </c>
      <c r="O21" s="25">
        <v>0</v>
      </c>
      <c r="P21" s="25">
        <v>0</v>
      </c>
      <c r="Q21" s="25">
        <v>0</v>
      </c>
      <c r="R21" s="25">
        <v>0</v>
      </c>
      <c r="S21" s="25">
        <v>0</v>
      </c>
      <c r="T21" s="25">
        <v>0</v>
      </c>
      <c r="U21" s="25">
        <v>0</v>
      </c>
      <c r="V21" s="25">
        <v>0</v>
      </c>
      <c r="W21" s="25">
        <v>0</v>
      </c>
      <c r="X21" s="25">
        <v>0</v>
      </c>
      <c r="Y21" s="25">
        <v>0</v>
      </c>
      <c r="Z21" s="25">
        <v>0</v>
      </c>
    </row>
    <row r="22" spans="1:27" ht="11.25" customHeight="1" x14ac:dyDescent="0.2">
      <c r="A22" s="25" t="s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</row>
    <row r="24" spans="1:27" ht="12" customHeight="1" x14ac:dyDescent="0.2">
      <c r="A24" s="223" t="s">
        <v>1</v>
      </c>
    </row>
    <row r="25" spans="1:27" ht="11.25" customHeight="1" x14ac:dyDescent="0.2">
      <c r="A25" s="25" t="s">
        <v>145</v>
      </c>
      <c r="C25" s="25">
        <v>-328414</v>
      </c>
      <c r="D25" s="25">
        <v>-295779</v>
      </c>
      <c r="E25" s="25">
        <v>-326675</v>
      </c>
      <c r="F25" s="25">
        <v>0</v>
      </c>
      <c r="G25" s="25">
        <v>0</v>
      </c>
      <c r="H25" s="25">
        <v>0</v>
      </c>
      <c r="I25" s="25">
        <v>0</v>
      </c>
      <c r="J25" s="25">
        <v>0</v>
      </c>
      <c r="K25" s="25">
        <v>0</v>
      </c>
      <c r="L25" s="25">
        <v>0</v>
      </c>
      <c r="M25" s="25">
        <v>0</v>
      </c>
      <c r="N25" s="25">
        <v>0</v>
      </c>
      <c r="O25" s="25">
        <v>0</v>
      </c>
      <c r="P25" s="25">
        <v>0</v>
      </c>
      <c r="Q25" s="25">
        <v>0</v>
      </c>
      <c r="R25" s="25">
        <v>0</v>
      </c>
      <c r="S25" s="25">
        <v>0</v>
      </c>
      <c r="T25" s="25">
        <v>0</v>
      </c>
      <c r="U25" s="25">
        <v>0</v>
      </c>
      <c r="V25" s="25">
        <v>0</v>
      </c>
      <c r="W25" s="25">
        <v>0</v>
      </c>
      <c r="X25" s="25">
        <v>0</v>
      </c>
      <c r="Y25" s="25">
        <v>0</v>
      </c>
      <c r="Z25" s="25">
        <v>0</v>
      </c>
      <c r="AA25" s="25">
        <v>-950868</v>
      </c>
    </row>
    <row r="26" spans="1:27" ht="11.25" customHeight="1" thickBot="1" x14ac:dyDescent="0.25">
      <c r="A26" s="25" t="s">
        <v>192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  <c r="H26" s="25">
        <v>0</v>
      </c>
      <c r="I26" s="25">
        <v>0</v>
      </c>
      <c r="J26" s="25">
        <v>0</v>
      </c>
      <c r="K26" s="25">
        <v>0</v>
      </c>
      <c r="L26" s="25">
        <v>0</v>
      </c>
      <c r="M26" s="25">
        <v>0</v>
      </c>
      <c r="N26" s="25">
        <v>0</v>
      </c>
      <c r="O26" s="25">
        <v>0</v>
      </c>
      <c r="P26" s="25">
        <v>0</v>
      </c>
      <c r="Q26" s="25">
        <v>0</v>
      </c>
      <c r="R26" s="25">
        <v>0</v>
      </c>
      <c r="S26" s="25">
        <v>0</v>
      </c>
      <c r="T26" s="25">
        <v>0</v>
      </c>
      <c r="U26" s="25">
        <v>0</v>
      </c>
      <c r="V26" s="25">
        <v>0</v>
      </c>
      <c r="W26" s="25">
        <v>0</v>
      </c>
      <c r="X26" s="25">
        <v>0</v>
      </c>
      <c r="Y26" s="25">
        <v>0</v>
      </c>
      <c r="Z26" s="25">
        <v>0</v>
      </c>
      <c r="AA26" s="25">
        <v>0</v>
      </c>
    </row>
    <row r="27" spans="1:27" ht="11.25" customHeight="1" thickBot="1" x14ac:dyDescent="0.25">
      <c r="A27" s="28" t="s">
        <v>146</v>
      </c>
      <c r="B27" s="29"/>
      <c r="C27" s="29">
        <v>-328414</v>
      </c>
      <c r="D27" s="29">
        <v>-295779</v>
      </c>
      <c r="E27" s="29">
        <v>-326675</v>
      </c>
      <c r="F27" s="29">
        <v>0</v>
      </c>
      <c r="G27" s="29">
        <v>0</v>
      </c>
      <c r="H27" s="29">
        <v>0</v>
      </c>
      <c r="I27" s="29">
        <v>0</v>
      </c>
      <c r="J27" s="29">
        <v>0</v>
      </c>
      <c r="K27" s="29">
        <v>0</v>
      </c>
      <c r="L27" s="29">
        <v>0</v>
      </c>
      <c r="M27" s="29">
        <v>0</v>
      </c>
      <c r="N27" s="29">
        <v>0</v>
      </c>
      <c r="O27" s="29">
        <v>0</v>
      </c>
      <c r="P27" s="29">
        <v>0</v>
      </c>
      <c r="Q27" s="29">
        <v>0</v>
      </c>
      <c r="R27" s="29">
        <v>0</v>
      </c>
      <c r="S27" s="29">
        <v>0</v>
      </c>
      <c r="T27" s="29">
        <v>0</v>
      </c>
      <c r="U27" s="29">
        <v>0</v>
      </c>
      <c r="V27" s="29">
        <v>0</v>
      </c>
      <c r="W27" s="29">
        <v>0</v>
      </c>
      <c r="X27" s="29">
        <v>0</v>
      </c>
      <c r="Y27" s="29">
        <v>0</v>
      </c>
      <c r="Z27" s="29">
        <v>0</v>
      </c>
      <c r="AA27" s="1">
        <v>-950868</v>
      </c>
    </row>
    <row r="28" spans="1:27" ht="11.25" customHeight="1" x14ac:dyDescent="0.2">
      <c r="A28" s="25" t="s">
        <v>2</v>
      </c>
      <c r="C28" s="25">
        <v>-328259</v>
      </c>
      <c r="D28" s="25">
        <v>-295641</v>
      </c>
      <c r="E28" s="25">
        <v>-326527</v>
      </c>
      <c r="F28" s="25">
        <v>0</v>
      </c>
      <c r="G28" s="25">
        <v>0</v>
      </c>
      <c r="H28" s="25">
        <v>0</v>
      </c>
      <c r="I28" s="25">
        <v>0</v>
      </c>
      <c r="J28" s="25">
        <v>0</v>
      </c>
      <c r="K28" s="25">
        <v>0</v>
      </c>
      <c r="L28" s="25">
        <v>0</v>
      </c>
      <c r="M28" s="25">
        <v>0</v>
      </c>
      <c r="N28" s="25">
        <v>0</v>
      </c>
      <c r="O28" s="25">
        <v>0</v>
      </c>
      <c r="P28" s="25">
        <v>0</v>
      </c>
      <c r="Q28" s="25">
        <v>0</v>
      </c>
      <c r="R28" s="25">
        <v>0</v>
      </c>
      <c r="S28" s="25">
        <v>0</v>
      </c>
      <c r="T28" s="25">
        <v>0</v>
      </c>
      <c r="U28" s="25">
        <v>0</v>
      </c>
      <c r="V28" s="25">
        <v>0</v>
      </c>
      <c r="W28" s="25">
        <v>0</v>
      </c>
      <c r="X28" s="25">
        <v>0</v>
      </c>
      <c r="Y28" s="25">
        <v>0</v>
      </c>
      <c r="Z28" s="25">
        <v>0</v>
      </c>
      <c r="AA28" s="25">
        <v>-950427</v>
      </c>
    </row>
    <row r="29" spans="1:27" ht="11.25" customHeight="1" x14ac:dyDescent="0.2">
      <c r="A29" s="25" t="s">
        <v>0</v>
      </c>
      <c r="C29" s="2">
        <v>-155</v>
      </c>
      <c r="D29" s="2">
        <v>-138</v>
      </c>
      <c r="E29" s="2">
        <v>-148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-441</v>
      </c>
    </row>
    <row r="30" spans="1:27" ht="11.25" customHeight="1" x14ac:dyDescent="0.2">
      <c r="A30" s="25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</sheetData>
  <printOptions gridLines="1"/>
  <pageMargins left="0.75" right="0.75" top="1" bottom="1" header="0" footer="0"/>
  <pageSetup paperSize="5" fitToWidth="0" fitToHeight="0" orientation="landscape" cellComments="asDisplayed" r:id="rId1"/>
  <headerFooter alignWithMargins="0">
    <oddFooter>&amp;L&amp;A&amp;CPage &amp;P of 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A29"/>
  <sheetViews>
    <sheetView showGridLines="0" defaultGridColor="0" colorId="22" workbookViewId="0">
      <selection activeCell="A4" sqref="A4"/>
    </sheetView>
  </sheetViews>
  <sheetFormatPr defaultColWidth="12" defaultRowHeight="13.5" customHeight="1" x14ac:dyDescent="0.2"/>
  <cols>
    <col min="1" max="1" width="33.1640625" style="222" customWidth="1"/>
    <col min="2" max="2" width="4" style="222" customWidth="1"/>
    <col min="3" max="26" width="13.33203125" style="222" customWidth="1"/>
    <col min="27" max="27" width="16" style="222" customWidth="1"/>
    <col min="28" max="16384" width="12" style="121"/>
  </cols>
  <sheetData>
    <row r="1" spans="1:27" ht="12" customHeight="1" x14ac:dyDescent="0.2">
      <c r="A1" s="221" t="s">
        <v>194</v>
      </c>
    </row>
    <row r="2" spans="1:27" ht="12" customHeight="1" x14ac:dyDescent="0.2">
      <c r="A2" s="221" t="s">
        <v>155</v>
      </c>
    </row>
    <row r="3" spans="1:27" ht="12" customHeight="1" x14ac:dyDescent="0.2">
      <c r="A3" s="221" t="s">
        <v>184</v>
      </c>
    </row>
    <row r="4" spans="1:27" ht="12" customHeight="1" x14ac:dyDescent="0.2">
      <c r="A4" s="221" t="s">
        <v>185</v>
      </c>
    </row>
    <row r="6" spans="1:27" ht="12" customHeight="1" x14ac:dyDescent="0.2">
      <c r="A6" s="223" t="s">
        <v>144</v>
      </c>
      <c r="C6" s="224" t="s">
        <v>157</v>
      </c>
      <c r="D6" s="224" t="s">
        <v>158</v>
      </c>
      <c r="E6" s="224" t="s">
        <v>159</v>
      </c>
      <c r="F6" s="224" t="s">
        <v>160</v>
      </c>
      <c r="G6" s="224" t="s">
        <v>161</v>
      </c>
      <c r="H6" s="224" t="s">
        <v>162</v>
      </c>
      <c r="I6" s="224" t="s">
        <v>163</v>
      </c>
      <c r="J6" s="224" t="s">
        <v>164</v>
      </c>
      <c r="K6" s="224" t="s">
        <v>165</v>
      </c>
      <c r="L6" s="224" t="s">
        <v>166</v>
      </c>
      <c r="M6" s="224" t="s">
        <v>167</v>
      </c>
      <c r="N6" s="224" t="s">
        <v>168</v>
      </c>
      <c r="O6" s="224" t="s">
        <v>169</v>
      </c>
      <c r="P6" s="224" t="s">
        <v>170</v>
      </c>
      <c r="Q6" s="224" t="s">
        <v>171</v>
      </c>
      <c r="R6" s="224" t="s">
        <v>172</v>
      </c>
      <c r="S6" s="224" t="s">
        <v>173</v>
      </c>
      <c r="T6" s="224" t="s">
        <v>174</v>
      </c>
      <c r="U6" s="224" t="s">
        <v>175</v>
      </c>
      <c r="V6" s="224" t="s">
        <v>176</v>
      </c>
      <c r="W6" s="224" t="s">
        <v>177</v>
      </c>
      <c r="X6" s="224" t="s">
        <v>178</v>
      </c>
      <c r="Y6" s="224" t="s">
        <v>179</v>
      </c>
      <c r="Z6" s="224" t="s">
        <v>180</v>
      </c>
      <c r="AA6" s="224" t="s">
        <v>39</v>
      </c>
    </row>
    <row r="7" spans="1:27" ht="11.25" customHeight="1" x14ac:dyDescent="0.2">
      <c r="A7" s="25" t="s">
        <v>97</v>
      </c>
      <c r="C7" s="25">
        <v>0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  <c r="J7" s="25">
        <v>0</v>
      </c>
      <c r="K7" s="25">
        <v>0</v>
      </c>
      <c r="L7" s="25">
        <v>0</v>
      </c>
      <c r="M7" s="25">
        <v>0</v>
      </c>
      <c r="N7" s="25">
        <v>0</v>
      </c>
      <c r="O7" s="25">
        <v>0</v>
      </c>
      <c r="P7" s="25">
        <v>0</v>
      </c>
      <c r="Q7" s="25">
        <v>0</v>
      </c>
      <c r="R7" s="25">
        <v>0</v>
      </c>
      <c r="S7" s="25">
        <v>0</v>
      </c>
      <c r="T7" s="25">
        <v>0</v>
      </c>
      <c r="U7" s="25">
        <v>0</v>
      </c>
      <c r="V7" s="25">
        <v>0</v>
      </c>
      <c r="W7" s="25">
        <v>0</v>
      </c>
      <c r="X7" s="25">
        <v>0</v>
      </c>
      <c r="Y7" s="25">
        <v>0</v>
      </c>
      <c r="Z7" s="25">
        <v>0</v>
      </c>
    </row>
    <row r="8" spans="1:27" ht="11.25" customHeight="1" x14ac:dyDescent="0.2">
      <c r="A8" s="25" t="s">
        <v>186</v>
      </c>
      <c r="C8" s="25">
        <v>0</v>
      </c>
      <c r="D8" s="25">
        <v>0</v>
      </c>
      <c r="E8" s="25">
        <v>0</v>
      </c>
      <c r="F8" s="25">
        <v>0</v>
      </c>
      <c r="G8" s="25">
        <v>0</v>
      </c>
      <c r="H8" s="25">
        <v>0</v>
      </c>
      <c r="I8" s="25">
        <v>0</v>
      </c>
      <c r="J8" s="25">
        <v>0</v>
      </c>
      <c r="K8" s="25">
        <v>0</v>
      </c>
      <c r="L8" s="25">
        <v>0</v>
      </c>
      <c r="M8" s="25">
        <v>0</v>
      </c>
      <c r="N8" s="25">
        <v>0</v>
      </c>
      <c r="O8" s="25">
        <v>0</v>
      </c>
      <c r="P8" s="25">
        <v>0</v>
      </c>
      <c r="Q8" s="25">
        <v>0</v>
      </c>
      <c r="R8" s="25">
        <v>0</v>
      </c>
      <c r="S8" s="25">
        <v>0</v>
      </c>
      <c r="T8" s="25">
        <v>0</v>
      </c>
      <c r="U8" s="25">
        <v>0</v>
      </c>
      <c r="V8" s="25">
        <v>0</v>
      </c>
      <c r="W8" s="25">
        <v>0</v>
      </c>
      <c r="X8" s="25">
        <v>0</v>
      </c>
      <c r="Y8" s="25">
        <v>0</v>
      </c>
      <c r="Z8" s="25">
        <v>0</v>
      </c>
    </row>
    <row r="9" spans="1:27" ht="11.25" customHeight="1" x14ac:dyDescent="0.2">
      <c r="A9" s="221" t="s">
        <v>187</v>
      </c>
      <c r="C9" s="26">
        <v>0</v>
      </c>
      <c r="D9" s="26">
        <v>0</v>
      </c>
      <c r="E9" s="26">
        <v>0</v>
      </c>
      <c r="F9" s="26">
        <v>0</v>
      </c>
      <c r="G9" s="26">
        <v>0</v>
      </c>
      <c r="H9" s="26">
        <v>0</v>
      </c>
      <c r="I9" s="26">
        <v>0</v>
      </c>
      <c r="J9" s="26">
        <v>0</v>
      </c>
      <c r="K9" s="26">
        <v>0</v>
      </c>
      <c r="L9" s="26">
        <v>0</v>
      </c>
      <c r="M9" s="26">
        <v>0</v>
      </c>
      <c r="N9" s="26">
        <v>0</v>
      </c>
      <c r="O9" s="26">
        <v>0</v>
      </c>
      <c r="P9" s="26">
        <v>0</v>
      </c>
      <c r="Q9" s="26">
        <v>0</v>
      </c>
      <c r="R9" s="26">
        <v>0</v>
      </c>
      <c r="S9" s="26">
        <v>0</v>
      </c>
      <c r="T9" s="26">
        <v>0</v>
      </c>
      <c r="U9" s="26">
        <v>0</v>
      </c>
      <c r="V9" s="26">
        <v>0</v>
      </c>
      <c r="W9" s="26">
        <v>0</v>
      </c>
      <c r="X9" s="26">
        <v>0</v>
      </c>
      <c r="Y9" s="26">
        <v>0</v>
      </c>
      <c r="Z9" s="26">
        <v>0</v>
      </c>
    </row>
    <row r="11" spans="1:27" ht="11.25" customHeight="1" x14ac:dyDescent="0.2">
      <c r="A11" s="25" t="s">
        <v>98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  <c r="J11" s="25">
        <v>0</v>
      </c>
      <c r="K11" s="25">
        <v>0</v>
      </c>
      <c r="L11" s="25">
        <v>0</v>
      </c>
      <c r="M11" s="25">
        <v>0</v>
      </c>
      <c r="N11" s="25">
        <v>0</v>
      </c>
      <c r="O11" s="25">
        <v>0</v>
      </c>
      <c r="P11" s="25">
        <v>0</v>
      </c>
      <c r="Q11" s="25">
        <v>0</v>
      </c>
      <c r="R11" s="25">
        <v>0</v>
      </c>
      <c r="S11" s="25">
        <v>0</v>
      </c>
      <c r="T11" s="25">
        <v>0</v>
      </c>
      <c r="U11" s="25">
        <v>0</v>
      </c>
      <c r="V11" s="25">
        <v>0</v>
      </c>
      <c r="W11" s="25">
        <v>0</v>
      </c>
      <c r="X11" s="25">
        <v>0</v>
      </c>
      <c r="Y11" s="25">
        <v>0</v>
      </c>
      <c r="Z11" s="25">
        <v>0</v>
      </c>
    </row>
    <row r="12" spans="1:27" ht="11.25" customHeight="1" x14ac:dyDescent="0.2">
      <c r="A12" s="25" t="s">
        <v>99</v>
      </c>
      <c r="C12" s="25">
        <v>0</v>
      </c>
      <c r="D12" s="25">
        <v>0</v>
      </c>
      <c r="E12" s="25">
        <v>0</v>
      </c>
      <c r="F12" s="25">
        <v>0</v>
      </c>
      <c r="G12" s="25">
        <v>0</v>
      </c>
      <c r="H12" s="25">
        <v>0</v>
      </c>
      <c r="I12" s="25">
        <v>0</v>
      </c>
      <c r="J12" s="25">
        <v>0</v>
      </c>
      <c r="K12" s="25">
        <v>0</v>
      </c>
      <c r="L12" s="25">
        <v>0</v>
      </c>
      <c r="M12" s="25">
        <v>0</v>
      </c>
      <c r="N12" s="25">
        <v>0</v>
      </c>
      <c r="O12" s="25">
        <v>0</v>
      </c>
      <c r="P12" s="25">
        <v>0</v>
      </c>
      <c r="Q12" s="25">
        <v>0</v>
      </c>
      <c r="R12" s="25">
        <v>0</v>
      </c>
      <c r="S12" s="25">
        <v>0</v>
      </c>
      <c r="T12" s="25">
        <v>0</v>
      </c>
      <c r="U12" s="25">
        <v>0</v>
      </c>
      <c r="V12" s="25">
        <v>0</v>
      </c>
      <c r="W12" s="25">
        <v>0</v>
      </c>
      <c r="X12" s="25">
        <v>0</v>
      </c>
      <c r="Y12" s="25">
        <v>0</v>
      </c>
      <c r="Z12" s="25">
        <v>0</v>
      </c>
    </row>
    <row r="13" spans="1:27" ht="11.25" customHeight="1" x14ac:dyDescent="0.2">
      <c r="A13" s="25" t="s">
        <v>188</v>
      </c>
      <c r="C13" s="25">
        <v>0</v>
      </c>
      <c r="D13" s="25">
        <v>0</v>
      </c>
      <c r="E13" s="25">
        <v>0</v>
      </c>
      <c r="F13" s="25">
        <v>0</v>
      </c>
      <c r="G13" s="25">
        <v>0</v>
      </c>
      <c r="H13" s="25">
        <v>0</v>
      </c>
      <c r="I13" s="25">
        <v>0</v>
      </c>
      <c r="J13" s="25">
        <v>0</v>
      </c>
      <c r="K13" s="25">
        <v>0</v>
      </c>
      <c r="L13" s="25">
        <v>0</v>
      </c>
      <c r="M13" s="25">
        <v>0</v>
      </c>
      <c r="N13" s="25">
        <v>0</v>
      </c>
      <c r="O13" s="25">
        <v>0</v>
      </c>
      <c r="P13" s="25">
        <v>0</v>
      </c>
      <c r="Q13" s="25">
        <v>0</v>
      </c>
      <c r="R13" s="25">
        <v>0</v>
      </c>
      <c r="S13" s="25">
        <v>0</v>
      </c>
      <c r="T13" s="25">
        <v>0</v>
      </c>
      <c r="U13" s="25">
        <v>0</v>
      </c>
      <c r="V13" s="25">
        <v>0</v>
      </c>
      <c r="W13" s="25">
        <v>0</v>
      </c>
      <c r="X13" s="25">
        <v>0</v>
      </c>
      <c r="Y13" s="25">
        <v>0</v>
      </c>
      <c r="Z13" s="25">
        <v>0</v>
      </c>
    </row>
    <row r="14" spans="1:27" ht="11.25" customHeight="1" x14ac:dyDescent="0.2">
      <c r="A14" s="25" t="s">
        <v>189</v>
      </c>
      <c r="C14" s="25">
        <v>0</v>
      </c>
      <c r="D14" s="25">
        <v>0</v>
      </c>
      <c r="E14" s="25">
        <v>0</v>
      </c>
      <c r="F14" s="25">
        <v>0</v>
      </c>
      <c r="G14" s="25">
        <v>0</v>
      </c>
      <c r="H14" s="25">
        <v>0</v>
      </c>
      <c r="I14" s="25">
        <v>0</v>
      </c>
      <c r="J14" s="25">
        <v>0</v>
      </c>
      <c r="K14" s="25">
        <v>0</v>
      </c>
      <c r="L14" s="25">
        <v>0</v>
      </c>
      <c r="M14" s="25">
        <v>0</v>
      </c>
      <c r="N14" s="25">
        <v>0</v>
      </c>
      <c r="O14" s="25">
        <v>0</v>
      </c>
      <c r="P14" s="25">
        <v>0</v>
      </c>
      <c r="Q14" s="25">
        <v>0</v>
      </c>
      <c r="R14" s="25">
        <v>0</v>
      </c>
      <c r="S14" s="25">
        <v>0</v>
      </c>
      <c r="T14" s="25">
        <v>0</v>
      </c>
      <c r="U14" s="25">
        <v>0</v>
      </c>
      <c r="V14" s="25">
        <v>0</v>
      </c>
      <c r="W14" s="25">
        <v>0</v>
      </c>
      <c r="X14" s="25">
        <v>0</v>
      </c>
      <c r="Y14" s="25">
        <v>0</v>
      </c>
      <c r="Z14" s="25">
        <v>0</v>
      </c>
    </row>
    <row r="15" spans="1:27" ht="11.25" customHeight="1" x14ac:dyDescent="0.2">
      <c r="A15" s="221" t="s">
        <v>190</v>
      </c>
      <c r="C15" s="26">
        <v>0</v>
      </c>
      <c r="D15" s="26">
        <v>0</v>
      </c>
      <c r="E15" s="26">
        <v>0</v>
      </c>
      <c r="F15" s="26">
        <v>0</v>
      </c>
      <c r="G15" s="26">
        <v>0</v>
      </c>
      <c r="H15" s="26">
        <v>0</v>
      </c>
      <c r="I15" s="26">
        <v>0</v>
      </c>
      <c r="J15" s="26">
        <v>0</v>
      </c>
      <c r="K15" s="26">
        <v>0</v>
      </c>
      <c r="L15" s="26">
        <v>0</v>
      </c>
      <c r="M15" s="26">
        <v>0</v>
      </c>
      <c r="N15" s="26">
        <v>0</v>
      </c>
      <c r="O15" s="26">
        <v>0</v>
      </c>
      <c r="P15" s="26">
        <v>0</v>
      </c>
      <c r="Q15" s="26">
        <v>0</v>
      </c>
      <c r="R15" s="26">
        <v>0</v>
      </c>
      <c r="S15" s="26">
        <v>0</v>
      </c>
      <c r="T15" s="26">
        <v>0</v>
      </c>
      <c r="U15" s="26">
        <v>0</v>
      </c>
      <c r="V15" s="26">
        <v>0</v>
      </c>
      <c r="W15" s="26">
        <v>0</v>
      </c>
      <c r="X15" s="26">
        <v>0</v>
      </c>
      <c r="Y15" s="26">
        <v>0</v>
      </c>
      <c r="Z15" s="26">
        <v>0</v>
      </c>
    </row>
    <row r="17" spans="1:27" ht="11.25" customHeight="1" x14ac:dyDescent="0.2">
      <c r="A17" s="25" t="s">
        <v>100</v>
      </c>
      <c r="C17" s="25">
        <v>0</v>
      </c>
      <c r="D17" s="25">
        <v>0</v>
      </c>
      <c r="E17" s="27">
        <v>0</v>
      </c>
      <c r="F17" s="25">
        <v>0</v>
      </c>
      <c r="G17" s="25">
        <v>0</v>
      </c>
      <c r="H17" s="25">
        <v>0</v>
      </c>
      <c r="I17" s="25">
        <v>0</v>
      </c>
      <c r="J17" s="25">
        <v>0</v>
      </c>
      <c r="K17" s="25">
        <v>0</v>
      </c>
      <c r="L17" s="25">
        <v>0</v>
      </c>
      <c r="M17" s="25">
        <v>0</v>
      </c>
      <c r="N17" s="25">
        <v>0</v>
      </c>
      <c r="O17" s="25">
        <v>0</v>
      </c>
      <c r="P17" s="25">
        <v>0</v>
      </c>
      <c r="Q17" s="25">
        <v>0</v>
      </c>
      <c r="R17" s="25">
        <v>0</v>
      </c>
      <c r="S17" s="25">
        <v>0</v>
      </c>
      <c r="T17" s="25">
        <v>0</v>
      </c>
      <c r="U17" s="25">
        <v>0</v>
      </c>
      <c r="V17" s="25">
        <v>0</v>
      </c>
      <c r="W17" s="25">
        <v>0</v>
      </c>
      <c r="X17" s="25">
        <v>0</v>
      </c>
      <c r="Y17" s="25">
        <v>0</v>
      </c>
      <c r="Z17" s="25">
        <v>0</v>
      </c>
    </row>
    <row r="19" spans="1:27" ht="11.25" customHeight="1" x14ac:dyDescent="0.2">
      <c r="A19" s="28" t="s">
        <v>101</v>
      </c>
      <c r="B19" s="29"/>
      <c r="C19" s="29">
        <v>0</v>
      </c>
      <c r="D19" s="29">
        <v>0</v>
      </c>
      <c r="E19" s="29">
        <v>0</v>
      </c>
      <c r="F19" s="29">
        <v>0</v>
      </c>
      <c r="G19" s="29">
        <v>0</v>
      </c>
      <c r="H19" s="29">
        <v>0</v>
      </c>
      <c r="I19" s="29">
        <v>0</v>
      </c>
      <c r="J19" s="29">
        <v>0</v>
      </c>
      <c r="K19" s="29">
        <v>0</v>
      </c>
      <c r="L19" s="29">
        <v>0</v>
      </c>
      <c r="M19" s="29">
        <v>0</v>
      </c>
      <c r="N19" s="29">
        <v>0</v>
      </c>
      <c r="O19" s="29">
        <v>0</v>
      </c>
      <c r="P19" s="29">
        <v>0</v>
      </c>
      <c r="Q19" s="29">
        <v>0</v>
      </c>
      <c r="R19" s="29">
        <v>0</v>
      </c>
      <c r="S19" s="29">
        <v>0</v>
      </c>
      <c r="T19" s="29">
        <v>0</v>
      </c>
      <c r="U19" s="29">
        <v>0</v>
      </c>
      <c r="V19" s="29">
        <v>0</v>
      </c>
      <c r="W19" s="29">
        <v>0</v>
      </c>
      <c r="X19" s="29">
        <v>0</v>
      </c>
      <c r="Y19" s="29">
        <v>0</v>
      </c>
      <c r="Z19" s="1">
        <v>0</v>
      </c>
    </row>
    <row r="21" spans="1:27" ht="11.25" customHeight="1" x14ac:dyDescent="0.2">
      <c r="A21" s="25" t="s">
        <v>191</v>
      </c>
      <c r="C21" s="25">
        <v>0</v>
      </c>
      <c r="D21" s="25">
        <v>0</v>
      </c>
      <c r="E21" s="25">
        <v>0</v>
      </c>
      <c r="F21" s="25">
        <v>0</v>
      </c>
      <c r="G21" s="25">
        <v>0</v>
      </c>
      <c r="H21" s="25">
        <v>0</v>
      </c>
      <c r="I21" s="25">
        <v>0</v>
      </c>
      <c r="J21" s="25">
        <v>0</v>
      </c>
      <c r="K21" s="25">
        <v>0</v>
      </c>
      <c r="L21" s="25">
        <v>0</v>
      </c>
      <c r="M21" s="25">
        <v>0</v>
      </c>
      <c r="N21" s="25">
        <v>0</v>
      </c>
      <c r="O21" s="25">
        <v>0</v>
      </c>
      <c r="P21" s="25">
        <v>0</v>
      </c>
      <c r="Q21" s="25">
        <v>0</v>
      </c>
      <c r="R21" s="25">
        <v>0</v>
      </c>
      <c r="S21" s="25">
        <v>0</v>
      </c>
      <c r="T21" s="25">
        <v>0</v>
      </c>
      <c r="U21" s="25">
        <v>0</v>
      </c>
      <c r="V21" s="25">
        <v>0</v>
      </c>
      <c r="W21" s="25">
        <v>0</v>
      </c>
      <c r="X21" s="25">
        <v>0</v>
      </c>
      <c r="Y21" s="25">
        <v>0</v>
      </c>
      <c r="Z21" s="25">
        <v>0</v>
      </c>
    </row>
    <row r="22" spans="1:27" ht="11.25" customHeight="1" x14ac:dyDescent="0.2">
      <c r="A22" s="25" t="s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</row>
    <row r="24" spans="1:27" ht="12" customHeight="1" x14ac:dyDescent="0.2">
      <c r="A24" s="223" t="s">
        <v>1</v>
      </c>
    </row>
    <row r="25" spans="1:27" ht="11.25" customHeight="1" x14ac:dyDescent="0.2">
      <c r="A25" s="25" t="s">
        <v>145</v>
      </c>
      <c r="C25" s="25">
        <v>161668</v>
      </c>
      <c r="D25" s="25">
        <v>145603</v>
      </c>
      <c r="E25" s="25">
        <v>160812</v>
      </c>
      <c r="F25" s="25">
        <v>-5540</v>
      </c>
      <c r="G25" s="25">
        <v>-5723</v>
      </c>
      <c r="H25" s="25">
        <v>-5525</v>
      </c>
      <c r="I25" s="25">
        <v>-5697</v>
      </c>
      <c r="J25" s="25">
        <v>-5684</v>
      </c>
      <c r="K25" s="25">
        <v>-5488</v>
      </c>
      <c r="L25" s="25">
        <v>-5657</v>
      </c>
      <c r="M25" s="25">
        <v>0</v>
      </c>
      <c r="N25" s="25">
        <v>0</v>
      </c>
      <c r="O25" s="25">
        <v>0</v>
      </c>
      <c r="P25" s="25">
        <v>0</v>
      </c>
      <c r="Q25" s="25">
        <v>0</v>
      </c>
      <c r="R25" s="25">
        <v>0</v>
      </c>
      <c r="S25" s="25">
        <v>0</v>
      </c>
      <c r="T25" s="25">
        <v>0</v>
      </c>
      <c r="U25" s="25">
        <v>0</v>
      </c>
      <c r="V25" s="25">
        <v>0</v>
      </c>
      <c r="W25" s="25">
        <v>0</v>
      </c>
      <c r="X25" s="25">
        <v>0</v>
      </c>
      <c r="Y25" s="25">
        <v>0</v>
      </c>
      <c r="Z25" s="25">
        <v>0</v>
      </c>
      <c r="AA25" s="25">
        <v>428769</v>
      </c>
    </row>
    <row r="26" spans="1:27" ht="11.25" customHeight="1" x14ac:dyDescent="0.2">
      <c r="A26" s="25" t="s">
        <v>192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  <c r="H26" s="25">
        <v>0</v>
      </c>
      <c r="I26" s="25">
        <v>0</v>
      </c>
      <c r="J26" s="25">
        <v>0</v>
      </c>
      <c r="K26" s="25">
        <v>0</v>
      </c>
      <c r="L26" s="25">
        <v>0</v>
      </c>
      <c r="M26" s="25">
        <v>0</v>
      </c>
      <c r="N26" s="25">
        <v>0</v>
      </c>
      <c r="O26" s="25">
        <v>0</v>
      </c>
      <c r="P26" s="25">
        <v>0</v>
      </c>
      <c r="Q26" s="25">
        <v>0</v>
      </c>
      <c r="R26" s="25">
        <v>0</v>
      </c>
      <c r="S26" s="25">
        <v>0</v>
      </c>
      <c r="T26" s="25">
        <v>0</v>
      </c>
      <c r="U26" s="25">
        <v>0</v>
      </c>
      <c r="V26" s="25">
        <v>0</v>
      </c>
      <c r="W26" s="25">
        <v>0</v>
      </c>
      <c r="X26" s="25">
        <v>0</v>
      </c>
      <c r="Y26" s="25">
        <v>0</v>
      </c>
      <c r="Z26" s="25">
        <v>0</v>
      </c>
      <c r="AA26" s="25">
        <v>0</v>
      </c>
    </row>
    <row r="27" spans="1:27" ht="11.25" customHeight="1" x14ac:dyDescent="0.2">
      <c r="A27" s="28" t="s">
        <v>146</v>
      </c>
      <c r="B27" s="29"/>
      <c r="C27" s="29">
        <v>161668</v>
      </c>
      <c r="D27" s="29">
        <v>145603</v>
      </c>
      <c r="E27" s="29">
        <v>160812</v>
      </c>
      <c r="F27" s="29">
        <v>-5540</v>
      </c>
      <c r="G27" s="29">
        <v>-5723</v>
      </c>
      <c r="H27" s="29">
        <v>-5525</v>
      </c>
      <c r="I27" s="29">
        <v>-5697</v>
      </c>
      <c r="J27" s="29">
        <v>-5684</v>
      </c>
      <c r="K27" s="29">
        <v>-5488</v>
      </c>
      <c r="L27" s="29">
        <v>-5657</v>
      </c>
      <c r="M27" s="29">
        <v>0</v>
      </c>
      <c r="N27" s="29">
        <v>0</v>
      </c>
      <c r="O27" s="29">
        <v>0</v>
      </c>
      <c r="P27" s="29">
        <v>0</v>
      </c>
      <c r="Q27" s="29">
        <v>0</v>
      </c>
      <c r="R27" s="29">
        <v>0</v>
      </c>
      <c r="S27" s="29">
        <v>0</v>
      </c>
      <c r="T27" s="29">
        <v>0</v>
      </c>
      <c r="U27" s="29">
        <v>0</v>
      </c>
      <c r="V27" s="29">
        <v>0</v>
      </c>
      <c r="W27" s="29">
        <v>0</v>
      </c>
      <c r="X27" s="29">
        <v>0</v>
      </c>
      <c r="Y27" s="29">
        <v>0</v>
      </c>
      <c r="Z27" s="29">
        <v>0</v>
      </c>
      <c r="AA27" s="1">
        <v>428769</v>
      </c>
    </row>
    <row r="28" spans="1:27" ht="11.25" customHeight="1" x14ac:dyDescent="0.2">
      <c r="A28" s="25" t="s">
        <v>2</v>
      </c>
      <c r="C28" s="25">
        <v>161592</v>
      </c>
      <c r="D28" s="25">
        <v>145535</v>
      </c>
      <c r="E28" s="25">
        <v>160739</v>
      </c>
      <c r="F28" s="25">
        <v>-5538</v>
      </c>
      <c r="G28" s="25">
        <v>-5721</v>
      </c>
      <c r="H28" s="25">
        <v>-5523</v>
      </c>
      <c r="I28" s="25">
        <v>-5695</v>
      </c>
      <c r="J28" s="25">
        <v>-5682</v>
      </c>
      <c r="K28" s="25">
        <v>-5486</v>
      </c>
      <c r="L28" s="25">
        <v>-5655</v>
      </c>
      <c r="M28" s="25">
        <v>0</v>
      </c>
      <c r="N28" s="25">
        <v>0</v>
      </c>
      <c r="O28" s="25">
        <v>0</v>
      </c>
      <c r="P28" s="25">
        <v>0</v>
      </c>
      <c r="Q28" s="25">
        <v>0</v>
      </c>
      <c r="R28" s="25">
        <v>0</v>
      </c>
      <c r="S28" s="25">
        <v>0</v>
      </c>
      <c r="T28" s="25">
        <v>0</v>
      </c>
      <c r="U28" s="25">
        <v>0</v>
      </c>
      <c r="V28" s="25">
        <v>0</v>
      </c>
      <c r="W28" s="25">
        <v>0</v>
      </c>
      <c r="X28" s="25">
        <v>0</v>
      </c>
      <c r="Y28" s="25">
        <v>0</v>
      </c>
      <c r="Z28" s="25">
        <v>0</v>
      </c>
      <c r="AA28" s="25">
        <v>428566</v>
      </c>
    </row>
    <row r="29" spans="1:27" ht="11.25" customHeight="1" x14ac:dyDescent="0.2">
      <c r="A29" s="25" t="s">
        <v>0</v>
      </c>
      <c r="C29" s="2">
        <v>76</v>
      </c>
      <c r="D29" s="2">
        <v>68</v>
      </c>
      <c r="E29" s="2">
        <v>73</v>
      </c>
      <c r="F29" s="2">
        <v>-2</v>
      </c>
      <c r="G29" s="2">
        <v>-2</v>
      </c>
      <c r="H29" s="2">
        <v>-2</v>
      </c>
      <c r="I29" s="2">
        <v>-2</v>
      </c>
      <c r="J29" s="2">
        <v>-2</v>
      </c>
      <c r="K29" s="2">
        <v>-2</v>
      </c>
      <c r="L29" s="2">
        <v>-2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203</v>
      </c>
    </row>
  </sheetData>
  <printOptions gridLines="1"/>
  <pageMargins left="0.75" right="0.75" top="1" bottom="1" header="0" footer="0"/>
  <pageSetup paperSize="5" fitToWidth="0" fitToHeight="0" orientation="landscape" cellComments="asDisplayed" horizontalDpi="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1"/>
  <dimension ref="A1:AA29"/>
  <sheetViews>
    <sheetView showGridLines="0" defaultGridColor="0" colorId="22" workbookViewId="0">
      <selection activeCell="A4" sqref="A4"/>
    </sheetView>
  </sheetViews>
  <sheetFormatPr defaultColWidth="12" defaultRowHeight="13.5" customHeight="1" x14ac:dyDescent="0.2"/>
  <cols>
    <col min="1" max="1" width="33.1640625" style="222" customWidth="1"/>
    <col min="2" max="2" width="4" style="222" customWidth="1"/>
    <col min="3" max="26" width="13.33203125" style="222" customWidth="1"/>
    <col min="27" max="27" width="16" style="222" customWidth="1"/>
    <col min="28" max="16384" width="12" style="121"/>
  </cols>
  <sheetData>
    <row r="1" spans="1:27" ht="12" customHeight="1" x14ac:dyDescent="0.2">
      <c r="A1" s="221" t="s">
        <v>195</v>
      </c>
    </row>
    <row r="2" spans="1:27" ht="12" customHeight="1" x14ac:dyDescent="0.2">
      <c r="A2" s="221" t="s">
        <v>155</v>
      </c>
    </row>
    <row r="3" spans="1:27" ht="12" customHeight="1" x14ac:dyDescent="0.2">
      <c r="A3" s="221" t="s">
        <v>184</v>
      </c>
    </row>
    <row r="4" spans="1:27" ht="12" customHeight="1" x14ac:dyDescent="0.2">
      <c r="A4" s="221" t="s">
        <v>185</v>
      </c>
    </row>
    <row r="6" spans="1:27" ht="12" customHeight="1" x14ac:dyDescent="0.2">
      <c r="A6" s="223" t="s">
        <v>144</v>
      </c>
      <c r="C6" s="224" t="s">
        <v>157</v>
      </c>
      <c r="D6" s="224" t="s">
        <v>158</v>
      </c>
      <c r="E6" s="224" t="s">
        <v>159</v>
      </c>
      <c r="F6" s="224" t="s">
        <v>160</v>
      </c>
      <c r="G6" s="224" t="s">
        <v>161</v>
      </c>
      <c r="H6" s="224" t="s">
        <v>162</v>
      </c>
      <c r="I6" s="224" t="s">
        <v>163</v>
      </c>
      <c r="J6" s="224" t="s">
        <v>164</v>
      </c>
      <c r="K6" s="224" t="s">
        <v>165</v>
      </c>
      <c r="L6" s="224" t="s">
        <v>166</v>
      </c>
      <c r="M6" s="224" t="s">
        <v>167</v>
      </c>
      <c r="N6" s="224" t="s">
        <v>168</v>
      </c>
      <c r="O6" s="224" t="s">
        <v>169</v>
      </c>
      <c r="P6" s="224" t="s">
        <v>170</v>
      </c>
      <c r="Q6" s="224" t="s">
        <v>171</v>
      </c>
      <c r="R6" s="224" t="s">
        <v>172</v>
      </c>
      <c r="S6" s="224" t="s">
        <v>173</v>
      </c>
      <c r="T6" s="224" t="s">
        <v>174</v>
      </c>
      <c r="U6" s="224" t="s">
        <v>175</v>
      </c>
      <c r="V6" s="224" t="s">
        <v>176</v>
      </c>
      <c r="W6" s="224" t="s">
        <v>177</v>
      </c>
      <c r="X6" s="224" t="s">
        <v>178</v>
      </c>
      <c r="Y6" s="224" t="s">
        <v>179</v>
      </c>
      <c r="Z6" s="224" t="s">
        <v>180</v>
      </c>
      <c r="AA6" s="224" t="s">
        <v>39</v>
      </c>
    </row>
    <row r="7" spans="1:27" ht="11.25" customHeight="1" x14ac:dyDescent="0.2">
      <c r="A7" s="25" t="s">
        <v>97</v>
      </c>
      <c r="C7" s="25">
        <v>0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  <c r="J7" s="25">
        <v>0</v>
      </c>
      <c r="K7" s="25">
        <v>0</v>
      </c>
      <c r="L7" s="25">
        <v>0</v>
      </c>
      <c r="M7" s="25">
        <v>0</v>
      </c>
      <c r="N7" s="25">
        <v>0</v>
      </c>
      <c r="O7" s="25">
        <v>0</v>
      </c>
      <c r="P7" s="25">
        <v>0</v>
      </c>
      <c r="Q7" s="25">
        <v>0</v>
      </c>
      <c r="R7" s="25">
        <v>0</v>
      </c>
      <c r="S7" s="25">
        <v>0</v>
      </c>
      <c r="T7" s="25">
        <v>0</v>
      </c>
      <c r="U7" s="25">
        <v>0</v>
      </c>
      <c r="V7" s="25">
        <v>0</v>
      </c>
      <c r="W7" s="25">
        <v>0</v>
      </c>
      <c r="X7" s="25">
        <v>0</v>
      </c>
      <c r="Y7" s="25">
        <v>0</v>
      </c>
      <c r="Z7" s="25">
        <v>0</v>
      </c>
    </row>
    <row r="8" spans="1:27" ht="11.25" customHeight="1" x14ac:dyDescent="0.2">
      <c r="A8" s="25" t="s">
        <v>186</v>
      </c>
      <c r="C8" s="25">
        <v>0</v>
      </c>
      <c r="D8" s="25">
        <v>0</v>
      </c>
      <c r="E8" s="25">
        <v>0</v>
      </c>
      <c r="F8" s="25">
        <v>0</v>
      </c>
      <c r="G8" s="25">
        <v>0</v>
      </c>
      <c r="H8" s="25">
        <v>0</v>
      </c>
      <c r="I8" s="25">
        <v>0</v>
      </c>
      <c r="J8" s="25">
        <v>0</v>
      </c>
      <c r="K8" s="25">
        <v>0</v>
      </c>
      <c r="L8" s="25">
        <v>0</v>
      </c>
      <c r="M8" s="25">
        <v>0</v>
      </c>
      <c r="N8" s="25">
        <v>0</v>
      </c>
      <c r="O8" s="25">
        <v>0</v>
      </c>
      <c r="P8" s="25">
        <v>0</v>
      </c>
      <c r="Q8" s="25">
        <v>0</v>
      </c>
      <c r="R8" s="25">
        <v>0</v>
      </c>
      <c r="S8" s="25">
        <v>0</v>
      </c>
      <c r="T8" s="25">
        <v>0</v>
      </c>
      <c r="U8" s="25">
        <v>0</v>
      </c>
      <c r="V8" s="25">
        <v>0</v>
      </c>
      <c r="W8" s="25">
        <v>0</v>
      </c>
      <c r="X8" s="25">
        <v>0</v>
      </c>
      <c r="Y8" s="25">
        <v>0</v>
      </c>
      <c r="Z8" s="25">
        <v>0</v>
      </c>
    </row>
    <row r="9" spans="1:27" ht="11.25" customHeight="1" x14ac:dyDescent="0.2">
      <c r="A9" s="221" t="s">
        <v>187</v>
      </c>
      <c r="C9" s="26">
        <v>0</v>
      </c>
      <c r="D9" s="26">
        <v>0</v>
      </c>
      <c r="E9" s="26">
        <v>0</v>
      </c>
      <c r="F9" s="26">
        <v>0</v>
      </c>
      <c r="G9" s="26">
        <v>0</v>
      </c>
      <c r="H9" s="26">
        <v>0</v>
      </c>
      <c r="I9" s="26">
        <v>0</v>
      </c>
      <c r="J9" s="26">
        <v>0</v>
      </c>
      <c r="K9" s="26">
        <v>0</v>
      </c>
      <c r="L9" s="26">
        <v>0</v>
      </c>
      <c r="M9" s="26">
        <v>0</v>
      </c>
      <c r="N9" s="26">
        <v>0</v>
      </c>
      <c r="O9" s="26">
        <v>0</v>
      </c>
      <c r="P9" s="26">
        <v>0</v>
      </c>
      <c r="Q9" s="26">
        <v>0</v>
      </c>
      <c r="R9" s="26">
        <v>0</v>
      </c>
      <c r="S9" s="26">
        <v>0</v>
      </c>
      <c r="T9" s="26">
        <v>0</v>
      </c>
      <c r="U9" s="26">
        <v>0</v>
      </c>
      <c r="V9" s="26">
        <v>0</v>
      </c>
      <c r="W9" s="26">
        <v>0</v>
      </c>
      <c r="X9" s="26">
        <v>0</v>
      </c>
      <c r="Y9" s="26">
        <v>0</v>
      </c>
      <c r="Z9" s="26">
        <v>0</v>
      </c>
    </row>
    <row r="11" spans="1:27" ht="11.25" customHeight="1" x14ac:dyDescent="0.2">
      <c r="A11" s="25" t="s">
        <v>98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  <c r="J11" s="25">
        <v>0</v>
      </c>
      <c r="K11" s="25">
        <v>0</v>
      </c>
      <c r="L11" s="25">
        <v>0</v>
      </c>
      <c r="M11" s="25">
        <v>0</v>
      </c>
      <c r="N11" s="25">
        <v>0</v>
      </c>
      <c r="O11" s="25">
        <v>0</v>
      </c>
      <c r="P11" s="25">
        <v>0</v>
      </c>
      <c r="Q11" s="25">
        <v>0</v>
      </c>
      <c r="R11" s="25">
        <v>0</v>
      </c>
      <c r="S11" s="25">
        <v>0</v>
      </c>
      <c r="T11" s="25">
        <v>0</v>
      </c>
      <c r="U11" s="25">
        <v>0</v>
      </c>
      <c r="V11" s="25">
        <v>0</v>
      </c>
      <c r="W11" s="25">
        <v>0</v>
      </c>
      <c r="X11" s="25">
        <v>0</v>
      </c>
      <c r="Y11" s="25">
        <v>0</v>
      </c>
      <c r="Z11" s="25">
        <v>0</v>
      </c>
    </row>
    <row r="12" spans="1:27" ht="11.25" customHeight="1" x14ac:dyDescent="0.2">
      <c r="A12" s="25" t="s">
        <v>99</v>
      </c>
      <c r="C12" s="25">
        <v>0</v>
      </c>
      <c r="D12" s="25">
        <v>0</v>
      </c>
      <c r="E12" s="25">
        <v>0</v>
      </c>
      <c r="F12" s="25">
        <v>0</v>
      </c>
      <c r="G12" s="25">
        <v>0</v>
      </c>
      <c r="H12" s="25">
        <v>0</v>
      </c>
      <c r="I12" s="25">
        <v>0</v>
      </c>
      <c r="J12" s="25">
        <v>0</v>
      </c>
      <c r="K12" s="25">
        <v>0</v>
      </c>
      <c r="L12" s="25">
        <v>0</v>
      </c>
      <c r="M12" s="25">
        <v>0</v>
      </c>
      <c r="N12" s="25">
        <v>0</v>
      </c>
      <c r="O12" s="25">
        <v>0</v>
      </c>
      <c r="P12" s="25">
        <v>0</v>
      </c>
      <c r="Q12" s="25">
        <v>0</v>
      </c>
      <c r="R12" s="25">
        <v>0</v>
      </c>
      <c r="S12" s="25">
        <v>0</v>
      </c>
      <c r="T12" s="25">
        <v>0</v>
      </c>
      <c r="U12" s="25">
        <v>0</v>
      </c>
      <c r="V12" s="25">
        <v>0</v>
      </c>
      <c r="W12" s="25">
        <v>0</v>
      </c>
      <c r="X12" s="25">
        <v>0</v>
      </c>
      <c r="Y12" s="25">
        <v>0</v>
      </c>
      <c r="Z12" s="25">
        <v>0</v>
      </c>
    </row>
    <row r="13" spans="1:27" ht="11.25" customHeight="1" x14ac:dyDescent="0.2">
      <c r="A13" s="25" t="s">
        <v>188</v>
      </c>
      <c r="C13" s="25">
        <v>0</v>
      </c>
      <c r="D13" s="25">
        <v>0</v>
      </c>
      <c r="E13" s="25">
        <v>0</v>
      </c>
      <c r="F13" s="25">
        <v>0</v>
      </c>
      <c r="G13" s="25">
        <v>0</v>
      </c>
      <c r="H13" s="25">
        <v>0</v>
      </c>
      <c r="I13" s="25">
        <v>0</v>
      </c>
      <c r="J13" s="25">
        <v>0</v>
      </c>
      <c r="K13" s="25">
        <v>0</v>
      </c>
      <c r="L13" s="25">
        <v>0</v>
      </c>
      <c r="M13" s="25">
        <v>0</v>
      </c>
      <c r="N13" s="25">
        <v>0</v>
      </c>
      <c r="O13" s="25">
        <v>0</v>
      </c>
      <c r="P13" s="25">
        <v>0</v>
      </c>
      <c r="Q13" s="25">
        <v>0</v>
      </c>
      <c r="R13" s="25">
        <v>0</v>
      </c>
      <c r="S13" s="25">
        <v>0</v>
      </c>
      <c r="T13" s="25">
        <v>0</v>
      </c>
      <c r="U13" s="25">
        <v>0</v>
      </c>
      <c r="V13" s="25">
        <v>0</v>
      </c>
      <c r="W13" s="25">
        <v>0</v>
      </c>
      <c r="X13" s="25">
        <v>0</v>
      </c>
      <c r="Y13" s="25">
        <v>0</v>
      </c>
      <c r="Z13" s="25">
        <v>0</v>
      </c>
    </row>
    <row r="14" spans="1:27" ht="11.25" customHeight="1" x14ac:dyDescent="0.2">
      <c r="A14" s="25" t="s">
        <v>189</v>
      </c>
      <c r="C14" s="25">
        <v>0</v>
      </c>
      <c r="D14" s="25">
        <v>0</v>
      </c>
      <c r="E14" s="25">
        <v>0</v>
      </c>
      <c r="F14" s="25">
        <v>0</v>
      </c>
      <c r="G14" s="25">
        <v>0</v>
      </c>
      <c r="H14" s="25">
        <v>0</v>
      </c>
      <c r="I14" s="25">
        <v>0</v>
      </c>
      <c r="J14" s="25">
        <v>0</v>
      </c>
      <c r="K14" s="25">
        <v>0</v>
      </c>
      <c r="L14" s="25">
        <v>0</v>
      </c>
      <c r="M14" s="25">
        <v>0</v>
      </c>
      <c r="N14" s="25">
        <v>0</v>
      </c>
      <c r="O14" s="25">
        <v>0</v>
      </c>
      <c r="P14" s="25">
        <v>0</v>
      </c>
      <c r="Q14" s="25">
        <v>0</v>
      </c>
      <c r="R14" s="25">
        <v>0</v>
      </c>
      <c r="S14" s="25">
        <v>0</v>
      </c>
      <c r="T14" s="25">
        <v>0</v>
      </c>
      <c r="U14" s="25">
        <v>0</v>
      </c>
      <c r="V14" s="25">
        <v>0</v>
      </c>
      <c r="W14" s="25">
        <v>0</v>
      </c>
      <c r="X14" s="25">
        <v>0</v>
      </c>
      <c r="Y14" s="25">
        <v>0</v>
      </c>
      <c r="Z14" s="25">
        <v>0</v>
      </c>
    </row>
    <row r="15" spans="1:27" ht="11.25" customHeight="1" x14ac:dyDescent="0.2">
      <c r="A15" s="221" t="s">
        <v>190</v>
      </c>
      <c r="C15" s="26">
        <v>0</v>
      </c>
      <c r="D15" s="26">
        <v>0</v>
      </c>
      <c r="E15" s="26">
        <v>0</v>
      </c>
      <c r="F15" s="26">
        <v>0</v>
      </c>
      <c r="G15" s="26">
        <v>0</v>
      </c>
      <c r="H15" s="26">
        <v>0</v>
      </c>
      <c r="I15" s="26">
        <v>0</v>
      </c>
      <c r="J15" s="26">
        <v>0</v>
      </c>
      <c r="K15" s="26">
        <v>0</v>
      </c>
      <c r="L15" s="26">
        <v>0</v>
      </c>
      <c r="M15" s="26">
        <v>0</v>
      </c>
      <c r="N15" s="26">
        <v>0</v>
      </c>
      <c r="O15" s="26">
        <v>0</v>
      </c>
      <c r="P15" s="26">
        <v>0</v>
      </c>
      <c r="Q15" s="26">
        <v>0</v>
      </c>
      <c r="R15" s="26">
        <v>0</v>
      </c>
      <c r="S15" s="26">
        <v>0</v>
      </c>
      <c r="T15" s="26">
        <v>0</v>
      </c>
      <c r="U15" s="26">
        <v>0</v>
      </c>
      <c r="V15" s="26">
        <v>0</v>
      </c>
      <c r="W15" s="26">
        <v>0</v>
      </c>
      <c r="X15" s="26">
        <v>0</v>
      </c>
      <c r="Y15" s="26">
        <v>0</v>
      </c>
      <c r="Z15" s="26">
        <v>0</v>
      </c>
    </row>
    <row r="17" spans="1:27" ht="11.25" customHeight="1" x14ac:dyDescent="0.2">
      <c r="A17" s="25" t="s">
        <v>100</v>
      </c>
      <c r="C17" s="25">
        <v>0</v>
      </c>
      <c r="D17" s="25">
        <v>0</v>
      </c>
      <c r="E17" s="27">
        <v>0</v>
      </c>
      <c r="F17" s="25">
        <v>0</v>
      </c>
      <c r="G17" s="25">
        <v>0</v>
      </c>
      <c r="H17" s="25">
        <v>0</v>
      </c>
      <c r="I17" s="25">
        <v>0</v>
      </c>
      <c r="J17" s="25">
        <v>0</v>
      </c>
      <c r="K17" s="25">
        <v>0</v>
      </c>
      <c r="L17" s="25">
        <v>0</v>
      </c>
      <c r="M17" s="25">
        <v>0</v>
      </c>
      <c r="N17" s="25">
        <v>0</v>
      </c>
      <c r="O17" s="25">
        <v>0</v>
      </c>
      <c r="P17" s="25">
        <v>0</v>
      </c>
      <c r="Q17" s="25">
        <v>0</v>
      </c>
      <c r="R17" s="25">
        <v>0</v>
      </c>
      <c r="S17" s="25">
        <v>0</v>
      </c>
      <c r="T17" s="25">
        <v>0</v>
      </c>
      <c r="U17" s="25">
        <v>0</v>
      </c>
      <c r="V17" s="25">
        <v>0</v>
      </c>
      <c r="W17" s="25">
        <v>0</v>
      </c>
      <c r="X17" s="25">
        <v>0</v>
      </c>
      <c r="Y17" s="25">
        <v>0</v>
      </c>
      <c r="Z17" s="25">
        <v>0</v>
      </c>
    </row>
    <row r="19" spans="1:27" ht="11.25" customHeight="1" x14ac:dyDescent="0.2">
      <c r="A19" s="28" t="s">
        <v>101</v>
      </c>
      <c r="B19" s="29"/>
      <c r="C19" s="29">
        <v>0</v>
      </c>
      <c r="D19" s="29">
        <v>0</v>
      </c>
      <c r="E19" s="29">
        <v>0</v>
      </c>
      <c r="F19" s="29">
        <v>0</v>
      </c>
      <c r="G19" s="29">
        <v>0</v>
      </c>
      <c r="H19" s="29">
        <v>0</v>
      </c>
      <c r="I19" s="29">
        <v>0</v>
      </c>
      <c r="J19" s="29">
        <v>0</v>
      </c>
      <c r="K19" s="29">
        <v>0</v>
      </c>
      <c r="L19" s="29">
        <v>0</v>
      </c>
      <c r="M19" s="29">
        <v>0</v>
      </c>
      <c r="N19" s="29">
        <v>0</v>
      </c>
      <c r="O19" s="29">
        <v>0</v>
      </c>
      <c r="P19" s="29">
        <v>0</v>
      </c>
      <c r="Q19" s="29">
        <v>0</v>
      </c>
      <c r="R19" s="29">
        <v>0</v>
      </c>
      <c r="S19" s="29">
        <v>0</v>
      </c>
      <c r="T19" s="29">
        <v>0</v>
      </c>
      <c r="U19" s="29">
        <v>0</v>
      </c>
      <c r="V19" s="29">
        <v>0</v>
      </c>
      <c r="W19" s="29">
        <v>0</v>
      </c>
      <c r="X19" s="29">
        <v>0</v>
      </c>
      <c r="Y19" s="29">
        <v>0</v>
      </c>
      <c r="Z19" s="1">
        <v>0</v>
      </c>
    </row>
    <row r="21" spans="1:27" ht="11.25" customHeight="1" x14ac:dyDescent="0.2">
      <c r="A21" s="25" t="s">
        <v>191</v>
      </c>
      <c r="C21" s="25">
        <v>0</v>
      </c>
      <c r="D21" s="25">
        <v>0</v>
      </c>
      <c r="E21" s="25">
        <v>0</v>
      </c>
      <c r="F21" s="25">
        <v>0</v>
      </c>
      <c r="G21" s="25">
        <v>0</v>
      </c>
      <c r="H21" s="25">
        <v>0</v>
      </c>
      <c r="I21" s="25">
        <v>0</v>
      </c>
      <c r="J21" s="25">
        <v>0</v>
      </c>
      <c r="K21" s="25">
        <v>0</v>
      </c>
      <c r="L21" s="25">
        <v>0</v>
      </c>
      <c r="M21" s="25">
        <v>0</v>
      </c>
      <c r="N21" s="25">
        <v>0</v>
      </c>
      <c r="O21" s="25">
        <v>0</v>
      </c>
      <c r="P21" s="25">
        <v>0</v>
      </c>
      <c r="Q21" s="25">
        <v>0</v>
      </c>
      <c r="R21" s="25">
        <v>0</v>
      </c>
      <c r="S21" s="25">
        <v>0</v>
      </c>
      <c r="T21" s="25">
        <v>0</v>
      </c>
      <c r="U21" s="25">
        <v>0</v>
      </c>
      <c r="V21" s="25">
        <v>0</v>
      </c>
      <c r="W21" s="25">
        <v>0</v>
      </c>
      <c r="X21" s="25">
        <v>0</v>
      </c>
      <c r="Y21" s="25">
        <v>0</v>
      </c>
      <c r="Z21" s="25">
        <v>0</v>
      </c>
    </row>
    <row r="22" spans="1:27" ht="11.25" customHeight="1" x14ac:dyDescent="0.2">
      <c r="A22" s="25" t="s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</row>
    <row r="24" spans="1:27" ht="12" customHeight="1" x14ac:dyDescent="0.2">
      <c r="A24" s="223" t="s">
        <v>1</v>
      </c>
    </row>
    <row r="25" spans="1:27" ht="11.25" customHeight="1" x14ac:dyDescent="0.2">
      <c r="A25" s="25" t="s">
        <v>145</v>
      </c>
      <c r="C25" s="25">
        <v>0</v>
      </c>
      <c r="D25" s="25">
        <v>0</v>
      </c>
      <c r="E25" s="25">
        <v>0</v>
      </c>
      <c r="F25" s="25">
        <v>0</v>
      </c>
      <c r="G25" s="25">
        <v>0</v>
      </c>
      <c r="H25" s="25">
        <v>0</v>
      </c>
      <c r="I25" s="25">
        <v>0</v>
      </c>
      <c r="J25" s="25">
        <v>0</v>
      </c>
      <c r="K25" s="25">
        <v>0</v>
      </c>
      <c r="L25" s="25">
        <v>0</v>
      </c>
      <c r="M25" s="25">
        <v>0</v>
      </c>
      <c r="N25" s="25">
        <v>0</v>
      </c>
      <c r="O25" s="25">
        <v>0</v>
      </c>
      <c r="P25" s="25">
        <v>0</v>
      </c>
      <c r="Q25" s="25">
        <v>0</v>
      </c>
      <c r="R25" s="25">
        <v>0</v>
      </c>
      <c r="S25" s="25">
        <v>0</v>
      </c>
      <c r="T25" s="25">
        <v>0</v>
      </c>
      <c r="U25" s="25">
        <v>0</v>
      </c>
      <c r="V25" s="25">
        <v>0</v>
      </c>
      <c r="W25" s="25">
        <v>0</v>
      </c>
      <c r="X25" s="25">
        <v>0</v>
      </c>
      <c r="Y25" s="25">
        <v>0</v>
      </c>
      <c r="Z25" s="25">
        <v>0</v>
      </c>
      <c r="AA25" s="25">
        <v>0</v>
      </c>
    </row>
    <row r="26" spans="1:27" ht="11.25" customHeight="1" x14ac:dyDescent="0.2">
      <c r="A26" s="25" t="s">
        <v>192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  <c r="H26" s="25">
        <v>0</v>
      </c>
      <c r="I26" s="25">
        <v>0</v>
      </c>
      <c r="J26" s="25">
        <v>0</v>
      </c>
      <c r="K26" s="25">
        <v>0</v>
      </c>
      <c r="L26" s="25">
        <v>0</v>
      </c>
      <c r="M26" s="25">
        <v>0</v>
      </c>
      <c r="N26" s="25">
        <v>0</v>
      </c>
      <c r="O26" s="25">
        <v>0</v>
      </c>
      <c r="P26" s="25">
        <v>0</v>
      </c>
      <c r="Q26" s="25">
        <v>0</v>
      </c>
      <c r="R26" s="25">
        <v>0</v>
      </c>
      <c r="S26" s="25">
        <v>0</v>
      </c>
      <c r="T26" s="25">
        <v>0</v>
      </c>
      <c r="U26" s="25">
        <v>0</v>
      </c>
      <c r="V26" s="25">
        <v>0</v>
      </c>
      <c r="W26" s="25">
        <v>0</v>
      </c>
      <c r="X26" s="25">
        <v>0</v>
      </c>
      <c r="Y26" s="25">
        <v>0</v>
      </c>
      <c r="Z26" s="25">
        <v>0</v>
      </c>
      <c r="AA26" s="25">
        <v>0</v>
      </c>
    </row>
    <row r="27" spans="1:27" ht="11.25" customHeight="1" x14ac:dyDescent="0.2">
      <c r="A27" s="28" t="s">
        <v>146</v>
      </c>
      <c r="B27" s="29"/>
      <c r="C27" s="29">
        <v>0</v>
      </c>
      <c r="D27" s="29">
        <v>0</v>
      </c>
      <c r="E27" s="29">
        <v>0</v>
      </c>
      <c r="F27" s="29">
        <v>0</v>
      </c>
      <c r="G27" s="29">
        <v>0</v>
      </c>
      <c r="H27" s="29">
        <v>0</v>
      </c>
      <c r="I27" s="29">
        <v>0</v>
      </c>
      <c r="J27" s="29">
        <v>0</v>
      </c>
      <c r="K27" s="29">
        <v>0</v>
      </c>
      <c r="L27" s="29">
        <v>0</v>
      </c>
      <c r="M27" s="29">
        <v>0</v>
      </c>
      <c r="N27" s="29">
        <v>0</v>
      </c>
      <c r="O27" s="29">
        <v>0</v>
      </c>
      <c r="P27" s="29">
        <v>0</v>
      </c>
      <c r="Q27" s="29">
        <v>0</v>
      </c>
      <c r="R27" s="29">
        <v>0</v>
      </c>
      <c r="S27" s="29">
        <v>0</v>
      </c>
      <c r="T27" s="29">
        <v>0</v>
      </c>
      <c r="U27" s="29">
        <v>0</v>
      </c>
      <c r="V27" s="29">
        <v>0</v>
      </c>
      <c r="W27" s="29">
        <v>0</v>
      </c>
      <c r="X27" s="29">
        <v>0</v>
      </c>
      <c r="Y27" s="29">
        <v>0</v>
      </c>
      <c r="Z27" s="29">
        <v>0</v>
      </c>
      <c r="AA27" s="1">
        <v>0</v>
      </c>
    </row>
    <row r="28" spans="1:27" ht="11.25" customHeight="1" x14ac:dyDescent="0.2">
      <c r="A28" s="25" t="s">
        <v>2</v>
      </c>
      <c r="C28" s="25">
        <v>0</v>
      </c>
      <c r="D28" s="25">
        <v>0</v>
      </c>
      <c r="E28" s="25">
        <v>0</v>
      </c>
      <c r="F28" s="25">
        <v>0</v>
      </c>
      <c r="G28" s="25">
        <v>0</v>
      </c>
      <c r="H28" s="25">
        <v>0</v>
      </c>
      <c r="I28" s="25">
        <v>0</v>
      </c>
      <c r="J28" s="25">
        <v>0</v>
      </c>
      <c r="K28" s="25">
        <v>0</v>
      </c>
      <c r="L28" s="25">
        <v>0</v>
      </c>
      <c r="M28" s="25">
        <v>0</v>
      </c>
      <c r="N28" s="25">
        <v>0</v>
      </c>
      <c r="O28" s="25">
        <v>0</v>
      </c>
      <c r="P28" s="25">
        <v>0</v>
      </c>
      <c r="Q28" s="25">
        <v>0</v>
      </c>
      <c r="R28" s="25">
        <v>0</v>
      </c>
      <c r="S28" s="25">
        <v>0</v>
      </c>
      <c r="T28" s="25">
        <v>0</v>
      </c>
      <c r="U28" s="25">
        <v>0</v>
      </c>
      <c r="V28" s="25">
        <v>0</v>
      </c>
      <c r="W28" s="25">
        <v>0</v>
      </c>
      <c r="X28" s="25">
        <v>0</v>
      </c>
      <c r="Y28" s="25">
        <v>0</v>
      </c>
      <c r="Z28" s="25">
        <v>0</v>
      </c>
      <c r="AA28" s="25">
        <v>0</v>
      </c>
    </row>
    <row r="29" spans="1:27" ht="11.25" customHeight="1" x14ac:dyDescent="0.2">
      <c r="A29" s="25" t="s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</row>
  </sheetData>
  <printOptions gridLines="1"/>
  <pageMargins left="0.75" right="0.75" top="1" bottom="1" header="0" footer="0"/>
  <pageSetup paperSize="5" fitToWidth="0" fitToHeight="0" orientation="landscape" cellComments="asDisplayed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1"/>
  <dimension ref="A1:AA142"/>
  <sheetViews>
    <sheetView showGridLines="0" defaultGridColor="0" colorId="22" workbookViewId="0">
      <selection activeCell="A4" sqref="A4"/>
    </sheetView>
  </sheetViews>
  <sheetFormatPr defaultColWidth="12" defaultRowHeight="13.5" customHeight="1" x14ac:dyDescent="0.2"/>
  <cols>
    <col min="1" max="1" width="30" style="179" customWidth="1"/>
    <col min="2" max="2" width="4" style="179" customWidth="1"/>
    <col min="3" max="26" width="13.33203125" style="179" customWidth="1"/>
    <col min="27" max="27" width="16" style="179" customWidth="1"/>
    <col min="28" max="16384" width="12" style="180"/>
  </cols>
  <sheetData>
    <row r="1" spans="1:27" ht="12" customHeight="1" x14ac:dyDescent="0.2">
      <c r="A1" s="178" t="s">
        <v>196</v>
      </c>
    </row>
    <row r="2" spans="1:27" ht="12" customHeight="1" x14ac:dyDescent="0.2">
      <c r="A2" s="178" t="s">
        <v>155</v>
      </c>
    </row>
    <row r="3" spans="1:27" ht="12" customHeight="1" x14ac:dyDescent="0.2">
      <c r="A3" s="178" t="s">
        <v>184</v>
      </c>
    </row>
    <row r="4" spans="1:27" ht="12" customHeight="1" x14ac:dyDescent="0.2">
      <c r="A4" s="178" t="s">
        <v>185</v>
      </c>
    </row>
    <row r="5" spans="1:27" ht="13.5" customHeight="1" thickBot="1" x14ac:dyDescent="0.25"/>
    <row r="6" spans="1:27" ht="12" customHeight="1" thickBot="1" x14ac:dyDescent="0.25">
      <c r="A6" s="181" t="s">
        <v>3</v>
      </c>
    </row>
    <row r="7" spans="1:27" ht="13.5" customHeight="1" thickBot="1" x14ac:dyDescent="0.25"/>
    <row r="8" spans="1:27" ht="12" customHeight="1" thickBot="1" x14ac:dyDescent="0.25">
      <c r="A8" s="182" t="s">
        <v>100</v>
      </c>
      <c r="C8" s="183" t="s">
        <v>157</v>
      </c>
      <c r="D8" s="183" t="s">
        <v>158</v>
      </c>
      <c r="E8" s="183" t="s">
        <v>159</v>
      </c>
      <c r="F8" s="183" t="s">
        <v>160</v>
      </c>
      <c r="G8" s="183" t="s">
        <v>161</v>
      </c>
      <c r="H8" s="183" t="s">
        <v>162</v>
      </c>
      <c r="I8" s="183" t="s">
        <v>163</v>
      </c>
      <c r="J8" s="183" t="s">
        <v>164</v>
      </c>
      <c r="K8" s="183" t="s">
        <v>165</v>
      </c>
      <c r="L8" s="183" t="s">
        <v>166</v>
      </c>
      <c r="M8" s="183" t="s">
        <v>167</v>
      </c>
      <c r="N8" s="183" t="s">
        <v>168</v>
      </c>
      <c r="O8" s="183" t="s">
        <v>169</v>
      </c>
      <c r="P8" s="183" t="s">
        <v>170</v>
      </c>
      <c r="Q8" s="183" t="s">
        <v>171</v>
      </c>
      <c r="R8" s="183" t="s">
        <v>172</v>
      </c>
      <c r="S8" s="183" t="s">
        <v>173</v>
      </c>
      <c r="T8" s="183" t="s">
        <v>174</v>
      </c>
      <c r="U8" s="183" t="s">
        <v>175</v>
      </c>
      <c r="V8" s="183" t="s">
        <v>176</v>
      </c>
      <c r="W8" s="183" t="s">
        <v>177</v>
      </c>
      <c r="X8" s="183" t="s">
        <v>178</v>
      </c>
      <c r="Y8" s="183" t="s">
        <v>179</v>
      </c>
      <c r="Z8" s="183" t="s">
        <v>180</v>
      </c>
      <c r="AA8" s="183" t="s">
        <v>39</v>
      </c>
    </row>
    <row r="9" spans="1:27" ht="12" customHeight="1" x14ac:dyDescent="0.2">
      <c r="A9" s="184" t="s">
        <v>144</v>
      </c>
    </row>
    <row r="10" spans="1:27" ht="11.25" customHeight="1" x14ac:dyDescent="0.2">
      <c r="A10" s="185" t="s">
        <v>41</v>
      </c>
      <c r="C10" s="186">
        <v>0</v>
      </c>
      <c r="D10" s="186">
        <v>0</v>
      </c>
      <c r="E10" s="186">
        <v>0</v>
      </c>
      <c r="F10" s="186">
        <v>0</v>
      </c>
      <c r="G10" s="186">
        <v>0</v>
      </c>
      <c r="H10" s="186">
        <v>0</v>
      </c>
      <c r="I10" s="186">
        <v>0</v>
      </c>
      <c r="J10" s="186">
        <v>0</v>
      </c>
      <c r="K10" s="186">
        <v>0</v>
      </c>
      <c r="L10" s="186">
        <v>0</v>
      </c>
      <c r="M10" s="186">
        <v>0</v>
      </c>
      <c r="N10" s="186">
        <v>0</v>
      </c>
      <c r="O10" s="186">
        <v>0</v>
      </c>
      <c r="P10" s="186">
        <v>0</v>
      </c>
      <c r="Q10" s="186">
        <v>0</v>
      </c>
      <c r="R10" s="186">
        <v>0</v>
      </c>
      <c r="S10" s="186">
        <v>0</v>
      </c>
      <c r="T10" s="186">
        <v>0</v>
      </c>
      <c r="U10" s="186">
        <v>0</v>
      </c>
      <c r="V10" s="186">
        <v>0</v>
      </c>
      <c r="W10" s="186">
        <v>0</v>
      </c>
      <c r="X10" s="186">
        <v>0</v>
      </c>
      <c r="Y10" s="186">
        <v>0</v>
      </c>
      <c r="Z10" s="186">
        <v>0</v>
      </c>
      <c r="AA10" s="186">
        <v>0</v>
      </c>
    </row>
    <row r="11" spans="1:27" ht="11.25" customHeight="1" x14ac:dyDescent="0.2">
      <c r="A11" s="185" t="s">
        <v>197</v>
      </c>
      <c r="C11" s="186">
        <v>0</v>
      </c>
      <c r="D11" s="186">
        <v>0</v>
      </c>
      <c r="E11" s="186">
        <v>0</v>
      </c>
      <c r="F11" s="186">
        <v>0</v>
      </c>
      <c r="G11" s="186">
        <v>0</v>
      </c>
      <c r="H11" s="186">
        <v>0</v>
      </c>
      <c r="I11" s="186">
        <v>0</v>
      </c>
      <c r="J11" s="186">
        <v>0</v>
      </c>
      <c r="K11" s="186">
        <v>0</v>
      </c>
      <c r="L11" s="186">
        <v>0</v>
      </c>
      <c r="M11" s="186">
        <v>0</v>
      </c>
      <c r="N11" s="186">
        <v>0</v>
      </c>
      <c r="O11" s="186">
        <v>0</v>
      </c>
      <c r="P11" s="186">
        <v>0</v>
      </c>
      <c r="Q11" s="186">
        <v>0</v>
      </c>
      <c r="R11" s="186">
        <v>0</v>
      </c>
      <c r="S11" s="186">
        <v>0</v>
      </c>
      <c r="T11" s="186">
        <v>0</v>
      </c>
      <c r="U11" s="186">
        <v>0</v>
      </c>
      <c r="V11" s="186">
        <v>0</v>
      </c>
      <c r="W11" s="186">
        <v>0</v>
      </c>
      <c r="X11" s="186">
        <v>0</v>
      </c>
      <c r="Y11" s="186">
        <v>0</v>
      </c>
      <c r="Z11" s="186">
        <v>0</v>
      </c>
      <c r="AA11" s="186">
        <v>0</v>
      </c>
    </row>
    <row r="12" spans="1:27" ht="11.25" customHeight="1" x14ac:dyDescent="0.2">
      <c r="A12" s="185" t="s">
        <v>0</v>
      </c>
      <c r="C12" s="187">
        <v>0</v>
      </c>
      <c r="D12" s="187">
        <v>0</v>
      </c>
      <c r="E12" s="187">
        <v>0</v>
      </c>
      <c r="F12" s="187">
        <v>0</v>
      </c>
      <c r="G12" s="187">
        <v>0</v>
      </c>
      <c r="H12" s="187">
        <v>0</v>
      </c>
      <c r="I12" s="187">
        <v>0</v>
      </c>
      <c r="J12" s="187">
        <v>0</v>
      </c>
      <c r="K12" s="187">
        <v>0</v>
      </c>
      <c r="L12" s="187">
        <v>0</v>
      </c>
      <c r="M12" s="187">
        <v>0</v>
      </c>
      <c r="N12" s="187">
        <v>0</v>
      </c>
      <c r="O12" s="187">
        <v>0</v>
      </c>
      <c r="P12" s="187">
        <v>0</v>
      </c>
      <c r="Q12" s="187">
        <v>0</v>
      </c>
      <c r="R12" s="187">
        <v>0</v>
      </c>
      <c r="S12" s="187">
        <v>0</v>
      </c>
      <c r="T12" s="187">
        <v>0</v>
      </c>
      <c r="U12" s="187">
        <v>0</v>
      </c>
      <c r="V12" s="187">
        <v>0</v>
      </c>
      <c r="W12" s="187">
        <v>0</v>
      </c>
      <c r="X12" s="187">
        <v>0</v>
      </c>
      <c r="Y12" s="187">
        <v>0</v>
      </c>
      <c r="Z12" s="187">
        <v>0</v>
      </c>
      <c r="AA12" s="187">
        <v>0</v>
      </c>
    </row>
    <row r="14" spans="1:27" ht="12" customHeight="1" x14ac:dyDescent="0.2">
      <c r="A14" s="184" t="s">
        <v>198</v>
      </c>
    </row>
    <row r="15" spans="1:27" ht="11.25" customHeight="1" x14ac:dyDescent="0.2">
      <c r="A15" s="185" t="s">
        <v>41</v>
      </c>
      <c r="C15" s="188">
        <v>2.91</v>
      </c>
      <c r="D15" s="188">
        <v>2.94</v>
      </c>
      <c r="E15" s="188">
        <v>2.92</v>
      </c>
      <c r="F15" s="188">
        <v>2.87</v>
      </c>
      <c r="G15" s="188">
        <v>2.91</v>
      </c>
      <c r="H15" s="188">
        <v>2.96</v>
      </c>
      <c r="I15" s="188">
        <v>3</v>
      </c>
      <c r="J15" s="188">
        <v>3.04</v>
      </c>
      <c r="K15" s="188">
        <v>3.05</v>
      </c>
      <c r="L15" s="188">
        <v>3.07</v>
      </c>
      <c r="M15" s="188">
        <v>3.26</v>
      </c>
      <c r="N15" s="188">
        <v>3.43</v>
      </c>
      <c r="O15" s="188">
        <v>3.52</v>
      </c>
      <c r="P15" s="188">
        <v>3.45</v>
      </c>
      <c r="Q15" s="188">
        <v>3.37</v>
      </c>
      <c r="R15" s="188">
        <v>3.22</v>
      </c>
      <c r="S15" s="188">
        <v>3.21</v>
      </c>
      <c r="T15" s="188">
        <v>3.24</v>
      </c>
      <c r="U15" s="188">
        <v>3.28</v>
      </c>
      <c r="V15" s="188">
        <v>3.32</v>
      </c>
      <c r="W15" s="188">
        <v>3.31</v>
      </c>
      <c r="X15" s="188">
        <v>3.34</v>
      </c>
      <c r="Y15" s="188">
        <v>3.49</v>
      </c>
      <c r="Z15" s="188">
        <v>3.63</v>
      </c>
      <c r="AA15" s="188"/>
    </row>
    <row r="16" spans="1:27" ht="11.25" customHeight="1" x14ac:dyDescent="0.2">
      <c r="A16" s="185" t="s">
        <v>197</v>
      </c>
      <c r="C16" s="188">
        <v>2.9</v>
      </c>
      <c r="D16" s="188">
        <v>2.89</v>
      </c>
      <c r="E16" s="188">
        <v>2.87</v>
      </c>
      <c r="F16" s="188">
        <v>2.82</v>
      </c>
      <c r="G16" s="188">
        <v>2.86</v>
      </c>
      <c r="H16" s="188">
        <v>2.91</v>
      </c>
      <c r="I16" s="188">
        <v>2.95</v>
      </c>
      <c r="J16" s="188">
        <v>2.99</v>
      </c>
      <c r="K16" s="188">
        <v>3</v>
      </c>
      <c r="L16" s="188">
        <v>2.91</v>
      </c>
      <c r="M16" s="188">
        <v>3.2</v>
      </c>
      <c r="N16" s="188">
        <v>3.38</v>
      </c>
      <c r="O16" s="188">
        <v>3.46</v>
      </c>
      <c r="P16" s="188">
        <v>3.4</v>
      </c>
      <c r="Q16" s="188">
        <v>3.32</v>
      </c>
      <c r="R16" s="188">
        <v>3.16</v>
      </c>
      <c r="S16" s="188">
        <v>3.16</v>
      </c>
      <c r="T16" s="188">
        <v>3.19</v>
      </c>
      <c r="U16" s="188">
        <v>3.23</v>
      </c>
      <c r="V16" s="188">
        <v>3.28</v>
      </c>
      <c r="W16" s="188">
        <v>3.27</v>
      </c>
      <c r="X16" s="188">
        <v>3.3</v>
      </c>
      <c r="Y16" s="188">
        <v>3.44</v>
      </c>
      <c r="Z16" s="188">
        <v>3.59</v>
      </c>
      <c r="AA16" s="188"/>
    </row>
    <row r="17" spans="1:27" ht="11.25" customHeight="1" x14ac:dyDescent="0.2">
      <c r="A17" s="185" t="s">
        <v>0</v>
      </c>
      <c r="C17" s="189">
        <v>1.0000000000000231E-2</v>
      </c>
      <c r="D17" s="189">
        <v>4.9999999999999822E-2</v>
      </c>
      <c r="E17" s="189">
        <v>4.9999999999999822E-2</v>
      </c>
      <c r="F17" s="189">
        <v>5.0000000000000266E-2</v>
      </c>
      <c r="G17" s="189">
        <v>5.0000000000000266E-2</v>
      </c>
      <c r="H17" s="189">
        <v>4.9999999999999822E-2</v>
      </c>
      <c r="I17" s="189">
        <v>4.9999999999999822E-2</v>
      </c>
      <c r="J17" s="189">
        <v>4.9999999999999822E-2</v>
      </c>
      <c r="K17" s="189">
        <v>4.9999999999999822E-2</v>
      </c>
      <c r="L17" s="189">
        <v>0.16</v>
      </c>
      <c r="M17" s="189">
        <v>5.9999999999999609E-2</v>
      </c>
      <c r="N17" s="189">
        <v>5.0000000000000266E-2</v>
      </c>
      <c r="O17" s="189">
        <v>6.0000000000000053E-2</v>
      </c>
      <c r="P17" s="189">
        <v>5.0000000000000266E-2</v>
      </c>
      <c r="Q17" s="189">
        <v>5.0000000000000266E-2</v>
      </c>
      <c r="R17" s="189">
        <v>6.0000000000000053E-2</v>
      </c>
      <c r="S17" s="189">
        <v>4.9999999999999822E-2</v>
      </c>
      <c r="T17" s="189">
        <v>5.0000000000000266E-2</v>
      </c>
      <c r="U17" s="189">
        <v>4.9999999999999822E-2</v>
      </c>
      <c r="V17" s="189">
        <v>0.04</v>
      </c>
      <c r="W17" s="189">
        <v>0.04</v>
      </c>
      <c r="X17" s="189">
        <v>0.04</v>
      </c>
      <c r="Y17" s="189">
        <v>5.0000000000000266E-2</v>
      </c>
      <c r="Z17" s="189">
        <v>0.04</v>
      </c>
      <c r="AA17" s="188"/>
    </row>
    <row r="19" spans="1:27" ht="12" customHeight="1" x14ac:dyDescent="0.2">
      <c r="A19" s="184" t="s">
        <v>199</v>
      </c>
    </row>
    <row r="20" spans="1:27" ht="11.25" customHeight="1" x14ac:dyDescent="0.2">
      <c r="A20" s="185" t="s">
        <v>200</v>
      </c>
      <c r="C20" s="186">
        <v>0</v>
      </c>
      <c r="D20" s="186">
        <v>0</v>
      </c>
      <c r="E20" s="190">
        <v>0</v>
      </c>
      <c r="F20" s="186">
        <v>0</v>
      </c>
      <c r="G20" s="186">
        <v>0</v>
      </c>
      <c r="H20" s="186">
        <v>0</v>
      </c>
      <c r="I20" s="186">
        <v>0</v>
      </c>
      <c r="J20" s="186">
        <v>0</v>
      </c>
      <c r="K20" s="186">
        <v>0</v>
      </c>
      <c r="L20" s="186">
        <v>0</v>
      </c>
      <c r="M20" s="186">
        <v>0</v>
      </c>
      <c r="N20" s="186">
        <v>0</v>
      </c>
      <c r="O20" s="186">
        <v>0</v>
      </c>
      <c r="P20" s="186">
        <v>0</v>
      </c>
      <c r="Q20" s="186">
        <v>0</v>
      </c>
      <c r="R20" s="186">
        <v>0</v>
      </c>
      <c r="S20" s="186">
        <v>0</v>
      </c>
      <c r="T20" s="186">
        <v>0</v>
      </c>
      <c r="U20" s="186">
        <v>0</v>
      </c>
      <c r="V20" s="186">
        <v>0</v>
      </c>
      <c r="W20" s="186">
        <v>0</v>
      </c>
      <c r="X20" s="186">
        <v>0</v>
      </c>
      <c r="Y20" s="186">
        <v>0</v>
      </c>
      <c r="Z20" s="186">
        <v>0</v>
      </c>
      <c r="AA20" s="186">
        <v>0</v>
      </c>
    </row>
    <row r="21" spans="1:27" ht="11.25" customHeight="1" x14ac:dyDescent="0.2">
      <c r="A21" s="185" t="s">
        <v>2</v>
      </c>
      <c r="C21" s="186">
        <v>0</v>
      </c>
      <c r="D21" s="186">
        <v>0</v>
      </c>
      <c r="E21" s="186">
        <v>0</v>
      </c>
      <c r="F21" s="186">
        <v>0</v>
      </c>
      <c r="G21" s="186">
        <v>0</v>
      </c>
      <c r="H21" s="186">
        <v>0</v>
      </c>
      <c r="I21" s="186">
        <v>0</v>
      </c>
      <c r="J21" s="186">
        <v>0</v>
      </c>
      <c r="K21" s="186">
        <v>0</v>
      </c>
      <c r="L21" s="186">
        <v>0</v>
      </c>
      <c r="M21" s="186">
        <v>0</v>
      </c>
      <c r="N21" s="186">
        <v>0</v>
      </c>
      <c r="O21" s="186">
        <v>0</v>
      </c>
      <c r="P21" s="186">
        <v>0</v>
      </c>
      <c r="Q21" s="186">
        <v>0</v>
      </c>
      <c r="R21" s="186">
        <v>0</v>
      </c>
      <c r="S21" s="186">
        <v>0</v>
      </c>
      <c r="T21" s="186">
        <v>0</v>
      </c>
      <c r="U21" s="186">
        <v>0</v>
      </c>
      <c r="V21" s="186">
        <v>0</v>
      </c>
      <c r="W21" s="186">
        <v>0</v>
      </c>
      <c r="X21" s="186">
        <v>0</v>
      </c>
      <c r="Y21" s="186">
        <v>0</v>
      </c>
      <c r="Z21" s="186">
        <v>0</v>
      </c>
      <c r="AA21" s="186">
        <v>0</v>
      </c>
    </row>
    <row r="22" spans="1:27" ht="11.25" customHeight="1" x14ac:dyDescent="0.2">
      <c r="A22" s="185" t="s">
        <v>0</v>
      </c>
      <c r="C22" s="187">
        <v>0</v>
      </c>
      <c r="D22" s="187">
        <v>0</v>
      </c>
      <c r="E22" s="187">
        <v>0</v>
      </c>
      <c r="F22" s="187">
        <v>0</v>
      </c>
      <c r="G22" s="187">
        <v>0</v>
      </c>
      <c r="H22" s="187">
        <v>0</v>
      </c>
      <c r="I22" s="187">
        <v>0</v>
      </c>
      <c r="J22" s="187">
        <v>0</v>
      </c>
      <c r="K22" s="187">
        <v>0</v>
      </c>
      <c r="L22" s="187">
        <v>0</v>
      </c>
      <c r="M22" s="187">
        <v>0</v>
      </c>
      <c r="N22" s="187">
        <v>0</v>
      </c>
      <c r="O22" s="187">
        <v>0</v>
      </c>
      <c r="P22" s="187">
        <v>0</v>
      </c>
      <c r="Q22" s="187">
        <v>0</v>
      </c>
      <c r="R22" s="187">
        <v>0</v>
      </c>
      <c r="S22" s="187">
        <v>0</v>
      </c>
      <c r="T22" s="187">
        <v>0</v>
      </c>
      <c r="U22" s="187">
        <v>0</v>
      </c>
      <c r="V22" s="187">
        <v>0</v>
      </c>
      <c r="W22" s="187">
        <v>0</v>
      </c>
      <c r="X22" s="187">
        <v>0</v>
      </c>
      <c r="Y22" s="187">
        <v>0</v>
      </c>
      <c r="Z22" s="187">
        <v>0</v>
      </c>
      <c r="AA22" s="187">
        <v>0</v>
      </c>
    </row>
    <row r="23" spans="1:27" ht="13.5" customHeight="1" thickBot="1" x14ac:dyDescent="0.25"/>
    <row r="24" spans="1:27" ht="12" customHeight="1" thickBot="1" x14ac:dyDescent="0.25">
      <c r="A24" s="181" t="s">
        <v>4</v>
      </c>
    </row>
    <row r="25" spans="1:27" ht="13.5" customHeight="1" thickBot="1" x14ac:dyDescent="0.25"/>
    <row r="26" spans="1:27" ht="12" customHeight="1" thickBot="1" x14ac:dyDescent="0.25">
      <c r="A26" s="182" t="s">
        <v>201</v>
      </c>
      <c r="C26" s="183" t="s">
        <v>157</v>
      </c>
      <c r="D26" s="183" t="s">
        <v>158</v>
      </c>
      <c r="E26" s="183" t="s">
        <v>159</v>
      </c>
      <c r="F26" s="183" t="s">
        <v>160</v>
      </c>
      <c r="G26" s="183" t="s">
        <v>161</v>
      </c>
      <c r="H26" s="183" t="s">
        <v>162</v>
      </c>
      <c r="I26" s="183" t="s">
        <v>163</v>
      </c>
      <c r="J26" s="183" t="s">
        <v>164</v>
      </c>
      <c r="K26" s="183" t="s">
        <v>165</v>
      </c>
      <c r="L26" s="183" t="s">
        <v>166</v>
      </c>
      <c r="M26" s="183" t="s">
        <v>167</v>
      </c>
      <c r="N26" s="183" t="s">
        <v>168</v>
      </c>
      <c r="O26" s="183" t="s">
        <v>169</v>
      </c>
      <c r="P26" s="183" t="s">
        <v>170</v>
      </c>
      <c r="Q26" s="183" t="s">
        <v>171</v>
      </c>
      <c r="R26" s="183" t="s">
        <v>172</v>
      </c>
      <c r="S26" s="183" t="s">
        <v>173</v>
      </c>
      <c r="T26" s="183" t="s">
        <v>174</v>
      </c>
      <c r="U26" s="183" t="s">
        <v>175</v>
      </c>
      <c r="V26" s="183" t="s">
        <v>176</v>
      </c>
      <c r="W26" s="183" t="s">
        <v>177</v>
      </c>
      <c r="X26" s="183" t="s">
        <v>178</v>
      </c>
      <c r="Y26" s="183" t="s">
        <v>179</v>
      </c>
      <c r="Z26" s="183" t="s">
        <v>180</v>
      </c>
      <c r="AA26" s="183" t="s">
        <v>39</v>
      </c>
    </row>
    <row r="27" spans="1:27" ht="11.25" customHeight="1" x14ac:dyDescent="0.2">
      <c r="A27" s="185" t="s">
        <v>202</v>
      </c>
      <c r="C27" s="186">
        <v>33173.594599999997</v>
      </c>
      <c r="D27" s="186">
        <v>33173.594599999997</v>
      </c>
      <c r="E27" s="186">
        <v>33173.594599999997</v>
      </c>
      <c r="F27" s="186">
        <v>14217.254800000001</v>
      </c>
      <c r="G27" s="186">
        <v>14217.254800000001</v>
      </c>
      <c r="H27" s="186">
        <v>14217.254800000001</v>
      </c>
      <c r="I27" s="186">
        <v>14217.254800000001</v>
      </c>
      <c r="J27" s="186">
        <v>14217.254800000001</v>
      </c>
      <c r="K27" s="186">
        <v>14217.254800000001</v>
      </c>
      <c r="L27" s="186">
        <v>14217.254800000001</v>
      </c>
      <c r="M27" s="186">
        <v>14217.254800000001</v>
      </c>
      <c r="N27" s="186">
        <v>14217.254800000001</v>
      </c>
      <c r="O27" s="186">
        <v>14217.254800000001</v>
      </c>
      <c r="P27" s="186">
        <v>14217.254800000001</v>
      </c>
      <c r="Q27" s="186">
        <v>14217.254800000001</v>
      </c>
      <c r="R27" s="186">
        <v>0</v>
      </c>
      <c r="S27" s="186">
        <v>0</v>
      </c>
      <c r="T27" s="186">
        <v>0</v>
      </c>
      <c r="U27" s="186">
        <v>0</v>
      </c>
      <c r="V27" s="186">
        <v>0</v>
      </c>
      <c r="W27" s="186">
        <v>0</v>
      </c>
      <c r="X27" s="186">
        <v>0</v>
      </c>
      <c r="Y27" s="186">
        <v>0</v>
      </c>
      <c r="Z27" s="186">
        <v>0</v>
      </c>
      <c r="AA27" s="186">
        <v>270127.84139999998</v>
      </c>
    </row>
    <row r="28" spans="1:27" ht="11.25" customHeight="1" x14ac:dyDescent="0.2">
      <c r="A28" s="185" t="s">
        <v>203</v>
      </c>
      <c r="C28" s="186">
        <v>-28548.3871</v>
      </c>
      <c r="D28" s="186">
        <v>-15928.5357</v>
      </c>
      <c r="E28" s="186">
        <v>-5290.2902999999997</v>
      </c>
      <c r="F28" s="186">
        <v>-6366.6666999999998</v>
      </c>
      <c r="G28" s="186">
        <v>-5580.6451999999999</v>
      </c>
      <c r="H28" s="186">
        <v>-6800</v>
      </c>
      <c r="I28" s="186">
        <v>-24516.096799999999</v>
      </c>
      <c r="J28" s="186">
        <v>-30064.483899999999</v>
      </c>
      <c r="K28" s="186">
        <v>-24866.666700000002</v>
      </c>
      <c r="L28" s="186">
        <v>-18451.6129</v>
      </c>
      <c r="M28" s="186">
        <v>-17599.966700000001</v>
      </c>
      <c r="N28" s="186">
        <v>-19580.645199999999</v>
      </c>
      <c r="O28" s="186">
        <v>-20290.354800000001</v>
      </c>
      <c r="P28" s="186">
        <v>-16571.428599999999</v>
      </c>
      <c r="Q28" s="186">
        <v>-13774.193499999999</v>
      </c>
      <c r="R28" s="186">
        <v>-9000</v>
      </c>
      <c r="S28" s="186">
        <v>-580.64520000000005</v>
      </c>
      <c r="T28" s="186">
        <v>-6466.6333000000004</v>
      </c>
      <c r="U28" s="186">
        <v>-21387.1613</v>
      </c>
      <c r="V28" s="186">
        <v>-26161.3226</v>
      </c>
      <c r="W28" s="186">
        <v>-23533.333299999998</v>
      </c>
      <c r="X28" s="186">
        <v>-13935.516100000001</v>
      </c>
      <c r="Y28" s="186">
        <v>-15300</v>
      </c>
      <c r="Z28" s="186">
        <v>-18612.903200000001</v>
      </c>
      <c r="AA28" s="186">
        <v>-389207.48910000001</v>
      </c>
    </row>
    <row r="29" spans="1:27" ht="11.25" customHeight="1" x14ac:dyDescent="0.2">
      <c r="A29" s="185" t="s">
        <v>204</v>
      </c>
      <c r="C29" s="187">
        <v>4625.2074999999968</v>
      </c>
      <c r="D29" s="187">
        <v>17245.058899999996</v>
      </c>
      <c r="E29" s="187">
        <v>27883.304299999996</v>
      </c>
      <c r="F29" s="187">
        <v>7850.5881000000008</v>
      </c>
      <c r="G29" s="187">
        <v>8636.6095999999998</v>
      </c>
      <c r="H29" s="187">
        <v>7417.2548000000006</v>
      </c>
      <c r="I29" s="187">
        <v>-10298.841999999999</v>
      </c>
      <c r="J29" s="187">
        <v>-15847.229099999999</v>
      </c>
      <c r="K29" s="187">
        <v>-10649.411900000001</v>
      </c>
      <c r="L29" s="187">
        <v>-4234.3580999999995</v>
      </c>
      <c r="M29" s="187">
        <v>-3382.7119000000002</v>
      </c>
      <c r="N29" s="187">
        <v>-5363.3903999999984</v>
      </c>
      <c r="O29" s="187">
        <v>-6073.1</v>
      </c>
      <c r="P29" s="187">
        <v>-2354.1737999999987</v>
      </c>
      <c r="Q29" s="187">
        <v>443.06130000000121</v>
      </c>
      <c r="R29" s="187">
        <v>-9000</v>
      </c>
      <c r="S29" s="187">
        <v>-580.64520000000005</v>
      </c>
      <c r="T29" s="187">
        <v>-6466.6333000000004</v>
      </c>
      <c r="U29" s="187">
        <v>-21387.1613</v>
      </c>
      <c r="V29" s="187">
        <v>-26161.3226</v>
      </c>
      <c r="W29" s="187">
        <v>-23533.333299999998</v>
      </c>
      <c r="X29" s="187">
        <v>-13935.516100000001</v>
      </c>
      <c r="Y29" s="187">
        <v>-15300</v>
      </c>
      <c r="Z29" s="187">
        <v>-18612.903200000001</v>
      </c>
      <c r="AA29" s="187">
        <v>-119079.64770000003</v>
      </c>
    </row>
    <row r="30" spans="1:27" ht="13.5" customHeight="1" thickBot="1" x14ac:dyDescent="0.25"/>
    <row r="31" spans="1:27" ht="12" customHeight="1" thickBot="1" x14ac:dyDescent="0.25">
      <c r="A31" s="182" t="s">
        <v>205</v>
      </c>
      <c r="C31" s="183" t="s">
        <v>157</v>
      </c>
      <c r="D31" s="183" t="s">
        <v>158</v>
      </c>
      <c r="E31" s="183" t="s">
        <v>159</v>
      </c>
      <c r="F31" s="183" t="s">
        <v>160</v>
      </c>
      <c r="G31" s="183" t="s">
        <v>161</v>
      </c>
      <c r="H31" s="183" t="s">
        <v>162</v>
      </c>
      <c r="I31" s="183" t="s">
        <v>163</v>
      </c>
      <c r="J31" s="183" t="s">
        <v>164</v>
      </c>
      <c r="K31" s="183" t="s">
        <v>165</v>
      </c>
      <c r="L31" s="183" t="s">
        <v>166</v>
      </c>
      <c r="M31" s="183" t="s">
        <v>167</v>
      </c>
      <c r="N31" s="183" t="s">
        <v>168</v>
      </c>
      <c r="O31" s="183" t="s">
        <v>169</v>
      </c>
      <c r="P31" s="183" t="s">
        <v>170</v>
      </c>
      <c r="Q31" s="183" t="s">
        <v>171</v>
      </c>
      <c r="R31" s="183" t="s">
        <v>172</v>
      </c>
      <c r="S31" s="183" t="s">
        <v>173</v>
      </c>
      <c r="T31" s="183" t="s">
        <v>174</v>
      </c>
      <c r="U31" s="183" t="s">
        <v>175</v>
      </c>
      <c r="V31" s="183" t="s">
        <v>176</v>
      </c>
      <c r="W31" s="183" t="s">
        <v>177</v>
      </c>
      <c r="X31" s="183" t="s">
        <v>178</v>
      </c>
      <c r="Y31" s="183" t="s">
        <v>179</v>
      </c>
      <c r="Z31" s="183" t="s">
        <v>180</v>
      </c>
      <c r="AA31" s="183" t="s">
        <v>39</v>
      </c>
    </row>
    <row r="32" spans="1:27" ht="11.25" customHeight="1" x14ac:dyDescent="0.2">
      <c r="A32" s="185" t="s">
        <v>205</v>
      </c>
      <c r="C32" s="186">
        <v>-4739.0848999999998</v>
      </c>
      <c r="D32" s="186">
        <v>-9478.1699000000008</v>
      </c>
      <c r="E32" s="186">
        <v>-9478.1699000000008</v>
      </c>
      <c r="F32" s="186">
        <v>-4739.0848999999998</v>
      </c>
      <c r="G32" s="186">
        <v>-4739.0848999999998</v>
      </c>
      <c r="H32" s="186">
        <v>0</v>
      </c>
      <c r="I32" s="186">
        <v>0</v>
      </c>
      <c r="J32" s="186">
        <v>0</v>
      </c>
      <c r="K32" s="186">
        <v>0</v>
      </c>
      <c r="L32" s="186">
        <v>0</v>
      </c>
      <c r="M32" s="186">
        <v>4739.0848999999998</v>
      </c>
      <c r="N32" s="186">
        <v>4739.0848999999998</v>
      </c>
      <c r="O32" s="186">
        <v>4739.0848999999998</v>
      </c>
      <c r="P32" s="186">
        <v>4739.0848999999998</v>
      </c>
      <c r="Q32" s="186">
        <v>4739.0848999999998</v>
      </c>
      <c r="R32" s="186">
        <v>9478.1699000000008</v>
      </c>
      <c r="S32" s="186">
        <v>9478.1699000000008</v>
      </c>
      <c r="T32" s="186">
        <v>9478.1699000000008</v>
      </c>
      <c r="U32" s="186">
        <v>9478.1699000000008</v>
      </c>
      <c r="V32" s="186">
        <v>9478.1699000000008</v>
      </c>
      <c r="W32" s="186">
        <v>9478.1699000000008</v>
      </c>
      <c r="X32" s="186">
        <v>9478.1699000000008</v>
      </c>
      <c r="Y32" s="186">
        <v>0</v>
      </c>
      <c r="Z32" s="186">
        <v>0</v>
      </c>
      <c r="AA32" s="186">
        <v>56869.0193</v>
      </c>
    </row>
    <row r="33" spans="1:27" ht="13.5" customHeight="1" thickBot="1" x14ac:dyDescent="0.25"/>
    <row r="34" spans="1:27" ht="11.25" customHeight="1" thickBot="1" x14ac:dyDescent="0.25">
      <c r="A34" s="191" t="s">
        <v>204</v>
      </c>
      <c r="B34" s="192"/>
      <c r="C34" s="193">
        <v>-113.87740000000304</v>
      </c>
      <c r="D34" s="193">
        <v>7766.8889999999956</v>
      </c>
      <c r="E34" s="193">
        <v>18405.134399999995</v>
      </c>
      <c r="F34" s="193">
        <v>3111.503200000001</v>
      </c>
      <c r="G34" s="193">
        <v>3897.5246999999999</v>
      </c>
      <c r="H34" s="193">
        <v>7417.2548000000006</v>
      </c>
      <c r="I34" s="193">
        <v>-10298.841999999999</v>
      </c>
      <c r="J34" s="193">
        <v>-15847.229099999999</v>
      </c>
      <c r="K34" s="193">
        <v>-10649.411900000001</v>
      </c>
      <c r="L34" s="193">
        <v>-4234.3580999999995</v>
      </c>
      <c r="M34" s="193">
        <v>1356.3729999999996</v>
      </c>
      <c r="N34" s="193">
        <v>-624.30549999999857</v>
      </c>
      <c r="O34" s="193">
        <v>-1334.0151000000005</v>
      </c>
      <c r="P34" s="193">
        <v>2384.9111000000012</v>
      </c>
      <c r="Q34" s="193">
        <v>5182.146200000001</v>
      </c>
      <c r="R34" s="193">
        <v>478.16990000000078</v>
      </c>
      <c r="S34" s="193">
        <v>8897.5246999999999</v>
      </c>
      <c r="T34" s="193">
        <v>3011.5366000000004</v>
      </c>
      <c r="U34" s="193">
        <v>-11908.991399999999</v>
      </c>
      <c r="V34" s="193">
        <v>-16683.152699999999</v>
      </c>
      <c r="W34" s="193">
        <v>-14055.163399999998</v>
      </c>
      <c r="X34" s="193">
        <v>-4457.3462</v>
      </c>
      <c r="Y34" s="193">
        <v>-15300</v>
      </c>
      <c r="Z34" s="193">
        <v>-18612.903200000001</v>
      </c>
      <c r="AA34" s="194">
        <v>-62210.628400000031</v>
      </c>
    </row>
    <row r="36" spans="1:27" ht="12" customHeight="1" x14ac:dyDescent="0.2">
      <c r="A36" s="184" t="s">
        <v>197</v>
      </c>
    </row>
    <row r="37" spans="1:27" ht="11.25" customHeight="1" x14ac:dyDescent="0.2">
      <c r="A37" s="185" t="s">
        <v>202</v>
      </c>
      <c r="C37" s="186">
        <v>33173.594599999997</v>
      </c>
      <c r="D37" s="186">
        <v>33173.594599999997</v>
      </c>
      <c r="E37" s="186">
        <v>33173.594599999997</v>
      </c>
      <c r="F37" s="186">
        <v>14217.254800000001</v>
      </c>
      <c r="G37" s="186">
        <v>14217.254800000001</v>
      </c>
      <c r="H37" s="186">
        <v>14217.254800000001</v>
      </c>
      <c r="I37" s="186">
        <v>14217.254800000001</v>
      </c>
      <c r="J37" s="186">
        <v>14217.254800000001</v>
      </c>
      <c r="K37" s="186">
        <v>14217.254800000001</v>
      </c>
      <c r="L37" s="186">
        <v>14217.254800000001</v>
      </c>
      <c r="M37" s="186">
        <v>14217.254800000001</v>
      </c>
      <c r="N37" s="186">
        <v>14217.254800000001</v>
      </c>
      <c r="O37" s="186">
        <v>14217.254800000001</v>
      </c>
      <c r="P37" s="186">
        <v>14217.254800000001</v>
      </c>
      <c r="Q37" s="186">
        <v>14217.254800000001</v>
      </c>
      <c r="R37" s="186">
        <v>0</v>
      </c>
      <c r="S37" s="186">
        <v>0</v>
      </c>
      <c r="T37" s="186">
        <v>0</v>
      </c>
      <c r="U37" s="186">
        <v>0</v>
      </c>
      <c r="V37" s="186">
        <v>0</v>
      </c>
      <c r="W37" s="186">
        <v>0</v>
      </c>
      <c r="X37" s="186">
        <v>0</v>
      </c>
      <c r="Y37" s="186">
        <v>0</v>
      </c>
      <c r="Z37" s="186">
        <v>0</v>
      </c>
      <c r="AA37" s="186">
        <v>270127.84139999998</v>
      </c>
    </row>
    <row r="38" spans="1:27" ht="11.25" customHeight="1" x14ac:dyDescent="0.2">
      <c r="A38" s="185" t="s">
        <v>203</v>
      </c>
      <c r="C38" s="186">
        <v>-25612.903200000001</v>
      </c>
      <c r="D38" s="186">
        <v>-17035.678599999999</v>
      </c>
      <c r="E38" s="186">
        <v>-6258.0322999999999</v>
      </c>
      <c r="F38" s="186">
        <v>-7000</v>
      </c>
      <c r="G38" s="186">
        <v>-6032.2581</v>
      </c>
      <c r="H38" s="186">
        <v>-7266.6666999999998</v>
      </c>
      <c r="I38" s="186">
        <v>-25032.2258</v>
      </c>
      <c r="J38" s="186">
        <v>-30387.0645</v>
      </c>
      <c r="K38" s="186">
        <v>-25266.666700000002</v>
      </c>
      <c r="L38" s="186">
        <v>-20516.129000000001</v>
      </c>
      <c r="M38" s="186">
        <v>-18066.633300000001</v>
      </c>
      <c r="N38" s="186">
        <v>-20096.7742</v>
      </c>
      <c r="O38" s="186">
        <v>-20774.2258</v>
      </c>
      <c r="P38" s="186">
        <v>-17107.142899999999</v>
      </c>
      <c r="Q38" s="186">
        <v>-14193.5484</v>
      </c>
      <c r="R38" s="186">
        <v>-9500</v>
      </c>
      <c r="S38" s="186">
        <v>-612.90319999999997</v>
      </c>
      <c r="T38" s="186">
        <v>-6833.3</v>
      </c>
      <c r="U38" s="186">
        <v>-21806.516100000001</v>
      </c>
      <c r="V38" s="186">
        <v>-26580.6774</v>
      </c>
      <c r="W38" s="186">
        <v>-24000</v>
      </c>
      <c r="X38" s="186">
        <v>-14354.870999999999</v>
      </c>
      <c r="Y38" s="186">
        <v>-15700</v>
      </c>
      <c r="Z38" s="186">
        <v>-18967.741900000001</v>
      </c>
      <c r="AA38" s="186">
        <v>-399001.95909999998</v>
      </c>
    </row>
    <row r="39" spans="1:27" ht="11.25" customHeight="1" x14ac:dyDescent="0.2">
      <c r="A39" s="185" t="s">
        <v>205</v>
      </c>
      <c r="C39" s="186">
        <v>-4739.0848999999998</v>
      </c>
      <c r="D39" s="186">
        <v>-9478.1699000000008</v>
      </c>
      <c r="E39" s="186">
        <v>-9478.1699000000008</v>
      </c>
      <c r="F39" s="186">
        <v>-4739.0848999999998</v>
      </c>
      <c r="G39" s="186">
        <v>-4739.0848999999998</v>
      </c>
      <c r="H39" s="186">
        <v>0</v>
      </c>
      <c r="I39" s="186">
        <v>0</v>
      </c>
      <c r="J39" s="186">
        <v>0</v>
      </c>
      <c r="K39" s="186">
        <v>0</v>
      </c>
      <c r="L39" s="186">
        <v>0</v>
      </c>
      <c r="M39" s="186">
        <v>4739.0848999999998</v>
      </c>
      <c r="N39" s="186">
        <v>4739.0848999999998</v>
      </c>
      <c r="O39" s="186">
        <v>4739.0848999999998</v>
      </c>
      <c r="P39" s="186">
        <v>4739.0848999999998</v>
      </c>
      <c r="Q39" s="186">
        <v>4739.0848999999998</v>
      </c>
      <c r="R39" s="186">
        <v>9478.1699000000008</v>
      </c>
      <c r="S39" s="186">
        <v>9478.1699000000008</v>
      </c>
      <c r="T39" s="186">
        <v>9478.1699000000008</v>
      </c>
      <c r="U39" s="186">
        <v>9478.1699000000008</v>
      </c>
      <c r="V39" s="186">
        <v>9478.1699000000008</v>
      </c>
      <c r="W39" s="186">
        <v>9478.1699000000008</v>
      </c>
      <c r="X39" s="186">
        <v>9478.1699000000008</v>
      </c>
      <c r="Y39" s="186">
        <v>0</v>
      </c>
      <c r="Z39" s="186">
        <v>0</v>
      </c>
      <c r="AA39" s="186">
        <v>56869.0193</v>
      </c>
    </row>
    <row r="40" spans="1:27" ht="11.25" customHeight="1" x14ac:dyDescent="0.2">
      <c r="A40" s="185" t="s">
        <v>204</v>
      </c>
      <c r="C40" s="187">
        <v>2821.6064999999962</v>
      </c>
      <c r="D40" s="187">
        <v>6659.7460999999967</v>
      </c>
      <c r="E40" s="187">
        <v>17437.392399999997</v>
      </c>
      <c r="F40" s="187">
        <v>2478.1699000000008</v>
      </c>
      <c r="G40" s="187">
        <v>3445.9118000000008</v>
      </c>
      <c r="H40" s="187">
        <v>6950.5881000000008</v>
      </c>
      <c r="I40" s="187">
        <v>-10814.971</v>
      </c>
      <c r="J40" s="187">
        <v>-16169.8097</v>
      </c>
      <c r="K40" s="187">
        <v>-11049.411900000001</v>
      </c>
      <c r="L40" s="187">
        <v>-6298.8742000000002</v>
      </c>
      <c r="M40" s="187">
        <v>889.70639999999912</v>
      </c>
      <c r="N40" s="187">
        <v>-1140.4344999999994</v>
      </c>
      <c r="O40" s="187">
        <v>-1817.8860999999997</v>
      </c>
      <c r="P40" s="187">
        <v>1849.1968000000015</v>
      </c>
      <c r="Q40" s="187">
        <v>4762.7913000000008</v>
      </c>
      <c r="R40" s="187">
        <v>-21.83009999999922</v>
      </c>
      <c r="S40" s="187">
        <v>8865.2667000000001</v>
      </c>
      <c r="T40" s="187">
        <v>2644.8699000000006</v>
      </c>
      <c r="U40" s="187">
        <v>-12328.3462</v>
      </c>
      <c r="V40" s="187">
        <v>-17102.5075</v>
      </c>
      <c r="W40" s="187">
        <v>-14521.830099999999</v>
      </c>
      <c r="X40" s="187">
        <v>-4876.7010999999984</v>
      </c>
      <c r="Y40" s="187">
        <v>-15700</v>
      </c>
      <c r="Z40" s="187">
        <v>-18967.741900000001</v>
      </c>
      <c r="AA40" s="187">
        <v>-72005.098400000003</v>
      </c>
    </row>
    <row r="42" spans="1:27" ht="12" customHeight="1" x14ac:dyDescent="0.2">
      <c r="A42" s="184" t="s">
        <v>0</v>
      </c>
    </row>
    <row r="43" spans="1:27" ht="11.25" customHeight="1" x14ac:dyDescent="0.2">
      <c r="A43" s="185" t="s">
        <v>202</v>
      </c>
      <c r="C43" s="186">
        <v>0</v>
      </c>
      <c r="D43" s="186">
        <v>0</v>
      </c>
      <c r="E43" s="186">
        <v>0</v>
      </c>
      <c r="F43" s="186">
        <v>0</v>
      </c>
      <c r="G43" s="186">
        <v>0</v>
      </c>
      <c r="H43" s="186">
        <v>0</v>
      </c>
      <c r="I43" s="186">
        <v>0</v>
      </c>
      <c r="J43" s="186">
        <v>0</v>
      </c>
      <c r="K43" s="186">
        <v>0</v>
      </c>
      <c r="L43" s="186">
        <v>0</v>
      </c>
      <c r="M43" s="186">
        <v>0</v>
      </c>
      <c r="N43" s="186">
        <v>0</v>
      </c>
      <c r="O43" s="186">
        <v>0</v>
      </c>
      <c r="P43" s="186">
        <v>0</v>
      </c>
      <c r="Q43" s="186">
        <v>0</v>
      </c>
      <c r="R43" s="186">
        <v>0</v>
      </c>
      <c r="S43" s="186">
        <v>0</v>
      </c>
      <c r="T43" s="186">
        <v>0</v>
      </c>
      <c r="U43" s="186">
        <v>0</v>
      </c>
      <c r="V43" s="186">
        <v>0</v>
      </c>
      <c r="W43" s="186">
        <v>0</v>
      </c>
      <c r="X43" s="186">
        <v>0</v>
      </c>
      <c r="Y43" s="186">
        <v>0</v>
      </c>
      <c r="Z43" s="186">
        <v>0</v>
      </c>
      <c r="AA43" s="186">
        <v>0</v>
      </c>
    </row>
    <row r="44" spans="1:27" ht="11.25" customHeight="1" x14ac:dyDescent="0.2">
      <c r="A44" s="185" t="s">
        <v>203</v>
      </c>
      <c r="C44" s="186">
        <v>-2935.4838999999993</v>
      </c>
      <c r="D44" s="186">
        <v>1107.1428999999989</v>
      </c>
      <c r="E44" s="186">
        <v>967.74200000000019</v>
      </c>
      <c r="F44" s="186">
        <v>633.33330000000024</v>
      </c>
      <c r="G44" s="186">
        <v>451.61290000000008</v>
      </c>
      <c r="H44" s="186">
        <v>466.66669999999976</v>
      </c>
      <c r="I44" s="186">
        <v>516.12900000000081</v>
      </c>
      <c r="J44" s="186">
        <v>322.58060000000114</v>
      </c>
      <c r="K44" s="186">
        <v>400</v>
      </c>
      <c r="L44" s="186">
        <v>2064.5161000000007</v>
      </c>
      <c r="M44" s="186">
        <v>466.66660000000047</v>
      </c>
      <c r="N44" s="186">
        <v>516.12900000000081</v>
      </c>
      <c r="O44" s="186">
        <v>483.87099999999919</v>
      </c>
      <c r="P44" s="186">
        <v>535.71429999999964</v>
      </c>
      <c r="Q44" s="186">
        <v>419.35490000000027</v>
      </c>
      <c r="R44" s="186">
        <v>500</v>
      </c>
      <c r="S44" s="186">
        <v>32.257999999999925</v>
      </c>
      <c r="T44" s="186">
        <v>366.66669999999976</v>
      </c>
      <c r="U44" s="186">
        <v>419.35480000000098</v>
      </c>
      <c r="V44" s="186">
        <v>419.35480000000098</v>
      </c>
      <c r="W44" s="186">
        <v>466.66670000000158</v>
      </c>
      <c r="X44" s="186">
        <v>419.35489999999845</v>
      </c>
      <c r="Y44" s="186">
        <v>400</v>
      </c>
      <c r="Z44" s="186">
        <v>354.83870000000024</v>
      </c>
      <c r="AA44" s="186">
        <v>9794.4699999999721</v>
      </c>
    </row>
    <row r="45" spans="1:27" ht="11.25" customHeight="1" x14ac:dyDescent="0.2">
      <c r="A45" s="185" t="s">
        <v>205</v>
      </c>
      <c r="C45" s="186">
        <v>0</v>
      </c>
      <c r="D45" s="186">
        <v>0</v>
      </c>
      <c r="E45" s="186">
        <v>0</v>
      </c>
      <c r="F45" s="186">
        <v>0</v>
      </c>
      <c r="G45" s="186">
        <v>0</v>
      </c>
      <c r="H45" s="186">
        <v>0</v>
      </c>
      <c r="I45" s="186">
        <v>0</v>
      </c>
      <c r="J45" s="186">
        <v>0</v>
      </c>
      <c r="K45" s="186">
        <v>0</v>
      </c>
      <c r="L45" s="186">
        <v>0</v>
      </c>
      <c r="M45" s="186">
        <v>0</v>
      </c>
      <c r="N45" s="186">
        <v>0</v>
      </c>
      <c r="O45" s="186">
        <v>0</v>
      </c>
      <c r="P45" s="186">
        <v>0</v>
      </c>
      <c r="Q45" s="186">
        <v>0</v>
      </c>
      <c r="R45" s="186">
        <v>0</v>
      </c>
      <c r="S45" s="186">
        <v>0</v>
      </c>
      <c r="T45" s="186">
        <v>0</v>
      </c>
      <c r="U45" s="186">
        <v>0</v>
      </c>
      <c r="V45" s="186">
        <v>0</v>
      </c>
      <c r="W45" s="186">
        <v>0</v>
      </c>
      <c r="X45" s="186">
        <v>0</v>
      </c>
      <c r="Y45" s="186">
        <v>0</v>
      </c>
      <c r="Z45" s="186">
        <v>0</v>
      </c>
      <c r="AA45" s="186">
        <v>0</v>
      </c>
    </row>
    <row r="46" spans="1:27" ht="11.25" customHeight="1" x14ac:dyDescent="0.2">
      <c r="A46" s="185" t="s">
        <v>204</v>
      </c>
      <c r="C46" s="187">
        <v>-2935.4838999999993</v>
      </c>
      <c r="D46" s="187">
        <v>1107.1428999999989</v>
      </c>
      <c r="E46" s="187">
        <v>967.74200000000019</v>
      </c>
      <c r="F46" s="187">
        <v>633.33330000000024</v>
      </c>
      <c r="G46" s="187">
        <v>451.61290000000008</v>
      </c>
      <c r="H46" s="187">
        <v>466.66669999999976</v>
      </c>
      <c r="I46" s="187">
        <v>516.12900000000081</v>
      </c>
      <c r="J46" s="187">
        <v>322.58060000000114</v>
      </c>
      <c r="K46" s="187">
        <v>400</v>
      </c>
      <c r="L46" s="187">
        <v>2064.5161000000007</v>
      </c>
      <c r="M46" s="187">
        <v>466.66660000000047</v>
      </c>
      <c r="N46" s="187">
        <v>516.12900000000081</v>
      </c>
      <c r="O46" s="187">
        <v>483.87099999999919</v>
      </c>
      <c r="P46" s="187">
        <v>535.71429999999964</v>
      </c>
      <c r="Q46" s="187">
        <v>419.35490000000027</v>
      </c>
      <c r="R46" s="187">
        <v>500</v>
      </c>
      <c r="S46" s="187">
        <v>32.257999999999925</v>
      </c>
      <c r="T46" s="187">
        <v>366.66669999999976</v>
      </c>
      <c r="U46" s="187">
        <v>419.35480000000098</v>
      </c>
      <c r="V46" s="187">
        <v>419.35480000000098</v>
      </c>
      <c r="W46" s="187">
        <v>466.66670000000158</v>
      </c>
      <c r="X46" s="187">
        <v>419.35489999999845</v>
      </c>
      <c r="Y46" s="187">
        <v>400</v>
      </c>
      <c r="Z46" s="187">
        <v>354.83870000000024</v>
      </c>
      <c r="AA46" s="187">
        <v>9794.4699999999721</v>
      </c>
    </row>
    <row r="48" spans="1:27" ht="12" customHeight="1" x14ac:dyDescent="0.2">
      <c r="A48" s="184" t="s">
        <v>198</v>
      </c>
    </row>
    <row r="49" spans="1:27" ht="11.25" customHeight="1" x14ac:dyDescent="0.2">
      <c r="A49" s="185" t="s">
        <v>41</v>
      </c>
      <c r="C49" s="188">
        <v>3.53</v>
      </c>
      <c r="D49" s="188">
        <v>3.67</v>
      </c>
      <c r="E49" s="188">
        <v>3.64</v>
      </c>
      <c r="F49" s="188">
        <v>3.52</v>
      </c>
      <c r="G49" s="188">
        <v>3.58</v>
      </c>
      <c r="H49" s="188">
        <v>3.65</v>
      </c>
      <c r="I49" s="188">
        <v>3.71</v>
      </c>
      <c r="J49" s="188">
        <v>3.77</v>
      </c>
      <c r="K49" s="188">
        <v>3.78</v>
      </c>
      <c r="L49" s="188">
        <v>3.81</v>
      </c>
      <c r="M49" s="188">
        <v>4.25</v>
      </c>
      <c r="N49" s="188">
        <v>4.51</v>
      </c>
      <c r="O49" s="188">
        <v>4.6399999999999997</v>
      </c>
      <c r="P49" s="188">
        <v>4.54</v>
      </c>
      <c r="Q49" s="188">
        <v>4.42</v>
      </c>
      <c r="R49" s="188">
        <v>4.2300000000000004</v>
      </c>
      <c r="S49" s="188">
        <v>4.21</v>
      </c>
      <c r="T49" s="188">
        <v>4.2699999999999996</v>
      </c>
      <c r="U49" s="188">
        <v>4.32</v>
      </c>
      <c r="V49" s="188">
        <v>4.38</v>
      </c>
      <c r="W49" s="188">
        <v>4.37</v>
      </c>
      <c r="X49" s="188">
        <v>4.42</v>
      </c>
      <c r="Y49" s="188">
        <v>4.6500000000000004</v>
      </c>
      <c r="Z49" s="188">
        <v>4.87</v>
      </c>
      <c r="AA49" s="188"/>
    </row>
    <row r="50" spans="1:27" ht="11.25" customHeight="1" x14ac:dyDescent="0.2">
      <c r="A50" s="185" t="s">
        <v>197</v>
      </c>
      <c r="C50" s="188">
        <v>3.74</v>
      </c>
      <c r="D50" s="188">
        <v>3.6</v>
      </c>
      <c r="E50" s="188">
        <v>3.55</v>
      </c>
      <c r="F50" s="188">
        <v>3.46</v>
      </c>
      <c r="G50" s="188">
        <v>3.51</v>
      </c>
      <c r="H50" s="188">
        <v>3.59</v>
      </c>
      <c r="I50" s="188">
        <v>3.65</v>
      </c>
      <c r="J50" s="188">
        <v>3.7</v>
      </c>
      <c r="K50" s="188">
        <v>3.71</v>
      </c>
      <c r="L50" s="188">
        <v>3.59</v>
      </c>
      <c r="M50" s="188">
        <v>4.18</v>
      </c>
      <c r="N50" s="188">
        <v>4.4400000000000004</v>
      </c>
      <c r="O50" s="188">
        <v>4.5599999999999996</v>
      </c>
      <c r="P50" s="188">
        <v>4.47</v>
      </c>
      <c r="Q50" s="188">
        <v>4.3499999999999996</v>
      </c>
      <c r="R50" s="188">
        <v>4.13</v>
      </c>
      <c r="S50" s="188">
        <v>4.12</v>
      </c>
      <c r="T50" s="188">
        <v>4.17</v>
      </c>
      <c r="U50" s="188">
        <v>4.24</v>
      </c>
      <c r="V50" s="188">
        <v>4.3</v>
      </c>
      <c r="W50" s="188">
        <v>4.29</v>
      </c>
      <c r="X50" s="188">
        <v>4.34</v>
      </c>
      <c r="Y50" s="188">
        <v>4.59</v>
      </c>
      <c r="Z50" s="188">
        <v>4.8</v>
      </c>
      <c r="AA50" s="188"/>
    </row>
    <row r="51" spans="1:27" ht="11.25" customHeight="1" x14ac:dyDescent="0.2">
      <c r="A51" s="185" t="s">
        <v>0</v>
      </c>
      <c r="C51" s="189">
        <v>-0.21</v>
      </c>
      <c r="D51" s="189">
        <v>6.999999999999984E-2</v>
      </c>
      <c r="E51" s="189">
        <v>9.0000000000000302E-2</v>
      </c>
      <c r="F51" s="189">
        <v>6.0000000000000053E-2</v>
      </c>
      <c r="G51" s="189">
        <v>7.0000000000000284E-2</v>
      </c>
      <c r="H51" s="189">
        <v>6.0000000000000053E-2</v>
      </c>
      <c r="I51" s="189">
        <v>6.0000000000000053E-2</v>
      </c>
      <c r="J51" s="189">
        <v>6.999999999999984E-2</v>
      </c>
      <c r="K51" s="189">
        <v>6.999999999999984E-2</v>
      </c>
      <c r="L51" s="189">
        <v>0.22</v>
      </c>
      <c r="M51" s="189">
        <v>7.0000000000000284E-2</v>
      </c>
      <c r="N51" s="189">
        <v>6.9999999999999396E-2</v>
      </c>
      <c r="O51" s="189">
        <v>8.0000000000000071E-2</v>
      </c>
      <c r="P51" s="189">
        <v>7.0000000000000284E-2</v>
      </c>
      <c r="Q51" s="189">
        <v>7.0000000000000284E-2</v>
      </c>
      <c r="R51" s="189">
        <v>0.10000000000000053</v>
      </c>
      <c r="S51" s="189">
        <v>8.9999999999999858E-2</v>
      </c>
      <c r="T51" s="189">
        <v>9.9999999999999645E-2</v>
      </c>
      <c r="U51" s="189">
        <v>8.0000000000000071E-2</v>
      </c>
      <c r="V51" s="189">
        <v>8.0000000000000071E-2</v>
      </c>
      <c r="W51" s="189">
        <v>8.0000000000000071E-2</v>
      </c>
      <c r="X51" s="189">
        <v>8.0000000000000071E-2</v>
      </c>
      <c r="Y51" s="189">
        <v>6.0000000000000497E-2</v>
      </c>
      <c r="Z51" s="189">
        <v>7.0000000000000284E-2</v>
      </c>
      <c r="AA51" s="188"/>
    </row>
    <row r="53" spans="1:27" ht="12" customHeight="1" x14ac:dyDescent="0.2">
      <c r="A53" s="184" t="s">
        <v>5</v>
      </c>
    </row>
    <row r="54" spans="1:27" ht="11.25" customHeight="1" x14ac:dyDescent="0.2">
      <c r="A54" s="185" t="s">
        <v>6</v>
      </c>
      <c r="C54" s="188">
        <v>5.68</v>
      </c>
      <c r="D54" s="188">
        <v>5.68</v>
      </c>
      <c r="E54" s="188">
        <v>5.68</v>
      </c>
      <c r="F54" s="188">
        <v>4.7633000000000001</v>
      </c>
      <c r="G54" s="188">
        <v>4.7633000000000001</v>
      </c>
      <c r="H54" s="188">
        <v>4.7633000000000001</v>
      </c>
      <c r="I54" s="188">
        <v>4.7633000000000001</v>
      </c>
      <c r="J54" s="188">
        <v>4.7633000000000001</v>
      </c>
      <c r="K54" s="188">
        <v>4.7633000000000001</v>
      </c>
      <c r="L54" s="188">
        <v>4.7633000000000001</v>
      </c>
      <c r="M54" s="188">
        <v>6.3883000000000001</v>
      </c>
      <c r="N54" s="188">
        <v>6.3883000000000001</v>
      </c>
      <c r="O54" s="188">
        <v>6.3883000000000001</v>
      </c>
      <c r="P54" s="188">
        <v>6.3883000000000001</v>
      </c>
      <c r="Q54" s="188">
        <v>6.3883000000000001</v>
      </c>
      <c r="R54" s="188">
        <v>0</v>
      </c>
      <c r="S54" s="188">
        <v>0</v>
      </c>
      <c r="T54" s="188">
        <v>0</v>
      </c>
      <c r="U54" s="188">
        <v>0</v>
      </c>
      <c r="V54" s="188">
        <v>0</v>
      </c>
      <c r="W54" s="188">
        <v>0</v>
      </c>
      <c r="X54" s="188">
        <v>0</v>
      </c>
      <c r="Y54" s="188">
        <v>0</v>
      </c>
      <c r="Z54" s="188">
        <v>0</v>
      </c>
      <c r="AA54" s="188"/>
    </row>
    <row r="55" spans="1:27" ht="11.25" customHeight="1" x14ac:dyDescent="0.2">
      <c r="A55" s="185" t="s">
        <v>7</v>
      </c>
      <c r="C55" s="188">
        <v>0</v>
      </c>
      <c r="D55" s="188">
        <v>0</v>
      </c>
      <c r="E55" s="188">
        <v>0</v>
      </c>
      <c r="F55" s="188">
        <v>0</v>
      </c>
      <c r="G55" s="188">
        <v>0</v>
      </c>
      <c r="H55" s="188">
        <v>0</v>
      </c>
      <c r="I55" s="188">
        <v>0</v>
      </c>
      <c r="J55" s="188">
        <v>0</v>
      </c>
      <c r="K55" s="188">
        <v>0</v>
      </c>
      <c r="L55" s="188">
        <v>0</v>
      </c>
      <c r="M55" s="188">
        <v>0</v>
      </c>
      <c r="N55" s="188">
        <v>0</v>
      </c>
      <c r="O55" s="188">
        <v>0</v>
      </c>
      <c r="P55" s="188">
        <v>0</v>
      </c>
      <c r="Q55" s="188">
        <v>0</v>
      </c>
      <c r="R55" s="188">
        <v>0</v>
      </c>
      <c r="S55" s="188">
        <v>0</v>
      </c>
      <c r="T55" s="188">
        <v>0</v>
      </c>
      <c r="U55" s="188">
        <v>0</v>
      </c>
      <c r="V55" s="188">
        <v>0</v>
      </c>
      <c r="W55" s="188">
        <v>0</v>
      </c>
      <c r="X55" s="188">
        <v>0</v>
      </c>
      <c r="Y55" s="188">
        <v>0</v>
      </c>
      <c r="Z55" s="188">
        <v>0</v>
      </c>
      <c r="AA55" s="188"/>
    </row>
    <row r="57" spans="1:27" ht="12" customHeight="1" x14ac:dyDescent="0.2">
      <c r="A57" s="184" t="s">
        <v>199</v>
      </c>
    </row>
    <row r="58" spans="1:27" ht="11.25" customHeight="1" x14ac:dyDescent="0.2">
      <c r="A58" s="185" t="s">
        <v>200</v>
      </c>
      <c r="C58" s="186">
        <v>-1479855</v>
      </c>
      <c r="D58" s="186">
        <v>-1282325</v>
      </c>
      <c r="E58" s="186">
        <v>-1430942</v>
      </c>
      <c r="F58" s="186">
        <v>-896584</v>
      </c>
      <c r="G58" s="186">
        <v>-914419</v>
      </c>
      <c r="H58" s="186">
        <v>-948790</v>
      </c>
      <c r="I58" s="186">
        <v>-960764</v>
      </c>
      <c r="J58" s="186">
        <v>-941111</v>
      </c>
      <c r="K58" s="186">
        <v>-905823</v>
      </c>
      <c r="L58" s="186">
        <v>-925142</v>
      </c>
      <c r="M58" s="186">
        <v>-1281732</v>
      </c>
      <c r="N58" s="186">
        <v>-1207265</v>
      </c>
      <c r="O58" s="186">
        <v>-1152879</v>
      </c>
      <c r="P58" s="186">
        <v>-1069895</v>
      </c>
      <c r="Q58" s="186">
        <v>-1224144</v>
      </c>
      <c r="R58" s="186">
        <v>39601</v>
      </c>
      <c r="S58" s="186">
        <v>37015</v>
      </c>
      <c r="T58" s="186">
        <v>46321</v>
      </c>
      <c r="U58" s="186">
        <v>56767</v>
      </c>
      <c r="V58" s="186">
        <v>67373</v>
      </c>
      <c r="W58" s="186">
        <v>63071</v>
      </c>
      <c r="X58" s="186">
        <v>73793</v>
      </c>
      <c r="Y58" s="186">
        <v>0</v>
      </c>
      <c r="Z58" s="186">
        <v>0</v>
      </c>
      <c r="AA58" s="186">
        <v>-16237729</v>
      </c>
    </row>
    <row r="59" spans="1:27" ht="11.25" customHeight="1" thickBot="1" x14ac:dyDescent="0.25">
      <c r="A59" s="185" t="s">
        <v>206</v>
      </c>
      <c r="C59" s="186">
        <v>3341493</v>
      </c>
      <c r="D59" s="186">
        <v>2545737</v>
      </c>
      <c r="E59" s="186">
        <v>2486211</v>
      </c>
      <c r="F59" s="186">
        <v>1583029</v>
      </c>
      <c r="G59" s="186">
        <v>139277</v>
      </c>
      <c r="H59" s="186">
        <v>1420120</v>
      </c>
      <c r="I59" s="186">
        <v>1358629</v>
      </c>
      <c r="J59" s="186">
        <v>1286425</v>
      </c>
      <c r="K59" s="186">
        <v>1314906</v>
      </c>
      <c r="L59" s="186">
        <v>1418825</v>
      </c>
      <c r="M59" s="186">
        <v>1363927</v>
      </c>
      <c r="N59" s="186">
        <v>1243824</v>
      </c>
      <c r="O59" s="186">
        <v>313593</v>
      </c>
      <c r="P59" s="186">
        <v>241589</v>
      </c>
      <c r="Q59" s="186">
        <v>257263</v>
      </c>
      <c r="R59" s="186">
        <v>-35565</v>
      </c>
      <c r="S59" s="186">
        <v>8211</v>
      </c>
      <c r="T59" s="186">
        <v>111764</v>
      </c>
      <c r="U59" s="186">
        <v>72422</v>
      </c>
      <c r="V59" s="186">
        <v>71437</v>
      </c>
      <c r="W59" s="186">
        <v>104193</v>
      </c>
      <c r="X59" s="186">
        <v>133996</v>
      </c>
      <c r="Y59" s="186">
        <v>215529</v>
      </c>
      <c r="Z59" s="186">
        <v>296013</v>
      </c>
      <c r="AA59" s="186">
        <v>21292848</v>
      </c>
    </row>
    <row r="60" spans="1:27" ht="11.25" customHeight="1" thickBot="1" x14ac:dyDescent="0.25">
      <c r="A60" s="191" t="s">
        <v>146</v>
      </c>
      <c r="B60" s="192"/>
      <c r="C60" s="193">
        <v>1861638</v>
      </c>
      <c r="D60" s="193">
        <v>1263412</v>
      </c>
      <c r="E60" s="193">
        <v>1055269</v>
      </c>
      <c r="F60" s="193">
        <v>686445</v>
      </c>
      <c r="G60" s="193">
        <v>-775142</v>
      </c>
      <c r="H60" s="193">
        <v>471330</v>
      </c>
      <c r="I60" s="193">
        <v>397865</v>
      </c>
      <c r="J60" s="193">
        <v>345314</v>
      </c>
      <c r="K60" s="193">
        <v>409083</v>
      </c>
      <c r="L60" s="193">
        <v>493683</v>
      </c>
      <c r="M60" s="193">
        <v>82195</v>
      </c>
      <c r="N60" s="193">
        <v>36559</v>
      </c>
      <c r="O60" s="193">
        <v>-839286</v>
      </c>
      <c r="P60" s="193">
        <v>-828306</v>
      </c>
      <c r="Q60" s="193">
        <v>-966881</v>
      </c>
      <c r="R60" s="193">
        <v>4036</v>
      </c>
      <c r="S60" s="193">
        <v>45226</v>
      </c>
      <c r="T60" s="193">
        <v>158085</v>
      </c>
      <c r="U60" s="193">
        <v>129189</v>
      </c>
      <c r="V60" s="193">
        <v>138810</v>
      </c>
      <c r="W60" s="193">
        <v>167264</v>
      </c>
      <c r="X60" s="193">
        <v>207789</v>
      </c>
      <c r="Y60" s="193">
        <v>215529</v>
      </c>
      <c r="Z60" s="193">
        <v>296013</v>
      </c>
      <c r="AA60" s="194">
        <v>5055119</v>
      </c>
    </row>
    <row r="61" spans="1:27" ht="11.25" customHeight="1" x14ac:dyDescent="0.2">
      <c r="A61" s="185" t="s">
        <v>2</v>
      </c>
      <c r="C61" s="186">
        <v>1873544</v>
      </c>
      <c r="D61" s="186">
        <v>1254002</v>
      </c>
      <c r="E61" s="186">
        <v>1022058</v>
      </c>
      <c r="F61" s="186">
        <v>683083</v>
      </c>
      <c r="G61" s="186">
        <v>-779834</v>
      </c>
      <c r="H61" s="186">
        <v>462855</v>
      </c>
      <c r="I61" s="186">
        <v>410978</v>
      </c>
      <c r="J61" s="186">
        <v>368251</v>
      </c>
      <c r="K61" s="186">
        <v>424109</v>
      </c>
      <c r="L61" s="186">
        <v>521951</v>
      </c>
      <c r="M61" s="186">
        <v>81069</v>
      </c>
      <c r="N61" s="186">
        <v>38177</v>
      </c>
      <c r="O61" s="186">
        <v>-835908</v>
      </c>
      <c r="P61" s="186">
        <v>-830239</v>
      </c>
      <c r="Q61" s="186">
        <v>-972924</v>
      </c>
      <c r="R61" s="186">
        <v>4052</v>
      </c>
      <c r="S61" s="186">
        <v>29630</v>
      </c>
      <c r="T61" s="186">
        <v>152982</v>
      </c>
      <c r="U61" s="186">
        <v>148074</v>
      </c>
      <c r="V61" s="186">
        <v>164935</v>
      </c>
      <c r="W61" s="186">
        <v>188582</v>
      </c>
      <c r="X61" s="186">
        <v>214977</v>
      </c>
      <c r="Y61" s="186">
        <v>232544</v>
      </c>
      <c r="Z61" s="186">
        <v>320618</v>
      </c>
      <c r="AA61" s="186">
        <v>5177566</v>
      </c>
    </row>
    <row r="62" spans="1:27" ht="11.25" customHeight="1" x14ac:dyDescent="0.2">
      <c r="A62" s="185" t="s">
        <v>0</v>
      </c>
      <c r="C62" s="187">
        <v>-11906</v>
      </c>
      <c r="D62" s="187">
        <v>9410</v>
      </c>
      <c r="E62" s="187">
        <v>33211</v>
      </c>
      <c r="F62" s="187">
        <v>3362</v>
      </c>
      <c r="G62" s="187">
        <v>4692</v>
      </c>
      <c r="H62" s="187">
        <v>8475</v>
      </c>
      <c r="I62" s="187">
        <v>-13113</v>
      </c>
      <c r="J62" s="187">
        <v>-22937</v>
      </c>
      <c r="K62" s="187">
        <v>-15026</v>
      </c>
      <c r="L62" s="187">
        <v>-28268</v>
      </c>
      <c r="M62" s="187">
        <v>1126</v>
      </c>
      <c r="N62" s="187">
        <v>-1618</v>
      </c>
      <c r="O62" s="187">
        <v>-3378</v>
      </c>
      <c r="P62" s="187">
        <v>1933</v>
      </c>
      <c r="Q62" s="187">
        <v>6043</v>
      </c>
      <c r="R62" s="187">
        <v>-16</v>
      </c>
      <c r="S62" s="187">
        <v>15596</v>
      </c>
      <c r="T62" s="187">
        <v>5103</v>
      </c>
      <c r="U62" s="187">
        <v>-18885</v>
      </c>
      <c r="V62" s="187">
        <v>-26125</v>
      </c>
      <c r="W62" s="187">
        <v>-21318</v>
      </c>
      <c r="X62" s="187">
        <v>-7188</v>
      </c>
      <c r="Y62" s="187">
        <v>-17015</v>
      </c>
      <c r="Z62" s="187">
        <v>-24605</v>
      </c>
      <c r="AA62" s="187">
        <v>-122447</v>
      </c>
    </row>
    <row r="63" spans="1:27" ht="13.5" customHeight="1" thickBot="1" x14ac:dyDescent="0.25"/>
    <row r="64" spans="1:27" ht="12" customHeight="1" thickBot="1" x14ac:dyDescent="0.25">
      <c r="A64" s="181" t="s">
        <v>8</v>
      </c>
    </row>
    <row r="65" spans="1:27" ht="13.5" customHeight="1" thickBot="1" x14ac:dyDescent="0.25"/>
    <row r="66" spans="1:27" ht="12" customHeight="1" thickBot="1" x14ac:dyDescent="0.25">
      <c r="A66" s="182" t="s">
        <v>201</v>
      </c>
      <c r="C66" s="183" t="s">
        <v>157</v>
      </c>
      <c r="D66" s="183" t="s">
        <v>158</v>
      </c>
      <c r="E66" s="183" t="s">
        <v>159</v>
      </c>
      <c r="F66" s="183" t="s">
        <v>160</v>
      </c>
      <c r="G66" s="183" t="s">
        <v>161</v>
      </c>
      <c r="H66" s="183" t="s">
        <v>162</v>
      </c>
      <c r="I66" s="183" t="s">
        <v>163</v>
      </c>
      <c r="J66" s="183" t="s">
        <v>164</v>
      </c>
      <c r="K66" s="183" t="s">
        <v>165</v>
      </c>
      <c r="L66" s="183" t="s">
        <v>166</v>
      </c>
      <c r="M66" s="183" t="s">
        <v>167</v>
      </c>
      <c r="N66" s="183" t="s">
        <v>168</v>
      </c>
      <c r="O66" s="183" t="s">
        <v>169</v>
      </c>
      <c r="P66" s="183" t="s">
        <v>170</v>
      </c>
      <c r="Q66" s="183" t="s">
        <v>171</v>
      </c>
      <c r="R66" s="183" t="s">
        <v>172</v>
      </c>
      <c r="S66" s="183" t="s">
        <v>173</v>
      </c>
      <c r="T66" s="183" t="s">
        <v>174</v>
      </c>
      <c r="U66" s="183" t="s">
        <v>175</v>
      </c>
      <c r="V66" s="183" t="s">
        <v>176</v>
      </c>
      <c r="W66" s="183" t="s">
        <v>177</v>
      </c>
      <c r="X66" s="183" t="s">
        <v>178</v>
      </c>
      <c r="Y66" s="183" t="s">
        <v>179</v>
      </c>
      <c r="Z66" s="183" t="s">
        <v>180</v>
      </c>
      <c r="AA66" s="183" t="s">
        <v>39</v>
      </c>
    </row>
    <row r="67" spans="1:27" ht="11.25" customHeight="1" x14ac:dyDescent="0.2">
      <c r="A67" s="185" t="s">
        <v>202</v>
      </c>
      <c r="C67" s="186">
        <v>30000</v>
      </c>
      <c r="D67" s="186">
        <v>20000</v>
      </c>
      <c r="E67" s="186">
        <v>20000</v>
      </c>
      <c r="F67" s="186">
        <v>20000</v>
      </c>
      <c r="G67" s="186">
        <v>20000</v>
      </c>
      <c r="H67" s="186">
        <v>20000</v>
      </c>
      <c r="I67" s="186">
        <v>20000</v>
      </c>
      <c r="J67" s="186">
        <v>20000</v>
      </c>
      <c r="K67" s="186">
        <v>20000</v>
      </c>
      <c r="L67" s="186">
        <v>20000</v>
      </c>
      <c r="M67" s="186">
        <v>5000</v>
      </c>
      <c r="N67" s="186">
        <v>5000</v>
      </c>
      <c r="O67" s="186">
        <v>5000</v>
      </c>
      <c r="P67" s="186">
        <v>5000</v>
      </c>
      <c r="Q67" s="186">
        <v>5000</v>
      </c>
      <c r="R67" s="186">
        <v>0</v>
      </c>
      <c r="S67" s="186">
        <v>0</v>
      </c>
      <c r="T67" s="186">
        <v>0</v>
      </c>
      <c r="U67" s="186">
        <v>0</v>
      </c>
      <c r="V67" s="186">
        <v>0</v>
      </c>
      <c r="W67" s="186">
        <v>0</v>
      </c>
      <c r="X67" s="186">
        <v>0</v>
      </c>
      <c r="Y67" s="186">
        <v>0</v>
      </c>
      <c r="Z67" s="186">
        <v>0</v>
      </c>
      <c r="AA67" s="186">
        <v>235000</v>
      </c>
    </row>
    <row r="68" spans="1:27" ht="11.25" customHeight="1" x14ac:dyDescent="0.2">
      <c r="A68" s="185" t="s">
        <v>203</v>
      </c>
      <c r="C68" s="186">
        <v>0</v>
      </c>
      <c r="D68" s="186">
        <v>0</v>
      </c>
      <c r="E68" s="186">
        <v>0</v>
      </c>
      <c r="F68" s="186">
        <v>0</v>
      </c>
      <c r="G68" s="186">
        <v>0</v>
      </c>
      <c r="H68" s="186">
        <v>0</v>
      </c>
      <c r="I68" s="186">
        <v>0</v>
      </c>
      <c r="J68" s="186">
        <v>0</v>
      </c>
      <c r="K68" s="186">
        <v>0</v>
      </c>
      <c r="L68" s="186">
        <v>0</v>
      </c>
      <c r="M68" s="186">
        <v>0</v>
      </c>
      <c r="N68" s="186">
        <v>0</v>
      </c>
      <c r="O68" s="186">
        <v>0</v>
      </c>
      <c r="P68" s="186">
        <v>0</v>
      </c>
      <c r="Q68" s="186">
        <v>0</v>
      </c>
      <c r="R68" s="186">
        <v>0</v>
      </c>
      <c r="S68" s="186">
        <v>0</v>
      </c>
      <c r="T68" s="186">
        <v>0</v>
      </c>
      <c r="U68" s="186">
        <v>0</v>
      </c>
      <c r="V68" s="186">
        <v>0</v>
      </c>
      <c r="W68" s="186">
        <v>0</v>
      </c>
      <c r="X68" s="186">
        <v>0</v>
      </c>
      <c r="Y68" s="186">
        <v>0</v>
      </c>
      <c r="Z68" s="186">
        <v>0</v>
      </c>
      <c r="AA68" s="186">
        <v>0</v>
      </c>
    </row>
    <row r="69" spans="1:27" ht="11.25" customHeight="1" x14ac:dyDescent="0.2">
      <c r="A69" s="185" t="s">
        <v>204</v>
      </c>
      <c r="C69" s="187">
        <v>30000</v>
      </c>
      <c r="D69" s="187">
        <v>20000</v>
      </c>
      <c r="E69" s="187">
        <v>20000</v>
      </c>
      <c r="F69" s="187">
        <v>20000</v>
      </c>
      <c r="G69" s="187">
        <v>20000</v>
      </c>
      <c r="H69" s="187">
        <v>20000</v>
      </c>
      <c r="I69" s="187">
        <v>20000</v>
      </c>
      <c r="J69" s="187">
        <v>20000</v>
      </c>
      <c r="K69" s="187">
        <v>20000</v>
      </c>
      <c r="L69" s="187">
        <v>20000</v>
      </c>
      <c r="M69" s="187">
        <v>5000</v>
      </c>
      <c r="N69" s="187">
        <v>5000</v>
      </c>
      <c r="O69" s="187">
        <v>5000</v>
      </c>
      <c r="P69" s="187">
        <v>5000</v>
      </c>
      <c r="Q69" s="187">
        <v>5000</v>
      </c>
      <c r="R69" s="187">
        <v>0</v>
      </c>
      <c r="S69" s="187">
        <v>0</v>
      </c>
      <c r="T69" s="187">
        <v>0</v>
      </c>
      <c r="U69" s="187">
        <v>0</v>
      </c>
      <c r="V69" s="187">
        <v>0</v>
      </c>
      <c r="W69" s="187">
        <v>0</v>
      </c>
      <c r="X69" s="187">
        <v>0</v>
      </c>
      <c r="Y69" s="187">
        <v>0</v>
      </c>
      <c r="Z69" s="187">
        <v>0</v>
      </c>
      <c r="AA69" s="187">
        <v>235000</v>
      </c>
    </row>
    <row r="70" spans="1:27" ht="13.5" customHeight="1" thickBot="1" x14ac:dyDescent="0.25"/>
    <row r="71" spans="1:27" ht="12" customHeight="1" thickBot="1" x14ac:dyDescent="0.25">
      <c r="A71" s="182" t="s">
        <v>205</v>
      </c>
      <c r="C71" s="183" t="s">
        <v>157</v>
      </c>
      <c r="D71" s="183" t="s">
        <v>158</v>
      </c>
      <c r="E71" s="183" t="s">
        <v>159</v>
      </c>
      <c r="F71" s="183" t="s">
        <v>160</v>
      </c>
      <c r="G71" s="183" t="s">
        <v>161</v>
      </c>
      <c r="H71" s="183" t="s">
        <v>162</v>
      </c>
      <c r="I71" s="183" t="s">
        <v>163</v>
      </c>
      <c r="J71" s="183" t="s">
        <v>164</v>
      </c>
      <c r="K71" s="183" t="s">
        <v>165</v>
      </c>
      <c r="L71" s="183" t="s">
        <v>166</v>
      </c>
      <c r="M71" s="183" t="s">
        <v>167</v>
      </c>
      <c r="N71" s="183" t="s">
        <v>168</v>
      </c>
      <c r="O71" s="183" t="s">
        <v>169</v>
      </c>
      <c r="P71" s="183" t="s">
        <v>170</v>
      </c>
      <c r="Q71" s="183" t="s">
        <v>171</v>
      </c>
      <c r="R71" s="183" t="s">
        <v>172</v>
      </c>
      <c r="S71" s="183" t="s">
        <v>173</v>
      </c>
      <c r="T71" s="183" t="s">
        <v>174</v>
      </c>
      <c r="U71" s="183" t="s">
        <v>175</v>
      </c>
      <c r="V71" s="183" t="s">
        <v>176</v>
      </c>
      <c r="W71" s="183" t="s">
        <v>177</v>
      </c>
      <c r="X71" s="183" t="s">
        <v>178</v>
      </c>
      <c r="Y71" s="183" t="s">
        <v>179</v>
      </c>
      <c r="Z71" s="183" t="s">
        <v>180</v>
      </c>
      <c r="AA71" s="183" t="s">
        <v>39</v>
      </c>
    </row>
    <row r="72" spans="1:27" ht="11.25" customHeight="1" x14ac:dyDescent="0.2">
      <c r="A72" s="185" t="s">
        <v>205</v>
      </c>
      <c r="C72" s="186">
        <v>-10000</v>
      </c>
      <c r="D72" s="186">
        <v>-15000</v>
      </c>
      <c r="E72" s="186">
        <v>-15000</v>
      </c>
      <c r="F72" s="186">
        <v>-25000</v>
      </c>
      <c r="G72" s="186">
        <v>-10000</v>
      </c>
      <c r="H72" s="186">
        <v>-10000</v>
      </c>
      <c r="I72" s="186">
        <v>10000</v>
      </c>
      <c r="J72" s="186">
        <v>10000</v>
      </c>
      <c r="K72" s="186">
        <v>10000</v>
      </c>
      <c r="L72" s="186">
        <v>10000</v>
      </c>
      <c r="M72" s="186">
        <v>15000</v>
      </c>
      <c r="N72" s="186">
        <v>15000</v>
      </c>
      <c r="O72" s="186">
        <v>15000</v>
      </c>
      <c r="P72" s="186">
        <v>15000</v>
      </c>
      <c r="Q72" s="186">
        <v>15000</v>
      </c>
      <c r="R72" s="186">
        <v>5000</v>
      </c>
      <c r="S72" s="186">
        <v>5000</v>
      </c>
      <c r="T72" s="186">
        <v>5000</v>
      </c>
      <c r="U72" s="186">
        <v>5000</v>
      </c>
      <c r="V72" s="186">
        <v>5000</v>
      </c>
      <c r="W72" s="186">
        <v>5000</v>
      </c>
      <c r="X72" s="186">
        <v>5000</v>
      </c>
      <c r="Y72" s="186">
        <v>0</v>
      </c>
      <c r="Z72" s="186">
        <v>0</v>
      </c>
      <c r="AA72" s="186">
        <v>65000</v>
      </c>
    </row>
    <row r="73" spans="1:27" ht="13.5" customHeight="1" thickBot="1" x14ac:dyDescent="0.25"/>
    <row r="74" spans="1:27" ht="11.25" customHeight="1" thickBot="1" x14ac:dyDescent="0.25">
      <c r="A74" s="191" t="s">
        <v>204</v>
      </c>
      <c r="B74" s="192"/>
      <c r="C74" s="193">
        <v>20000</v>
      </c>
      <c r="D74" s="193">
        <v>5000</v>
      </c>
      <c r="E74" s="193">
        <v>5000</v>
      </c>
      <c r="F74" s="193">
        <v>-5000</v>
      </c>
      <c r="G74" s="193">
        <v>10000</v>
      </c>
      <c r="H74" s="193">
        <v>10000</v>
      </c>
      <c r="I74" s="193">
        <v>30000</v>
      </c>
      <c r="J74" s="193">
        <v>30000</v>
      </c>
      <c r="K74" s="193">
        <v>30000</v>
      </c>
      <c r="L74" s="193">
        <v>30000</v>
      </c>
      <c r="M74" s="193">
        <v>20000</v>
      </c>
      <c r="N74" s="193">
        <v>20000</v>
      </c>
      <c r="O74" s="193">
        <v>20000</v>
      </c>
      <c r="P74" s="193">
        <v>20000</v>
      </c>
      <c r="Q74" s="193">
        <v>20000</v>
      </c>
      <c r="R74" s="193">
        <v>5000</v>
      </c>
      <c r="S74" s="193">
        <v>5000</v>
      </c>
      <c r="T74" s="193">
        <v>5000</v>
      </c>
      <c r="U74" s="193">
        <v>5000</v>
      </c>
      <c r="V74" s="193">
        <v>5000</v>
      </c>
      <c r="W74" s="193">
        <v>5000</v>
      </c>
      <c r="X74" s="193">
        <v>5000</v>
      </c>
      <c r="Y74" s="193">
        <v>0</v>
      </c>
      <c r="Z74" s="193">
        <v>0</v>
      </c>
      <c r="AA74" s="194">
        <v>300000</v>
      </c>
    </row>
    <row r="76" spans="1:27" ht="12" customHeight="1" x14ac:dyDescent="0.2">
      <c r="A76" s="184" t="s">
        <v>197</v>
      </c>
    </row>
    <row r="77" spans="1:27" ht="11.25" customHeight="1" x14ac:dyDescent="0.2">
      <c r="A77" s="185" t="s">
        <v>202</v>
      </c>
      <c r="C77" s="186">
        <v>30000</v>
      </c>
      <c r="D77" s="186">
        <v>20000</v>
      </c>
      <c r="E77" s="186">
        <v>20000</v>
      </c>
      <c r="F77" s="186">
        <v>20000</v>
      </c>
      <c r="G77" s="186">
        <v>20000</v>
      </c>
      <c r="H77" s="186">
        <v>20000</v>
      </c>
      <c r="I77" s="186">
        <v>20000</v>
      </c>
      <c r="J77" s="186">
        <v>20000</v>
      </c>
      <c r="K77" s="186">
        <v>20000</v>
      </c>
      <c r="L77" s="186">
        <v>20000</v>
      </c>
      <c r="M77" s="186">
        <v>5000</v>
      </c>
      <c r="N77" s="186">
        <v>5000</v>
      </c>
      <c r="O77" s="186">
        <v>5000</v>
      </c>
      <c r="P77" s="186">
        <v>5000</v>
      </c>
      <c r="Q77" s="186">
        <v>5000</v>
      </c>
      <c r="R77" s="186">
        <v>0</v>
      </c>
      <c r="S77" s="186">
        <v>0</v>
      </c>
      <c r="T77" s="186">
        <v>0</v>
      </c>
      <c r="U77" s="186">
        <v>0</v>
      </c>
      <c r="V77" s="186">
        <v>0</v>
      </c>
      <c r="W77" s="186">
        <v>0</v>
      </c>
      <c r="X77" s="186">
        <v>0</v>
      </c>
      <c r="Y77" s="186">
        <v>0</v>
      </c>
      <c r="Z77" s="186">
        <v>0</v>
      </c>
      <c r="AA77" s="186">
        <v>235000</v>
      </c>
    </row>
    <row r="78" spans="1:27" ht="11.25" customHeight="1" x14ac:dyDescent="0.2">
      <c r="A78" s="185" t="s">
        <v>203</v>
      </c>
      <c r="C78" s="186">
        <v>0</v>
      </c>
      <c r="D78" s="186">
        <v>0</v>
      </c>
      <c r="E78" s="186">
        <v>0</v>
      </c>
      <c r="F78" s="186">
        <v>0</v>
      </c>
      <c r="G78" s="186">
        <v>0</v>
      </c>
      <c r="H78" s="186">
        <v>0</v>
      </c>
      <c r="I78" s="186">
        <v>0</v>
      </c>
      <c r="J78" s="186">
        <v>0</v>
      </c>
      <c r="K78" s="186">
        <v>0</v>
      </c>
      <c r="L78" s="186">
        <v>0</v>
      </c>
      <c r="M78" s="186">
        <v>0</v>
      </c>
      <c r="N78" s="186">
        <v>0</v>
      </c>
      <c r="O78" s="186">
        <v>0</v>
      </c>
      <c r="P78" s="186">
        <v>0</v>
      </c>
      <c r="Q78" s="186">
        <v>0</v>
      </c>
      <c r="R78" s="186">
        <v>0</v>
      </c>
      <c r="S78" s="186">
        <v>0</v>
      </c>
      <c r="T78" s="186">
        <v>0</v>
      </c>
      <c r="U78" s="186">
        <v>0</v>
      </c>
      <c r="V78" s="186">
        <v>0</v>
      </c>
      <c r="W78" s="186">
        <v>0</v>
      </c>
      <c r="X78" s="186">
        <v>0</v>
      </c>
      <c r="Y78" s="186">
        <v>0</v>
      </c>
      <c r="Z78" s="186">
        <v>0</v>
      </c>
      <c r="AA78" s="186">
        <v>0</v>
      </c>
    </row>
    <row r="79" spans="1:27" ht="11.25" customHeight="1" x14ac:dyDescent="0.2">
      <c r="A79" s="185" t="s">
        <v>205</v>
      </c>
      <c r="C79" s="186">
        <v>-10000</v>
      </c>
      <c r="D79" s="186">
        <v>-10000</v>
      </c>
      <c r="E79" s="186">
        <v>-10000</v>
      </c>
      <c r="F79" s="186">
        <v>-25000</v>
      </c>
      <c r="G79" s="186">
        <v>-10000</v>
      </c>
      <c r="H79" s="186">
        <v>-10000</v>
      </c>
      <c r="I79" s="186">
        <v>10000</v>
      </c>
      <c r="J79" s="186">
        <v>10000</v>
      </c>
      <c r="K79" s="186">
        <v>10000</v>
      </c>
      <c r="L79" s="186">
        <v>10000</v>
      </c>
      <c r="M79" s="186">
        <v>15000</v>
      </c>
      <c r="N79" s="186">
        <v>15000</v>
      </c>
      <c r="O79" s="186">
        <v>15000</v>
      </c>
      <c r="P79" s="186">
        <v>15000</v>
      </c>
      <c r="Q79" s="186">
        <v>15000</v>
      </c>
      <c r="R79" s="186">
        <v>5000</v>
      </c>
      <c r="S79" s="186">
        <v>5000</v>
      </c>
      <c r="T79" s="186">
        <v>5000</v>
      </c>
      <c r="U79" s="186">
        <v>5000</v>
      </c>
      <c r="V79" s="186">
        <v>5000</v>
      </c>
      <c r="W79" s="186">
        <v>5000</v>
      </c>
      <c r="X79" s="186">
        <v>5000</v>
      </c>
      <c r="Y79" s="186">
        <v>0</v>
      </c>
      <c r="Z79" s="186">
        <v>0</v>
      </c>
      <c r="AA79" s="186">
        <v>75000</v>
      </c>
    </row>
    <row r="80" spans="1:27" ht="11.25" customHeight="1" x14ac:dyDescent="0.2">
      <c r="A80" s="185" t="s">
        <v>204</v>
      </c>
      <c r="C80" s="187">
        <v>20000</v>
      </c>
      <c r="D80" s="187">
        <v>10000</v>
      </c>
      <c r="E80" s="187">
        <v>10000</v>
      </c>
      <c r="F80" s="187">
        <v>-5000</v>
      </c>
      <c r="G80" s="187">
        <v>10000</v>
      </c>
      <c r="H80" s="187">
        <v>10000</v>
      </c>
      <c r="I80" s="187">
        <v>30000</v>
      </c>
      <c r="J80" s="187">
        <v>30000</v>
      </c>
      <c r="K80" s="187">
        <v>30000</v>
      </c>
      <c r="L80" s="187">
        <v>30000</v>
      </c>
      <c r="M80" s="187">
        <v>20000</v>
      </c>
      <c r="N80" s="187">
        <v>20000</v>
      </c>
      <c r="O80" s="187">
        <v>20000</v>
      </c>
      <c r="P80" s="187">
        <v>20000</v>
      </c>
      <c r="Q80" s="187">
        <v>20000</v>
      </c>
      <c r="R80" s="187">
        <v>5000</v>
      </c>
      <c r="S80" s="187">
        <v>5000</v>
      </c>
      <c r="T80" s="187">
        <v>5000</v>
      </c>
      <c r="U80" s="187">
        <v>5000</v>
      </c>
      <c r="V80" s="187">
        <v>5000</v>
      </c>
      <c r="W80" s="187">
        <v>5000</v>
      </c>
      <c r="X80" s="187">
        <v>5000</v>
      </c>
      <c r="Y80" s="187">
        <v>0</v>
      </c>
      <c r="Z80" s="187">
        <v>0</v>
      </c>
      <c r="AA80" s="187">
        <v>310000</v>
      </c>
    </row>
    <row r="82" spans="1:27" ht="12" customHeight="1" x14ac:dyDescent="0.2">
      <c r="A82" s="184" t="s">
        <v>0</v>
      </c>
    </row>
    <row r="83" spans="1:27" ht="11.25" customHeight="1" x14ac:dyDescent="0.2">
      <c r="A83" s="185" t="s">
        <v>202</v>
      </c>
      <c r="C83" s="186">
        <v>0</v>
      </c>
      <c r="D83" s="186">
        <v>0</v>
      </c>
      <c r="E83" s="186">
        <v>0</v>
      </c>
      <c r="F83" s="186">
        <v>0</v>
      </c>
      <c r="G83" s="186">
        <v>0</v>
      </c>
      <c r="H83" s="186">
        <v>0</v>
      </c>
      <c r="I83" s="186">
        <v>0</v>
      </c>
      <c r="J83" s="186">
        <v>0</v>
      </c>
      <c r="K83" s="186">
        <v>0</v>
      </c>
      <c r="L83" s="186">
        <v>0</v>
      </c>
      <c r="M83" s="186">
        <v>0</v>
      </c>
      <c r="N83" s="186">
        <v>0</v>
      </c>
      <c r="O83" s="186">
        <v>0</v>
      </c>
      <c r="P83" s="186">
        <v>0</v>
      </c>
      <c r="Q83" s="186">
        <v>0</v>
      </c>
      <c r="R83" s="186">
        <v>0</v>
      </c>
      <c r="S83" s="186">
        <v>0</v>
      </c>
      <c r="T83" s="186">
        <v>0</v>
      </c>
      <c r="U83" s="186">
        <v>0</v>
      </c>
      <c r="V83" s="186">
        <v>0</v>
      </c>
      <c r="W83" s="186">
        <v>0</v>
      </c>
      <c r="X83" s="186">
        <v>0</v>
      </c>
      <c r="Y83" s="186">
        <v>0</v>
      </c>
      <c r="Z83" s="186">
        <v>0</v>
      </c>
      <c r="AA83" s="186">
        <v>0</v>
      </c>
    </row>
    <row r="84" spans="1:27" ht="11.25" customHeight="1" x14ac:dyDescent="0.2">
      <c r="A84" s="185" t="s">
        <v>203</v>
      </c>
      <c r="C84" s="186">
        <v>0</v>
      </c>
      <c r="D84" s="186">
        <v>0</v>
      </c>
      <c r="E84" s="186">
        <v>0</v>
      </c>
      <c r="F84" s="186">
        <v>0</v>
      </c>
      <c r="G84" s="186">
        <v>0</v>
      </c>
      <c r="H84" s="186">
        <v>0</v>
      </c>
      <c r="I84" s="186">
        <v>0</v>
      </c>
      <c r="J84" s="186">
        <v>0</v>
      </c>
      <c r="K84" s="186">
        <v>0</v>
      </c>
      <c r="L84" s="186">
        <v>0</v>
      </c>
      <c r="M84" s="186">
        <v>0</v>
      </c>
      <c r="N84" s="186">
        <v>0</v>
      </c>
      <c r="O84" s="186">
        <v>0</v>
      </c>
      <c r="P84" s="186">
        <v>0</v>
      </c>
      <c r="Q84" s="186">
        <v>0</v>
      </c>
      <c r="R84" s="186">
        <v>0</v>
      </c>
      <c r="S84" s="186">
        <v>0</v>
      </c>
      <c r="T84" s="186">
        <v>0</v>
      </c>
      <c r="U84" s="186">
        <v>0</v>
      </c>
      <c r="V84" s="186">
        <v>0</v>
      </c>
      <c r="W84" s="186">
        <v>0</v>
      </c>
      <c r="X84" s="186">
        <v>0</v>
      </c>
      <c r="Y84" s="186">
        <v>0</v>
      </c>
      <c r="Z84" s="186">
        <v>0</v>
      </c>
      <c r="AA84" s="186">
        <v>0</v>
      </c>
    </row>
    <row r="85" spans="1:27" ht="11.25" customHeight="1" x14ac:dyDescent="0.2">
      <c r="A85" s="185" t="s">
        <v>205</v>
      </c>
      <c r="C85" s="186">
        <v>0</v>
      </c>
      <c r="D85" s="186">
        <v>-5000</v>
      </c>
      <c r="E85" s="186">
        <v>-5000</v>
      </c>
      <c r="F85" s="186">
        <v>0</v>
      </c>
      <c r="G85" s="186">
        <v>0</v>
      </c>
      <c r="H85" s="186">
        <v>0</v>
      </c>
      <c r="I85" s="186">
        <v>0</v>
      </c>
      <c r="J85" s="186">
        <v>0</v>
      </c>
      <c r="K85" s="186">
        <v>0</v>
      </c>
      <c r="L85" s="186">
        <v>0</v>
      </c>
      <c r="M85" s="186">
        <v>0</v>
      </c>
      <c r="N85" s="186">
        <v>0</v>
      </c>
      <c r="O85" s="186">
        <v>0</v>
      </c>
      <c r="P85" s="186">
        <v>0</v>
      </c>
      <c r="Q85" s="186">
        <v>0</v>
      </c>
      <c r="R85" s="186">
        <v>0</v>
      </c>
      <c r="S85" s="186">
        <v>0</v>
      </c>
      <c r="T85" s="186">
        <v>0</v>
      </c>
      <c r="U85" s="186">
        <v>0</v>
      </c>
      <c r="V85" s="186">
        <v>0</v>
      </c>
      <c r="W85" s="186">
        <v>0</v>
      </c>
      <c r="X85" s="186">
        <v>0</v>
      </c>
      <c r="Y85" s="186">
        <v>0</v>
      </c>
      <c r="Z85" s="186">
        <v>0</v>
      </c>
      <c r="AA85" s="186">
        <v>-10000</v>
      </c>
    </row>
    <row r="86" spans="1:27" ht="11.25" customHeight="1" x14ac:dyDescent="0.2">
      <c r="A86" s="185" t="s">
        <v>204</v>
      </c>
      <c r="C86" s="187">
        <v>0</v>
      </c>
      <c r="D86" s="187">
        <v>-5000</v>
      </c>
      <c r="E86" s="187">
        <v>-5000</v>
      </c>
      <c r="F86" s="187">
        <v>0</v>
      </c>
      <c r="G86" s="187">
        <v>0</v>
      </c>
      <c r="H86" s="187">
        <v>0</v>
      </c>
      <c r="I86" s="187">
        <v>0</v>
      </c>
      <c r="J86" s="187">
        <v>0</v>
      </c>
      <c r="K86" s="187">
        <v>0</v>
      </c>
      <c r="L86" s="187">
        <v>0</v>
      </c>
      <c r="M86" s="187">
        <v>0</v>
      </c>
      <c r="N86" s="187">
        <v>0</v>
      </c>
      <c r="O86" s="187">
        <v>0</v>
      </c>
      <c r="P86" s="187">
        <v>0</v>
      </c>
      <c r="Q86" s="187">
        <v>0</v>
      </c>
      <c r="R86" s="187">
        <v>0</v>
      </c>
      <c r="S86" s="187">
        <v>0</v>
      </c>
      <c r="T86" s="187">
        <v>0</v>
      </c>
      <c r="U86" s="187">
        <v>0</v>
      </c>
      <c r="V86" s="187">
        <v>0</v>
      </c>
      <c r="W86" s="187">
        <v>0</v>
      </c>
      <c r="X86" s="187">
        <v>0</v>
      </c>
      <c r="Y86" s="187">
        <v>0</v>
      </c>
      <c r="Z86" s="187">
        <v>0</v>
      </c>
      <c r="AA86" s="187">
        <v>-10000</v>
      </c>
    </row>
    <row r="88" spans="1:27" ht="12" customHeight="1" x14ac:dyDescent="0.2">
      <c r="A88" s="184" t="s">
        <v>198</v>
      </c>
    </row>
    <row r="89" spans="1:27" ht="11.25" customHeight="1" x14ac:dyDescent="0.2">
      <c r="A89" s="185" t="s">
        <v>41</v>
      </c>
      <c r="C89" s="188">
        <v>2.4500000000000002</v>
      </c>
      <c r="D89" s="188">
        <v>2.4700000000000002</v>
      </c>
      <c r="E89" s="188">
        <v>2.4500000000000002</v>
      </c>
      <c r="F89" s="188">
        <v>2.27</v>
      </c>
      <c r="G89" s="188">
        <v>2.3199999999999998</v>
      </c>
      <c r="H89" s="188">
        <v>2.37</v>
      </c>
      <c r="I89" s="188">
        <v>2.41</v>
      </c>
      <c r="J89" s="188">
        <v>2.44</v>
      </c>
      <c r="K89" s="188">
        <v>2.4500000000000002</v>
      </c>
      <c r="L89" s="188">
        <v>2.4700000000000002</v>
      </c>
      <c r="M89" s="188">
        <v>2.95</v>
      </c>
      <c r="N89" s="188">
        <v>3.12</v>
      </c>
      <c r="O89" s="188">
        <v>3.21</v>
      </c>
      <c r="P89" s="188">
        <v>3.14</v>
      </c>
      <c r="Q89" s="188">
        <v>3.06</v>
      </c>
      <c r="R89" s="188">
        <v>2.84</v>
      </c>
      <c r="S89" s="188">
        <v>2.83</v>
      </c>
      <c r="T89" s="188">
        <v>2.86</v>
      </c>
      <c r="U89" s="188">
        <v>2.9</v>
      </c>
      <c r="V89" s="188">
        <v>2.94</v>
      </c>
      <c r="W89" s="188">
        <v>2.94</v>
      </c>
      <c r="X89" s="188">
        <v>2.97</v>
      </c>
      <c r="Y89" s="188">
        <v>3.31</v>
      </c>
      <c r="Z89" s="188">
        <v>3.45</v>
      </c>
      <c r="AA89" s="188"/>
    </row>
    <row r="90" spans="1:27" ht="11.25" customHeight="1" x14ac:dyDescent="0.2">
      <c r="A90" s="185" t="s">
        <v>197</v>
      </c>
      <c r="C90" s="188">
        <v>2.4500000000000002</v>
      </c>
      <c r="D90" s="188">
        <v>2.44</v>
      </c>
      <c r="E90" s="188">
        <v>2.42</v>
      </c>
      <c r="F90" s="188">
        <v>2.2400000000000002</v>
      </c>
      <c r="G90" s="188">
        <v>2.2799999999999998</v>
      </c>
      <c r="H90" s="188">
        <v>2.33</v>
      </c>
      <c r="I90" s="188">
        <v>2.37</v>
      </c>
      <c r="J90" s="188">
        <v>2.41</v>
      </c>
      <c r="K90" s="188">
        <v>2.41</v>
      </c>
      <c r="L90" s="188">
        <v>2.33</v>
      </c>
      <c r="M90" s="188">
        <v>2.89</v>
      </c>
      <c r="N90" s="188">
        <v>3.07</v>
      </c>
      <c r="O90" s="188">
        <v>3.15</v>
      </c>
      <c r="P90" s="188">
        <v>3.09</v>
      </c>
      <c r="Q90" s="188">
        <v>3.01</v>
      </c>
      <c r="R90" s="188">
        <v>2.8</v>
      </c>
      <c r="S90" s="188">
        <v>2.79</v>
      </c>
      <c r="T90" s="188">
        <v>2.83</v>
      </c>
      <c r="U90" s="188">
        <v>2.87</v>
      </c>
      <c r="V90" s="188">
        <v>2.91</v>
      </c>
      <c r="W90" s="188">
        <v>2.91</v>
      </c>
      <c r="X90" s="188">
        <v>2.94</v>
      </c>
      <c r="Y90" s="188">
        <v>3.27</v>
      </c>
      <c r="Z90" s="188">
        <v>3.41</v>
      </c>
      <c r="AA90" s="188"/>
    </row>
    <row r="91" spans="1:27" ht="11.25" customHeight="1" x14ac:dyDescent="0.2">
      <c r="A91" s="185" t="s">
        <v>0</v>
      </c>
      <c r="C91" s="189">
        <v>0</v>
      </c>
      <c r="D91" s="189">
        <v>3.0000000000000249E-2</v>
      </c>
      <c r="E91" s="189">
        <v>3.0000000000000249E-2</v>
      </c>
      <c r="F91" s="189">
        <v>2.9999999999999805E-2</v>
      </c>
      <c r="G91" s="189">
        <v>0.04</v>
      </c>
      <c r="H91" s="189">
        <v>0.04</v>
      </c>
      <c r="I91" s="189">
        <v>0.04</v>
      </c>
      <c r="J91" s="189">
        <v>2.9999999999999805E-2</v>
      </c>
      <c r="K91" s="189">
        <v>0.04</v>
      </c>
      <c r="L91" s="189">
        <v>0.14000000000000001</v>
      </c>
      <c r="M91" s="189">
        <v>6.0000000000000053E-2</v>
      </c>
      <c r="N91" s="189">
        <v>5.0000000000000266E-2</v>
      </c>
      <c r="O91" s="189">
        <v>6.0000000000000053E-2</v>
      </c>
      <c r="P91" s="189">
        <v>5.0000000000000266E-2</v>
      </c>
      <c r="Q91" s="189">
        <v>5.0000000000000266E-2</v>
      </c>
      <c r="R91" s="189">
        <v>0.04</v>
      </c>
      <c r="S91" s="189">
        <v>0.04</v>
      </c>
      <c r="T91" s="189">
        <v>2.9999999999999805E-2</v>
      </c>
      <c r="U91" s="189">
        <v>2.9999999999999805E-2</v>
      </c>
      <c r="V91" s="189">
        <v>2.9999999999999805E-2</v>
      </c>
      <c r="W91" s="189">
        <v>2.9999999999999805E-2</v>
      </c>
      <c r="X91" s="189">
        <v>3.0000000000000249E-2</v>
      </c>
      <c r="Y91" s="189">
        <v>0.04</v>
      </c>
      <c r="Z91" s="189">
        <v>0.04</v>
      </c>
      <c r="AA91" s="188"/>
    </row>
    <row r="93" spans="1:27" ht="12" customHeight="1" x14ac:dyDescent="0.2">
      <c r="A93" s="184" t="s">
        <v>5</v>
      </c>
    </row>
    <row r="94" spans="1:27" ht="11.25" customHeight="1" x14ac:dyDescent="0.2">
      <c r="A94" s="185" t="s">
        <v>6</v>
      </c>
      <c r="C94" s="188">
        <v>4.0141999999999998</v>
      </c>
      <c r="D94" s="188">
        <v>4.2462</v>
      </c>
      <c r="E94" s="188">
        <v>4.2462</v>
      </c>
      <c r="F94" s="188">
        <v>3.6987999999999999</v>
      </c>
      <c r="G94" s="188">
        <v>3.6987999999999999</v>
      </c>
      <c r="H94" s="188">
        <v>3.6987999999999999</v>
      </c>
      <c r="I94" s="188">
        <v>3.6987999999999999</v>
      </c>
      <c r="J94" s="188">
        <v>3.6987999999999999</v>
      </c>
      <c r="K94" s="188">
        <v>3.6987999999999999</v>
      </c>
      <c r="L94" s="188">
        <v>3.6987999999999999</v>
      </c>
      <c r="M94" s="188">
        <v>4.58</v>
      </c>
      <c r="N94" s="188">
        <v>4.58</v>
      </c>
      <c r="O94" s="188">
        <v>4.58</v>
      </c>
      <c r="P94" s="188">
        <v>4.58</v>
      </c>
      <c r="Q94" s="188">
        <v>4.58</v>
      </c>
      <c r="R94" s="188">
        <v>0</v>
      </c>
      <c r="S94" s="188">
        <v>0</v>
      </c>
      <c r="T94" s="188">
        <v>0</v>
      </c>
      <c r="U94" s="188">
        <v>0</v>
      </c>
      <c r="V94" s="188">
        <v>0</v>
      </c>
      <c r="W94" s="188">
        <v>0</v>
      </c>
      <c r="X94" s="188">
        <v>0</v>
      </c>
      <c r="Y94" s="188">
        <v>0</v>
      </c>
      <c r="Z94" s="188">
        <v>0</v>
      </c>
      <c r="AA94" s="188"/>
    </row>
    <row r="95" spans="1:27" ht="11.25" customHeight="1" x14ac:dyDescent="0.2">
      <c r="A95" s="185" t="s">
        <v>7</v>
      </c>
      <c r="C95" s="188">
        <v>0</v>
      </c>
      <c r="D95" s="188">
        <v>0</v>
      </c>
      <c r="E95" s="188">
        <v>0</v>
      </c>
      <c r="F95" s="188">
        <v>0</v>
      </c>
      <c r="G95" s="188">
        <v>0</v>
      </c>
      <c r="H95" s="188">
        <v>0</v>
      </c>
      <c r="I95" s="188">
        <v>0</v>
      </c>
      <c r="J95" s="188">
        <v>0</v>
      </c>
      <c r="K95" s="188">
        <v>0</v>
      </c>
      <c r="L95" s="188">
        <v>0</v>
      </c>
      <c r="M95" s="188">
        <v>0</v>
      </c>
      <c r="N95" s="188">
        <v>0</v>
      </c>
      <c r="O95" s="188">
        <v>0</v>
      </c>
      <c r="P95" s="188">
        <v>0</v>
      </c>
      <c r="Q95" s="188">
        <v>0</v>
      </c>
      <c r="R95" s="188">
        <v>0</v>
      </c>
      <c r="S95" s="188">
        <v>0</v>
      </c>
      <c r="T95" s="188">
        <v>0</v>
      </c>
      <c r="U95" s="188">
        <v>0</v>
      </c>
      <c r="V95" s="188">
        <v>0</v>
      </c>
      <c r="W95" s="188">
        <v>0</v>
      </c>
      <c r="X95" s="188">
        <v>0</v>
      </c>
      <c r="Y95" s="188">
        <v>0</v>
      </c>
      <c r="Z95" s="188">
        <v>0</v>
      </c>
      <c r="AA95" s="188"/>
    </row>
    <row r="97" spans="1:27" ht="12" customHeight="1" x14ac:dyDescent="0.2">
      <c r="A97" s="184" t="s">
        <v>199</v>
      </c>
    </row>
    <row r="98" spans="1:27" ht="11.25" customHeight="1" x14ac:dyDescent="0.2">
      <c r="A98" s="185" t="s">
        <v>200</v>
      </c>
      <c r="C98" s="186">
        <v>-1345334</v>
      </c>
      <c r="D98" s="186">
        <v>-902614</v>
      </c>
      <c r="E98" s="186">
        <v>-741104</v>
      </c>
      <c r="F98" s="186">
        <v>-1053882</v>
      </c>
      <c r="G98" s="186">
        <v>-1412679</v>
      </c>
      <c r="H98" s="186">
        <v>-1349158</v>
      </c>
      <c r="I98" s="186">
        <v>-1910893</v>
      </c>
      <c r="J98" s="186">
        <v>-1879008</v>
      </c>
      <c r="K98" s="186">
        <v>-1805315</v>
      </c>
      <c r="L98" s="186">
        <v>-1842883</v>
      </c>
      <c r="M98" s="186">
        <v>-1163069</v>
      </c>
      <c r="N98" s="186">
        <v>-1083396</v>
      </c>
      <c r="O98" s="186">
        <v>-1025102</v>
      </c>
      <c r="P98" s="186">
        <v>-958565</v>
      </c>
      <c r="Q98" s="186">
        <v>-1103690</v>
      </c>
      <c r="R98" s="186">
        <v>28360</v>
      </c>
      <c r="S98" s="186">
        <v>27702</v>
      </c>
      <c r="T98" s="186">
        <v>30877</v>
      </c>
      <c r="U98" s="186">
        <v>37507</v>
      </c>
      <c r="V98" s="186">
        <v>43034</v>
      </c>
      <c r="W98" s="186">
        <v>41405</v>
      </c>
      <c r="X98" s="186">
        <v>46790</v>
      </c>
      <c r="Y98" s="186">
        <v>0</v>
      </c>
      <c r="Z98" s="186">
        <v>0</v>
      </c>
      <c r="AA98" s="186">
        <v>-19321017</v>
      </c>
    </row>
    <row r="99" spans="1:27" ht="11.25" customHeight="1" thickBot="1" x14ac:dyDescent="0.25">
      <c r="A99" s="185" t="s">
        <v>206</v>
      </c>
      <c r="C99" s="186">
        <v>0</v>
      </c>
      <c r="D99" s="186">
        <v>0</v>
      </c>
      <c r="E99" s="186">
        <v>0</v>
      </c>
      <c r="F99" s="186">
        <v>0</v>
      </c>
      <c r="G99" s="186">
        <v>0</v>
      </c>
      <c r="H99" s="186">
        <v>0</v>
      </c>
      <c r="I99" s="186">
        <v>0</v>
      </c>
      <c r="J99" s="186">
        <v>0</v>
      </c>
      <c r="K99" s="186">
        <v>0</v>
      </c>
      <c r="L99" s="186">
        <v>0</v>
      </c>
      <c r="M99" s="186">
        <v>0</v>
      </c>
      <c r="N99" s="186">
        <v>0</v>
      </c>
      <c r="O99" s="186">
        <v>0</v>
      </c>
      <c r="P99" s="186">
        <v>0</v>
      </c>
      <c r="Q99" s="186">
        <v>0</v>
      </c>
      <c r="R99" s="186">
        <v>0</v>
      </c>
      <c r="S99" s="186">
        <v>0</v>
      </c>
      <c r="T99" s="186">
        <v>0</v>
      </c>
      <c r="U99" s="186">
        <v>0</v>
      </c>
      <c r="V99" s="186">
        <v>0</v>
      </c>
      <c r="W99" s="186">
        <v>0</v>
      </c>
      <c r="X99" s="186">
        <v>0</v>
      </c>
      <c r="Y99" s="186">
        <v>0</v>
      </c>
      <c r="Z99" s="186">
        <v>0</v>
      </c>
      <c r="AA99" s="186">
        <v>0</v>
      </c>
    </row>
    <row r="100" spans="1:27" ht="11.25" customHeight="1" thickBot="1" x14ac:dyDescent="0.25">
      <c r="A100" s="191" t="s">
        <v>146</v>
      </c>
      <c r="B100" s="192"/>
      <c r="C100" s="193">
        <v>-1345334</v>
      </c>
      <c r="D100" s="193">
        <v>-902614</v>
      </c>
      <c r="E100" s="193">
        <v>-741104</v>
      </c>
      <c r="F100" s="193">
        <v>-1053882</v>
      </c>
      <c r="G100" s="193">
        <v>-1412679</v>
      </c>
      <c r="H100" s="193">
        <v>-1349158</v>
      </c>
      <c r="I100" s="193">
        <v>-1910893</v>
      </c>
      <c r="J100" s="193">
        <v>-1879008</v>
      </c>
      <c r="K100" s="193">
        <v>-1805315</v>
      </c>
      <c r="L100" s="193">
        <v>-1842883</v>
      </c>
      <c r="M100" s="193">
        <v>-1163069</v>
      </c>
      <c r="N100" s="193">
        <v>-1083396</v>
      </c>
      <c r="O100" s="193">
        <v>-1025102</v>
      </c>
      <c r="P100" s="193">
        <v>-958565</v>
      </c>
      <c r="Q100" s="193">
        <v>-1103690</v>
      </c>
      <c r="R100" s="193">
        <v>28360</v>
      </c>
      <c r="S100" s="193">
        <v>27702</v>
      </c>
      <c r="T100" s="193">
        <v>30877</v>
      </c>
      <c r="U100" s="193">
        <v>37507</v>
      </c>
      <c r="V100" s="193">
        <v>43034</v>
      </c>
      <c r="W100" s="193">
        <v>41405</v>
      </c>
      <c r="X100" s="193">
        <v>46790</v>
      </c>
      <c r="Y100" s="193">
        <v>0</v>
      </c>
      <c r="Z100" s="193">
        <v>0</v>
      </c>
      <c r="AA100" s="194">
        <v>-19321017</v>
      </c>
    </row>
    <row r="101" spans="1:27" ht="11.25" customHeight="1" x14ac:dyDescent="0.2">
      <c r="A101" s="185" t="s">
        <v>2</v>
      </c>
      <c r="C101" s="186">
        <v>-1344699</v>
      </c>
      <c r="D101" s="186">
        <v>-907074</v>
      </c>
      <c r="E101" s="186">
        <v>-749241</v>
      </c>
      <c r="F101" s="186">
        <v>-1048944</v>
      </c>
      <c r="G101" s="186">
        <v>-1424452</v>
      </c>
      <c r="H101" s="186">
        <v>-1360528</v>
      </c>
      <c r="I101" s="186">
        <v>-1946880</v>
      </c>
      <c r="J101" s="186">
        <v>-1905769</v>
      </c>
      <c r="K101" s="186">
        <v>-1839987</v>
      </c>
      <c r="L101" s="186">
        <v>-1969695</v>
      </c>
      <c r="M101" s="186">
        <v>-1197800</v>
      </c>
      <c r="N101" s="186">
        <v>-1112652</v>
      </c>
      <c r="O101" s="186">
        <v>-1060188</v>
      </c>
      <c r="P101" s="186">
        <v>-984711</v>
      </c>
      <c r="Q101" s="186">
        <v>-1132467</v>
      </c>
      <c r="R101" s="186">
        <v>22674</v>
      </c>
      <c r="S101" s="186">
        <v>21856</v>
      </c>
      <c r="T101" s="186">
        <v>26649</v>
      </c>
      <c r="U101" s="186">
        <v>33157</v>
      </c>
      <c r="V101" s="186">
        <v>38705</v>
      </c>
      <c r="W101" s="186">
        <v>37239</v>
      </c>
      <c r="X101" s="186">
        <v>42507</v>
      </c>
      <c r="Y101" s="186">
        <v>0</v>
      </c>
      <c r="Z101" s="186">
        <v>0</v>
      </c>
      <c r="AA101" s="186">
        <v>-19762300</v>
      </c>
    </row>
    <row r="102" spans="1:27" ht="11.25" customHeight="1" x14ac:dyDescent="0.2">
      <c r="A102" s="185" t="s">
        <v>0</v>
      </c>
      <c r="C102" s="187">
        <v>-635</v>
      </c>
      <c r="D102" s="187">
        <v>4460</v>
      </c>
      <c r="E102" s="187">
        <v>8137</v>
      </c>
      <c r="F102" s="187">
        <v>-4938</v>
      </c>
      <c r="G102" s="187">
        <v>11773</v>
      </c>
      <c r="H102" s="187">
        <v>11370</v>
      </c>
      <c r="I102" s="187">
        <v>35987</v>
      </c>
      <c r="J102" s="187">
        <v>26761</v>
      </c>
      <c r="K102" s="187">
        <v>34672</v>
      </c>
      <c r="L102" s="187">
        <v>126812</v>
      </c>
      <c r="M102" s="187">
        <v>34731</v>
      </c>
      <c r="N102" s="187">
        <v>29256</v>
      </c>
      <c r="O102" s="187">
        <v>35086</v>
      </c>
      <c r="P102" s="187">
        <v>26146</v>
      </c>
      <c r="Q102" s="187">
        <v>28777</v>
      </c>
      <c r="R102" s="187">
        <v>5686</v>
      </c>
      <c r="S102" s="187">
        <v>5846</v>
      </c>
      <c r="T102" s="187">
        <v>4228</v>
      </c>
      <c r="U102" s="187">
        <v>4350</v>
      </c>
      <c r="V102" s="187">
        <v>4329</v>
      </c>
      <c r="W102" s="187">
        <v>4166</v>
      </c>
      <c r="X102" s="187">
        <v>4283</v>
      </c>
      <c r="Y102" s="187">
        <v>0</v>
      </c>
      <c r="Z102" s="187">
        <v>0</v>
      </c>
      <c r="AA102" s="187">
        <v>441283</v>
      </c>
    </row>
    <row r="103" spans="1:27" ht="13.5" customHeight="1" thickBot="1" x14ac:dyDescent="0.25"/>
    <row r="104" spans="1:27" ht="12" customHeight="1" thickBot="1" x14ac:dyDescent="0.25">
      <c r="A104" s="181" t="s">
        <v>9</v>
      </c>
    </row>
    <row r="105" spans="1:27" ht="13.5" customHeight="1" thickBot="1" x14ac:dyDescent="0.25"/>
    <row r="106" spans="1:27" ht="12" customHeight="1" thickBot="1" x14ac:dyDescent="0.25">
      <c r="A106" s="182" t="s">
        <v>201</v>
      </c>
      <c r="C106" s="183" t="s">
        <v>157</v>
      </c>
      <c r="D106" s="183" t="s">
        <v>158</v>
      </c>
      <c r="E106" s="183" t="s">
        <v>159</v>
      </c>
      <c r="F106" s="183" t="s">
        <v>160</v>
      </c>
      <c r="G106" s="183" t="s">
        <v>161</v>
      </c>
      <c r="H106" s="183" t="s">
        <v>162</v>
      </c>
      <c r="I106" s="183" t="s">
        <v>163</v>
      </c>
      <c r="J106" s="183" t="s">
        <v>164</v>
      </c>
      <c r="K106" s="183" t="s">
        <v>165</v>
      </c>
      <c r="L106" s="183" t="s">
        <v>166</v>
      </c>
      <c r="M106" s="183" t="s">
        <v>167</v>
      </c>
      <c r="N106" s="183" t="s">
        <v>168</v>
      </c>
      <c r="O106" s="183" t="s">
        <v>169</v>
      </c>
      <c r="P106" s="183" t="s">
        <v>170</v>
      </c>
      <c r="Q106" s="183" t="s">
        <v>171</v>
      </c>
      <c r="R106" s="183" t="s">
        <v>172</v>
      </c>
      <c r="S106" s="183" t="s">
        <v>173</v>
      </c>
      <c r="T106" s="183" t="s">
        <v>174</v>
      </c>
      <c r="U106" s="183" t="s">
        <v>175</v>
      </c>
      <c r="V106" s="183" t="s">
        <v>176</v>
      </c>
      <c r="W106" s="183" t="s">
        <v>177</v>
      </c>
      <c r="X106" s="183" t="s">
        <v>178</v>
      </c>
      <c r="Y106" s="183" t="s">
        <v>179</v>
      </c>
      <c r="Z106" s="183" t="s">
        <v>180</v>
      </c>
      <c r="AA106" s="183" t="s">
        <v>39</v>
      </c>
    </row>
    <row r="107" spans="1:27" ht="11.25" customHeight="1" x14ac:dyDescent="0.2">
      <c r="A107" s="185" t="s">
        <v>202</v>
      </c>
      <c r="C107" s="186">
        <v>20000</v>
      </c>
      <c r="D107" s="186">
        <v>20000</v>
      </c>
      <c r="E107" s="186">
        <v>10000</v>
      </c>
      <c r="F107" s="186">
        <v>10000</v>
      </c>
      <c r="G107" s="186">
        <v>10000</v>
      </c>
      <c r="H107" s="186">
        <v>15000</v>
      </c>
      <c r="I107" s="186">
        <v>25000</v>
      </c>
      <c r="J107" s="186">
        <v>30000</v>
      </c>
      <c r="K107" s="186">
        <v>30000</v>
      </c>
      <c r="L107" s="186">
        <v>30000</v>
      </c>
      <c r="M107" s="186">
        <v>15000</v>
      </c>
      <c r="N107" s="186">
        <v>15000</v>
      </c>
      <c r="O107" s="186">
        <v>15000</v>
      </c>
      <c r="P107" s="186">
        <v>15000</v>
      </c>
      <c r="Q107" s="186">
        <v>15000</v>
      </c>
      <c r="R107" s="186">
        <v>0</v>
      </c>
      <c r="S107" s="186">
        <v>0</v>
      </c>
      <c r="T107" s="186">
        <v>0</v>
      </c>
      <c r="U107" s="186">
        <v>0</v>
      </c>
      <c r="V107" s="186">
        <v>0</v>
      </c>
      <c r="W107" s="186">
        <v>0</v>
      </c>
      <c r="X107" s="186">
        <v>0</v>
      </c>
      <c r="Y107" s="186">
        <v>0</v>
      </c>
      <c r="Z107" s="186">
        <v>0</v>
      </c>
      <c r="AA107" s="186">
        <v>275000</v>
      </c>
    </row>
    <row r="108" spans="1:27" ht="11.25" customHeight="1" x14ac:dyDescent="0.2">
      <c r="A108" s="185" t="s">
        <v>203</v>
      </c>
      <c r="C108" s="186">
        <v>-22354.806499999999</v>
      </c>
      <c r="D108" s="186">
        <v>-9035.7142999999996</v>
      </c>
      <c r="E108" s="186">
        <v>-193.54839999999999</v>
      </c>
      <c r="F108" s="186">
        <v>-200</v>
      </c>
      <c r="G108" s="186">
        <v>-1838.7097000000001</v>
      </c>
      <c r="H108" s="186">
        <v>-7299.9666999999999</v>
      </c>
      <c r="I108" s="186">
        <v>-41935.483899999999</v>
      </c>
      <c r="J108" s="186">
        <v>-62161.290300000001</v>
      </c>
      <c r="K108" s="186">
        <v>-45133.333299999998</v>
      </c>
      <c r="L108" s="186">
        <v>-27548.3871</v>
      </c>
      <c r="M108" s="186">
        <v>-15499.966700000001</v>
      </c>
      <c r="N108" s="186">
        <v>-19161.258099999999</v>
      </c>
      <c r="O108" s="186">
        <v>-21806.4516</v>
      </c>
      <c r="P108" s="186">
        <v>-17142.821400000001</v>
      </c>
      <c r="Q108" s="186">
        <v>-10806.483899999999</v>
      </c>
      <c r="R108" s="186">
        <v>-9900</v>
      </c>
      <c r="S108" s="186">
        <v>-5612.8710000000001</v>
      </c>
      <c r="T108" s="186">
        <v>-7700</v>
      </c>
      <c r="U108" s="186">
        <v>-39096.806499999999</v>
      </c>
      <c r="V108" s="186">
        <v>-49225.806499999999</v>
      </c>
      <c r="W108" s="186">
        <v>-38833.333299999998</v>
      </c>
      <c r="X108" s="186">
        <v>-19838.709699999999</v>
      </c>
      <c r="Y108" s="186">
        <v>-15700</v>
      </c>
      <c r="Z108" s="186">
        <v>-21580.645199999999</v>
      </c>
      <c r="AA108" s="186">
        <v>-509606.39410000003</v>
      </c>
    </row>
    <row r="109" spans="1:27" ht="11.25" customHeight="1" x14ac:dyDescent="0.2">
      <c r="A109" s="185" t="s">
        <v>204</v>
      </c>
      <c r="C109" s="187">
        <v>-2354.8064999999988</v>
      </c>
      <c r="D109" s="187">
        <v>10964.2857</v>
      </c>
      <c r="E109" s="187">
        <v>9806.4516000000003</v>
      </c>
      <c r="F109" s="187">
        <v>9800</v>
      </c>
      <c r="G109" s="187">
        <v>8161.2902999999997</v>
      </c>
      <c r="H109" s="187">
        <v>7700.0333000000001</v>
      </c>
      <c r="I109" s="187">
        <v>-16935.483899999999</v>
      </c>
      <c r="J109" s="187">
        <v>-32161.290300000001</v>
      </c>
      <c r="K109" s="187">
        <v>-15133.333299999998</v>
      </c>
      <c r="L109" s="187">
        <v>2451.6129000000001</v>
      </c>
      <c r="M109" s="187">
        <v>-499.96670000000086</v>
      </c>
      <c r="N109" s="187">
        <v>-4161.2580999999991</v>
      </c>
      <c r="O109" s="187">
        <v>-6806.4516000000003</v>
      </c>
      <c r="P109" s="187">
        <v>-2142.8214000000007</v>
      </c>
      <c r="Q109" s="187">
        <v>4193.5161000000007</v>
      </c>
      <c r="R109" s="187">
        <v>-9900</v>
      </c>
      <c r="S109" s="187">
        <v>-5612.8710000000001</v>
      </c>
      <c r="T109" s="187">
        <v>-7700</v>
      </c>
      <c r="U109" s="187">
        <v>-39096.806499999999</v>
      </c>
      <c r="V109" s="187">
        <v>-49225.806499999999</v>
      </c>
      <c r="W109" s="187">
        <v>-38833.333299999998</v>
      </c>
      <c r="X109" s="187">
        <v>-19838.709699999999</v>
      </c>
      <c r="Y109" s="187">
        <v>-15700</v>
      </c>
      <c r="Z109" s="187">
        <v>-21580.645199999999</v>
      </c>
      <c r="AA109" s="187">
        <v>-234606.39410000003</v>
      </c>
    </row>
    <row r="110" spans="1:27" ht="13.5" customHeight="1" thickBot="1" x14ac:dyDescent="0.25"/>
    <row r="111" spans="1:27" ht="12" customHeight="1" thickBot="1" x14ac:dyDescent="0.25">
      <c r="A111" s="182" t="s">
        <v>205</v>
      </c>
      <c r="C111" s="183" t="s">
        <v>157</v>
      </c>
      <c r="D111" s="183" t="s">
        <v>158</v>
      </c>
      <c r="E111" s="183" t="s">
        <v>159</v>
      </c>
      <c r="F111" s="183" t="s">
        <v>160</v>
      </c>
      <c r="G111" s="183" t="s">
        <v>161</v>
      </c>
      <c r="H111" s="183" t="s">
        <v>162</v>
      </c>
      <c r="I111" s="183" t="s">
        <v>163</v>
      </c>
      <c r="J111" s="183" t="s">
        <v>164</v>
      </c>
      <c r="K111" s="183" t="s">
        <v>165</v>
      </c>
      <c r="L111" s="183" t="s">
        <v>166</v>
      </c>
      <c r="M111" s="183" t="s">
        <v>167</v>
      </c>
      <c r="N111" s="183" t="s">
        <v>168</v>
      </c>
      <c r="O111" s="183" t="s">
        <v>169</v>
      </c>
      <c r="P111" s="183" t="s">
        <v>170</v>
      </c>
      <c r="Q111" s="183" t="s">
        <v>171</v>
      </c>
      <c r="R111" s="183" t="s">
        <v>172</v>
      </c>
      <c r="S111" s="183" t="s">
        <v>173</v>
      </c>
      <c r="T111" s="183" t="s">
        <v>174</v>
      </c>
      <c r="U111" s="183" t="s">
        <v>175</v>
      </c>
      <c r="V111" s="183" t="s">
        <v>176</v>
      </c>
      <c r="W111" s="183" t="s">
        <v>177</v>
      </c>
      <c r="X111" s="183" t="s">
        <v>178</v>
      </c>
      <c r="Y111" s="183" t="s">
        <v>179</v>
      </c>
      <c r="Z111" s="183" t="s">
        <v>180</v>
      </c>
      <c r="AA111" s="183" t="s">
        <v>39</v>
      </c>
    </row>
    <row r="112" spans="1:27" ht="11.25" customHeight="1" x14ac:dyDescent="0.2">
      <c r="A112" s="185" t="s">
        <v>205</v>
      </c>
      <c r="C112" s="186">
        <v>0</v>
      </c>
      <c r="D112" s="186">
        <v>0</v>
      </c>
      <c r="E112" s="186">
        <v>-25000</v>
      </c>
      <c r="F112" s="186">
        <v>-15000</v>
      </c>
      <c r="G112" s="186">
        <v>-15000</v>
      </c>
      <c r="H112" s="186">
        <v>0</v>
      </c>
      <c r="I112" s="186">
        <v>-5000</v>
      </c>
      <c r="J112" s="186">
        <v>-5000</v>
      </c>
      <c r="K112" s="186">
        <v>-5000</v>
      </c>
      <c r="L112" s="186">
        <v>-5000</v>
      </c>
      <c r="M112" s="186">
        <v>-10000</v>
      </c>
      <c r="N112" s="186">
        <v>-10000</v>
      </c>
      <c r="O112" s="186">
        <v>-10000</v>
      </c>
      <c r="P112" s="186">
        <v>-15000</v>
      </c>
      <c r="Q112" s="186">
        <v>-15000</v>
      </c>
      <c r="R112" s="186">
        <v>5000</v>
      </c>
      <c r="S112" s="186">
        <v>5000</v>
      </c>
      <c r="T112" s="186">
        <v>5000</v>
      </c>
      <c r="U112" s="186">
        <v>5000</v>
      </c>
      <c r="V112" s="186">
        <v>5000</v>
      </c>
      <c r="W112" s="186">
        <v>5000</v>
      </c>
      <c r="X112" s="186">
        <v>5000</v>
      </c>
      <c r="Y112" s="186">
        <v>0</v>
      </c>
      <c r="Z112" s="186">
        <v>0</v>
      </c>
      <c r="AA112" s="186">
        <v>-100000</v>
      </c>
    </row>
    <row r="113" spans="1:27" ht="13.5" customHeight="1" thickBot="1" x14ac:dyDescent="0.25"/>
    <row r="114" spans="1:27" ht="11.25" customHeight="1" thickBot="1" x14ac:dyDescent="0.25">
      <c r="A114" s="191" t="s">
        <v>204</v>
      </c>
      <c r="B114" s="192"/>
      <c r="C114" s="193">
        <v>-2354.8064999999988</v>
      </c>
      <c r="D114" s="193">
        <v>10964.2857</v>
      </c>
      <c r="E114" s="193">
        <v>-15193.5484</v>
      </c>
      <c r="F114" s="193">
        <v>-5200</v>
      </c>
      <c r="G114" s="193">
        <v>-6838.7097000000003</v>
      </c>
      <c r="H114" s="193">
        <v>7700.0333000000001</v>
      </c>
      <c r="I114" s="193">
        <v>-21935.483899999999</v>
      </c>
      <c r="J114" s="193">
        <v>-37161.290300000001</v>
      </c>
      <c r="K114" s="193">
        <v>-20133.333299999998</v>
      </c>
      <c r="L114" s="193">
        <v>-2548.3870999999999</v>
      </c>
      <c r="M114" s="193">
        <v>-10499.966700000001</v>
      </c>
      <c r="N114" s="193">
        <v>-14161.258099999999</v>
      </c>
      <c r="O114" s="193">
        <v>-16806.4516</v>
      </c>
      <c r="P114" s="193">
        <v>-17142.821400000001</v>
      </c>
      <c r="Q114" s="193">
        <v>-10806.483899999999</v>
      </c>
      <c r="R114" s="193">
        <v>-4900</v>
      </c>
      <c r="S114" s="193">
        <v>-612.87100000000009</v>
      </c>
      <c r="T114" s="193">
        <v>-2700</v>
      </c>
      <c r="U114" s="193">
        <v>-34096.806499999999</v>
      </c>
      <c r="V114" s="193">
        <v>-44225.806499999999</v>
      </c>
      <c r="W114" s="193">
        <v>-33833.333299999998</v>
      </c>
      <c r="X114" s="193">
        <v>-14838.709699999999</v>
      </c>
      <c r="Y114" s="193">
        <v>-15700</v>
      </c>
      <c r="Z114" s="193">
        <v>-21580.645199999999</v>
      </c>
      <c r="AA114" s="194">
        <v>-334606.39410000003</v>
      </c>
    </row>
    <row r="116" spans="1:27" ht="12" customHeight="1" x14ac:dyDescent="0.2">
      <c r="A116" s="184" t="s">
        <v>197</v>
      </c>
    </row>
    <row r="117" spans="1:27" ht="11.25" customHeight="1" x14ac:dyDescent="0.2">
      <c r="A117" s="185" t="s">
        <v>202</v>
      </c>
      <c r="C117" s="186">
        <v>20000</v>
      </c>
      <c r="D117" s="186">
        <v>20000</v>
      </c>
      <c r="E117" s="186">
        <v>10000</v>
      </c>
      <c r="F117" s="186">
        <v>10000</v>
      </c>
      <c r="G117" s="186">
        <v>10000</v>
      </c>
      <c r="H117" s="186">
        <v>15000</v>
      </c>
      <c r="I117" s="186">
        <v>25000</v>
      </c>
      <c r="J117" s="186">
        <v>30000</v>
      </c>
      <c r="K117" s="186">
        <v>30000</v>
      </c>
      <c r="L117" s="186">
        <v>30000</v>
      </c>
      <c r="M117" s="186">
        <v>15000</v>
      </c>
      <c r="N117" s="186">
        <v>15000</v>
      </c>
      <c r="O117" s="186">
        <v>15000</v>
      </c>
      <c r="P117" s="186">
        <v>15000</v>
      </c>
      <c r="Q117" s="186">
        <v>15000</v>
      </c>
      <c r="R117" s="186">
        <v>0</v>
      </c>
      <c r="S117" s="186">
        <v>0</v>
      </c>
      <c r="T117" s="186">
        <v>0</v>
      </c>
      <c r="U117" s="186">
        <v>0</v>
      </c>
      <c r="V117" s="186">
        <v>0</v>
      </c>
      <c r="W117" s="186">
        <v>0</v>
      </c>
      <c r="X117" s="186">
        <v>0</v>
      </c>
      <c r="Y117" s="186">
        <v>0</v>
      </c>
      <c r="Z117" s="186">
        <v>0</v>
      </c>
      <c r="AA117" s="186">
        <v>275000</v>
      </c>
    </row>
    <row r="118" spans="1:27" ht="11.25" customHeight="1" x14ac:dyDescent="0.2">
      <c r="A118" s="185" t="s">
        <v>203</v>
      </c>
      <c r="C118" s="186">
        <v>-21096.741900000001</v>
      </c>
      <c r="D118" s="186">
        <v>-10071.428599999999</v>
      </c>
      <c r="E118" s="186">
        <v>-258.06450000000001</v>
      </c>
      <c r="F118" s="186">
        <v>-233.33330000000001</v>
      </c>
      <c r="G118" s="186">
        <v>-2096.7741999999998</v>
      </c>
      <c r="H118" s="186">
        <v>-8166.6333000000004</v>
      </c>
      <c r="I118" s="186">
        <v>-43000</v>
      </c>
      <c r="J118" s="186">
        <v>-63032.258099999999</v>
      </c>
      <c r="K118" s="186">
        <v>-45900</v>
      </c>
      <c r="L118" s="186">
        <v>-31516.129000000001</v>
      </c>
      <c r="M118" s="186">
        <v>-16299.966700000001</v>
      </c>
      <c r="N118" s="186">
        <v>-19967.709699999999</v>
      </c>
      <c r="O118" s="186">
        <v>-22548.3871</v>
      </c>
      <c r="P118" s="186">
        <v>-17749.9643</v>
      </c>
      <c r="Q118" s="186">
        <v>-11129.0645</v>
      </c>
      <c r="R118" s="186">
        <v>-10533.3333</v>
      </c>
      <c r="S118" s="186">
        <v>-5903.1935000000003</v>
      </c>
      <c r="T118" s="186">
        <v>-8366.6666999999998</v>
      </c>
      <c r="U118" s="186">
        <v>-40161.3226</v>
      </c>
      <c r="V118" s="186">
        <v>-50290.3226</v>
      </c>
      <c r="W118" s="186">
        <v>-39900</v>
      </c>
      <c r="X118" s="186">
        <v>-20451.6129</v>
      </c>
      <c r="Y118" s="186">
        <v>-16233.3333</v>
      </c>
      <c r="Z118" s="186">
        <v>-22258.0645</v>
      </c>
      <c r="AA118" s="186">
        <v>-527164.30460000003</v>
      </c>
    </row>
    <row r="119" spans="1:27" ht="11.25" customHeight="1" x14ac:dyDescent="0.2">
      <c r="A119" s="185" t="s">
        <v>205</v>
      </c>
      <c r="C119" s="186">
        <v>0</v>
      </c>
      <c r="D119" s="186">
        <v>0</v>
      </c>
      <c r="E119" s="186">
        <v>-25000</v>
      </c>
      <c r="F119" s="186">
        <v>-15000</v>
      </c>
      <c r="G119" s="186">
        <v>-15000</v>
      </c>
      <c r="H119" s="186">
        <v>0</v>
      </c>
      <c r="I119" s="186">
        <v>-5000</v>
      </c>
      <c r="J119" s="186">
        <v>-5000</v>
      </c>
      <c r="K119" s="186">
        <v>-5000</v>
      </c>
      <c r="L119" s="186">
        <v>-5000</v>
      </c>
      <c r="M119" s="186">
        <v>-10000</v>
      </c>
      <c r="N119" s="186">
        <v>-10000</v>
      </c>
      <c r="O119" s="186">
        <v>-10000</v>
      </c>
      <c r="P119" s="186">
        <v>-15000</v>
      </c>
      <c r="Q119" s="186">
        <v>-15000</v>
      </c>
      <c r="R119" s="186">
        <v>5000</v>
      </c>
      <c r="S119" s="186">
        <v>5000</v>
      </c>
      <c r="T119" s="186">
        <v>5000</v>
      </c>
      <c r="U119" s="186">
        <v>5000</v>
      </c>
      <c r="V119" s="186">
        <v>5000</v>
      </c>
      <c r="W119" s="186">
        <v>5000</v>
      </c>
      <c r="X119" s="186">
        <v>5000</v>
      </c>
      <c r="Y119" s="186">
        <v>0</v>
      </c>
      <c r="Z119" s="186">
        <v>0</v>
      </c>
      <c r="AA119" s="186">
        <v>-100000</v>
      </c>
    </row>
    <row r="120" spans="1:27" ht="11.25" customHeight="1" x14ac:dyDescent="0.2">
      <c r="A120" s="185" t="s">
        <v>204</v>
      </c>
      <c r="C120" s="187">
        <v>-1096.7419000000009</v>
      </c>
      <c r="D120" s="187">
        <v>9928.5714000000007</v>
      </c>
      <c r="E120" s="187">
        <v>-15258.0645</v>
      </c>
      <c r="F120" s="187">
        <v>-5233.3333000000002</v>
      </c>
      <c r="G120" s="187">
        <v>-7096.7741999999998</v>
      </c>
      <c r="H120" s="187">
        <v>6833.3666999999996</v>
      </c>
      <c r="I120" s="187">
        <v>-23000</v>
      </c>
      <c r="J120" s="187">
        <v>-38032.258099999999</v>
      </c>
      <c r="K120" s="187">
        <v>-20900</v>
      </c>
      <c r="L120" s="187">
        <v>-6516.1290000000008</v>
      </c>
      <c r="M120" s="187">
        <v>-11299.966700000001</v>
      </c>
      <c r="N120" s="187">
        <v>-14967.709699999999</v>
      </c>
      <c r="O120" s="187">
        <v>-17548.3871</v>
      </c>
      <c r="P120" s="187">
        <v>-17749.9643</v>
      </c>
      <c r="Q120" s="187">
        <v>-11129.0645</v>
      </c>
      <c r="R120" s="187">
        <v>-5533.3333000000002</v>
      </c>
      <c r="S120" s="187">
        <v>-903.19350000000031</v>
      </c>
      <c r="T120" s="187">
        <v>-3366.6666999999998</v>
      </c>
      <c r="U120" s="187">
        <v>-35161.3226</v>
      </c>
      <c r="V120" s="187">
        <v>-45290.3226</v>
      </c>
      <c r="W120" s="187">
        <v>-34900</v>
      </c>
      <c r="X120" s="187">
        <v>-15451.6129</v>
      </c>
      <c r="Y120" s="187">
        <v>-16233.3333</v>
      </c>
      <c r="Z120" s="187">
        <v>-22258.0645</v>
      </c>
      <c r="AA120" s="187">
        <v>-352164.30460000003</v>
      </c>
    </row>
    <row r="122" spans="1:27" ht="12" customHeight="1" x14ac:dyDescent="0.2">
      <c r="A122" s="184" t="s">
        <v>0</v>
      </c>
    </row>
    <row r="123" spans="1:27" ht="11.25" customHeight="1" x14ac:dyDescent="0.2">
      <c r="A123" s="185" t="s">
        <v>202</v>
      </c>
      <c r="C123" s="186">
        <v>0</v>
      </c>
      <c r="D123" s="186">
        <v>0</v>
      </c>
      <c r="E123" s="186">
        <v>0</v>
      </c>
      <c r="F123" s="186">
        <v>0</v>
      </c>
      <c r="G123" s="186">
        <v>0</v>
      </c>
      <c r="H123" s="186">
        <v>0</v>
      </c>
      <c r="I123" s="186">
        <v>0</v>
      </c>
      <c r="J123" s="186">
        <v>0</v>
      </c>
      <c r="K123" s="186">
        <v>0</v>
      </c>
      <c r="L123" s="186">
        <v>0</v>
      </c>
      <c r="M123" s="186">
        <v>0</v>
      </c>
      <c r="N123" s="186">
        <v>0</v>
      </c>
      <c r="O123" s="186">
        <v>0</v>
      </c>
      <c r="P123" s="186">
        <v>0</v>
      </c>
      <c r="Q123" s="186">
        <v>0</v>
      </c>
      <c r="R123" s="186">
        <v>0</v>
      </c>
      <c r="S123" s="186">
        <v>0</v>
      </c>
      <c r="T123" s="186">
        <v>0</v>
      </c>
      <c r="U123" s="186">
        <v>0</v>
      </c>
      <c r="V123" s="186">
        <v>0</v>
      </c>
      <c r="W123" s="186">
        <v>0</v>
      </c>
      <c r="X123" s="186">
        <v>0</v>
      </c>
      <c r="Y123" s="186">
        <v>0</v>
      </c>
      <c r="Z123" s="186">
        <v>0</v>
      </c>
      <c r="AA123" s="186">
        <v>0</v>
      </c>
    </row>
    <row r="124" spans="1:27" ht="11.25" customHeight="1" x14ac:dyDescent="0.2">
      <c r="A124" s="185" t="s">
        <v>203</v>
      </c>
      <c r="C124" s="186">
        <v>-1258.0645999999979</v>
      </c>
      <c r="D124" s="186">
        <v>1035.7142999999996</v>
      </c>
      <c r="E124" s="186">
        <v>64.516100000000023</v>
      </c>
      <c r="F124" s="186">
        <v>33.333300000000008</v>
      </c>
      <c r="G124" s="186">
        <v>258.06449999999973</v>
      </c>
      <c r="H124" s="186">
        <v>866.66660000000047</v>
      </c>
      <c r="I124" s="186">
        <v>1064.5161000000007</v>
      </c>
      <c r="J124" s="186">
        <v>870.96779999999853</v>
      </c>
      <c r="K124" s="186">
        <v>766.66670000000158</v>
      </c>
      <c r="L124" s="186">
        <v>3967.7419000000009</v>
      </c>
      <c r="M124" s="186">
        <v>800</v>
      </c>
      <c r="N124" s="186">
        <v>806.45160000000033</v>
      </c>
      <c r="O124" s="186">
        <v>741.93549999999959</v>
      </c>
      <c r="P124" s="186">
        <v>607.14289999999892</v>
      </c>
      <c r="Q124" s="186">
        <v>322.58060000000114</v>
      </c>
      <c r="R124" s="186">
        <v>633.33330000000024</v>
      </c>
      <c r="S124" s="186">
        <v>290.32249999999999</v>
      </c>
      <c r="T124" s="186">
        <v>666.66669999999976</v>
      </c>
      <c r="U124" s="186">
        <v>1064.5161000000007</v>
      </c>
      <c r="V124" s="186">
        <v>1064.5161000000007</v>
      </c>
      <c r="W124" s="186">
        <v>1066.6667000000016</v>
      </c>
      <c r="X124" s="186">
        <v>612.90320000000065</v>
      </c>
      <c r="Y124" s="186">
        <v>533.33330000000024</v>
      </c>
      <c r="Z124" s="186">
        <v>677.41930000000139</v>
      </c>
      <c r="AA124" s="186">
        <v>17557.910499999998</v>
      </c>
    </row>
    <row r="125" spans="1:27" ht="11.25" customHeight="1" x14ac:dyDescent="0.2">
      <c r="A125" s="185" t="s">
        <v>205</v>
      </c>
      <c r="C125" s="186">
        <v>0</v>
      </c>
      <c r="D125" s="186">
        <v>0</v>
      </c>
      <c r="E125" s="186">
        <v>0</v>
      </c>
      <c r="F125" s="186">
        <v>0</v>
      </c>
      <c r="G125" s="186">
        <v>0</v>
      </c>
      <c r="H125" s="186">
        <v>0</v>
      </c>
      <c r="I125" s="186">
        <v>0</v>
      </c>
      <c r="J125" s="186">
        <v>0</v>
      </c>
      <c r="K125" s="186">
        <v>0</v>
      </c>
      <c r="L125" s="186">
        <v>0</v>
      </c>
      <c r="M125" s="186">
        <v>0</v>
      </c>
      <c r="N125" s="186">
        <v>0</v>
      </c>
      <c r="O125" s="186">
        <v>0</v>
      </c>
      <c r="P125" s="186">
        <v>0</v>
      </c>
      <c r="Q125" s="186">
        <v>0</v>
      </c>
      <c r="R125" s="186">
        <v>0</v>
      </c>
      <c r="S125" s="186">
        <v>0</v>
      </c>
      <c r="T125" s="186">
        <v>0</v>
      </c>
      <c r="U125" s="186">
        <v>0</v>
      </c>
      <c r="V125" s="186">
        <v>0</v>
      </c>
      <c r="W125" s="186">
        <v>0</v>
      </c>
      <c r="X125" s="186">
        <v>0</v>
      </c>
      <c r="Y125" s="186">
        <v>0</v>
      </c>
      <c r="Z125" s="186">
        <v>0</v>
      </c>
      <c r="AA125" s="186">
        <v>0</v>
      </c>
    </row>
    <row r="126" spans="1:27" ht="11.25" customHeight="1" x14ac:dyDescent="0.2">
      <c r="A126" s="185" t="s">
        <v>204</v>
      </c>
      <c r="C126" s="187">
        <v>-1258.0645999999979</v>
      </c>
      <c r="D126" s="187">
        <v>1035.7142999999996</v>
      </c>
      <c r="E126" s="187">
        <v>64.516100000000023</v>
      </c>
      <c r="F126" s="187">
        <v>33.333300000000008</v>
      </c>
      <c r="G126" s="187">
        <v>258.06449999999973</v>
      </c>
      <c r="H126" s="187">
        <v>866.66660000000047</v>
      </c>
      <c r="I126" s="187">
        <v>1064.5161000000007</v>
      </c>
      <c r="J126" s="187">
        <v>870.96779999999853</v>
      </c>
      <c r="K126" s="187">
        <v>766.66670000000158</v>
      </c>
      <c r="L126" s="187">
        <v>3967.7419000000009</v>
      </c>
      <c r="M126" s="187">
        <v>800</v>
      </c>
      <c r="N126" s="187">
        <v>806.45160000000033</v>
      </c>
      <c r="O126" s="187">
        <v>741.93549999999959</v>
      </c>
      <c r="P126" s="187">
        <v>607.14289999999892</v>
      </c>
      <c r="Q126" s="187">
        <v>322.58060000000114</v>
      </c>
      <c r="R126" s="187">
        <v>633.33330000000024</v>
      </c>
      <c r="S126" s="187">
        <v>290.32249999999999</v>
      </c>
      <c r="T126" s="187">
        <v>666.66669999999976</v>
      </c>
      <c r="U126" s="187">
        <v>1064.5161000000007</v>
      </c>
      <c r="V126" s="187">
        <v>1064.5161000000007</v>
      </c>
      <c r="W126" s="187">
        <v>1066.6667000000016</v>
      </c>
      <c r="X126" s="187">
        <v>612.90320000000065</v>
      </c>
      <c r="Y126" s="187">
        <v>533.33330000000024</v>
      </c>
      <c r="Z126" s="187">
        <v>677.41930000000139</v>
      </c>
      <c r="AA126" s="187">
        <v>17557.910499999998</v>
      </c>
    </row>
    <row r="128" spans="1:27" ht="12" customHeight="1" x14ac:dyDescent="0.2">
      <c r="A128" s="184" t="s">
        <v>198</v>
      </c>
    </row>
    <row r="129" spans="1:27" ht="11.25" customHeight="1" x14ac:dyDescent="0.2">
      <c r="A129" s="185" t="s">
        <v>41</v>
      </c>
      <c r="C129" s="188">
        <v>2.6309999999999998</v>
      </c>
      <c r="D129" s="188">
        <v>2.657</v>
      </c>
      <c r="E129" s="188">
        <v>2.637</v>
      </c>
      <c r="F129" s="188">
        <v>2.4220000000000002</v>
      </c>
      <c r="G129" s="188">
        <v>2.464</v>
      </c>
      <c r="H129" s="188">
        <v>2.5129999999999999</v>
      </c>
      <c r="I129" s="188">
        <v>2.5529999999999999</v>
      </c>
      <c r="J129" s="188">
        <v>2.5910000000000002</v>
      </c>
      <c r="K129" s="188">
        <v>2.5960000000000001</v>
      </c>
      <c r="L129" s="188">
        <v>2.621</v>
      </c>
      <c r="M129" s="188">
        <v>3.2959999999999998</v>
      </c>
      <c r="N129" s="188">
        <v>3.4710000000000001</v>
      </c>
      <c r="O129" s="188">
        <v>3.556</v>
      </c>
      <c r="P129" s="188">
        <v>3.4910000000000001</v>
      </c>
      <c r="Q129" s="188">
        <v>3.411</v>
      </c>
      <c r="R129" s="188">
        <v>3.036</v>
      </c>
      <c r="S129" s="188">
        <v>3.0259999999999998</v>
      </c>
      <c r="T129" s="188">
        <v>3.0609999999999999</v>
      </c>
      <c r="U129" s="188">
        <v>3.0960000000000001</v>
      </c>
      <c r="V129" s="188">
        <v>3.1379999999999999</v>
      </c>
      <c r="W129" s="188">
        <v>3.133</v>
      </c>
      <c r="X129" s="188">
        <v>3.1629999999999998</v>
      </c>
      <c r="Y129" s="188">
        <v>3.67</v>
      </c>
      <c r="Z129" s="188">
        <v>3.8130000000000002</v>
      </c>
      <c r="AA129" s="188"/>
    </row>
    <row r="130" spans="1:27" ht="11.25" customHeight="1" x14ac:dyDescent="0.2">
      <c r="A130" s="185" t="s">
        <v>197</v>
      </c>
      <c r="C130" s="188">
        <v>2.64</v>
      </c>
      <c r="D130" s="188">
        <v>2.649</v>
      </c>
      <c r="E130" s="188">
        <v>2.629</v>
      </c>
      <c r="F130" s="188">
        <v>2.3969999999999998</v>
      </c>
      <c r="G130" s="188">
        <v>2.4340000000000002</v>
      </c>
      <c r="H130" s="188">
        <v>2.4849999999999999</v>
      </c>
      <c r="I130" s="188">
        <v>2.5249999999999999</v>
      </c>
      <c r="J130" s="188">
        <v>2.5630000000000002</v>
      </c>
      <c r="K130" s="188">
        <v>2.5680000000000001</v>
      </c>
      <c r="L130" s="188">
        <v>2.4870000000000001</v>
      </c>
      <c r="M130" s="188">
        <v>3.262</v>
      </c>
      <c r="N130" s="188">
        <v>3.4369999999999998</v>
      </c>
      <c r="O130" s="188">
        <v>3.5219999999999998</v>
      </c>
      <c r="P130" s="188">
        <v>3.4569999999999999</v>
      </c>
      <c r="Q130" s="188">
        <v>3.3769999999999998</v>
      </c>
      <c r="R130" s="188">
        <v>2.98</v>
      </c>
      <c r="S130" s="188">
        <v>2.9750000000000001</v>
      </c>
      <c r="T130" s="188">
        <v>3.01</v>
      </c>
      <c r="U130" s="188">
        <v>3.052</v>
      </c>
      <c r="V130" s="188">
        <v>3.0939999999999999</v>
      </c>
      <c r="W130" s="188">
        <v>3.089</v>
      </c>
      <c r="X130" s="188">
        <v>3.1190000000000002</v>
      </c>
      <c r="Y130" s="188">
        <v>3.6280000000000001</v>
      </c>
      <c r="Z130" s="188">
        <v>3.7709999999999999</v>
      </c>
      <c r="AA130" s="188"/>
    </row>
    <row r="131" spans="1:27" ht="11.25" customHeight="1" x14ac:dyDescent="0.2">
      <c r="A131" s="185" t="s">
        <v>0</v>
      </c>
      <c r="C131" s="189">
        <v>-9.0000000000003411E-3</v>
      </c>
      <c r="D131" s="189">
        <v>8.0000000000000071E-3</v>
      </c>
      <c r="E131" s="189">
        <v>8.0000000000000071E-3</v>
      </c>
      <c r="F131" s="189">
        <v>2.5000000000000355E-2</v>
      </c>
      <c r="G131" s="189">
        <v>2.9999999999999805E-2</v>
      </c>
      <c r="H131" s="189">
        <v>2.8000000000000025E-2</v>
      </c>
      <c r="I131" s="189">
        <v>2.8000000000000025E-2</v>
      </c>
      <c r="J131" s="189">
        <v>2.8000000000000025E-2</v>
      </c>
      <c r="K131" s="189">
        <v>2.8000000000000025E-2</v>
      </c>
      <c r="L131" s="189">
        <v>0.1339999999999999</v>
      </c>
      <c r="M131" s="189">
        <v>3.3999999999999808E-2</v>
      </c>
      <c r="N131" s="189">
        <v>3.4000000000000252E-2</v>
      </c>
      <c r="O131" s="189">
        <v>3.4000000000000252E-2</v>
      </c>
      <c r="P131" s="189">
        <v>3.4000000000000252E-2</v>
      </c>
      <c r="Q131" s="189">
        <v>3.4000000000000252E-2</v>
      </c>
      <c r="R131" s="189">
        <v>5.600000000000005E-2</v>
      </c>
      <c r="S131" s="189">
        <v>5.0999999999999712E-2</v>
      </c>
      <c r="T131" s="189">
        <v>5.1000000000000156E-2</v>
      </c>
      <c r="U131" s="189">
        <v>4.4000000000000039E-2</v>
      </c>
      <c r="V131" s="189">
        <v>4.4000000000000039E-2</v>
      </c>
      <c r="W131" s="189">
        <v>4.4000000000000039E-2</v>
      </c>
      <c r="X131" s="189">
        <v>4.3999999999999595E-2</v>
      </c>
      <c r="Y131" s="189">
        <v>4.1999999999999815E-2</v>
      </c>
      <c r="Z131" s="189">
        <v>4.2000000000000259E-2</v>
      </c>
      <c r="AA131" s="188"/>
    </row>
    <row r="133" spans="1:27" ht="12" customHeight="1" x14ac:dyDescent="0.2">
      <c r="A133" s="184" t="s">
        <v>5</v>
      </c>
    </row>
    <row r="134" spans="1:27" ht="11.25" customHeight="1" x14ac:dyDescent="0.2">
      <c r="A134" s="185" t="s">
        <v>6</v>
      </c>
      <c r="C134" s="188">
        <v>4.1566999999999998</v>
      </c>
      <c r="D134" s="188">
        <v>4.1566999999999998</v>
      </c>
      <c r="E134" s="188">
        <v>4.1566999999999998</v>
      </c>
      <c r="F134" s="188">
        <v>3.8712</v>
      </c>
      <c r="G134" s="188">
        <v>3.8712</v>
      </c>
      <c r="H134" s="188">
        <v>3.7320000000000002</v>
      </c>
      <c r="I134" s="188">
        <v>3.7320000000000002</v>
      </c>
      <c r="J134" s="188">
        <v>3.9483000000000001</v>
      </c>
      <c r="K134" s="188">
        <v>3.9483000000000001</v>
      </c>
      <c r="L134" s="188">
        <v>3.9483000000000001</v>
      </c>
      <c r="M134" s="188">
        <v>5.3632999999999997</v>
      </c>
      <c r="N134" s="188">
        <v>5.3632999999999997</v>
      </c>
      <c r="O134" s="188">
        <v>5.3632999999999997</v>
      </c>
      <c r="P134" s="188">
        <v>5.3632999999999997</v>
      </c>
      <c r="Q134" s="188">
        <v>5.3632999999999997</v>
      </c>
      <c r="R134" s="188">
        <v>0</v>
      </c>
      <c r="S134" s="188">
        <v>0</v>
      </c>
      <c r="T134" s="188">
        <v>0</v>
      </c>
      <c r="U134" s="188">
        <v>0</v>
      </c>
      <c r="V134" s="188">
        <v>0</v>
      </c>
      <c r="W134" s="188">
        <v>0</v>
      </c>
      <c r="X134" s="188">
        <v>0</v>
      </c>
      <c r="Y134" s="188">
        <v>0</v>
      </c>
      <c r="Z134" s="188">
        <v>0</v>
      </c>
      <c r="AA134" s="188"/>
    </row>
    <row r="135" spans="1:27" ht="11.25" customHeight="1" x14ac:dyDescent="0.2">
      <c r="A135" s="185" t="s">
        <v>7</v>
      </c>
      <c r="C135" s="188">
        <v>2.79</v>
      </c>
      <c r="D135" s="188">
        <v>2.79</v>
      </c>
      <c r="E135" s="188">
        <v>2.9738000000000002</v>
      </c>
      <c r="F135" s="188">
        <v>3.1575000000000002</v>
      </c>
      <c r="G135" s="188">
        <v>3.1575000000000002</v>
      </c>
      <c r="H135" s="188">
        <v>3.1575000000000002</v>
      </c>
      <c r="I135" s="188">
        <v>0</v>
      </c>
      <c r="J135" s="188">
        <v>0</v>
      </c>
      <c r="K135" s="188">
        <v>0</v>
      </c>
      <c r="L135" s="188">
        <v>0</v>
      </c>
      <c r="M135" s="188">
        <v>0</v>
      </c>
      <c r="N135" s="188">
        <v>0</v>
      </c>
      <c r="O135" s="188">
        <v>0</v>
      </c>
      <c r="P135" s="188">
        <v>0</v>
      </c>
      <c r="Q135" s="188">
        <v>0</v>
      </c>
      <c r="R135" s="188">
        <v>0</v>
      </c>
      <c r="S135" s="188">
        <v>0</v>
      </c>
      <c r="T135" s="188">
        <v>0</v>
      </c>
      <c r="U135" s="188">
        <v>0</v>
      </c>
      <c r="V135" s="188">
        <v>0</v>
      </c>
      <c r="W135" s="188">
        <v>0</v>
      </c>
      <c r="X135" s="188">
        <v>0</v>
      </c>
      <c r="Y135" s="188">
        <v>0</v>
      </c>
      <c r="Z135" s="188">
        <v>0</v>
      </c>
      <c r="AA135" s="188"/>
    </row>
    <row r="137" spans="1:27" ht="12" customHeight="1" x14ac:dyDescent="0.2">
      <c r="A137" s="184" t="s">
        <v>199</v>
      </c>
    </row>
    <row r="138" spans="1:27" ht="11.25" customHeight="1" x14ac:dyDescent="0.2">
      <c r="A138" s="185" t="s">
        <v>200</v>
      </c>
      <c r="C138" s="186">
        <v>-2501986</v>
      </c>
      <c r="D138" s="186">
        <v>-2238850</v>
      </c>
      <c r="E138" s="190">
        <v>-1658182</v>
      </c>
      <c r="F138" s="190">
        <v>-443783</v>
      </c>
      <c r="G138" s="190">
        <v>-464852</v>
      </c>
      <c r="H138" s="190">
        <v>-885128</v>
      </c>
      <c r="I138" s="190">
        <v>-969475</v>
      </c>
      <c r="J138" s="186">
        <v>-1316107</v>
      </c>
      <c r="K138" s="186">
        <v>-1266998</v>
      </c>
      <c r="L138" s="186">
        <v>-1287171</v>
      </c>
      <c r="M138" s="186">
        <v>-2815550</v>
      </c>
      <c r="N138" s="186">
        <v>-2842365</v>
      </c>
      <c r="O138" s="186">
        <v>-2817210</v>
      </c>
      <c r="P138" s="186">
        <v>-2378710</v>
      </c>
      <c r="Q138" s="186">
        <v>-2621909</v>
      </c>
      <c r="R138" s="186">
        <v>22121</v>
      </c>
      <c r="S138" s="186">
        <v>21286</v>
      </c>
      <c r="T138" s="186">
        <v>25403</v>
      </c>
      <c r="U138" s="186">
        <v>31159</v>
      </c>
      <c r="V138" s="186">
        <v>37009</v>
      </c>
      <c r="W138" s="186">
        <v>34918</v>
      </c>
      <c r="X138" s="186">
        <v>40126</v>
      </c>
      <c r="Y138" s="186">
        <v>0</v>
      </c>
      <c r="Z138" s="186">
        <v>0</v>
      </c>
      <c r="AA138" s="186">
        <v>-26296254</v>
      </c>
    </row>
    <row r="139" spans="1:27" ht="11.25" customHeight="1" thickBot="1" x14ac:dyDescent="0.25">
      <c r="A139" s="185" t="s">
        <v>206</v>
      </c>
      <c r="C139" s="186">
        <v>11809961</v>
      </c>
      <c r="D139" s="186">
        <v>8756387</v>
      </c>
      <c r="E139" s="186">
        <v>1764500</v>
      </c>
      <c r="F139" s="186">
        <v>209432</v>
      </c>
      <c r="G139" s="186">
        <v>2206535</v>
      </c>
      <c r="H139" s="186">
        <v>2835001</v>
      </c>
      <c r="I139" s="186">
        <v>4581384</v>
      </c>
      <c r="J139" s="186">
        <v>4223794</v>
      </c>
      <c r="K139" s="186">
        <v>4749414</v>
      </c>
      <c r="L139" s="186">
        <v>5006914</v>
      </c>
      <c r="M139" s="186">
        <v>4839308</v>
      </c>
      <c r="N139" s="186">
        <v>4950913</v>
      </c>
      <c r="O139" s="186">
        <v>1970888</v>
      </c>
      <c r="P139" s="186">
        <v>1335961</v>
      </c>
      <c r="Q139" s="186">
        <v>1557287</v>
      </c>
      <c r="R139" s="186">
        <v>205634</v>
      </c>
      <c r="S139" s="186">
        <v>82671</v>
      </c>
      <c r="T139" s="186">
        <v>104622</v>
      </c>
      <c r="U139" s="186">
        <v>167668</v>
      </c>
      <c r="V139" s="186">
        <v>141692</v>
      </c>
      <c r="W139" s="186">
        <v>183878</v>
      </c>
      <c r="X139" s="186">
        <v>202764</v>
      </c>
      <c r="Y139" s="186">
        <v>1925409</v>
      </c>
      <c r="Z139" s="186">
        <v>2124073</v>
      </c>
      <c r="AA139" s="186">
        <v>65936090</v>
      </c>
    </row>
    <row r="140" spans="1:27" ht="11.25" customHeight="1" thickBot="1" x14ac:dyDescent="0.25">
      <c r="A140" s="191" t="s">
        <v>146</v>
      </c>
      <c r="B140" s="192"/>
      <c r="C140" s="193">
        <v>9307975</v>
      </c>
      <c r="D140" s="193">
        <v>6517537</v>
      </c>
      <c r="E140" s="193">
        <v>106318</v>
      </c>
      <c r="F140" s="193">
        <v>-234351</v>
      </c>
      <c r="G140" s="193">
        <v>1741683</v>
      </c>
      <c r="H140" s="193">
        <v>1949873</v>
      </c>
      <c r="I140" s="193">
        <v>3611909</v>
      </c>
      <c r="J140" s="193">
        <v>2907687</v>
      </c>
      <c r="K140" s="193">
        <v>3482416</v>
      </c>
      <c r="L140" s="193">
        <v>3719743</v>
      </c>
      <c r="M140" s="193">
        <v>2023758</v>
      </c>
      <c r="N140" s="193">
        <v>2108548</v>
      </c>
      <c r="O140" s="193">
        <v>-846322</v>
      </c>
      <c r="P140" s="193">
        <v>-1042749</v>
      </c>
      <c r="Q140" s="193">
        <v>-1064622</v>
      </c>
      <c r="R140" s="193">
        <v>227755</v>
      </c>
      <c r="S140" s="193">
        <v>103957</v>
      </c>
      <c r="T140" s="193">
        <v>130025</v>
      </c>
      <c r="U140" s="193">
        <v>198827</v>
      </c>
      <c r="V140" s="193">
        <v>178701</v>
      </c>
      <c r="W140" s="193">
        <v>218796</v>
      </c>
      <c r="X140" s="193">
        <v>242890</v>
      </c>
      <c r="Y140" s="193">
        <v>1925409</v>
      </c>
      <c r="Z140" s="193">
        <v>2124073</v>
      </c>
      <c r="AA140" s="194">
        <v>39639836</v>
      </c>
    </row>
    <row r="141" spans="1:27" ht="11.25" customHeight="1" x14ac:dyDescent="0.2">
      <c r="A141" s="185" t="s">
        <v>2</v>
      </c>
      <c r="C141" s="186">
        <v>9302939</v>
      </c>
      <c r="D141" s="186">
        <v>6512198</v>
      </c>
      <c r="E141" s="186">
        <v>110023</v>
      </c>
      <c r="F141" s="186">
        <v>-230355</v>
      </c>
      <c r="G141" s="186">
        <v>1747592</v>
      </c>
      <c r="H141" s="186">
        <v>1943239</v>
      </c>
      <c r="I141" s="186">
        <v>3630279</v>
      </c>
      <c r="J141" s="186">
        <v>2938962</v>
      </c>
      <c r="K141" s="186">
        <v>3498313</v>
      </c>
      <c r="L141" s="186">
        <v>3744873</v>
      </c>
      <c r="M141" s="186">
        <v>2034196</v>
      </c>
      <c r="N141" s="186">
        <v>2122584</v>
      </c>
      <c r="O141" s="186">
        <v>-828115</v>
      </c>
      <c r="P141" s="186">
        <v>-1025994</v>
      </c>
      <c r="Q141" s="186">
        <v>-1052753</v>
      </c>
      <c r="R141" s="186">
        <v>236559</v>
      </c>
      <c r="S141" s="186">
        <v>105429</v>
      </c>
      <c r="T141" s="186">
        <v>134566</v>
      </c>
      <c r="U141" s="186">
        <v>243222</v>
      </c>
      <c r="V141" s="186">
        <v>235551</v>
      </c>
      <c r="W141" s="186">
        <v>260884</v>
      </c>
      <c r="X141" s="186">
        <v>262069</v>
      </c>
      <c r="Y141" s="186">
        <v>1942710</v>
      </c>
      <c r="Z141" s="186">
        <v>2148750</v>
      </c>
      <c r="AA141" s="186">
        <v>40017721</v>
      </c>
    </row>
    <row r="142" spans="1:27" ht="11.25" customHeight="1" x14ac:dyDescent="0.2">
      <c r="A142" s="185" t="s">
        <v>0</v>
      </c>
      <c r="C142" s="187">
        <v>5036</v>
      </c>
      <c r="D142" s="187">
        <v>5339</v>
      </c>
      <c r="E142" s="187">
        <v>-3705</v>
      </c>
      <c r="F142" s="187">
        <v>-3996</v>
      </c>
      <c r="G142" s="187">
        <v>-5909</v>
      </c>
      <c r="H142" s="187">
        <v>6634</v>
      </c>
      <c r="I142" s="187">
        <v>-18370</v>
      </c>
      <c r="J142" s="187">
        <v>-31275</v>
      </c>
      <c r="K142" s="187">
        <v>-15897</v>
      </c>
      <c r="L142" s="187">
        <v>-25130</v>
      </c>
      <c r="M142" s="187">
        <v>-10438</v>
      </c>
      <c r="N142" s="187">
        <v>-14036</v>
      </c>
      <c r="O142" s="187">
        <v>-18207</v>
      </c>
      <c r="P142" s="187">
        <v>-16755</v>
      </c>
      <c r="Q142" s="187">
        <v>-11869</v>
      </c>
      <c r="R142" s="187">
        <v>-8804</v>
      </c>
      <c r="S142" s="187">
        <v>-1472</v>
      </c>
      <c r="T142" s="187">
        <v>-4541</v>
      </c>
      <c r="U142" s="187">
        <v>-44395</v>
      </c>
      <c r="V142" s="187">
        <v>-56850</v>
      </c>
      <c r="W142" s="187">
        <v>-42088</v>
      </c>
      <c r="X142" s="187">
        <v>-19179</v>
      </c>
      <c r="Y142" s="187">
        <v>-17301</v>
      </c>
      <c r="Z142" s="187">
        <v>-24677</v>
      </c>
      <c r="AA142" s="187">
        <v>-377885</v>
      </c>
    </row>
  </sheetData>
  <printOptions gridLines="1"/>
  <pageMargins left="0.75" right="0.75" top="1" bottom="1" header="0" footer="0"/>
  <pageSetup paperSize="5" scale="90" orientation="landscape" blackAndWhite="1" cellComments="asDisplayed" r:id="rId1"/>
  <headerFooter alignWithMargins="0">
    <oddFooter>&amp;L&amp;A&amp;CPage &amp;P of &amp;N</oddFooter>
  </headerFooter>
  <rowBreaks count="3" manualBreakCount="3">
    <brk id="22" max="16383" man="1"/>
    <brk id="62" max="16383" man="1"/>
    <brk id="102" max="16383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11"/>
  <dimension ref="A1:AA142"/>
  <sheetViews>
    <sheetView showGridLines="0" defaultGridColor="0" colorId="22" workbookViewId="0">
      <selection activeCell="A4" sqref="A4"/>
    </sheetView>
  </sheetViews>
  <sheetFormatPr defaultColWidth="12" defaultRowHeight="13.5" customHeight="1" x14ac:dyDescent="0.2"/>
  <cols>
    <col min="1" max="1" width="30" style="179" customWidth="1"/>
    <col min="2" max="2" width="4" style="179" customWidth="1"/>
    <col min="3" max="26" width="13.33203125" style="179" customWidth="1"/>
    <col min="27" max="27" width="16" style="179" customWidth="1"/>
    <col min="28" max="16384" width="12" style="180"/>
  </cols>
  <sheetData>
    <row r="1" spans="1:27" ht="12" customHeight="1" x14ac:dyDescent="0.2">
      <c r="A1" s="178" t="s">
        <v>207</v>
      </c>
    </row>
    <row r="2" spans="1:27" ht="12" customHeight="1" x14ac:dyDescent="0.2">
      <c r="A2" s="178" t="s">
        <v>155</v>
      </c>
    </row>
    <row r="3" spans="1:27" ht="12" customHeight="1" x14ac:dyDescent="0.2">
      <c r="A3" s="178" t="s">
        <v>184</v>
      </c>
    </row>
    <row r="4" spans="1:27" ht="12" customHeight="1" x14ac:dyDescent="0.2">
      <c r="A4" s="178" t="s">
        <v>185</v>
      </c>
    </row>
    <row r="5" spans="1:27" ht="13.5" customHeight="1" thickBot="1" x14ac:dyDescent="0.25"/>
    <row r="6" spans="1:27" ht="12" customHeight="1" thickBot="1" x14ac:dyDescent="0.25">
      <c r="A6" s="181" t="s">
        <v>3</v>
      </c>
    </row>
    <row r="7" spans="1:27" ht="13.5" customHeight="1" thickBot="1" x14ac:dyDescent="0.25"/>
    <row r="8" spans="1:27" ht="12" customHeight="1" thickBot="1" x14ac:dyDescent="0.25">
      <c r="A8" s="182" t="s">
        <v>100</v>
      </c>
      <c r="C8" s="183" t="s">
        <v>157</v>
      </c>
      <c r="D8" s="183" t="s">
        <v>158</v>
      </c>
      <c r="E8" s="183" t="s">
        <v>159</v>
      </c>
      <c r="F8" s="183" t="s">
        <v>160</v>
      </c>
      <c r="G8" s="183" t="s">
        <v>161</v>
      </c>
      <c r="H8" s="183" t="s">
        <v>162</v>
      </c>
      <c r="I8" s="183" t="s">
        <v>163</v>
      </c>
      <c r="J8" s="183" t="s">
        <v>164</v>
      </c>
      <c r="K8" s="183" t="s">
        <v>165</v>
      </c>
      <c r="L8" s="183" t="s">
        <v>166</v>
      </c>
      <c r="M8" s="183" t="s">
        <v>167</v>
      </c>
      <c r="N8" s="183" t="s">
        <v>168</v>
      </c>
      <c r="O8" s="183" t="s">
        <v>169</v>
      </c>
      <c r="P8" s="183" t="s">
        <v>170</v>
      </c>
      <c r="Q8" s="183" t="s">
        <v>171</v>
      </c>
      <c r="R8" s="183" t="s">
        <v>172</v>
      </c>
      <c r="S8" s="183" t="s">
        <v>173</v>
      </c>
      <c r="T8" s="183" t="s">
        <v>174</v>
      </c>
      <c r="U8" s="183" t="s">
        <v>175</v>
      </c>
      <c r="V8" s="183" t="s">
        <v>176</v>
      </c>
      <c r="W8" s="183" t="s">
        <v>177</v>
      </c>
      <c r="X8" s="183" t="s">
        <v>178</v>
      </c>
      <c r="Y8" s="183" t="s">
        <v>179</v>
      </c>
      <c r="Z8" s="183" t="s">
        <v>180</v>
      </c>
      <c r="AA8" s="183" t="s">
        <v>39</v>
      </c>
    </row>
    <row r="9" spans="1:27" ht="12" customHeight="1" x14ac:dyDescent="0.2">
      <c r="A9" s="184" t="s">
        <v>144</v>
      </c>
    </row>
    <row r="10" spans="1:27" ht="11.25" customHeight="1" x14ac:dyDescent="0.2">
      <c r="A10" s="185" t="s">
        <v>41</v>
      </c>
      <c r="C10" s="186">
        <v>0</v>
      </c>
      <c r="D10" s="186">
        <v>0</v>
      </c>
      <c r="E10" s="186">
        <v>0</v>
      </c>
      <c r="F10" s="186">
        <v>0</v>
      </c>
      <c r="G10" s="186">
        <v>0</v>
      </c>
      <c r="H10" s="186">
        <v>0</v>
      </c>
      <c r="I10" s="186">
        <v>0</v>
      </c>
      <c r="J10" s="186">
        <v>0</v>
      </c>
      <c r="K10" s="186">
        <v>0</v>
      </c>
      <c r="L10" s="186">
        <v>0</v>
      </c>
      <c r="M10" s="186">
        <v>0</v>
      </c>
      <c r="N10" s="186">
        <v>0</v>
      </c>
      <c r="O10" s="186">
        <v>0</v>
      </c>
      <c r="P10" s="186">
        <v>0</v>
      </c>
      <c r="Q10" s="186">
        <v>0</v>
      </c>
      <c r="R10" s="186">
        <v>0</v>
      </c>
      <c r="S10" s="186">
        <v>0</v>
      </c>
      <c r="T10" s="186">
        <v>0</v>
      </c>
      <c r="U10" s="186">
        <v>0</v>
      </c>
      <c r="V10" s="186">
        <v>0</v>
      </c>
      <c r="W10" s="186">
        <v>0</v>
      </c>
      <c r="X10" s="186">
        <v>0</v>
      </c>
      <c r="Y10" s="186">
        <v>0</v>
      </c>
      <c r="Z10" s="186">
        <v>0</v>
      </c>
      <c r="AA10" s="186">
        <v>0</v>
      </c>
    </row>
    <row r="11" spans="1:27" ht="11.25" customHeight="1" x14ac:dyDescent="0.2">
      <c r="A11" s="185" t="s">
        <v>197</v>
      </c>
      <c r="C11" s="186">
        <v>0</v>
      </c>
      <c r="D11" s="186">
        <v>0</v>
      </c>
      <c r="E11" s="186">
        <v>0</v>
      </c>
      <c r="F11" s="186">
        <v>0</v>
      </c>
      <c r="G11" s="186">
        <v>0</v>
      </c>
      <c r="H11" s="186">
        <v>0</v>
      </c>
      <c r="I11" s="186">
        <v>0</v>
      </c>
      <c r="J11" s="186">
        <v>0</v>
      </c>
      <c r="K11" s="186">
        <v>0</v>
      </c>
      <c r="L11" s="186">
        <v>0</v>
      </c>
      <c r="M11" s="186">
        <v>0</v>
      </c>
      <c r="N11" s="186">
        <v>0</v>
      </c>
      <c r="O11" s="186">
        <v>0</v>
      </c>
      <c r="P11" s="186">
        <v>0</v>
      </c>
      <c r="Q11" s="186">
        <v>0</v>
      </c>
      <c r="R11" s="186">
        <v>0</v>
      </c>
      <c r="S11" s="186">
        <v>0</v>
      </c>
      <c r="T11" s="186">
        <v>0</v>
      </c>
      <c r="U11" s="186">
        <v>0</v>
      </c>
      <c r="V11" s="186">
        <v>0</v>
      </c>
      <c r="W11" s="186">
        <v>0</v>
      </c>
      <c r="X11" s="186">
        <v>0</v>
      </c>
      <c r="Y11" s="186">
        <v>0</v>
      </c>
      <c r="Z11" s="186">
        <v>0</v>
      </c>
      <c r="AA11" s="186">
        <v>0</v>
      </c>
    </row>
    <row r="12" spans="1:27" ht="11.25" customHeight="1" x14ac:dyDescent="0.2">
      <c r="A12" s="185" t="s">
        <v>0</v>
      </c>
      <c r="C12" s="187">
        <v>0</v>
      </c>
      <c r="D12" s="187">
        <v>0</v>
      </c>
      <c r="E12" s="187">
        <v>0</v>
      </c>
      <c r="F12" s="187">
        <v>0</v>
      </c>
      <c r="G12" s="187">
        <v>0</v>
      </c>
      <c r="H12" s="187">
        <v>0</v>
      </c>
      <c r="I12" s="187">
        <v>0</v>
      </c>
      <c r="J12" s="187">
        <v>0</v>
      </c>
      <c r="K12" s="187">
        <v>0</v>
      </c>
      <c r="L12" s="187">
        <v>0</v>
      </c>
      <c r="M12" s="187">
        <v>0</v>
      </c>
      <c r="N12" s="187">
        <v>0</v>
      </c>
      <c r="O12" s="187">
        <v>0</v>
      </c>
      <c r="P12" s="187">
        <v>0</v>
      </c>
      <c r="Q12" s="187">
        <v>0</v>
      </c>
      <c r="R12" s="187">
        <v>0</v>
      </c>
      <c r="S12" s="187">
        <v>0</v>
      </c>
      <c r="T12" s="187">
        <v>0</v>
      </c>
      <c r="U12" s="187">
        <v>0</v>
      </c>
      <c r="V12" s="187">
        <v>0</v>
      </c>
      <c r="W12" s="187">
        <v>0</v>
      </c>
      <c r="X12" s="187">
        <v>0</v>
      </c>
      <c r="Y12" s="187">
        <v>0</v>
      </c>
      <c r="Z12" s="187">
        <v>0</v>
      </c>
      <c r="AA12" s="187">
        <v>0</v>
      </c>
    </row>
    <row r="14" spans="1:27" ht="12" customHeight="1" x14ac:dyDescent="0.2">
      <c r="A14" s="184" t="s">
        <v>198</v>
      </c>
    </row>
    <row r="15" spans="1:27" ht="11.25" customHeight="1" x14ac:dyDescent="0.2">
      <c r="A15" s="185" t="s">
        <v>41</v>
      </c>
      <c r="C15" s="188">
        <v>2.91</v>
      </c>
      <c r="D15" s="188">
        <v>2.94</v>
      </c>
      <c r="E15" s="188">
        <v>2.92</v>
      </c>
      <c r="F15" s="188">
        <v>2.87</v>
      </c>
      <c r="G15" s="188">
        <v>2.91</v>
      </c>
      <c r="H15" s="188">
        <v>2.96</v>
      </c>
      <c r="I15" s="188">
        <v>3</v>
      </c>
      <c r="J15" s="188">
        <v>3.04</v>
      </c>
      <c r="K15" s="188">
        <v>3.05</v>
      </c>
      <c r="L15" s="188">
        <v>3.07</v>
      </c>
      <c r="M15" s="188">
        <v>3.26</v>
      </c>
      <c r="N15" s="188">
        <v>3.43</v>
      </c>
      <c r="O15" s="188">
        <v>3.52</v>
      </c>
      <c r="P15" s="188">
        <v>3.45</v>
      </c>
      <c r="Q15" s="188">
        <v>3.37</v>
      </c>
      <c r="R15" s="188">
        <v>3.22</v>
      </c>
      <c r="S15" s="188">
        <v>3.21</v>
      </c>
      <c r="T15" s="188">
        <v>3.24</v>
      </c>
      <c r="U15" s="188">
        <v>3.28</v>
      </c>
      <c r="V15" s="188">
        <v>3.32</v>
      </c>
      <c r="W15" s="188">
        <v>3.31</v>
      </c>
      <c r="X15" s="188">
        <v>3.34</v>
      </c>
      <c r="Y15" s="188">
        <v>3.49</v>
      </c>
      <c r="Z15" s="188">
        <v>3.63</v>
      </c>
      <c r="AA15" s="188"/>
    </row>
    <row r="16" spans="1:27" ht="11.25" customHeight="1" x14ac:dyDescent="0.2">
      <c r="A16" s="185" t="s">
        <v>197</v>
      </c>
      <c r="C16" s="188">
        <v>2.9</v>
      </c>
      <c r="D16" s="188">
        <v>2.89</v>
      </c>
      <c r="E16" s="188">
        <v>2.87</v>
      </c>
      <c r="F16" s="188">
        <v>2.82</v>
      </c>
      <c r="G16" s="188">
        <v>2.86</v>
      </c>
      <c r="H16" s="188">
        <v>2.91</v>
      </c>
      <c r="I16" s="188">
        <v>2.95</v>
      </c>
      <c r="J16" s="188">
        <v>2.99</v>
      </c>
      <c r="K16" s="188">
        <v>3</v>
      </c>
      <c r="L16" s="188">
        <v>2.91</v>
      </c>
      <c r="M16" s="188">
        <v>3.2</v>
      </c>
      <c r="N16" s="188">
        <v>3.38</v>
      </c>
      <c r="O16" s="188">
        <v>3.46</v>
      </c>
      <c r="P16" s="188">
        <v>3.4</v>
      </c>
      <c r="Q16" s="188">
        <v>3.32</v>
      </c>
      <c r="R16" s="188">
        <v>3.16</v>
      </c>
      <c r="S16" s="188">
        <v>3.16</v>
      </c>
      <c r="T16" s="188">
        <v>3.19</v>
      </c>
      <c r="U16" s="188">
        <v>3.23</v>
      </c>
      <c r="V16" s="188">
        <v>3.28</v>
      </c>
      <c r="W16" s="188">
        <v>3.27</v>
      </c>
      <c r="X16" s="188">
        <v>3.3</v>
      </c>
      <c r="Y16" s="188">
        <v>3.44</v>
      </c>
      <c r="Z16" s="188">
        <v>3.59</v>
      </c>
      <c r="AA16" s="188"/>
    </row>
    <row r="17" spans="1:27" ht="11.25" customHeight="1" x14ac:dyDescent="0.2">
      <c r="A17" s="185" t="s">
        <v>0</v>
      </c>
      <c r="C17" s="189">
        <v>1.0000000000000231E-2</v>
      </c>
      <c r="D17" s="189">
        <v>4.9999999999999822E-2</v>
      </c>
      <c r="E17" s="189">
        <v>4.9999999999999822E-2</v>
      </c>
      <c r="F17" s="189">
        <v>5.0000000000000266E-2</v>
      </c>
      <c r="G17" s="189">
        <v>5.0000000000000266E-2</v>
      </c>
      <c r="H17" s="189">
        <v>4.9999999999999822E-2</v>
      </c>
      <c r="I17" s="189">
        <v>4.9999999999999822E-2</v>
      </c>
      <c r="J17" s="189">
        <v>4.9999999999999822E-2</v>
      </c>
      <c r="K17" s="189">
        <v>4.9999999999999822E-2</v>
      </c>
      <c r="L17" s="189">
        <v>0.16</v>
      </c>
      <c r="M17" s="189">
        <v>5.9999999999999609E-2</v>
      </c>
      <c r="N17" s="189">
        <v>5.0000000000000266E-2</v>
      </c>
      <c r="O17" s="189">
        <v>6.0000000000000053E-2</v>
      </c>
      <c r="P17" s="189">
        <v>5.0000000000000266E-2</v>
      </c>
      <c r="Q17" s="189">
        <v>5.0000000000000266E-2</v>
      </c>
      <c r="R17" s="189">
        <v>6.0000000000000053E-2</v>
      </c>
      <c r="S17" s="189">
        <v>4.9999999999999822E-2</v>
      </c>
      <c r="T17" s="189">
        <v>5.0000000000000266E-2</v>
      </c>
      <c r="U17" s="189">
        <v>4.9999999999999822E-2</v>
      </c>
      <c r="V17" s="189">
        <v>0.04</v>
      </c>
      <c r="W17" s="189">
        <v>0.04</v>
      </c>
      <c r="X17" s="189">
        <v>0.04</v>
      </c>
      <c r="Y17" s="189">
        <v>5.0000000000000266E-2</v>
      </c>
      <c r="Z17" s="189">
        <v>0.04</v>
      </c>
      <c r="AA17" s="188"/>
    </row>
    <row r="19" spans="1:27" ht="12" customHeight="1" x14ac:dyDescent="0.2">
      <c r="A19" s="184" t="s">
        <v>199</v>
      </c>
    </row>
    <row r="20" spans="1:27" ht="11.25" customHeight="1" x14ac:dyDescent="0.2">
      <c r="A20" s="185" t="s">
        <v>200</v>
      </c>
      <c r="C20" s="186">
        <v>0</v>
      </c>
      <c r="D20" s="186">
        <v>0</v>
      </c>
      <c r="E20" s="190">
        <v>0</v>
      </c>
      <c r="F20" s="186">
        <v>0</v>
      </c>
      <c r="G20" s="186">
        <v>0</v>
      </c>
      <c r="H20" s="186">
        <v>0</v>
      </c>
      <c r="I20" s="186">
        <v>0</v>
      </c>
      <c r="J20" s="186">
        <v>0</v>
      </c>
      <c r="K20" s="186">
        <v>0</v>
      </c>
      <c r="L20" s="186">
        <v>0</v>
      </c>
      <c r="M20" s="186">
        <v>0</v>
      </c>
      <c r="N20" s="186">
        <v>0</v>
      </c>
      <c r="O20" s="186">
        <v>0</v>
      </c>
      <c r="P20" s="186">
        <v>0</v>
      </c>
      <c r="Q20" s="186">
        <v>0</v>
      </c>
      <c r="R20" s="186">
        <v>0</v>
      </c>
      <c r="S20" s="186">
        <v>0</v>
      </c>
      <c r="T20" s="186">
        <v>0</v>
      </c>
      <c r="U20" s="186">
        <v>0</v>
      </c>
      <c r="V20" s="186">
        <v>0</v>
      </c>
      <c r="W20" s="186">
        <v>0</v>
      </c>
      <c r="X20" s="186">
        <v>0</v>
      </c>
      <c r="Y20" s="186">
        <v>0</v>
      </c>
      <c r="Z20" s="186">
        <v>0</v>
      </c>
      <c r="AA20" s="186">
        <v>0</v>
      </c>
    </row>
    <row r="21" spans="1:27" ht="11.25" customHeight="1" x14ac:dyDescent="0.2">
      <c r="A21" s="185" t="s">
        <v>2</v>
      </c>
      <c r="C21" s="186">
        <v>0</v>
      </c>
      <c r="D21" s="186">
        <v>0</v>
      </c>
      <c r="E21" s="186">
        <v>0</v>
      </c>
      <c r="F21" s="186">
        <v>0</v>
      </c>
      <c r="G21" s="186">
        <v>0</v>
      </c>
      <c r="H21" s="186">
        <v>0</v>
      </c>
      <c r="I21" s="186">
        <v>0</v>
      </c>
      <c r="J21" s="186">
        <v>0</v>
      </c>
      <c r="K21" s="186">
        <v>0</v>
      </c>
      <c r="L21" s="186">
        <v>0</v>
      </c>
      <c r="M21" s="186">
        <v>0</v>
      </c>
      <c r="N21" s="186">
        <v>0</v>
      </c>
      <c r="O21" s="186">
        <v>0</v>
      </c>
      <c r="P21" s="186">
        <v>0</v>
      </c>
      <c r="Q21" s="186">
        <v>0</v>
      </c>
      <c r="R21" s="186">
        <v>0</v>
      </c>
      <c r="S21" s="186">
        <v>0</v>
      </c>
      <c r="T21" s="186">
        <v>0</v>
      </c>
      <c r="U21" s="186">
        <v>0</v>
      </c>
      <c r="V21" s="186">
        <v>0</v>
      </c>
      <c r="W21" s="186">
        <v>0</v>
      </c>
      <c r="X21" s="186">
        <v>0</v>
      </c>
      <c r="Y21" s="186">
        <v>0</v>
      </c>
      <c r="Z21" s="186">
        <v>0</v>
      </c>
      <c r="AA21" s="186">
        <v>0</v>
      </c>
    </row>
    <row r="22" spans="1:27" ht="11.25" customHeight="1" x14ac:dyDescent="0.2">
      <c r="A22" s="185" t="s">
        <v>0</v>
      </c>
      <c r="C22" s="187">
        <v>0</v>
      </c>
      <c r="D22" s="187">
        <v>0</v>
      </c>
      <c r="E22" s="187">
        <v>0</v>
      </c>
      <c r="F22" s="187">
        <v>0</v>
      </c>
      <c r="G22" s="187">
        <v>0</v>
      </c>
      <c r="H22" s="187">
        <v>0</v>
      </c>
      <c r="I22" s="187">
        <v>0</v>
      </c>
      <c r="J22" s="187">
        <v>0</v>
      </c>
      <c r="K22" s="187">
        <v>0</v>
      </c>
      <c r="L22" s="187">
        <v>0</v>
      </c>
      <c r="M22" s="187">
        <v>0</v>
      </c>
      <c r="N22" s="187">
        <v>0</v>
      </c>
      <c r="O22" s="187">
        <v>0</v>
      </c>
      <c r="P22" s="187">
        <v>0</v>
      </c>
      <c r="Q22" s="187">
        <v>0</v>
      </c>
      <c r="R22" s="187">
        <v>0</v>
      </c>
      <c r="S22" s="187">
        <v>0</v>
      </c>
      <c r="T22" s="187">
        <v>0</v>
      </c>
      <c r="U22" s="187">
        <v>0</v>
      </c>
      <c r="V22" s="187">
        <v>0</v>
      </c>
      <c r="W22" s="187">
        <v>0</v>
      </c>
      <c r="X22" s="187">
        <v>0</v>
      </c>
      <c r="Y22" s="187">
        <v>0</v>
      </c>
      <c r="Z22" s="187">
        <v>0</v>
      </c>
      <c r="AA22" s="187">
        <v>0</v>
      </c>
    </row>
    <row r="23" spans="1:27" ht="13.5" customHeight="1" thickBot="1" x14ac:dyDescent="0.25"/>
    <row r="24" spans="1:27" ht="12" customHeight="1" thickBot="1" x14ac:dyDescent="0.25">
      <c r="A24" s="181" t="s">
        <v>4</v>
      </c>
    </row>
    <row r="25" spans="1:27" ht="13.5" customHeight="1" thickBot="1" x14ac:dyDescent="0.25"/>
    <row r="26" spans="1:27" ht="12" customHeight="1" thickBot="1" x14ac:dyDescent="0.25">
      <c r="A26" s="182" t="s">
        <v>201</v>
      </c>
      <c r="C26" s="183" t="s">
        <v>157</v>
      </c>
      <c r="D26" s="183" t="s">
        <v>158</v>
      </c>
      <c r="E26" s="183" t="s">
        <v>159</v>
      </c>
      <c r="F26" s="183" t="s">
        <v>160</v>
      </c>
      <c r="G26" s="183" t="s">
        <v>161</v>
      </c>
      <c r="H26" s="183" t="s">
        <v>162</v>
      </c>
      <c r="I26" s="183" t="s">
        <v>163</v>
      </c>
      <c r="J26" s="183" t="s">
        <v>164</v>
      </c>
      <c r="K26" s="183" t="s">
        <v>165</v>
      </c>
      <c r="L26" s="183" t="s">
        <v>166</v>
      </c>
      <c r="M26" s="183" t="s">
        <v>167</v>
      </c>
      <c r="N26" s="183" t="s">
        <v>168</v>
      </c>
      <c r="O26" s="183" t="s">
        <v>169</v>
      </c>
      <c r="P26" s="183" t="s">
        <v>170</v>
      </c>
      <c r="Q26" s="183" t="s">
        <v>171</v>
      </c>
      <c r="R26" s="183" t="s">
        <v>172</v>
      </c>
      <c r="S26" s="183" t="s">
        <v>173</v>
      </c>
      <c r="T26" s="183" t="s">
        <v>174</v>
      </c>
      <c r="U26" s="183" t="s">
        <v>175</v>
      </c>
      <c r="V26" s="183" t="s">
        <v>176</v>
      </c>
      <c r="W26" s="183" t="s">
        <v>177</v>
      </c>
      <c r="X26" s="183" t="s">
        <v>178</v>
      </c>
      <c r="Y26" s="183" t="s">
        <v>179</v>
      </c>
      <c r="Z26" s="183" t="s">
        <v>180</v>
      </c>
      <c r="AA26" s="183" t="s">
        <v>39</v>
      </c>
    </row>
    <row r="27" spans="1:27" ht="11.25" customHeight="1" x14ac:dyDescent="0.2">
      <c r="A27" s="185" t="s">
        <v>202</v>
      </c>
      <c r="C27" s="186">
        <v>0</v>
      </c>
      <c r="D27" s="186">
        <v>0</v>
      </c>
      <c r="E27" s="186">
        <v>0</v>
      </c>
      <c r="F27" s="186">
        <v>0</v>
      </c>
      <c r="G27" s="186">
        <v>0</v>
      </c>
      <c r="H27" s="186">
        <v>0</v>
      </c>
      <c r="I27" s="186">
        <v>0</v>
      </c>
      <c r="J27" s="186">
        <v>0</v>
      </c>
      <c r="K27" s="186">
        <v>0</v>
      </c>
      <c r="L27" s="186">
        <v>0</v>
      </c>
      <c r="M27" s="186">
        <v>0</v>
      </c>
      <c r="N27" s="186">
        <v>0</v>
      </c>
      <c r="O27" s="186">
        <v>0</v>
      </c>
      <c r="P27" s="186">
        <v>0</v>
      </c>
      <c r="Q27" s="186">
        <v>0</v>
      </c>
      <c r="R27" s="186">
        <v>0</v>
      </c>
      <c r="S27" s="186">
        <v>0</v>
      </c>
      <c r="T27" s="186">
        <v>0</v>
      </c>
      <c r="U27" s="186">
        <v>0</v>
      </c>
      <c r="V27" s="186">
        <v>0</v>
      </c>
      <c r="W27" s="186">
        <v>0</v>
      </c>
      <c r="X27" s="186">
        <v>0</v>
      </c>
      <c r="Y27" s="186">
        <v>0</v>
      </c>
      <c r="Z27" s="186">
        <v>0</v>
      </c>
      <c r="AA27" s="186">
        <v>0</v>
      </c>
    </row>
    <row r="28" spans="1:27" ht="11.25" customHeight="1" x14ac:dyDescent="0.2">
      <c r="A28" s="185" t="s">
        <v>203</v>
      </c>
      <c r="C28" s="186">
        <v>0</v>
      </c>
      <c r="D28" s="186">
        <v>0</v>
      </c>
      <c r="E28" s="186">
        <v>0</v>
      </c>
      <c r="F28" s="186">
        <v>0</v>
      </c>
      <c r="G28" s="186">
        <v>0</v>
      </c>
      <c r="H28" s="186">
        <v>0</v>
      </c>
      <c r="I28" s="186">
        <v>0</v>
      </c>
      <c r="J28" s="186">
        <v>0</v>
      </c>
      <c r="K28" s="186">
        <v>0</v>
      </c>
      <c r="L28" s="186">
        <v>0</v>
      </c>
      <c r="M28" s="186">
        <v>0</v>
      </c>
      <c r="N28" s="186">
        <v>0</v>
      </c>
      <c r="O28" s="186">
        <v>0</v>
      </c>
      <c r="P28" s="186">
        <v>0</v>
      </c>
      <c r="Q28" s="186">
        <v>0</v>
      </c>
      <c r="R28" s="186">
        <v>0</v>
      </c>
      <c r="S28" s="186">
        <v>0</v>
      </c>
      <c r="T28" s="186">
        <v>0</v>
      </c>
      <c r="U28" s="186">
        <v>0</v>
      </c>
      <c r="V28" s="186">
        <v>0</v>
      </c>
      <c r="W28" s="186">
        <v>0</v>
      </c>
      <c r="X28" s="186">
        <v>0</v>
      </c>
      <c r="Y28" s="186">
        <v>0</v>
      </c>
      <c r="Z28" s="186">
        <v>0</v>
      </c>
      <c r="AA28" s="186">
        <v>0</v>
      </c>
    </row>
    <row r="29" spans="1:27" ht="11.25" customHeight="1" x14ac:dyDescent="0.2">
      <c r="A29" s="185" t="s">
        <v>204</v>
      </c>
      <c r="C29" s="187">
        <v>0</v>
      </c>
      <c r="D29" s="187">
        <v>0</v>
      </c>
      <c r="E29" s="187">
        <v>0</v>
      </c>
      <c r="F29" s="187">
        <v>0</v>
      </c>
      <c r="G29" s="187">
        <v>0</v>
      </c>
      <c r="H29" s="187">
        <v>0</v>
      </c>
      <c r="I29" s="187">
        <v>0</v>
      </c>
      <c r="J29" s="187">
        <v>0</v>
      </c>
      <c r="K29" s="187">
        <v>0</v>
      </c>
      <c r="L29" s="187">
        <v>0</v>
      </c>
      <c r="M29" s="187">
        <v>0</v>
      </c>
      <c r="N29" s="187">
        <v>0</v>
      </c>
      <c r="O29" s="187">
        <v>0</v>
      </c>
      <c r="P29" s="187">
        <v>0</v>
      </c>
      <c r="Q29" s="187">
        <v>0</v>
      </c>
      <c r="R29" s="187">
        <v>0</v>
      </c>
      <c r="S29" s="187">
        <v>0</v>
      </c>
      <c r="T29" s="187">
        <v>0</v>
      </c>
      <c r="U29" s="187">
        <v>0</v>
      </c>
      <c r="V29" s="187">
        <v>0</v>
      </c>
      <c r="W29" s="187">
        <v>0</v>
      </c>
      <c r="X29" s="187">
        <v>0</v>
      </c>
      <c r="Y29" s="187">
        <v>0</v>
      </c>
      <c r="Z29" s="187">
        <v>0</v>
      </c>
      <c r="AA29" s="187">
        <v>0</v>
      </c>
    </row>
    <row r="30" spans="1:27" ht="13.5" customHeight="1" thickBot="1" x14ac:dyDescent="0.25"/>
    <row r="31" spans="1:27" ht="12" customHeight="1" thickBot="1" x14ac:dyDescent="0.25">
      <c r="A31" s="182" t="s">
        <v>205</v>
      </c>
      <c r="C31" s="183" t="s">
        <v>157</v>
      </c>
      <c r="D31" s="183" t="s">
        <v>158</v>
      </c>
      <c r="E31" s="183" t="s">
        <v>159</v>
      </c>
      <c r="F31" s="183" t="s">
        <v>160</v>
      </c>
      <c r="G31" s="183" t="s">
        <v>161</v>
      </c>
      <c r="H31" s="183" t="s">
        <v>162</v>
      </c>
      <c r="I31" s="183" t="s">
        <v>163</v>
      </c>
      <c r="J31" s="183" t="s">
        <v>164</v>
      </c>
      <c r="K31" s="183" t="s">
        <v>165</v>
      </c>
      <c r="L31" s="183" t="s">
        <v>166</v>
      </c>
      <c r="M31" s="183" t="s">
        <v>167</v>
      </c>
      <c r="N31" s="183" t="s">
        <v>168</v>
      </c>
      <c r="O31" s="183" t="s">
        <v>169</v>
      </c>
      <c r="P31" s="183" t="s">
        <v>170</v>
      </c>
      <c r="Q31" s="183" t="s">
        <v>171</v>
      </c>
      <c r="R31" s="183" t="s">
        <v>172</v>
      </c>
      <c r="S31" s="183" t="s">
        <v>173</v>
      </c>
      <c r="T31" s="183" t="s">
        <v>174</v>
      </c>
      <c r="U31" s="183" t="s">
        <v>175</v>
      </c>
      <c r="V31" s="183" t="s">
        <v>176</v>
      </c>
      <c r="W31" s="183" t="s">
        <v>177</v>
      </c>
      <c r="X31" s="183" t="s">
        <v>178</v>
      </c>
      <c r="Y31" s="183" t="s">
        <v>179</v>
      </c>
      <c r="Z31" s="183" t="s">
        <v>180</v>
      </c>
      <c r="AA31" s="183" t="s">
        <v>39</v>
      </c>
    </row>
    <row r="32" spans="1:27" ht="11.25" customHeight="1" x14ac:dyDescent="0.2">
      <c r="A32" s="185" t="s">
        <v>205</v>
      </c>
      <c r="C32" s="186">
        <v>0</v>
      </c>
      <c r="D32" s="186">
        <v>0</v>
      </c>
      <c r="E32" s="186">
        <v>0</v>
      </c>
      <c r="F32" s="186">
        <v>0</v>
      </c>
      <c r="G32" s="186">
        <v>0</v>
      </c>
      <c r="H32" s="186">
        <v>0</v>
      </c>
      <c r="I32" s="186">
        <v>0</v>
      </c>
      <c r="J32" s="186">
        <v>0</v>
      </c>
      <c r="K32" s="186">
        <v>0</v>
      </c>
      <c r="L32" s="186">
        <v>0</v>
      </c>
      <c r="M32" s="186">
        <v>0</v>
      </c>
      <c r="N32" s="186">
        <v>0</v>
      </c>
      <c r="O32" s="186">
        <v>0</v>
      </c>
      <c r="P32" s="186">
        <v>0</v>
      </c>
      <c r="Q32" s="186">
        <v>0</v>
      </c>
      <c r="R32" s="186">
        <v>0</v>
      </c>
      <c r="S32" s="186">
        <v>0</v>
      </c>
      <c r="T32" s="186">
        <v>0</v>
      </c>
      <c r="U32" s="186">
        <v>0</v>
      </c>
      <c r="V32" s="186">
        <v>0</v>
      </c>
      <c r="W32" s="186">
        <v>0</v>
      </c>
      <c r="X32" s="186">
        <v>0</v>
      </c>
      <c r="Y32" s="186">
        <v>0</v>
      </c>
      <c r="Z32" s="186">
        <v>0</v>
      </c>
      <c r="AA32" s="186">
        <v>0</v>
      </c>
    </row>
    <row r="33" spans="1:27" ht="13.5" customHeight="1" thickBot="1" x14ac:dyDescent="0.25"/>
    <row r="34" spans="1:27" ht="11.25" customHeight="1" thickBot="1" x14ac:dyDescent="0.25">
      <c r="A34" s="191" t="s">
        <v>204</v>
      </c>
      <c r="B34" s="192"/>
      <c r="C34" s="193">
        <v>0</v>
      </c>
      <c r="D34" s="193">
        <v>0</v>
      </c>
      <c r="E34" s="193">
        <v>0</v>
      </c>
      <c r="F34" s="193">
        <v>0</v>
      </c>
      <c r="G34" s="193">
        <v>0</v>
      </c>
      <c r="H34" s="193">
        <v>0</v>
      </c>
      <c r="I34" s="193">
        <v>0</v>
      </c>
      <c r="J34" s="193">
        <v>0</v>
      </c>
      <c r="K34" s="193">
        <v>0</v>
      </c>
      <c r="L34" s="193">
        <v>0</v>
      </c>
      <c r="M34" s="193">
        <v>0</v>
      </c>
      <c r="N34" s="193">
        <v>0</v>
      </c>
      <c r="O34" s="193">
        <v>0</v>
      </c>
      <c r="P34" s="193">
        <v>0</v>
      </c>
      <c r="Q34" s="193">
        <v>0</v>
      </c>
      <c r="R34" s="193">
        <v>0</v>
      </c>
      <c r="S34" s="193">
        <v>0</v>
      </c>
      <c r="T34" s="193">
        <v>0</v>
      </c>
      <c r="U34" s="193">
        <v>0</v>
      </c>
      <c r="V34" s="193">
        <v>0</v>
      </c>
      <c r="W34" s="193">
        <v>0</v>
      </c>
      <c r="X34" s="193">
        <v>0</v>
      </c>
      <c r="Y34" s="193">
        <v>0</v>
      </c>
      <c r="Z34" s="193">
        <v>0</v>
      </c>
      <c r="AA34" s="194">
        <v>0</v>
      </c>
    </row>
    <row r="36" spans="1:27" ht="12" customHeight="1" x14ac:dyDescent="0.2">
      <c r="A36" s="184" t="s">
        <v>197</v>
      </c>
    </row>
    <row r="37" spans="1:27" ht="11.25" customHeight="1" x14ac:dyDescent="0.2">
      <c r="A37" s="185" t="s">
        <v>202</v>
      </c>
      <c r="C37" s="186">
        <v>0</v>
      </c>
      <c r="D37" s="186">
        <v>0</v>
      </c>
      <c r="E37" s="186">
        <v>0</v>
      </c>
      <c r="F37" s="186">
        <v>0</v>
      </c>
      <c r="G37" s="186">
        <v>0</v>
      </c>
      <c r="H37" s="186">
        <v>0</v>
      </c>
      <c r="I37" s="186">
        <v>0</v>
      </c>
      <c r="J37" s="186">
        <v>0</v>
      </c>
      <c r="K37" s="186">
        <v>0</v>
      </c>
      <c r="L37" s="186">
        <v>0</v>
      </c>
      <c r="M37" s="186">
        <v>0</v>
      </c>
      <c r="N37" s="186">
        <v>0</v>
      </c>
      <c r="O37" s="186">
        <v>0</v>
      </c>
      <c r="P37" s="186">
        <v>0</v>
      </c>
      <c r="Q37" s="186">
        <v>0</v>
      </c>
      <c r="R37" s="186">
        <v>0</v>
      </c>
      <c r="S37" s="186">
        <v>0</v>
      </c>
      <c r="T37" s="186">
        <v>0</v>
      </c>
      <c r="U37" s="186">
        <v>0</v>
      </c>
      <c r="V37" s="186">
        <v>0</v>
      </c>
      <c r="W37" s="186">
        <v>0</v>
      </c>
      <c r="X37" s="186">
        <v>0</v>
      </c>
      <c r="Y37" s="186">
        <v>0</v>
      </c>
      <c r="Z37" s="186">
        <v>0</v>
      </c>
      <c r="AA37" s="186">
        <v>0</v>
      </c>
    </row>
    <row r="38" spans="1:27" ht="11.25" customHeight="1" x14ac:dyDescent="0.2">
      <c r="A38" s="185" t="s">
        <v>203</v>
      </c>
      <c r="C38" s="186">
        <v>0</v>
      </c>
      <c r="D38" s="186">
        <v>0</v>
      </c>
      <c r="E38" s="186">
        <v>0</v>
      </c>
      <c r="F38" s="186">
        <v>0</v>
      </c>
      <c r="G38" s="186">
        <v>0</v>
      </c>
      <c r="H38" s="186">
        <v>0</v>
      </c>
      <c r="I38" s="186">
        <v>0</v>
      </c>
      <c r="J38" s="186">
        <v>0</v>
      </c>
      <c r="K38" s="186">
        <v>0</v>
      </c>
      <c r="L38" s="186">
        <v>0</v>
      </c>
      <c r="M38" s="186">
        <v>0</v>
      </c>
      <c r="N38" s="186">
        <v>0</v>
      </c>
      <c r="O38" s="186">
        <v>0</v>
      </c>
      <c r="P38" s="186">
        <v>0</v>
      </c>
      <c r="Q38" s="186">
        <v>0</v>
      </c>
      <c r="R38" s="186">
        <v>0</v>
      </c>
      <c r="S38" s="186">
        <v>0</v>
      </c>
      <c r="T38" s="186">
        <v>0</v>
      </c>
      <c r="U38" s="186">
        <v>0</v>
      </c>
      <c r="V38" s="186">
        <v>0</v>
      </c>
      <c r="W38" s="186">
        <v>0</v>
      </c>
      <c r="X38" s="186">
        <v>0</v>
      </c>
      <c r="Y38" s="186">
        <v>0</v>
      </c>
      <c r="Z38" s="186">
        <v>0</v>
      </c>
      <c r="AA38" s="186">
        <v>0</v>
      </c>
    </row>
    <row r="39" spans="1:27" ht="11.25" customHeight="1" x14ac:dyDescent="0.2">
      <c r="A39" s="185" t="s">
        <v>205</v>
      </c>
      <c r="C39" s="186">
        <v>0</v>
      </c>
      <c r="D39" s="186">
        <v>0</v>
      </c>
      <c r="E39" s="186">
        <v>0</v>
      </c>
      <c r="F39" s="186">
        <v>0</v>
      </c>
      <c r="G39" s="186">
        <v>0</v>
      </c>
      <c r="H39" s="186">
        <v>0</v>
      </c>
      <c r="I39" s="186">
        <v>0</v>
      </c>
      <c r="J39" s="186">
        <v>0</v>
      </c>
      <c r="K39" s="186">
        <v>0</v>
      </c>
      <c r="L39" s="186">
        <v>0</v>
      </c>
      <c r="M39" s="186">
        <v>0</v>
      </c>
      <c r="N39" s="186">
        <v>0</v>
      </c>
      <c r="O39" s="186">
        <v>0</v>
      </c>
      <c r="P39" s="186">
        <v>0</v>
      </c>
      <c r="Q39" s="186">
        <v>0</v>
      </c>
      <c r="R39" s="186">
        <v>0</v>
      </c>
      <c r="S39" s="186">
        <v>0</v>
      </c>
      <c r="T39" s="186">
        <v>0</v>
      </c>
      <c r="U39" s="186">
        <v>0</v>
      </c>
      <c r="V39" s="186">
        <v>0</v>
      </c>
      <c r="W39" s="186">
        <v>0</v>
      </c>
      <c r="X39" s="186">
        <v>0</v>
      </c>
      <c r="Y39" s="186">
        <v>0</v>
      </c>
      <c r="Z39" s="186">
        <v>0</v>
      </c>
      <c r="AA39" s="186">
        <v>0</v>
      </c>
    </row>
    <row r="40" spans="1:27" ht="11.25" customHeight="1" x14ac:dyDescent="0.2">
      <c r="A40" s="185" t="s">
        <v>204</v>
      </c>
      <c r="C40" s="187">
        <v>0</v>
      </c>
      <c r="D40" s="187">
        <v>0</v>
      </c>
      <c r="E40" s="187">
        <v>0</v>
      </c>
      <c r="F40" s="187">
        <v>0</v>
      </c>
      <c r="G40" s="187">
        <v>0</v>
      </c>
      <c r="H40" s="187">
        <v>0</v>
      </c>
      <c r="I40" s="187">
        <v>0</v>
      </c>
      <c r="J40" s="187">
        <v>0</v>
      </c>
      <c r="K40" s="187">
        <v>0</v>
      </c>
      <c r="L40" s="187">
        <v>0</v>
      </c>
      <c r="M40" s="187">
        <v>0</v>
      </c>
      <c r="N40" s="187">
        <v>0</v>
      </c>
      <c r="O40" s="187">
        <v>0</v>
      </c>
      <c r="P40" s="187">
        <v>0</v>
      </c>
      <c r="Q40" s="187">
        <v>0</v>
      </c>
      <c r="R40" s="187">
        <v>0</v>
      </c>
      <c r="S40" s="187">
        <v>0</v>
      </c>
      <c r="T40" s="187">
        <v>0</v>
      </c>
      <c r="U40" s="187">
        <v>0</v>
      </c>
      <c r="V40" s="187">
        <v>0</v>
      </c>
      <c r="W40" s="187">
        <v>0</v>
      </c>
      <c r="X40" s="187">
        <v>0</v>
      </c>
      <c r="Y40" s="187">
        <v>0</v>
      </c>
      <c r="Z40" s="187">
        <v>0</v>
      </c>
      <c r="AA40" s="187">
        <v>0</v>
      </c>
    </row>
    <row r="42" spans="1:27" ht="12" customHeight="1" x14ac:dyDescent="0.2">
      <c r="A42" s="184" t="s">
        <v>0</v>
      </c>
    </row>
    <row r="43" spans="1:27" ht="11.25" customHeight="1" x14ac:dyDescent="0.2">
      <c r="A43" s="185" t="s">
        <v>202</v>
      </c>
      <c r="C43" s="186">
        <v>0</v>
      </c>
      <c r="D43" s="186">
        <v>0</v>
      </c>
      <c r="E43" s="186">
        <v>0</v>
      </c>
      <c r="F43" s="186">
        <v>0</v>
      </c>
      <c r="G43" s="186">
        <v>0</v>
      </c>
      <c r="H43" s="186">
        <v>0</v>
      </c>
      <c r="I43" s="186">
        <v>0</v>
      </c>
      <c r="J43" s="186">
        <v>0</v>
      </c>
      <c r="K43" s="186">
        <v>0</v>
      </c>
      <c r="L43" s="186">
        <v>0</v>
      </c>
      <c r="M43" s="186">
        <v>0</v>
      </c>
      <c r="N43" s="186">
        <v>0</v>
      </c>
      <c r="O43" s="186">
        <v>0</v>
      </c>
      <c r="P43" s="186">
        <v>0</v>
      </c>
      <c r="Q43" s="186">
        <v>0</v>
      </c>
      <c r="R43" s="186">
        <v>0</v>
      </c>
      <c r="S43" s="186">
        <v>0</v>
      </c>
      <c r="T43" s="186">
        <v>0</v>
      </c>
      <c r="U43" s="186">
        <v>0</v>
      </c>
      <c r="V43" s="186">
        <v>0</v>
      </c>
      <c r="W43" s="186">
        <v>0</v>
      </c>
      <c r="X43" s="186">
        <v>0</v>
      </c>
      <c r="Y43" s="186">
        <v>0</v>
      </c>
      <c r="Z43" s="186">
        <v>0</v>
      </c>
      <c r="AA43" s="186">
        <v>0</v>
      </c>
    </row>
    <row r="44" spans="1:27" ht="11.25" customHeight="1" x14ac:dyDescent="0.2">
      <c r="A44" s="185" t="s">
        <v>203</v>
      </c>
      <c r="C44" s="186">
        <v>0</v>
      </c>
      <c r="D44" s="186">
        <v>0</v>
      </c>
      <c r="E44" s="186">
        <v>0</v>
      </c>
      <c r="F44" s="186">
        <v>0</v>
      </c>
      <c r="G44" s="186">
        <v>0</v>
      </c>
      <c r="H44" s="186">
        <v>0</v>
      </c>
      <c r="I44" s="186">
        <v>0</v>
      </c>
      <c r="J44" s="186">
        <v>0</v>
      </c>
      <c r="K44" s="186">
        <v>0</v>
      </c>
      <c r="L44" s="186">
        <v>0</v>
      </c>
      <c r="M44" s="186">
        <v>0</v>
      </c>
      <c r="N44" s="186">
        <v>0</v>
      </c>
      <c r="O44" s="186">
        <v>0</v>
      </c>
      <c r="P44" s="186">
        <v>0</v>
      </c>
      <c r="Q44" s="186">
        <v>0</v>
      </c>
      <c r="R44" s="186">
        <v>0</v>
      </c>
      <c r="S44" s="186">
        <v>0</v>
      </c>
      <c r="T44" s="186">
        <v>0</v>
      </c>
      <c r="U44" s="186">
        <v>0</v>
      </c>
      <c r="V44" s="186">
        <v>0</v>
      </c>
      <c r="W44" s="186">
        <v>0</v>
      </c>
      <c r="X44" s="186">
        <v>0</v>
      </c>
      <c r="Y44" s="186">
        <v>0</v>
      </c>
      <c r="Z44" s="186">
        <v>0</v>
      </c>
      <c r="AA44" s="186">
        <v>0</v>
      </c>
    </row>
    <row r="45" spans="1:27" ht="11.25" customHeight="1" x14ac:dyDescent="0.2">
      <c r="A45" s="185" t="s">
        <v>205</v>
      </c>
      <c r="C45" s="186">
        <v>0</v>
      </c>
      <c r="D45" s="186">
        <v>0</v>
      </c>
      <c r="E45" s="186">
        <v>0</v>
      </c>
      <c r="F45" s="186">
        <v>0</v>
      </c>
      <c r="G45" s="186">
        <v>0</v>
      </c>
      <c r="H45" s="186">
        <v>0</v>
      </c>
      <c r="I45" s="186">
        <v>0</v>
      </c>
      <c r="J45" s="186">
        <v>0</v>
      </c>
      <c r="K45" s="186">
        <v>0</v>
      </c>
      <c r="L45" s="186">
        <v>0</v>
      </c>
      <c r="M45" s="186">
        <v>0</v>
      </c>
      <c r="N45" s="186">
        <v>0</v>
      </c>
      <c r="O45" s="186">
        <v>0</v>
      </c>
      <c r="P45" s="186">
        <v>0</v>
      </c>
      <c r="Q45" s="186">
        <v>0</v>
      </c>
      <c r="R45" s="186">
        <v>0</v>
      </c>
      <c r="S45" s="186">
        <v>0</v>
      </c>
      <c r="T45" s="186">
        <v>0</v>
      </c>
      <c r="U45" s="186">
        <v>0</v>
      </c>
      <c r="V45" s="186">
        <v>0</v>
      </c>
      <c r="W45" s="186">
        <v>0</v>
      </c>
      <c r="X45" s="186">
        <v>0</v>
      </c>
      <c r="Y45" s="186">
        <v>0</v>
      </c>
      <c r="Z45" s="186">
        <v>0</v>
      </c>
      <c r="AA45" s="186">
        <v>0</v>
      </c>
    </row>
    <row r="46" spans="1:27" ht="11.25" customHeight="1" x14ac:dyDescent="0.2">
      <c r="A46" s="185" t="s">
        <v>204</v>
      </c>
      <c r="C46" s="187">
        <v>0</v>
      </c>
      <c r="D46" s="187">
        <v>0</v>
      </c>
      <c r="E46" s="187">
        <v>0</v>
      </c>
      <c r="F46" s="187">
        <v>0</v>
      </c>
      <c r="G46" s="187">
        <v>0</v>
      </c>
      <c r="H46" s="187">
        <v>0</v>
      </c>
      <c r="I46" s="187">
        <v>0</v>
      </c>
      <c r="J46" s="187">
        <v>0</v>
      </c>
      <c r="K46" s="187">
        <v>0</v>
      </c>
      <c r="L46" s="187">
        <v>0</v>
      </c>
      <c r="M46" s="187">
        <v>0</v>
      </c>
      <c r="N46" s="187">
        <v>0</v>
      </c>
      <c r="O46" s="187">
        <v>0</v>
      </c>
      <c r="P46" s="187">
        <v>0</v>
      </c>
      <c r="Q46" s="187">
        <v>0</v>
      </c>
      <c r="R46" s="187">
        <v>0</v>
      </c>
      <c r="S46" s="187">
        <v>0</v>
      </c>
      <c r="T46" s="187">
        <v>0</v>
      </c>
      <c r="U46" s="187">
        <v>0</v>
      </c>
      <c r="V46" s="187">
        <v>0</v>
      </c>
      <c r="W46" s="187">
        <v>0</v>
      </c>
      <c r="X46" s="187">
        <v>0</v>
      </c>
      <c r="Y46" s="187">
        <v>0</v>
      </c>
      <c r="Z46" s="187">
        <v>0</v>
      </c>
      <c r="AA46" s="187">
        <v>0</v>
      </c>
    </row>
    <row r="48" spans="1:27" ht="12" customHeight="1" x14ac:dyDescent="0.2">
      <c r="A48" s="184" t="s">
        <v>198</v>
      </c>
    </row>
    <row r="49" spans="1:27" ht="11.25" customHeight="1" x14ac:dyDescent="0.2">
      <c r="A49" s="185" t="s">
        <v>41</v>
      </c>
      <c r="C49" s="188">
        <v>3.53</v>
      </c>
      <c r="D49" s="188">
        <v>3.67</v>
      </c>
      <c r="E49" s="188">
        <v>3.64</v>
      </c>
      <c r="F49" s="188">
        <v>3.52</v>
      </c>
      <c r="G49" s="188">
        <v>3.58</v>
      </c>
      <c r="H49" s="188">
        <v>3.65</v>
      </c>
      <c r="I49" s="188">
        <v>3.71</v>
      </c>
      <c r="J49" s="188">
        <v>3.77</v>
      </c>
      <c r="K49" s="188">
        <v>3.78</v>
      </c>
      <c r="L49" s="188">
        <v>3.81</v>
      </c>
      <c r="M49" s="188">
        <v>4.25</v>
      </c>
      <c r="N49" s="188">
        <v>4.51</v>
      </c>
      <c r="O49" s="188">
        <v>4.6399999999999997</v>
      </c>
      <c r="P49" s="188">
        <v>4.54</v>
      </c>
      <c r="Q49" s="188">
        <v>4.42</v>
      </c>
      <c r="R49" s="188">
        <v>4.2300000000000004</v>
      </c>
      <c r="S49" s="188">
        <v>4.21</v>
      </c>
      <c r="T49" s="188">
        <v>4.2699999999999996</v>
      </c>
      <c r="U49" s="188">
        <v>4.32</v>
      </c>
      <c r="V49" s="188">
        <v>4.38</v>
      </c>
      <c r="W49" s="188">
        <v>4.37</v>
      </c>
      <c r="X49" s="188">
        <v>4.42</v>
      </c>
      <c r="Y49" s="188">
        <v>4.6500000000000004</v>
      </c>
      <c r="Z49" s="188">
        <v>4.87</v>
      </c>
      <c r="AA49" s="188"/>
    </row>
    <row r="50" spans="1:27" ht="11.25" customHeight="1" x14ac:dyDescent="0.2">
      <c r="A50" s="185" t="s">
        <v>197</v>
      </c>
      <c r="C50" s="188">
        <v>3.74</v>
      </c>
      <c r="D50" s="188">
        <v>3.6</v>
      </c>
      <c r="E50" s="188">
        <v>3.55</v>
      </c>
      <c r="F50" s="188">
        <v>3.46</v>
      </c>
      <c r="G50" s="188">
        <v>3.51</v>
      </c>
      <c r="H50" s="188">
        <v>3.59</v>
      </c>
      <c r="I50" s="188">
        <v>3.65</v>
      </c>
      <c r="J50" s="188">
        <v>3.7</v>
      </c>
      <c r="K50" s="188">
        <v>3.71</v>
      </c>
      <c r="L50" s="188">
        <v>3.59</v>
      </c>
      <c r="M50" s="188">
        <v>4.18</v>
      </c>
      <c r="N50" s="188">
        <v>4.4400000000000004</v>
      </c>
      <c r="O50" s="188">
        <v>4.5599999999999996</v>
      </c>
      <c r="P50" s="188">
        <v>4.47</v>
      </c>
      <c r="Q50" s="188">
        <v>4.3499999999999996</v>
      </c>
      <c r="R50" s="188">
        <v>4.13</v>
      </c>
      <c r="S50" s="188">
        <v>4.12</v>
      </c>
      <c r="T50" s="188">
        <v>4.17</v>
      </c>
      <c r="U50" s="188">
        <v>4.24</v>
      </c>
      <c r="V50" s="188">
        <v>4.3</v>
      </c>
      <c r="W50" s="188">
        <v>4.29</v>
      </c>
      <c r="X50" s="188">
        <v>4.34</v>
      </c>
      <c r="Y50" s="188">
        <v>4.59</v>
      </c>
      <c r="Z50" s="188">
        <v>4.8</v>
      </c>
      <c r="AA50" s="188"/>
    </row>
    <row r="51" spans="1:27" ht="11.25" customHeight="1" x14ac:dyDescent="0.2">
      <c r="A51" s="185" t="s">
        <v>0</v>
      </c>
      <c r="C51" s="189">
        <v>-0.21</v>
      </c>
      <c r="D51" s="189">
        <v>6.999999999999984E-2</v>
      </c>
      <c r="E51" s="189">
        <v>9.0000000000000302E-2</v>
      </c>
      <c r="F51" s="189">
        <v>6.0000000000000053E-2</v>
      </c>
      <c r="G51" s="189">
        <v>7.0000000000000284E-2</v>
      </c>
      <c r="H51" s="189">
        <v>6.0000000000000053E-2</v>
      </c>
      <c r="I51" s="189">
        <v>6.0000000000000053E-2</v>
      </c>
      <c r="J51" s="189">
        <v>6.999999999999984E-2</v>
      </c>
      <c r="K51" s="189">
        <v>6.999999999999984E-2</v>
      </c>
      <c r="L51" s="189">
        <v>0.22</v>
      </c>
      <c r="M51" s="189">
        <v>7.0000000000000284E-2</v>
      </c>
      <c r="N51" s="189">
        <v>6.9999999999999396E-2</v>
      </c>
      <c r="O51" s="189">
        <v>8.0000000000000071E-2</v>
      </c>
      <c r="P51" s="189">
        <v>7.0000000000000284E-2</v>
      </c>
      <c r="Q51" s="189">
        <v>7.0000000000000284E-2</v>
      </c>
      <c r="R51" s="189">
        <v>0.10000000000000053</v>
      </c>
      <c r="S51" s="189">
        <v>8.9999999999999858E-2</v>
      </c>
      <c r="T51" s="189">
        <v>9.9999999999999645E-2</v>
      </c>
      <c r="U51" s="189">
        <v>8.0000000000000071E-2</v>
      </c>
      <c r="V51" s="189">
        <v>8.0000000000000071E-2</v>
      </c>
      <c r="W51" s="189">
        <v>8.0000000000000071E-2</v>
      </c>
      <c r="X51" s="189">
        <v>8.0000000000000071E-2</v>
      </c>
      <c r="Y51" s="189">
        <v>6.0000000000000497E-2</v>
      </c>
      <c r="Z51" s="189">
        <v>7.0000000000000284E-2</v>
      </c>
      <c r="AA51" s="188"/>
    </row>
    <row r="53" spans="1:27" ht="12" customHeight="1" x14ac:dyDescent="0.2">
      <c r="A53" s="184" t="s">
        <v>5</v>
      </c>
    </row>
    <row r="54" spans="1:27" ht="11.25" customHeight="1" x14ac:dyDescent="0.2">
      <c r="A54" s="185" t="s">
        <v>6</v>
      </c>
      <c r="C54" s="188">
        <v>0</v>
      </c>
      <c r="D54" s="188">
        <v>0</v>
      </c>
      <c r="E54" s="188">
        <v>0</v>
      </c>
      <c r="F54" s="188">
        <v>0</v>
      </c>
      <c r="G54" s="188">
        <v>0</v>
      </c>
      <c r="H54" s="188">
        <v>0</v>
      </c>
      <c r="I54" s="188">
        <v>0</v>
      </c>
      <c r="J54" s="188">
        <v>0</v>
      </c>
      <c r="K54" s="188">
        <v>0</v>
      </c>
      <c r="L54" s="188">
        <v>0</v>
      </c>
      <c r="M54" s="188">
        <v>0</v>
      </c>
      <c r="N54" s="188">
        <v>0</v>
      </c>
      <c r="O54" s="188">
        <v>0</v>
      </c>
      <c r="P54" s="188">
        <v>0</v>
      </c>
      <c r="Q54" s="188">
        <v>0</v>
      </c>
      <c r="R54" s="188">
        <v>0</v>
      </c>
      <c r="S54" s="188">
        <v>0</v>
      </c>
      <c r="T54" s="188">
        <v>0</v>
      </c>
      <c r="U54" s="188">
        <v>0</v>
      </c>
      <c r="V54" s="188">
        <v>0</v>
      </c>
      <c r="W54" s="188">
        <v>0</v>
      </c>
      <c r="X54" s="188">
        <v>0</v>
      </c>
      <c r="Y54" s="188">
        <v>0</v>
      </c>
      <c r="Z54" s="188">
        <v>0</v>
      </c>
      <c r="AA54" s="188"/>
    </row>
    <row r="55" spans="1:27" ht="11.25" customHeight="1" x14ac:dyDescent="0.2">
      <c r="A55" s="185" t="s">
        <v>7</v>
      </c>
      <c r="C55" s="188">
        <v>0</v>
      </c>
      <c r="D55" s="188">
        <v>0</v>
      </c>
      <c r="E55" s="188">
        <v>0</v>
      </c>
      <c r="F55" s="188">
        <v>0</v>
      </c>
      <c r="G55" s="188">
        <v>0</v>
      </c>
      <c r="H55" s="188">
        <v>0</v>
      </c>
      <c r="I55" s="188">
        <v>0</v>
      </c>
      <c r="J55" s="188">
        <v>0</v>
      </c>
      <c r="K55" s="188">
        <v>0</v>
      </c>
      <c r="L55" s="188">
        <v>0</v>
      </c>
      <c r="M55" s="188">
        <v>0</v>
      </c>
      <c r="N55" s="188">
        <v>0</v>
      </c>
      <c r="O55" s="188">
        <v>0</v>
      </c>
      <c r="P55" s="188">
        <v>0</v>
      </c>
      <c r="Q55" s="188">
        <v>0</v>
      </c>
      <c r="R55" s="188">
        <v>0</v>
      </c>
      <c r="S55" s="188">
        <v>0</v>
      </c>
      <c r="T55" s="188">
        <v>0</v>
      </c>
      <c r="U55" s="188">
        <v>0</v>
      </c>
      <c r="V55" s="188">
        <v>0</v>
      </c>
      <c r="W55" s="188">
        <v>0</v>
      </c>
      <c r="X55" s="188">
        <v>0</v>
      </c>
      <c r="Y55" s="188">
        <v>0</v>
      </c>
      <c r="Z55" s="188">
        <v>0</v>
      </c>
      <c r="AA55" s="188"/>
    </row>
    <row r="57" spans="1:27" ht="12" customHeight="1" x14ac:dyDescent="0.2">
      <c r="A57" s="184" t="s">
        <v>199</v>
      </c>
    </row>
    <row r="58" spans="1:27" ht="11.25" customHeight="1" x14ac:dyDescent="0.2">
      <c r="A58" s="185" t="s">
        <v>200</v>
      </c>
      <c r="C58" s="186">
        <v>0</v>
      </c>
      <c r="D58" s="186">
        <v>0</v>
      </c>
      <c r="E58" s="186">
        <v>0</v>
      </c>
      <c r="F58" s="186">
        <v>0</v>
      </c>
      <c r="G58" s="186">
        <v>0</v>
      </c>
      <c r="H58" s="186">
        <v>0</v>
      </c>
      <c r="I58" s="186">
        <v>0</v>
      </c>
      <c r="J58" s="186">
        <v>0</v>
      </c>
      <c r="K58" s="186">
        <v>0</v>
      </c>
      <c r="L58" s="186">
        <v>0</v>
      </c>
      <c r="M58" s="186">
        <v>0</v>
      </c>
      <c r="N58" s="186">
        <v>0</v>
      </c>
      <c r="O58" s="186">
        <v>0</v>
      </c>
      <c r="P58" s="186">
        <v>0</v>
      </c>
      <c r="Q58" s="186">
        <v>0</v>
      </c>
      <c r="R58" s="186">
        <v>0</v>
      </c>
      <c r="S58" s="186">
        <v>0</v>
      </c>
      <c r="T58" s="186">
        <v>0</v>
      </c>
      <c r="U58" s="186">
        <v>0</v>
      </c>
      <c r="V58" s="186">
        <v>0</v>
      </c>
      <c r="W58" s="186">
        <v>0</v>
      </c>
      <c r="X58" s="186">
        <v>0</v>
      </c>
      <c r="Y58" s="186">
        <v>0</v>
      </c>
      <c r="Z58" s="186">
        <v>0</v>
      </c>
      <c r="AA58" s="186">
        <v>0</v>
      </c>
    </row>
    <row r="59" spans="1:27" ht="11.25" customHeight="1" thickBot="1" x14ac:dyDescent="0.25">
      <c r="A59" s="185" t="s">
        <v>206</v>
      </c>
      <c r="C59" s="186">
        <v>0</v>
      </c>
      <c r="D59" s="186">
        <v>0</v>
      </c>
      <c r="E59" s="186">
        <v>0</v>
      </c>
      <c r="F59" s="186">
        <v>0</v>
      </c>
      <c r="G59" s="186">
        <v>0</v>
      </c>
      <c r="H59" s="186">
        <v>0</v>
      </c>
      <c r="I59" s="186">
        <v>0</v>
      </c>
      <c r="J59" s="186">
        <v>0</v>
      </c>
      <c r="K59" s="186">
        <v>0</v>
      </c>
      <c r="L59" s="186">
        <v>0</v>
      </c>
      <c r="M59" s="186">
        <v>0</v>
      </c>
      <c r="N59" s="186">
        <v>0</v>
      </c>
      <c r="O59" s="186">
        <v>0</v>
      </c>
      <c r="P59" s="186">
        <v>0</v>
      </c>
      <c r="Q59" s="186">
        <v>0</v>
      </c>
      <c r="R59" s="186">
        <v>0</v>
      </c>
      <c r="S59" s="186">
        <v>0</v>
      </c>
      <c r="T59" s="186">
        <v>0</v>
      </c>
      <c r="U59" s="186">
        <v>0</v>
      </c>
      <c r="V59" s="186">
        <v>0</v>
      </c>
      <c r="W59" s="186">
        <v>0</v>
      </c>
      <c r="X59" s="186">
        <v>0</v>
      </c>
      <c r="Y59" s="186">
        <v>0</v>
      </c>
      <c r="Z59" s="186">
        <v>0</v>
      </c>
      <c r="AA59" s="186">
        <v>0</v>
      </c>
    </row>
    <row r="60" spans="1:27" ht="11.25" customHeight="1" thickBot="1" x14ac:dyDescent="0.25">
      <c r="A60" s="191" t="s">
        <v>146</v>
      </c>
      <c r="B60" s="192"/>
      <c r="C60" s="193">
        <v>0</v>
      </c>
      <c r="D60" s="193">
        <v>0</v>
      </c>
      <c r="E60" s="193">
        <v>0</v>
      </c>
      <c r="F60" s="193">
        <v>0</v>
      </c>
      <c r="G60" s="193">
        <v>0</v>
      </c>
      <c r="H60" s="193">
        <v>0</v>
      </c>
      <c r="I60" s="193">
        <v>0</v>
      </c>
      <c r="J60" s="193">
        <v>0</v>
      </c>
      <c r="K60" s="193">
        <v>0</v>
      </c>
      <c r="L60" s="193">
        <v>0</v>
      </c>
      <c r="M60" s="193">
        <v>0</v>
      </c>
      <c r="N60" s="193">
        <v>0</v>
      </c>
      <c r="O60" s="193">
        <v>0</v>
      </c>
      <c r="P60" s="193">
        <v>0</v>
      </c>
      <c r="Q60" s="193">
        <v>0</v>
      </c>
      <c r="R60" s="193">
        <v>0</v>
      </c>
      <c r="S60" s="193">
        <v>0</v>
      </c>
      <c r="T60" s="193">
        <v>0</v>
      </c>
      <c r="U60" s="193">
        <v>0</v>
      </c>
      <c r="V60" s="193">
        <v>0</v>
      </c>
      <c r="W60" s="193">
        <v>0</v>
      </c>
      <c r="X60" s="193">
        <v>0</v>
      </c>
      <c r="Y60" s="193">
        <v>0</v>
      </c>
      <c r="Z60" s="193">
        <v>0</v>
      </c>
      <c r="AA60" s="194">
        <v>0</v>
      </c>
    </row>
    <row r="61" spans="1:27" ht="11.25" customHeight="1" x14ac:dyDescent="0.2">
      <c r="A61" s="185" t="s">
        <v>2</v>
      </c>
      <c r="C61" s="186">
        <v>0</v>
      </c>
      <c r="D61" s="186">
        <v>0</v>
      </c>
      <c r="E61" s="186">
        <v>0</v>
      </c>
      <c r="F61" s="186">
        <v>0</v>
      </c>
      <c r="G61" s="186">
        <v>0</v>
      </c>
      <c r="H61" s="186">
        <v>0</v>
      </c>
      <c r="I61" s="186">
        <v>0</v>
      </c>
      <c r="J61" s="186">
        <v>0</v>
      </c>
      <c r="K61" s="186">
        <v>0</v>
      </c>
      <c r="L61" s="186">
        <v>0</v>
      </c>
      <c r="M61" s="186">
        <v>0</v>
      </c>
      <c r="N61" s="186">
        <v>0</v>
      </c>
      <c r="O61" s="186">
        <v>0</v>
      </c>
      <c r="P61" s="186">
        <v>0</v>
      </c>
      <c r="Q61" s="186">
        <v>0</v>
      </c>
      <c r="R61" s="186">
        <v>0</v>
      </c>
      <c r="S61" s="186">
        <v>0</v>
      </c>
      <c r="T61" s="186">
        <v>0</v>
      </c>
      <c r="U61" s="186">
        <v>0</v>
      </c>
      <c r="V61" s="186">
        <v>0</v>
      </c>
      <c r="W61" s="186">
        <v>0</v>
      </c>
      <c r="X61" s="186">
        <v>0</v>
      </c>
      <c r="Y61" s="186">
        <v>0</v>
      </c>
      <c r="Z61" s="186">
        <v>0</v>
      </c>
      <c r="AA61" s="186">
        <v>0</v>
      </c>
    </row>
    <row r="62" spans="1:27" ht="11.25" customHeight="1" x14ac:dyDescent="0.2">
      <c r="A62" s="185" t="s">
        <v>0</v>
      </c>
      <c r="C62" s="187">
        <v>0</v>
      </c>
      <c r="D62" s="187">
        <v>0</v>
      </c>
      <c r="E62" s="187">
        <v>0</v>
      </c>
      <c r="F62" s="187">
        <v>0</v>
      </c>
      <c r="G62" s="187">
        <v>0</v>
      </c>
      <c r="H62" s="187">
        <v>0</v>
      </c>
      <c r="I62" s="187">
        <v>0</v>
      </c>
      <c r="J62" s="187">
        <v>0</v>
      </c>
      <c r="K62" s="187">
        <v>0</v>
      </c>
      <c r="L62" s="187">
        <v>0</v>
      </c>
      <c r="M62" s="187">
        <v>0</v>
      </c>
      <c r="N62" s="187">
        <v>0</v>
      </c>
      <c r="O62" s="187">
        <v>0</v>
      </c>
      <c r="P62" s="187">
        <v>0</v>
      </c>
      <c r="Q62" s="187">
        <v>0</v>
      </c>
      <c r="R62" s="187">
        <v>0</v>
      </c>
      <c r="S62" s="187">
        <v>0</v>
      </c>
      <c r="T62" s="187">
        <v>0</v>
      </c>
      <c r="U62" s="187">
        <v>0</v>
      </c>
      <c r="V62" s="187">
        <v>0</v>
      </c>
      <c r="W62" s="187">
        <v>0</v>
      </c>
      <c r="X62" s="187">
        <v>0</v>
      </c>
      <c r="Y62" s="187">
        <v>0</v>
      </c>
      <c r="Z62" s="187">
        <v>0</v>
      </c>
      <c r="AA62" s="187">
        <v>0</v>
      </c>
    </row>
    <row r="63" spans="1:27" ht="13.5" customHeight="1" thickBot="1" x14ac:dyDescent="0.25"/>
    <row r="64" spans="1:27" ht="12" customHeight="1" thickBot="1" x14ac:dyDescent="0.25">
      <c r="A64" s="181" t="s">
        <v>8</v>
      </c>
    </row>
    <row r="65" spans="1:27" ht="13.5" customHeight="1" thickBot="1" x14ac:dyDescent="0.25"/>
    <row r="66" spans="1:27" ht="12" customHeight="1" thickBot="1" x14ac:dyDescent="0.25">
      <c r="A66" s="182" t="s">
        <v>201</v>
      </c>
      <c r="C66" s="183" t="s">
        <v>157</v>
      </c>
      <c r="D66" s="183" t="s">
        <v>158</v>
      </c>
      <c r="E66" s="183" t="s">
        <v>159</v>
      </c>
      <c r="F66" s="183" t="s">
        <v>160</v>
      </c>
      <c r="G66" s="183" t="s">
        <v>161</v>
      </c>
      <c r="H66" s="183" t="s">
        <v>162</v>
      </c>
      <c r="I66" s="183" t="s">
        <v>163</v>
      </c>
      <c r="J66" s="183" t="s">
        <v>164</v>
      </c>
      <c r="K66" s="183" t="s">
        <v>165</v>
      </c>
      <c r="L66" s="183" t="s">
        <v>166</v>
      </c>
      <c r="M66" s="183" t="s">
        <v>167</v>
      </c>
      <c r="N66" s="183" t="s">
        <v>168</v>
      </c>
      <c r="O66" s="183" t="s">
        <v>169</v>
      </c>
      <c r="P66" s="183" t="s">
        <v>170</v>
      </c>
      <c r="Q66" s="183" t="s">
        <v>171</v>
      </c>
      <c r="R66" s="183" t="s">
        <v>172</v>
      </c>
      <c r="S66" s="183" t="s">
        <v>173</v>
      </c>
      <c r="T66" s="183" t="s">
        <v>174</v>
      </c>
      <c r="U66" s="183" t="s">
        <v>175</v>
      </c>
      <c r="V66" s="183" t="s">
        <v>176</v>
      </c>
      <c r="W66" s="183" t="s">
        <v>177</v>
      </c>
      <c r="X66" s="183" t="s">
        <v>178</v>
      </c>
      <c r="Y66" s="183" t="s">
        <v>179</v>
      </c>
      <c r="Z66" s="183" t="s">
        <v>180</v>
      </c>
      <c r="AA66" s="183" t="s">
        <v>39</v>
      </c>
    </row>
    <row r="67" spans="1:27" ht="11.25" customHeight="1" x14ac:dyDescent="0.2">
      <c r="A67" s="185" t="s">
        <v>202</v>
      </c>
      <c r="C67" s="186">
        <v>0</v>
      </c>
      <c r="D67" s="186">
        <v>0</v>
      </c>
      <c r="E67" s="186">
        <v>0</v>
      </c>
      <c r="F67" s="186">
        <v>0</v>
      </c>
      <c r="G67" s="186">
        <v>0</v>
      </c>
      <c r="H67" s="186">
        <v>0</v>
      </c>
      <c r="I67" s="186">
        <v>0</v>
      </c>
      <c r="J67" s="186">
        <v>0</v>
      </c>
      <c r="K67" s="186">
        <v>0</v>
      </c>
      <c r="L67" s="186">
        <v>0</v>
      </c>
      <c r="M67" s="186">
        <v>0</v>
      </c>
      <c r="N67" s="186">
        <v>0</v>
      </c>
      <c r="O67" s="186">
        <v>0</v>
      </c>
      <c r="P67" s="186">
        <v>0</v>
      </c>
      <c r="Q67" s="186">
        <v>0</v>
      </c>
      <c r="R67" s="186">
        <v>0</v>
      </c>
      <c r="S67" s="186">
        <v>0</v>
      </c>
      <c r="T67" s="186">
        <v>0</v>
      </c>
      <c r="U67" s="186">
        <v>0</v>
      </c>
      <c r="V67" s="186">
        <v>0</v>
      </c>
      <c r="W67" s="186">
        <v>0</v>
      </c>
      <c r="X67" s="186">
        <v>0</v>
      </c>
      <c r="Y67" s="186">
        <v>0</v>
      </c>
      <c r="Z67" s="186">
        <v>0</v>
      </c>
      <c r="AA67" s="186">
        <v>0</v>
      </c>
    </row>
    <row r="68" spans="1:27" ht="11.25" customHeight="1" x14ac:dyDescent="0.2">
      <c r="A68" s="185" t="s">
        <v>203</v>
      </c>
      <c r="C68" s="186">
        <v>0</v>
      </c>
      <c r="D68" s="186">
        <v>0</v>
      </c>
      <c r="E68" s="186">
        <v>0</v>
      </c>
      <c r="F68" s="186">
        <v>0</v>
      </c>
      <c r="G68" s="186">
        <v>0</v>
      </c>
      <c r="H68" s="186">
        <v>0</v>
      </c>
      <c r="I68" s="186">
        <v>0</v>
      </c>
      <c r="J68" s="186">
        <v>0</v>
      </c>
      <c r="K68" s="186">
        <v>0</v>
      </c>
      <c r="L68" s="186">
        <v>0</v>
      </c>
      <c r="M68" s="186">
        <v>0</v>
      </c>
      <c r="N68" s="186">
        <v>0</v>
      </c>
      <c r="O68" s="186">
        <v>0</v>
      </c>
      <c r="P68" s="186">
        <v>0</v>
      </c>
      <c r="Q68" s="186">
        <v>0</v>
      </c>
      <c r="R68" s="186">
        <v>0</v>
      </c>
      <c r="S68" s="186">
        <v>0</v>
      </c>
      <c r="T68" s="186">
        <v>0</v>
      </c>
      <c r="U68" s="186">
        <v>0</v>
      </c>
      <c r="V68" s="186">
        <v>0</v>
      </c>
      <c r="W68" s="186">
        <v>0</v>
      </c>
      <c r="X68" s="186">
        <v>0</v>
      </c>
      <c r="Y68" s="186">
        <v>0</v>
      </c>
      <c r="Z68" s="186">
        <v>0</v>
      </c>
      <c r="AA68" s="186">
        <v>0</v>
      </c>
    </row>
    <row r="69" spans="1:27" ht="11.25" customHeight="1" x14ac:dyDescent="0.2">
      <c r="A69" s="185" t="s">
        <v>204</v>
      </c>
      <c r="C69" s="187">
        <v>0</v>
      </c>
      <c r="D69" s="187">
        <v>0</v>
      </c>
      <c r="E69" s="187">
        <v>0</v>
      </c>
      <c r="F69" s="187">
        <v>0</v>
      </c>
      <c r="G69" s="187">
        <v>0</v>
      </c>
      <c r="H69" s="187">
        <v>0</v>
      </c>
      <c r="I69" s="187">
        <v>0</v>
      </c>
      <c r="J69" s="187">
        <v>0</v>
      </c>
      <c r="K69" s="187">
        <v>0</v>
      </c>
      <c r="L69" s="187">
        <v>0</v>
      </c>
      <c r="M69" s="187">
        <v>0</v>
      </c>
      <c r="N69" s="187">
        <v>0</v>
      </c>
      <c r="O69" s="187">
        <v>0</v>
      </c>
      <c r="P69" s="187">
        <v>0</v>
      </c>
      <c r="Q69" s="187">
        <v>0</v>
      </c>
      <c r="R69" s="187">
        <v>0</v>
      </c>
      <c r="S69" s="187">
        <v>0</v>
      </c>
      <c r="T69" s="187">
        <v>0</v>
      </c>
      <c r="U69" s="187">
        <v>0</v>
      </c>
      <c r="V69" s="187">
        <v>0</v>
      </c>
      <c r="W69" s="187">
        <v>0</v>
      </c>
      <c r="X69" s="187">
        <v>0</v>
      </c>
      <c r="Y69" s="187">
        <v>0</v>
      </c>
      <c r="Z69" s="187">
        <v>0</v>
      </c>
      <c r="AA69" s="187">
        <v>0</v>
      </c>
    </row>
    <row r="70" spans="1:27" ht="13.5" customHeight="1" thickBot="1" x14ac:dyDescent="0.25"/>
    <row r="71" spans="1:27" ht="12" customHeight="1" thickBot="1" x14ac:dyDescent="0.25">
      <c r="A71" s="182" t="s">
        <v>205</v>
      </c>
      <c r="C71" s="183" t="s">
        <v>157</v>
      </c>
      <c r="D71" s="183" t="s">
        <v>158</v>
      </c>
      <c r="E71" s="183" t="s">
        <v>159</v>
      </c>
      <c r="F71" s="183" t="s">
        <v>160</v>
      </c>
      <c r="G71" s="183" t="s">
        <v>161</v>
      </c>
      <c r="H71" s="183" t="s">
        <v>162</v>
      </c>
      <c r="I71" s="183" t="s">
        <v>163</v>
      </c>
      <c r="J71" s="183" t="s">
        <v>164</v>
      </c>
      <c r="K71" s="183" t="s">
        <v>165</v>
      </c>
      <c r="L71" s="183" t="s">
        <v>166</v>
      </c>
      <c r="M71" s="183" t="s">
        <v>167</v>
      </c>
      <c r="N71" s="183" t="s">
        <v>168</v>
      </c>
      <c r="O71" s="183" t="s">
        <v>169</v>
      </c>
      <c r="P71" s="183" t="s">
        <v>170</v>
      </c>
      <c r="Q71" s="183" t="s">
        <v>171</v>
      </c>
      <c r="R71" s="183" t="s">
        <v>172</v>
      </c>
      <c r="S71" s="183" t="s">
        <v>173</v>
      </c>
      <c r="T71" s="183" t="s">
        <v>174</v>
      </c>
      <c r="U71" s="183" t="s">
        <v>175</v>
      </c>
      <c r="V71" s="183" t="s">
        <v>176</v>
      </c>
      <c r="W71" s="183" t="s">
        <v>177</v>
      </c>
      <c r="X71" s="183" t="s">
        <v>178</v>
      </c>
      <c r="Y71" s="183" t="s">
        <v>179</v>
      </c>
      <c r="Z71" s="183" t="s">
        <v>180</v>
      </c>
      <c r="AA71" s="183" t="s">
        <v>39</v>
      </c>
    </row>
    <row r="72" spans="1:27" ht="11.25" customHeight="1" x14ac:dyDescent="0.2">
      <c r="A72" s="185" t="s">
        <v>205</v>
      </c>
      <c r="C72" s="186">
        <v>0</v>
      </c>
      <c r="D72" s="186">
        <v>0</v>
      </c>
      <c r="E72" s="186">
        <v>0</v>
      </c>
      <c r="F72" s="186">
        <v>0</v>
      </c>
      <c r="G72" s="186">
        <v>0</v>
      </c>
      <c r="H72" s="186">
        <v>0</v>
      </c>
      <c r="I72" s="186">
        <v>0</v>
      </c>
      <c r="J72" s="186">
        <v>0</v>
      </c>
      <c r="K72" s="186">
        <v>0</v>
      </c>
      <c r="L72" s="186">
        <v>0</v>
      </c>
      <c r="M72" s="186">
        <v>0</v>
      </c>
      <c r="N72" s="186">
        <v>0</v>
      </c>
      <c r="O72" s="186">
        <v>0</v>
      </c>
      <c r="P72" s="186">
        <v>0</v>
      </c>
      <c r="Q72" s="186">
        <v>0</v>
      </c>
      <c r="R72" s="186">
        <v>0</v>
      </c>
      <c r="S72" s="186">
        <v>0</v>
      </c>
      <c r="T72" s="186">
        <v>0</v>
      </c>
      <c r="U72" s="186">
        <v>0</v>
      </c>
      <c r="V72" s="186">
        <v>0</v>
      </c>
      <c r="W72" s="186">
        <v>0</v>
      </c>
      <c r="X72" s="186">
        <v>0</v>
      </c>
      <c r="Y72" s="186">
        <v>0</v>
      </c>
      <c r="Z72" s="186">
        <v>0</v>
      </c>
      <c r="AA72" s="186">
        <v>0</v>
      </c>
    </row>
    <row r="73" spans="1:27" ht="13.5" customHeight="1" thickBot="1" x14ac:dyDescent="0.25"/>
    <row r="74" spans="1:27" ht="11.25" customHeight="1" thickBot="1" x14ac:dyDescent="0.25">
      <c r="A74" s="191" t="s">
        <v>204</v>
      </c>
      <c r="B74" s="192"/>
      <c r="C74" s="193">
        <v>0</v>
      </c>
      <c r="D74" s="193">
        <v>0</v>
      </c>
      <c r="E74" s="193">
        <v>0</v>
      </c>
      <c r="F74" s="193">
        <v>0</v>
      </c>
      <c r="G74" s="193">
        <v>0</v>
      </c>
      <c r="H74" s="193">
        <v>0</v>
      </c>
      <c r="I74" s="193">
        <v>0</v>
      </c>
      <c r="J74" s="193">
        <v>0</v>
      </c>
      <c r="K74" s="193">
        <v>0</v>
      </c>
      <c r="L74" s="193">
        <v>0</v>
      </c>
      <c r="M74" s="193">
        <v>0</v>
      </c>
      <c r="N74" s="193">
        <v>0</v>
      </c>
      <c r="O74" s="193">
        <v>0</v>
      </c>
      <c r="P74" s="193">
        <v>0</v>
      </c>
      <c r="Q74" s="193">
        <v>0</v>
      </c>
      <c r="R74" s="193">
        <v>0</v>
      </c>
      <c r="S74" s="193">
        <v>0</v>
      </c>
      <c r="T74" s="193">
        <v>0</v>
      </c>
      <c r="U74" s="193">
        <v>0</v>
      </c>
      <c r="V74" s="193">
        <v>0</v>
      </c>
      <c r="W74" s="193">
        <v>0</v>
      </c>
      <c r="X74" s="193">
        <v>0</v>
      </c>
      <c r="Y74" s="193">
        <v>0</v>
      </c>
      <c r="Z74" s="193">
        <v>0</v>
      </c>
      <c r="AA74" s="194">
        <v>0</v>
      </c>
    </row>
    <row r="76" spans="1:27" ht="12" customHeight="1" x14ac:dyDescent="0.2">
      <c r="A76" s="184" t="s">
        <v>197</v>
      </c>
    </row>
    <row r="77" spans="1:27" ht="11.25" customHeight="1" x14ac:dyDescent="0.2">
      <c r="A77" s="185" t="s">
        <v>202</v>
      </c>
      <c r="C77" s="186">
        <v>0</v>
      </c>
      <c r="D77" s="186">
        <v>0</v>
      </c>
      <c r="E77" s="186">
        <v>0</v>
      </c>
      <c r="F77" s="186">
        <v>0</v>
      </c>
      <c r="G77" s="186">
        <v>0</v>
      </c>
      <c r="H77" s="186">
        <v>0</v>
      </c>
      <c r="I77" s="186">
        <v>0</v>
      </c>
      <c r="J77" s="186">
        <v>0</v>
      </c>
      <c r="K77" s="186">
        <v>0</v>
      </c>
      <c r="L77" s="186">
        <v>0</v>
      </c>
      <c r="M77" s="186">
        <v>0</v>
      </c>
      <c r="N77" s="186">
        <v>0</v>
      </c>
      <c r="O77" s="186">
        <v>0</v>
      </c>
      <c r="P77" s="186">
        <v>0</v>
      </c>
      <c r="Q77" s="186">
        <v>0</v>
      </c>
      <c r="R77" s="186">
        <v>0</v>
      </c>
      <c r="S77" s="186">
        <v>0</v>
      </c>
      <c r="T77" s="186">
        <v>0</v>
      </c>
      <c r="U77" s="186">
        <v>0</v>
      </c>
      <c r="V77" s="186">
        <v>0</v>
      </c>
      <c r="W77" s="186">
        <v>0</v>
      </c>
      <c r="X77" s="186">
        <v>0</v>
      </c>
      <c r="Y77" s="186">
        <v>0</v>
      </c>
      <c r="Z77" s="186">
        <v>0</v>
      </c>
      <c r="AA77" s="186">
        <v>0</v>
      </c>
    </row>
    <row r="78" spans="1:27" ht="11.25" customHeight="1" x14ac:dyDescent="0.2">
      <c r="A78" s="185" t="s">
        <v>203</v>
      </c>
      <c r="C78" s="186">
        <v>0</v>
      </c>
      <c r="D78" s="186">
        <v>0</v>
      </c>
      <c r="E78" s="186">
        <v>0</v>
      </c>
      <c r="F78" s="186">
        <v>0</v>
      </c>
      <c r="G78" s="186">
        <v>0</v>
      </c>
      <c r="H78" s="186">
        <v>0</v>
      </c>
      <c r="I78" s="186">
        <v>0</v>
      </c>
      <c r="J78" s="186">
        <v>0</v>
      </c>
      <c r="K78" s="186">
        <v>0</v>
      </c>
      <c r="L78" s="186">
        <v>0</v>
      </c>
      <c r="M78" s="186">
        <v>0</v>
      </c>
      <c r="N78" s="186">
        <v>0</v>
      </c>
      <c r="O78" s="186">
        <v>0</v>
      </c>
      <c r="P78" s="186">
        <v>0</v>
      </c>
      <c r="Q78" s="186">
        <v>0</v>
      </c>
      <c r="R78" s="186">
        <v>0</v>
      </c>
      <c r="S78" s="186">
        <v>0</v>
      </c>
      <c r="T78" s="186">
        <v>0</v>
      </c>
      <c r="U78" s="186">
        <v>0</v>
      </c>
      <c r="V78" s="186">
        <v>0</v>
      </c>
      <c r="W78" s="186">
        <v>0</v>
      </c>
      <c r="X78" s="186">
        <v>0</v>
      </c>
      <c r="Y78" s="186">
        <v>0</v>
      </c>
      <c r="Z78" s="186">
        <v>0</v>
      </c>
      <c r="AA78" s="186">
        <v>0</v>
      </c>
    </row>
    <row r="79" spans="1:27" ht="11.25" customHeight="1" x14ac:dyDescent="0.2">
      <c r="A79" s="185" t="s">
        <v>205</v>
      </c>
      <c r="C79" s="186">
        <v>0</v>
      </c>
      <c r="D79" s="186">
        <v>0</v>
      </c>
      <c r="E79" s="186">
        <v>0</v>
      </c>
      <c r="F79" s="186">
        <v>0</v>
      </c>
      <c r="G79" s="186">
        <v>0</v>
      </c>
      <c r="H79" s="186">
        <v>0</v>
      </c>
      <c r="I79" s="186">
        <v>0</v>
      </c>
      <c r="J79" s="186">
        <v>0</v>
      </c>
      <c r="K79" s="186">
        <v>0</v>
      </c>
      <c r="L79" s="186">
        <v>0</v>
      </c>
      <c r="M79" s="186">
        <v>0</v>
      </c>
      <c r="N79" s="186">
        <v>0</v>
      </c>
      <c r="O79" s="186">
        <v>0</v>
      </c>
      <c r="P79" s="186">
        <v>0</v>
      </c>
      <c r="Q79" s="186">
        <v>0</v>
      </c>
      <c r="R79" s="186">
        <v>0</v>
      </c>
      <c r="S79" s="186">
        <v>0</v>
      </c>
      <c r="T79" s="186">
        <v>0</v>
      </c>
      <c r="U79" s="186">
        <v>0</v>
      </c>
      <c r="V79" s="186">
        <v>0</v>
      </c>
      <c r="W79" s="186">
        <v>0</v>
      </c>
      <c r="X79" s="186">
        <v>0</v>
      </c>
      <c r="Y79" s="186">
        <v>0</v>
      </c>
      <c r="Z79" s="186">
        <v>0</v>
      </c>
      <c r="AA79" s="186">
        <v>0</v>
      </c>
    </row>
    <row r="80" spans="1:27" ht="11.25" customHeight="1" x14ac:dyDescent="0.2">
      <c r="A80" s="185" t="s">
        <v>204</v>
      </c>
      <c r="C80" s="187">
        <v>0</v>
      </c>
      <c r="D80" s="187">
        <v>0</v>
      </c>
      <c r="E80" s="187">
        <v>0</v>
      </c>
      <c r="F80" s="187">
        <v>0</v>
      </c>
      <c r="G80" s="187">
        <v>0</v>
      </c>
      <c r="H80" s="187">
        <v>0</v>
      </c>
      <c r="I80" s="187">
        <v>0</v>
      </c>
      <c r="J80" s="187">
        <v>0</v>
      </c>
      <c r="K80" s="187">
        <v>0</v>
      </c>
      <c r="L80" s="187">
        <v>0</v>
      </c>
      <c r="M80" s="187">
        <v>0</v>
      </c>
      <c r="N80" s="187">
        <v>0</v>
      </c>
      <c r="O80" s="187">
        <v>0</v>
      </c>
      <c r="P80" s="187">
        <v>0</v>
      </c>
      <c r="Q80" s="187">
        <v>0</v>
      </c>
      <c r="R80" s="187">
        <v>0</v>
      </c>
      <c r="S80" s="187">
        <v>0</v>
      </c>
      <c r="T80" s="187">
        <v>0</v>
      </c>
      <c r="U80" s="187">
        <v>0</v>
      </c>
      <c r="V80" s="187">
        <v>0</v>
      </c>
      <c r="W80" s="187">
        <v>0</v>
      </c>
      <c r="X80" s="187">
        <v>0</v>
      </c>
      <c r="Y80" s="187">
        <v>0</v>
      </c>
      <c r="Z80" s="187">
        <v>0</v>
      </c>
      <c r="AA80" s="187">
        <v>0</v>
      </c>
    </row>
    <row r="82" spans="1:27" ht="12" customHeight="1" x14ac:dyDescent="0.2">
      <c r="A82" s="184" t="s">
        <v>0</v>
      </c>
    </row>
    <row r="83" spans="1:27" ht="11.25" customHeight="1" x14ac:dyDescent="0.2">
      <c r="A83" s="185" t="s">
        <v>202</v>
      </c>
      <c r="C83" s="186">
        <v>0</v>
      </c>
      <c r="D83" s="186">
        <v>0</v>
      </c>
      <c r="E83" s="186">
        <v>0</v>
      </c>
      <c r="F83" s="186">
        <v>0</v>
      </c>
      <c r="G83" s="186">
        <v>0</v>
      </c>
      <c r="H83" s="186">
        <v>0</v>
      </c>
      <c r="I83" s="186">
        <v>0</v>
      </c>
      <c r="J83" s="186">
        <v>0</v>
      </c>
      <c r="K83" s="186">
        <v>0</v>
      </c>
      <c r="L83" s="186">
        <v>0</v>
      </c>
      <c r="M83" s="186">
        <v>0</v>
      </c>
      <c r="N83" s="186">
        <v>0</v>
      </c>
      <c r="O83" s="186">
        <v>0</v>
      </c>
      <c r="P83" s="186">
        <v>0</v>
      </c>
      <c r="Q83" s="186">
        <v>0</v>
      </c>
      <c r="R83" s="186">
        <v>0</v>
      </c>
      <c r="S83" s="186">
        <v>0</v>
      </c>
      <c r="T83" s="186">
        <v>0</v>
      </c>
      <c r="U83" s="186">
        <v>0</v>
      </c>
      <c r="V83" s="186">
        <v>0</v>
      </c>
      <c r="W83" s="186">
        <v>0</v>
      </c>
      <c r="X83" s="186">
        <v>0</v>
      </c>
      <c r="Y83" s="186">
        <v>0</v>
      </c>
      <c r="Z83" s="186">
        <v>0</v>
      </c>
      <c r="AA83" s="186">
        <v>0</v>
      </c>
    </row>
    <row r="84" spans="1:27" ht="11.25" customHeight="1" x14ac:dyDescent="0.2">
      <c r="A84" s="185" t="s">
        <v>203</v>
      </c>
      <c r="C84" s="186">
        <v>0</v>
      </c>
      <c r="D84" s="186">
        <v>0</v>
      </c>
      <c r="E84" s="186">
        <v>0</v>
      </c>
      <c r="F84" s="186">
        <v>0</v>
      </c>
      <c r="G84" s="186">
        <v>0</v>
      </c>
      <c r="H84" s="186">
        <v>0</v>
      </c>
      <c r="I84" s="186">
        <v>0</v>
      </c>
      <c r="J84" s="186">
        <v>0</v>
      </c>
      <c r="K84" s="186">
        <v>0</v>
      </c>
      <c r="L84" s="186">
        <v>0</v>
      </c>
      <c r="M84" s="186">
        <v>0</v>
      </c>
      <c r="N84" s="186">
        <v>0</v>
      </c>
      <c r="O84" s="186">
        <v>0</v>
      </c>
      <c r="P84" s="186">
        <v>0</v>
      </c>
      <c r="Q84" s="186">
        <v>0</v>
      </c>
      <c r="R84" s="186">
        <v>0</v>
      </c>
      <c r="S84" s="186">
        <v>0</v>
      </c>
      <c r="T84" s="186">
        <v>0</v>
      </c>
      <c r="U84" s="186">
        <v>0</v>
      </c>
      <c r="V84" s="186">
        <v>0</v>
      </c>
      <c r="W84" s="186">
        <v>0</v>
      </c>
      <c r="X84" s="186">
        <v>0</v>
      </c>
      <c r="Y84" s="186">
        <v>0</v>
      </c>
      <c r="Z84" s="186">
        <v>0</v>
      </c>
      <c r="AA84" s="186">
        <v>0</v>
      </c>
    </row>
    <row r="85" spans="1:27" ht="11.25" customHeight="1" x14ac:dyDescent="0.2">
      <c r="A85" s="185" t="s">
        <v>205</v>
      </c>
      <c r="C85" s="186">
        <v>0</v>
      </c>
      <c r="D85" s="186">
        <v>0</v>
      </c>
      <c r="E85" s="186">
        <v>0</v>
      </c>
      <c r="F85" s="186">
        <v>0</v>
      </c>
      <c r="G85" s="186">
        <v>0</v>
      </c>
      <c r="H85" s="186">
        <v>0</v>
      </c>
      <c r="I85" s="186">
        <v>0</v>
      </c>
      <c r="J85" s="186">
        <v>0</v>
      </c>
      <c r="K85" s="186">
        <v>0</v>
      </c>
      <c r="L85" s="186">
        <v>0</v>
      </c>
      <c r="M85" s="186">
        <v>0</v>
      </c>
      <c r="N85" s="186">
        <v>0</v>
      </c>
      <c r="O85" s="186">
        <v>0</v>
      </c>
      <c r="P85" s="186">
        <v>0</v>
      </c>
      <c r="Q85" s="186">
        <v>0</v>
      </c>
      <c r="R85" s="186">
        <v>0</v>
      </c>
      <c r="S85" s="186">
        <v>0</v>
      </c>
      <c r="T85" s="186">
        <v>0</v>
      </c>
      <c r="U85" s="186">
        <v>0</v>
      </c>
      <c r="V85" s="186">
        <v>0</v>
      </c>
      <c r="W85" s="186">
        <v>0</v>
      </c>
      <c r="X85" s="186">
        <v>0</v>
      </c>
      <c r="Y85" s="186">
        <v>0</v>
      </c>
      <c r="Z85" s="186">
        <v>0</v>
      </c>
      <c r="AA85" s="186">
        <v>0</v>
      </c>
    </row>
    <row r="86" spans="1:27" ht="11.25" customHeight="1" x14ac:dyDescent="0.2">
      <c r="A86" s="185" t="s">
        <v>204</v>
      </c>
      <c r="C86" s="187">
        <v>0</v>
      </c>
      <c r="D86" s="187">
        <v>0</v>
      </c>
      <c r="E86" s="187">
        <v>0</v>
      </c>
      <c r="F86" s="187">
        <v>0</v>
      </c>
      <c r="G86" s="187">
        <v>0</v>
      </c>
      <c r="H86" s="187">
        <v>0</v>
      </c>
      <c r="I86" s="187">
        <v>0</v>
      </c>
      <c r="J86" s="187">
        <v>0</v>
      </c>
      <c r="K86" s="187">
        <v>0</v>
      </c>
      <c r="L86" s="187">
        <v>0</v>
      </c>
      <c r="M86" s="187">
        <v>0</v>
      </c>
      <c r="N86" s="187">
        <v>0</v>
      </c>
      <c r="O86" s="187">
        <v>0</v>
      </c>
      <c r="P86" s="187">
        <v>0</v>
      </c>
      <c r="Q86" s="187">
        <v>0</v>
      </c>
      <c r="R86" s="187">
        <v>0</v>
      </c>
      <c r="S86" s="187">
        <v>0</v>
      </c>
      <c r="T86" s="187">
        <v>0</v>
      </c>
      <c r="U86" s="187">
        <v>0</v>
      </c>
      <c r="V86" s="187">
        <v>0</v>
      </c>
      <c r="W86" s="187">
        <v>0</v>
      </c>
      <c r="X86" s="187">
        <v>0</v>
      </c>
      <c r="Y86" s="187">
        <v>0</v>
      </c>
      <c r="Z86" s="187">
        <v>0</v>
      </c>
      <c r="AA86" s="187">
        <v>0</v>
      </c>
    </row>
    <row r="88" spans="1:27" ht="12" customHeight="1" x14ac:dyDescent="0.2">
      <c r="A88" s="184" t="s">
        <v>198</v>
      </c>
    </row>
    <row r="89" spans="1:27" ht="11.25" customHeight="1" x14ac:dyDescent="0.2">
      <c r="A89" s="185" t="s">
        <v>41</v>
      </c>
      <c r="C89" s="188">
        <v>2.4500000000000002</v>
      </c>
      <c r="D89" s="188">
        <v>2.4700000000000002</v>
      </c>
      <c r="E89" s="188">
        <v>2.4500000000000002</v>
      </c>
      <c r="F89" s="188">
        <v>2.27</v>
      </c>
      <c r="G89" s="188">
        <v>2.3199999999999998</v>
      </c>
      <c r="H89" s="188">
        <v>2.37</v>
      </c>
      <c r="I89" s="188">
        <v>2.41</v>
      </c>
      <c r="J89" s="188">
        <v>2.44</v>
      </c>
      <c r="K89" s="188">
        <v>2.4500000000000002</v>
      </c>
      <c r="L89" s="188">
        <v>2.4700000000000002</v>
      </c>
      <c r="M89" s="188">
        <v>2.95</v>
      </c>
      <c r="N89" s="188">
        <v>3.12</v>
      </c>
      <c r="O89" s="188">
        <v>3.21</v>
      </c>
      <c r="P89" s="188">
        <v>3.14</v>
      </c>
      <c r="Q89" s="188">
        <v>3.06</v>
      </c>
      <c r="R89" s="188">
        <v>2.84</v>
      </c>
      <c r="S89" s="188">
        <v>2.83</v>
      </c>
      <c r="T89" s="188">
        <v>2.86</v>
      </c>
      <c r="U89" s="188">
        <v>2.9</v>
      </c>
      <c r="V89" s="188">
        <v>2.94</v>
      </c>
      <c r="W89" s="188">
        <v>2.94</v>
      </c>
      <c r="X89" s="188">
        <v>2.97</v>
      </c>
      <c r="Y89" s="188">
        <v>3.31</v>
      </c>
      <c r="Z89" s="188">
        <v>3.45</v>
      </c>
      <c r="AA89" s="188"/>
    </row>
    <row r="90" spans="1:27" ht="11.25" customHeight="1" x14ac:dyDescent="0.2">
      <c r="A90" s="185" t="s">
        <v>197</v>
      </c>
      <c r="C90" s="188">
        <v>2.4500000000000002</v>
      </c>
      <c r="D90" s="188">
        <v>2.44</v>
      </c>
      <c r="E90" s="188">
        <v>2.42</v>
      </c>
      <c r="F90" s="188">
        <v>2.2400000000000002</v>
      </c>
      <c r="G90" s="188">
        <v>2.2799999999999998</v>
      </c>
      <c r="H90" s="188">
        <v>2.33</v>
      </c>
      <c r="I90" s="188">
        <v>2.37</v>
      </c>
      <c r="J90" s="188">
        <v>2.41</v>
      </c>
      <c r="K90" s="188">
        <v>2.41</v>
      </c>
      <c r="L90" s="188">
        <v>2.33</v>
      </c>
      <c r="M90" s="188">
        <v>2.89</v>
      </c>
      <c r="N90" s="188">
        <v>3.07</v>
      </c>
      <c r="O90" s="188">
        <v>3.15</v>
      </c>
      <c r="P90" s="188">
        <v>3.09</v>
      </c>
      <c r="Q90" s="188">
        <v>3.01</v>
      </c>
      <c r="R90" s="188">
        <v>2.8</v>
      </c>
      <c r="S90" s="188">
        <v>2.79</v>
      </c>
      <c r="T90" s="188">
        <v>2.83</v>
      </c>
      <c r="U90" s="188">
        <v>2.87</v>
      </c>
      <c r="V90" s="188">
        <v>2.91</v>
      </c>
      <c r="W90" s="188">
        <v>2.91</v>
      </c>
      <c r="X90" s="188">
        <v>2.94</v>
      </c>
      <c r="Y90" s="188">
        <v>3.27</v>
      </c>
      <c r="Z90" s="188">
        <v>3.41</v>
      </c>
      <c r="AA90" s="188"/>
    </row>
    <row r="91" spans="1:27" ht="11.25" customHeight="1" x14ac:dyDescent="0.2">
      <c r="A91" s="185" t="s">
        <v>0</v>
      </c>
      <c r="C91" s="189">
        <v>0</v>
      </c>
      <c r="D91" s="189">
        <v>3.0000000000000249E-2</v>
      </c>
      <c r="E91" s="189">
        <v>3.0000000000000249E-2</v>
      </c>
      <c r="F91" s="189">
        <v>2.9999999999999805E-2</v>
      </c>
      <c r="G91" s="189">
        <v>0.04</v>
      </c>
      <c r="H91" s="189">
        <v>0.04</v>
      </c>
      <c r="I91" s="189">
        <v>0.04</v>
      </c>
      <c r="J91" s="189">
        <v>2.9999999999999805E-2</v>
      </c>
      <c r="K91" s="189">
        <v>0.04</v>
      </c>
      <c r="L91" s="189">
        <v>0.14000000000000001</v>
      </c>
      <c r="M91" s="189">
        <v>6.0000000000000053E-2</v>
      </c>
      <c r="N91" s="189">
        <v>5.0000000000000266E-2</v>
      </c>
      <c r="O91" s="189">
        <v>6.0000000000000053E-2</v>
      </c>
      <c r="P91" s="189">
        <v>5.0000000000000266E-2</v>
      </c>
      <c r="Q91" s="189">
        <v>5.0000000000000266E-2</v>
      </c>
      <c r="R91" s="189">
        <v>0.04</v>
      </c>
      <c r="S91" s="189">
        <v>0.04</v>
      </c>
      <c r="T91" s="189">
        <v>2.9999999999999805E-2</v>
      </c>
      <c r="U91" s="189">
        <v>2.9999999999999805E-2</v>
      </c>
      <c r="V91" s="189">
        <v>2.9999999999999805E-2</v>
      </c>
      <c r="W91" s="189">
        <v>2.9999999999999805E-2</v>
      </c>
      <c r="X91" s="189">
        <v>3.0000000000000249E-2</v>
      </c>
      <c r="Y91" s="189">
        <v>0.04</v>
      </c>
      <c r="Z91" s="189">
        <v>0.04</v>
      </c>
      <c r="AA91" s="188"/>
    </row>
    <row r="93" spans="1:27" ht="12" customHeight="1" x14ac:dyDescent="0.2">
      <c r="A93" s="184" t="s">
        <v>5</v>
      </c>
    </row>
    <row r="94" spans="1:27" ht="11.25" customHeight="1" x14ac:dyDescent="0.2">
      <c r="A94" s="185" t="s">
        <v>6</v>
      </c>
      <c r="C94" s="188">
        <v>0</v>
      </c>
      <c r="D94" s="188">
        <v>0</v>
      </c>
      <c r="E94" s="188">
        <v>0</v>
      </c>
      <c r="F94" s="188">
        <v>0</v>
      </c>
      <c r="G94" s="188">
        <v>0</v>
      </c>
      <c r="H94" s="188">
        <v>0</v>
      </c>
      <c r="I94" s="188">
        <v>0</v>
      </c>
      <c r="J94" s="188">
        <v>0</v>
      </c>
      <c r="K94" s="188">
        <v>0</v>
      </c>
      <c r="L94" s="188">
        <v>0</v>
      </c>
      <c r="M94" s="188">
        <v>0</v>
      </c>
      <c r="N94" s="188">
        <v>0</v>
      </c>
      <c r="O94" s="188">
        <v>0</v>
      </c>
      <c r="P94" s="188">
        <v>0</v>
      </c>
      <c r="Q94" s="188">
        <v>0</v>
      </c>
      <c r="R94" s="188">
        <v>0</v>
      </c>
      <c r="S94" s="188">
        <v>0</v>
      </c>
      <c r="T94" s="188">
        <v>0</v>
      </c>
      <c r="U94" s="188">
        <v>0</v>
      </c>
      <c r="V94" s="188">
        <v>0</v>
      </c>
      <c r="W94" s="188">
        <v>0</v>
      </c>
      <c r="X94" s="188">
        <v>0</v>
      </c>
      <c r="Y94" s="188">
        <v>0</v>
      </c>
      <c r="Z94" s="188">
        <v>0</v>
      </c>
      <c r="AA94" s="188"/>
    </row>
    <row r="95" spans="1:27" ht="11.25" customHeight="1" x14ac:dyDescent="0.2">
      <c r="A95" s="185" t="s">
        <v>7</v>
      </c>
      <c r="C95" s="188">
        <v>0</v>
      </c>
      <c r="D95" s="188">
        <v>0</v>
      </c>
      <c r="E95" s="188">
        <v>0</v>
      </c>
      <c r="F95" s="188">
        <v>0</v>
      </c>
      <c r="G95" s="188">
        <v>0</v>
      </c>
      <c r="H95" s="188">
        <v>0</v>
      </c>
      <c r="I95" s="188">
        <v>0</v>
      </c>
      <c r="J95" s="188">
        <v>0</v>
      </c>
      <c r="K95" s="188">
        <v>0</v>
      </c>
      <c r="L95" s="188">
        <v>0</v>
      </c>
      <c r="M95" s="188">
        <v>0</v>
      </c>
      <c r="N95" s="188">
        <v>0</v>
      </c>
      <c r="O95" s="188">
        <v>0</v>
      </c>
      <c r="P95" s="188">
        <v>0</v>
      </c>
      <c r="Q95" s="188">
        <v>0</v>
      </c>
      <c r="R95" s="188">
        <v>0</v>
      </c>
      <c r="S95" s="188">
        <v>0</v>
      </c>
      <c r="T95" s="188">
        <v>0</v>
      </c>
      <c r="U95" s="188">
        <v>0</v>
      </c>
      <c r="V95" s="188">
        <v>0</v>
      </c>
      <c r="W95" s="188">
        <v>0</v>
      </c>
      <c r="X95" s="188">
        <v>0</v>
      </c>
      <c r="Y95" s="188">
        <v>0</v>
      </c>
      <c r="Z95" s="188">
        <v>0</v>
      </c>
      <c r="AA95" s="188"/>
    </row>
    <row r="97" spans="1:27" ht="12" customHeight="1" x14ac:dyDescent="0.2">
      <c r="A97" s="184" t="s">
        <v>199</v>
      </c>
    </row>
    <row r="98" spans="1:27" ht="11.25" customHeight="1" x14ac:dyDescent="0.2">
      <c r="A98" s="185" t="s">
        <v>200</v>
      </c>
      <c r="C98" s="186">
        <v>0</v>
      </c>
      <c r="D98" s="186">
        <v>0</v>
      </c>
      <c r="E98" s="186">
        <v>0</v>
      </c>
      <c r="F98" s="186">
        <v>0</v>
      </c>
      <c r="G98" s="186">
        <v>0</v>
      </c>
      <c r="H98" s="186">
        <v>0</v>
      </c>
      <c r="I98" s="186">
        <v>0</v>
      </c>
      <c r="J98" s="186">
        <v>0</v>
      </c>
      <c r="K98" s="186">
        <v>0</v>
      </c>
      <c r="L98" s="186">
        <v>0</v>
      </c>
      <c r="M98" s="186">
        <v>0</v>
      </c>
      <c r="N98" s="186">
        <v>0</v>
      </c>
      <c r="O98" s="186">
        <v>0</v>
      </c>
      <c r="P98" s="186">
        <v>0</v>
      </c>
      <c r="Q98" s="186">
        <v>0</v>
      </c>
      <c r="R98" s="186">
        <v>0</v>
      </c>
      <c r="S98" s="186">
        <v>0</v>
      </c>
      <c r="T98" s="186">
        <v>0</v>
      </c>
      <c r="U98" s="186">
        <v>0</v>
      </c>
      <c r="V98" s="186">
        <v>0</v>
      </c>
      <c r="W98" s="186">
        <v>0</v>
      </c>
      <c r="X98" s="186">
        <v>0</v>
      </c>
      <c r="Y98" s="186">
        <v>0</v>
      </c>
      <c r="Z98" s="186">
        <v>0</v>
      </c>
      <c r="AA98" s="186">
        <v>0</v>
      </c>
    </row>
    <row r="99" spans="1:27" ht="11.25" customHeight="1" thickBot="1" x14ac:dyDescent="0.25">
      <c r="A99" s="185" t="s">
        <v>206</v>
      </c>
      <c r="C99" s="186">
        <v>0</v>
      </c>
      <c r="D99" s="186">
        <v>0</v>
      </c>
      <c r="E99" s="186">
        <v>0</v>
      </c>
      <c r="F99" s="186">
        <v>0</v>
      </c>
      <c r="G99" s="186">
        <v>0</v>
      </c>
      <c r="H99" s="186">
        <v>0</v>
      </c>
      <c r="I99" s="186">
        <v>0</v>
      </c>
      <c r="J99" s="186">
        <v>0</v>
      </c>
      <c r="K99" s="186">
        <v>0</v>
      </c>
      <c r="L99" s="186">
        <v>0</v>
      </c>
      <c r="M99" s="186">
        <v>0</v>
      </c>
      <c r="N99" s="186">
        <v>0</v>
      </c>
      <c r="O99" s="186">
        <v>0</v>
      </c>
      <c r="P99" s="186">
        <v>0</v>
      </c>
      <c r="Q99" s="186">
        <v>0</v>
      </c>
      <c r="R99" s="186">
        <v>0</v>
      </c>
      <c r="S99" s="186">
        <v>0</v>
      </c>
      <c r="T99" s="186">
        <v>0</v>
      </c>
      <c r="U99" s="186">
        <v>0</v>
      </c>
      <c r="V99" s="186">
        <v>0</v>
      </c>
      <c r="W99" s="186">
        <v>0</v>
      </c>
      <c r="X99" s="186">
        <v>0</v>
      </c>
      <c r="Y99" s="186">
        <v>0</v>
      </c>
      <c r="Z99" s="186">
        <v>0</v>
      </c>
      <c r="AA99" s="186">
        <v>0</v>
      </c>
    </row>
    <row r="100" spans="1:27" ht="11.25" customHeight="1" thickBot="1" x14ac:dyDescent="0.25">
      <c r="A100" s="191" t="s">
        <v>146</v>
      </c>
      <c r="B100" s="192"/>
      <c r="C100" s="193">
        <v>0</v>
      </c>
      <c r="D100" s="193">
        <v>0</v>
      </c>
      <c r="E100" s="193">
        <v>0</v>
      </c>
      <c r="F100" s="193">
        <v>0</v>
      </c>
      <c r="G100" s="193">
        <v>0</v>
      </c>
      <c r="H100" s="193">
        <v>0</v>
      </c>
      <c r="I100" s="193">
        <v>0</v>
      </c>
      <c r="J100" s="193">
        <v>0</v>
      </c>
      <c r="K100" s="193">
        <v>0</v>
      </c>
      <c r="L100" s="193">
        <v>0</v>
      </c>
      <c r="M100" s="193">
        <v>0</v>
      </c>
      <c r="N100" s="193">
        <v>0</v>
      </c>
      <c r="O100" s="193">
        <v>0</v>
      </c>
      <c r="P100" s="193">
        <v>0</v>
      </c>
      <c r="Q100" s="193">
        <v>0</v>
      </c>
      <c r="R100" s="193">
        <v>0</v>
      </c>
      <c r="S100" s="193">
        <v>0</v>
      </c>
      <c r="T100" s="193">
        <v>0</v>
      </c>
      <c r="U100" s="193">
        <v>0</v>
      </c>
      <c r="V100" s="193">
        <v>0</v>
      </c>
      <c r="W100" s="193">
        <v>0</v>
      </c>
      <c r="X100" s="193">
        <v>0</v>
      </c>
      <c r="Y100" s="193">
        <v>0</v>
      </c>
      <c r="Z100" s="193">
        <v>0</v>
      </c>
      <c r="AA100" s="194">
        <v>0</v>
      </c>
    </row>
    <row r="101" spans="1:27" ht="11.25" customHeight="1" x14ac:dyDescent="0.2">
      <c r="A101" s="185" t="s">
        <v>2</v>
      </c>
      <c r="C101" s="186">
        <v>0</v>
      </c>
      <c r="D101" s="186">
        <v>0</v>
      </c>
      <c r="E101" s="186">
        <v>0</v>
      </c>
      <c r="F101" s="186">
        <v>0</v>
      </c>
      <c r="G101" s="186">
        <v>0</v>
      </c>
      <c r="H101" s="186">
        <v>0</v>
      </c>
      <c r="I101" s="186">
        <v>0</v>
      </c>
      <c r="J101" s="186">
        <v>0</v>
      </c>
      <c r="K101" s="186">
        <v>0</v>
      </c>
      <c r="L101" s="186">
        <v>0</v>
      </c>
      <c r="M101" s="186">
        <v>0</v>
      </c>
      <c r="N101" s="186">
        <v>0</v>
      </c>
      <c r="O101" s="186">
        <v>0</v>
      </c>
      <c r="P101" s="186">
        <v>0</v>
      </c>
      <c r="Q101" s="186">
        <v>0</v>
      </c>
      <c r="R101" s="186">
        <v>0</v>
      </c>
      <c r="S101" s="186">
        <v>0</v>
      </c>
      <c r="T101" s="186">
        <v>0</v>
      </c>
      <c r="U101" s="186">
        <v>0</v>
      </c>
      <c r="V101" s="186">
        <v>0</v>
      </c>
      <c r="W101" s="186">
        <v>0</v>
      </c>
      <c r="X101" s="186">
        <v>0</v>
      </c>
      <c r="Y101" s="186">
        <v>0</v>
      </c>
      <c r="Z101" s="186">
        <v>0</v>
      </c>
      <c r="AA101" s="186">
        <v>0</v>
      </c>
    </row>
    <row r="102" spans="1:27" ht="11.25" customHeight="1" x14ac:dyDescent="0.2">
      <c r="A102" s="185" t="s">
        <v>0</v>
      </c>
      <c r="C102" s="187">
        <v>0</v>
      </c>
      <c r="D102" s="187">
        <v>0</v>
      </c>
      <c r="E102" s="187">
        <v>0</v>
      </c>
      <c r="F102" s="187">
        <v>0</v>
      </c>
      <c r="G102" s="187">
        <v>0</v>
      </c>
      <c r="H102" s="187">
        <v>0</v>
      </c>
      <c r="I102" s="187">
        <v>0</v>
      </c>
      <c r="J102" s="187">
        <v>0</v>
      </c>
      <c r="K102" s="187">
        <v>0</v>
      </c>
      <c r="L102" s="187">
        <v>0</v>
      </c>
      <c r="M102" s="187">
        <v>0</v>
      </c>
      <c r="N102" s="187">
        <v>0</v>
      </c>
      <c r="O102" s="187">
        <v>0</v>
      </c>
      <c r="P102" s="187">
        <v>0</v>
      </c>
      <c r="Q102" s="187">
        <v>0</v>
      </c>
      <c r="R102" s="187">
        <v>0</v>
      </c>
      <c r="S102" s="187">
        <v>0</v>
      </c>
      <c r="T102" s="187">
        <v>0</v>
      </c>
      <c r="U102" s="187">
        <v>0</v>
      </c>
      <c r="V102" s="187">
        <v>0</v>
      </c>
      <c r="W102" s="187">
        <v>0</v>
      </c>
      <c r="X102" s="187">
        <v>0</v>
      </c>
      <c r="Y102" s="187">
        <v>0</v>
      </c>
      <c r="Z102" s="187">
        <v>0</v>
      </c>
      <c r="AA102" s="187">
        <v>0</v>
      </c>
    </row>
    <row r="103" spans="1:27" ht="13.5" customHeight="1" thickBot="1" x14ac:dyDescent="0.25"/>
    <row r="104" spans="1:27" ht="12" customHeight="1" thickBot="1" x14ac:dyDescent="0.25">
      <c r="A104" s="181" t="s">
        <v>9</v>
      </c>
    </row>
    <row r="105" spans="1:27" ht="13.5" customHeight="1" thickBot="1" x14ac:dyDescent="0.25"/>
    <row r="106" spans="1:27" ht="12" customHeight="1" thickBot="1" x14ac:dyDescent="0.25">
      <c r="A106" s="182" t="s">
        <v>201</v>
      </c>
      <c r="C106" s="183" t="s">
        <v>157</v>
      </c>
      <c r="D106" s="183" t="s">
        <v>158</v>
      </c>
      <c r="E106" s="183" t="s">
        <v>159</v>
      </c>
      <c r="F106" s="183" t="s">
        <v>160</v>
      </c>
      <c r="G106" s="183" t="s">
        <v>161</v>
      </c>
      <c r="H106" s="183" t="s">
        <v>162</v>
      </c>
      <c r="I106" s="183" t="s">
        <v>163</v>
      </c>
      <c r="J106" s="183" t="s">
        <v>164</v>
      </c>
      <c r="K106" s="183" t="s">
        <v>165</v>
      </c>
      <c r="L106" s="183" t="s">
        <v>166</v>
      </c>
      <c r="M106" s="183" t="s">
        <v>167</v>
      </c>
      <c r="N106" s="183" t="s">
        <v>168</v>
      </c>
      <c r="O106" s="183" t="s">
        <v>169</v>
      </c>
      <c r="P106" s="183" t="s">
        <v>170</v>
      </c>
      <c r="Q106" s="183" t="s">
        <v>171</v>
      </c>
      <c r="R106" s="183" t="s">
        <v>172</v>
      </c>
      <c r="S106" s="183" t="s">
        <v>173</v>
      </c>
      <c r="T106" s="183" t="s">
        <v>174</v>
      </c>
      <c r="U106" s="183" t="s">
        <v>175</v>
      </c>
      <c r="V106" s="183" t="s">
        <v>176</v>
      </c>
      <c r="W106" s="183" t="s">
        <v>177</v>
      </c>
      <c r="X106" s="183" t="s">
        <v>178</v>
      </c>
      <c r="Y106" s="183" t="s">
        <v>179</v>
      </c>
      <c r="Z106" s="183" t="s">
        <v>180</v>
      </c>
      <c r="AA106" s="183" t="s">
        <v>39</v>
      </c>
    </row>
    <row r="107" spans="1:27" ht="11.25" customHeight="1" x14ac:dyDescent="0.2">
      <c r="A107" s="185" t="s">
        <v>202</v>
      </c>
      <c r="C107" s="186">
        <v>25000</v>
      </c>
      <c r="D107" s="186">
        <v>25000</v>
      </c>
      <c r="E107" s="186">
        <v>25000</v>
      </c>
      <c r="F107" s="186">
        <v>0</v>
      </c>
      <c r="G107" s="186">
        <v>0</v>
      </c>
      <c r="H107" s="186">
        <v>0</v>
      </c>
      <c r="I107" s="186">
        <v>0</v>
      </c>
      <c r="J107" s="186">
        <v>0</v>
      </c>
      <c r="K107" s="186">
        <v>0</v>
      </c>
      <c r="L107" s="186">
        <v>0</v>
      </c>
      <c r="M107" s="186">
        <v>0</v>
      </c>
      <c r="N107" s="186">
        <v>0</v>
      </c>
      <c r="O107" s="186">
        <v>0</v>
      </c>
      <c r="P107" s="186">
        <v>0</v>
      </c>
      <c r="Q107" s="186">
        <v>0</v>
      </c>
      <c r="R107" s="186">
        <v>0</v>
      </c>
      <c r="S107" s="186">
        <v>0</v>
      </c>
      <c r="T107" s="186">
        <v>0</v>
      </c>
      <c r="U107" s="186">
        <v>0</v>
      </c>
      <c r="V107" s="186">
        <v>0</v>
      </c>
      <c r="W107" s="186">
        <v>0</v>
      </c>
      <c r="X107" s="186">
        <v>0</v>
      </c>
      <c r="Y107" s="186">
        <v>0</v>
      </c>
      <c r="Z107" s="186">
        <v>0</v>
      </c>
      <c r="AA107" s="186">
        <v>75000</v>
      </c>
    </row>
    <row r="108" spans="1:27" ht="11.25" customHeight="1" x14ac:dyDescent="0.2">
      <c r="A108" s="185" t="s">
        <v>203</v>
      </c>
      <c r="C108" s="186">
        <v>0</v>
      </c>
      <c r="D108" s="186">
        <v>0</v>
      </c>
      <c r="E108" s="186">
        <v>0</v>
      </c>
      <c r="F108" s="186">
        <v>0</v>
      </c>
      <c r="G108" s="186">
        <v>0</v>
      </c>
      <c r="H108" s="186">
        <v>0</v>
      </c>
      <c r="I108" s="186">
        <v>0</v>
      </c>
      <c r="J108" s="186">
        <v>0</v>
      </c>
      <c r="K108" s="186">
        <v>0</v>
      </c>
      <c r="L108" s="186">
        <v>0</v>
      </c>
      <c r="M108" s="186">
        <v>0</v>
      </c>
      <c r="N108" s="186">
        <v>0</v>
      </c>
      <c r="O108" s="186">
        <v>0</v>
      </c>
      <c r="P108" s="186">
        <v>0</v>
      </c>
      <c r="Q108" s="186">
        <v>0</v>
      </c>
      <c r="R108" s="186">
        <v>0</v>
      </c>
      <c r="S108" s="186">
        <v>0</v>
      </c>
      <c r="T108" s="186">
        <v>0</v>
      </c>
      <c r="U108" s="186">
        <v>0</v>
      </c>
      <c r="V108" s="186">
        <v>0</v>
      </c>
      <c r="W108" s="186">
        <v>0</v>
      </c>
      <c r="X108" s="186">
        <v>0</v>
      </c>
      <c r="Y108" s="186">
        <v>0</v>
      </c>
      <c r="Z108" s="186">
        <v>0</v>
      </c>
      <c r="AA108" s="186">
        <v>0</v>
      </c>
    </row>
    <row r="109" spans="1:27" ht="11.25" customHeight="1" x14ac:dyDescent="0.2">
      <c r="A109" s="185" t="s">
        <v>204</v>
      </c>
      <c r="C109" s="187">
        <v>25000</v>
      </c>
      <c r="D109" s="187">
        <v>25000</v>
      </c>
      <c r="E109" s="187">
        <v>25000</v>
      </c>
      <c r="F109" s="187">
        <v>0</v>
      </c>
      <c r="G109" s="187">
        <v>0</v>
      </c>
      <c r="H109" s="187">
        <v>0</v>
      </c>
      <c r="I109" s="187">
        <v>0</v>
      </c>
      <c r="J109" s="187">
        <v>0</v>
      </c>
      <c r="K109" s="187">
        <v>0</v>
      </c>
      <c r="L109" s="187">
        <v>0</v>
      </c>
      <c r="M109" s="187">
        <v>0</v>
      </c>
      <c r="N109" s="187">
        <v>0</v>
      </c>
      <c r="O109" s="187">
        <v>0</v>
      </c>
      <c r="P109" s="187">
        <v>0</v>
      </c>
      <c r="Q109" s="187">
        <v>0</v>
      </c>
      <c r="R109" s="187">
        <v>0</v>
      </c>
      <c r="S109" s="187">
        <v>0</v>
      </c>
      <c r="T109" s="187">
        <v>0</v>
      </c>
      <c r="U109" s="187">
        <v>0</v>
      </c>
      <c r="V109" s="187">
        <v>0</v>
      </c>
      <c r="W109" s="187">
        <v>0</v>
      </c>
      <c r="X109" s="187">
        <v>0</v>
      </c>
      <c r="Y109" s="187">
        <v>0</v>
      </c>
      <c r="Z109" s="187">
        <v>0</v>
      </c>
      <c r="AA109" s="187">
        <v>75000</v>
      </c>
    </row>
    <row r="110" spans="1:27" ht="13.5" customHeight="1" thickBot="1" x14ac:dyDescent="0.25"/>
    <row r="111" spans="1:27" ht="12" customHeight="1" thickBot="1" x14ac:dyDescent="0.25">
      <c r="A111" s="182" t="s">
        <v>205</v>
      </c>
      <c r="C111" s="183" t="s">
        <v>157</v>
      </c>
      <c r="D111" s="183" t="s">
        <v>158</v>
      </c>
      <c r="E111" s="183" t="s">
        <v>159</v>
      </c>
      <c r="F111" s="183" t="s">
        <v>160</v>
      </c>
      <c r="G111" s="183" t="s">
        <v>161</v>
      </c>
      <c r="H111" s="183" t="s">
        <v>162</v>
      </c>
      <c r="I111" s="183" t="s">
        <v>163</v>
      </c>
      <c r="J111" s="183" t="s">
        <v>164</v>
      </c>
      <c r="K111" s="183" t="s">
        <v>165</v>
      </c>
      <c r="L111" s="183" t="s">
        <v>166</v>
      </c>
      <c r="M111" s="183" t="s">
        <v>167</v>
      </c>
      <c r="N111" s="183" t="s">
        <v>168</v>
      </c>
      <c r="O111" s="183" t="s">
        <v>169</v>
      </c>
      <c r="P111" s="183" t="s">
        <v>170</v>
      </c>
      <c r="Q111" s="183" t="s">
        <v>171</v>
      </c>
      <c r="R111" s="183" t="s">
        <v>172</v>
      </c>
      <c r="S111" s="183" t="s">
        <v>173</v>
      </c>
      <c r="T111" s="183" t="s">
        <v>174</v>
      </c>
      <c r="U111" s="183" t="s">
        <v>175</v>
      </c>
      <c r="V111" s="183" t="s">
        <v>176</v>
      </c>
      <c r="W111" s="183" t="s">
        <v>177</v>
      </c>
      <c r="X111" s="183" t="s">
        <v>178</v>
      </c>
      <c r="Y111" s="183" t="s">
        <v>179</v>
      </c>
      <c r="Z111" s="183" t="s">
        <v>180</v>
      </c>
      <c r="AA111" s="183" t="s">
        <v>39</v>
      </c>
    </row>
    <row r="112" spans="1:27" ht="11.25" customHeight="1" x14ac:dyDescent="0.2">
      <c r="A112" s="185" t="s">
        <v>205</v>
      </c>
      <c r="C112" s="186">
        <v>0</v>
      </c>
      <c r="D112" s="186">
        <v>0</v>
      </c>
      <c r="E112" s="186">
        <v>0</v>
      </c>
      <c r="F112" s="186">
        <v>0</v>
      </c>
      <c r="G112" s="186">
        <v>0</v>
      </c>
      <c r="H112" s="186">
        <v>0</v>
      </c>
      <c r="I112" s="186">
        <v>0</v>
      </c>
      <c r="J112" s="186">
        <v>0</v>
      </c>
      <c r="K112" s="186">
        <v>0</v>
      </c>
      <c r="L112" s="186">
        <v>0</v>
      </c>
      <c r="M112" s="186">
        <v>0</v>
      </c>
      <c r="N112" s="186">
        <v>0</v>
      </c>
      <c r="O112" s="186">
        <v>0</v>
      </c>
      <c r="P112" s="186">
        <v>0</v>
      </c>
      <c r="Q112" s="186">
        <v>0</v>
      </c>
      <c r="R112" s="186">
        <v>0</v>
      </c>
      <c r="S112" s="186">
        <v>0</v>
      </c>
      <c r="T112" s="186">
        <v>0</v>
      </c>
      <c r="U112" s="186">
        <v>0</v>
      </c>
      <c r="V112" s="186">
        <v>0</v>
      </c>
      <c r="W112" s="186">
        <v>0</v>
      </c>
      <c r="X112" s="186">
        <v>0</v>
      </c>
      <c r="Y112" s="186">
        <v>0</v>
      </c>
      <c r="Z112" s="186">
        <v>0</v>
      </c>
      <c r="AA112" s="186">
        <v>0</v>
      </c>
    </row>
    <row r="113" spans="1:27" ht="13.5" customHeight="1" thickBot="1" x14ac:dyDescent="0.25"/>
    <row r="114" spans="1:27" ht="11.25" customHeight="1" thickBot="1" x14ac:dyDescent="0.25">
      <c r="A114" s="191" t="s">
        <v>204</v>
      </c>
      <c r="B114" s="192"/>
      <c r="C114" s="193">
        <v>25000</v>
      </c>
      <c r="D114" s="193">
        <v>25000</v>
      </c>
      <c r="E114" s="193">
        <v>25000</v>
      </c>
      <c r="F114" s="193">
        <v>0</v>
      </c>
      <c r="G114" s="193">
        <v>0</v>
      </c>
      <c r="H114" s="193">
        <v>0</v>
      </c>
      <c r="I114" s="193">
        <v>0</v>
      </c>
      <c r="J114" s="193">
        <v>0</v>
      </c>
      <c r="K114" s="193">
        <v>0</v>
      </c>
      <c r="L114" s="193">
        <v>0</v>
      </c>
      <c r="M114" s="193">
        <v>0</v>
      </c>
      <c r="N114" s="193">
        <v>0</v>
      </c>
      <c r="O114" s="193">
        <v>0</v>
      </c>
      <c r="P114" s="193">
        <v>0</v>
      </c>
      <c r="Q114" s="193">
        <v>0</v>
      </c>
      <c r="R114" s="193">
        <v>0</v>
      </c>
      <c r="S114" s="193">
        <v>0</v>
      </c>
      <c r="T114" s="193">
        <v>0</v>
      </c>
      <c r="U114" s="193">
        <v>0</v>
      </c>
      <c r="V114" s="193">
        <v>0</v>
      </c>
      <c r="W114" s="193">
        <v>0</v>
      </c>
      <c r="X114" s="193">
        <v>0</v>
      </c>
      <c r="Y114" s="193">
        <v>0</v>
      </c>
      <c r="Z114" s="193">
        <v>0</v>
      </c>
      <c r="AA114" s="194">
        <v>75000</v>
      </c>
    </row>
    <row r="116" spans="1:27" ht="12" customHeight="1" x14ac:dyDescent="0.2">
      <c r="A116" s="184" t="s">
        <v>197</v>
      </c>
    </row>
    <row r="117" spans="1:27" ht="11.25" customHeight="1" x14ac:dyDescent="0.2">
      <c r="A117" s="185" t="s">
        <v>202</v>
      </c>
      <c r="C117" s="186">
        <v>25000</v>
      </c>
      <c r="D117" s="186">
        <v>25000</v>
      </c>
      <c r="E117" s="186">
        <v>25000</v>
      </c>
      <c r="F117" s="186">
        <v>0</v>
      </c>
      <c r="G117" s="186">
        <v>0</v>
      </c>
      <c r="H117" s="186">
        <v>0</v>
      </c>
      <c r="I117" s="186">
        <v>0</v>
      </c>
      <c r="J117" s="186">
        <v>0</v>
      </c>
      <c r="K117" s="186">
        <v>0</v>
      </c>
      <c r="L117" s="186">
        <v>0</v>
      </c>
      <c r="M117" s="186">
        <v>0</v>
      </c>
      <c r="N117" s="186">
        <v>0</v>
      </c>
      <c r="O117" s="186">
        <v>0</v>
      </c>
      <c r="P117" s="186">
        <v>0</v>
      </c>
      <c r="Q117" s="186">
        <v>0</v>
      </c>
      <c r="R117" s="186">
        <v>0</v>
      </c>
      <c r="S117" s="186">
        <v>0</v>
      </c>
      <c r="T117" s="186">
        <v>0</v>
      </c>
      <c r="U117" s="186">
        <v>0</v>
      </c>
      <c r="V117" s="186">
        <v>0</v>
      </c>
      <c r="W117" s="186">
        <v>0</v>
      </c>
      <c r="X117" s="186">
        <v>0</v>
      </c>
      <c r="Y117" s="186">
        <v>0</v>
      </c>
      <c r="Z117" s="186">
        <v>0</v>
      </c>
      <c r="AA117" s="186">
        <v>75000</v>
      </c>
    </row>
    <row r="118" spans="1:27" ht="11.25" customHeight="1" x14ac:dyDescent="0.2">
      <c r="A118" s="185" t="s">
        <v>203</v>
      </c>
      <c r="C118" s="186">
        <v>0</v>
      </c>
      <c r="D118" s="186">
        <v>0</v>
      </c>
      <c r="E118" s="186">
        <v>0</v>
      </c>
      <c r="F118" s="186">
        <v>0</v>
      </c>
      <c r="G118" s="186">
        <v>0</v>
      </c>
      <c r="H118" s="186">
        <v>0</v>
      </c>
      <c r="I118" s="186">
        <v>0</v>
      </c>
      <c r="J118" s="186">
        <v>0</v>
      </c>
      <c r="K118" s="186">
        <v>0</v>
      </c>
      <c r="L118" s="186">
        <v>0</v>
      </c>
      <c r="M118" s="186">
        <v>0</v>
      </c>
      <c r="N118" s="186">
        <v>0</v>
      </c>
      <c r="O118" s="186">
        <v>0</v>
      </c>
      <c r="P118" s="186">
        <v>0</v>
      </c>
      <c r="Q118" s="186">
        <v>0</v>
      </c>
      <c r="R118" s="186">
        <v>0</v>
      </c>
      <c r="S118" s="186">
        <v>0</v>
      </c>
      <c r="T118" s="186">
        <v>0</v>
      </c>
      <c r="U118" s="186">
        <v>0</v>
      </c>
      <c r="V118" s="186">
        <v>0</v>
      </c>
      <c r="W118" s="186">
        <v>0</v>
      </c>
      <c r="X118" s="186">
        <v>0</v>
      </c>
      <c r="Y118" s="186">
        <v>0</v>
      </c>
      <c r="Z118" s="186">
        <v>0</v>
      </c>
      <c r="AA118" s="186">
        <v>0</v>
      </c>
    </row>
    <row r="119" spans="1:27" ht="11.25" customHeight="1" x14ac:dyDescent="0.2">
      <c r="A119" s="185" t="s">
        <v>205</v>
      </c>
      <c r="C119" s="186">
        <v>0</v>
      </c>
      <c r="D119" s="186">
        <v>0</v>
      </c>
      <c r="E119" s="186">
        <v>0</v>
      </c>
      <c r="F119" s="186">
        <v>0</v>
      </c>
      <c r="G119" s="186">
        <v>0</v>
      </c>
      <c r="H119" s="186">
        <v>0</v>
      </c>
      <c r="I119" s="186">
        <v>0</v>
      </c>
      <c r="J119" s="186">
        <v>0</v>
      </c>
      <c r="K119" s="186">
        <v>0</v>
      </c>
      <c r="L119" s="186">
        <v>0</v>
      </c>
      <c r="M119" s="186">
        <v>0</v>
      </c>
      <c r="N119" s="186">
        <v>0</v>
      </c>
      <c r="O119" s="186">
        <v>0</v>
      </c>
      <c r="P119" s="186">
        <v>0</v>
      </c>
      <c r="Q119" s="186">
        <v>0</v>
      </c>
      <c r="R119" s="186">
        <v>0</v>
      </c>
      <c r="S119" s="186">
        <v>0</v>
      </c>
      <c r="T119" s="186">
        <v>0</v>
      </c>
      <c r="U119" s="186">
        <v>0</v>
      </c>
      <c r="V119" s="186">
        <v>0</v>
      </c>
      <c r="W119" s="186">
        <v>0</v>
      </c>
      <c r="X119" s="186">
        <v>0</v>
      </c>
      <c r="Y119" s="186">
        <v>0</v>
      </c>
      <c r="Z119" s="186">
        <v>0</v>
      </c>
      <c r="AA119" s="186">
        <v>0</v>
      </c>
    </row>
    <row r="120" spans="1:27" ht="11.25" customHeight="1" x14ac:dyDescent="0.2">
      <c r="A120" s="185" t="s">
        <v>204</v>
      </c>
      <c r="C120" s="187">
        <v>25000</v>
      </c>
      <c r="D120" s="187">
        <v>25000</v>
      </c>
      <c r="E120" s="187">
        <v>25000</v>
      </c>
      <c r="F120" s="187">
        <v>0</v>
      </c>
      <c r="G120" s="187">
        <v>0</v>
      </c>
      <c r="H120" s="187">
        <v>0</v>
      </c>
      <c r="I120" s="187">
        <v>0</v>
      </c>
      <c r="J120" s="187">
        <v>0</v>
      </c>
      <c r="K120" s="187">
        <v>0</v>
      </c>
      <c r="L120" s="187">
        <v>0</v>
      </c>
      <c r="M120" s="187">
        <v>0</v>
      </c>
      <c r="N120" s="187">
        <v>0</v>
      </c>
      <c r="O120" s="187">
        <v>0</v>
      </c>
      <c r="P120" s="187">
        <v>0</v>
      </c>
      <c r="Q120" s="187">
        <v>0</v>
      </c>
      <c r="R120" s="187">
        <v>0</v>
      </c>
      <c r="S120" s="187">
        <v>0</v>
      </c>
      <c r="T120" s="187">
        <v>0</v>
      </c>
      <c r="U120" s="187">
        <v>0</v>
      </c>
      <c r="V120" s="187">
        <v>0</v>
      </c>
      <c r="W120" s="187">
        <v>0</v>
      </c>
      <c r="X120" s="187">
        <v>0</v>
      </c>
      <c r="Y120" s="187">
        <v>0</v>
      </c>
      <c r="Z120" s="187">
        <v>0</v>
      </c>
      <c r="AA120" s="187">
        <v>75000</v>
      </c>
    </row>
    <row r="122" spans="1:27" ht="12" customHeight="1" x14ac:dyDescent="0.2">
      <c r="A122" s="184" t="s">
        <v>0</v>
      </c>
    </row>
    <row r="123" spans="1:27" ht="11.25" customHeight="1" x14ac:dyDescent="0.2">
      <c r="A123" s="185" t="s">
        <v>202</v>
      </c>
      <c r="C123" s="186">
        <v>0</v>
      </c>
      <c r="D123" s="186">
        <v>0</v>
      </c>
      <c r="E123" s="186">
        <v>0</v>
      </c>
      <c r="F123" s="186">
        <v>0</v>
      </c>
      <c r="G123" s="186">
        <v>0</v>
      </c>
      <c r="H123" s="186">
        <v>0</v>
      </c>
      <c r="I123" s="186">
        <v>0</v>
      </c>
      <c r="J123" s="186">
        <v>0</v>
      </c>
      <c r="K123" s="186">
        <v>0</v>
      </c>
      <c r="L123" s="186">
        <v>0</v>
      </c>
      <c r="M123" s="186">
        <v>0</v>
      </c>
      <c r="N123" s="186">
        <v>0</v>
      </c>
      <c r="O123" s="186">
        <v>0</v>
      </c>
      <c r="P123" s="186">
        <v>0</v>
      </c>
      <c r="Q123" s="186">
        <v>0</v>
      </c>
      <c r="R123" s="186">
        <v>0</v>
      </c>
      <c r="S123" s="186">
        <v>0</v>
      </c>
      <c r="T123" s="186">
        <v>0</v>
      </c>
      <c r="U123" s="186">
        <v>0</v>
      </c>
      <c r="V123" s="186">
        <v>0</v>
      </c>
      <c r="W123" s="186">
        <v>0</v>
      </c>
      <c r="X123" s="186">
        <v>0</v>
      </c>
      <c r="Y123" s="186">
        <v>0</v>
      </c>
      <c r="Z123" s="186">
        <v>0</v>
      </c>
      <c r="AA123" s="186">
        <v>0</v>
      </c>
    </row>
    <row r="124" spans="1:27" ht="11.25" customHeight="1" x14ac:dyDescent="0.2">
      <c r="A124" s="185" t="s">
        <v>203</v>
      </c>
      <c r="C124" s="186">
        <v>0</v>
      </c>
      <c r="D124" s="186">
        <v>0</v>
      </c>
      <c r="E124" s="186">
        <v>0</v>
      </c>
      <c r="F124" s="186">
        <v>0</v>
      </c>
      <c r="G124" s="186">
        <v>0</v>
      </c>
      <c r="H124" s="186">
        <v>0</v>
      </c>
      <c r="I124" s="186">
        <v>0</v>
      </c>
      <c r="J124" s="186">
        <v>0</v>
      </c>
      <c r="K124" s="186">
        <v>0</v>
      </c>
      <c r="L124" s="186">
        <v>0</v>
      </c>
      <c r="M124" s="186">
        <v>0</v>
      </c>
      <c r="N124" s="186">
        <v>0</v>
      </c>
      <c r="O124" s="186">
        <v>0</v>
      </c>
      <c r="P124" s="186">
        <v>0</v>
      </c>
      <c r="Q124" s="186">
        <v>0</v>
      </c>
      <c r="R124" s="186">
        <v>0</v>
      </c>
      <c r="S124" s="186">
        <v>0</v>
      </c>
      <c r="T124" s="186">
        <v>0</v>
      </c>
      <c r="U124" s="186">
        <v>0</v>
      </c>
      <c r="V124" s="186">
        <v>0</v>
      </c>
      <c r="W124" s="186">
        <v>0</v>
      </c>
      <c r="X124" s="186">
        <v>0</v>
      </c>
      <c r="Y124" s="186">
        <v>0</v>
      </c>
      <c r="Z124" s="186">
        <v>0</v>
      </c>
      <c r="AA124" s="186">
        <v>0</v>
      </c>
    </row>
    <row r="125" spans="1:27" ht="11.25" customHeight="1" x14ac:dyDescent="0.2">
      <c r="A125" s="185" t="s">
        <v>205</v>
      </c>
      <c r="C125" s="186">
        <v>0</v>
      </c>
      <c r="D125" s="186">
        <v>0</v>
      </c>
      <c r="E125" s="186">
        <v>0</v>
      </c>
      <c r="F125" s="186">
        <v>0</v>
      </c>
      <c r="G125" s="186">
        <v>0</v>
      </c>
      <c r="H125" s="186">
        <v>0</v>
      </c>
      <c r="I125" s="186">
        <v>0</v>
      </c>
      <c r="J125" s="186">
        <v>0</v>
      </c>
      <c r="K125" s="186">
        <v>0</v>
      </c>
      <c r="L125" s="186">
        <v>0</v>
      </c>
      <c r="M125" s="186">
        <v>0</v>
      </c>
      <c r="N125" s="186">
        <v>0</v>
      </c>
      <c r="O125" s="186">
        <v>0</v>
      </c>
      <c r="P125" s="186">
        <v>0</v>
      </c>
      <c r="Q125" s="186">
        <v>0</v>
      </c>
      <c r="R125" s="186">
        <v>0</v>
      </c>
      <c r="S125" s="186">
        <v>0</v>
      </c>
      <c r="T125" s="186">
        <v>0</v>
      </c>
      <c r="U125" s="186">
        <v>0</v>
      </c>
      <c r="V125" s="186">
        <v>0</v>
      </c>
      <c r="W125" s="186">
        <v>0</v>
      </c>
      <c r="X125" s="186">
        <v>0</v>
      </c>
      <c r="Y125" s="186">
        <v>0</v>
      </c>
      <c r="Z125" s="186">
        <v>0</v>
      </c>
      <c r="AA125" s="186">
        <v>0</v>
      </c>
    </row>
    <row r="126" spans="1:27" ht="11.25" customHeight="1" x14ac:dyDescent="0.2">
      <c r="A126" s="185" t="s">
        <v>204</v>
      </c>
      <c r="C126" s="187">
        <v>0</v>
      </c>
      <c r="D126" s="187">
        <v>0</v>
      </c>
      <c r="E126" s="187">
        <v>0</v>
      </c>
      <c r="F126" s="187">
        <v>0</v>
      </c>
      <c r="G126" s="187">
        <v>0</v>
      </c>
      <c r="H126" s="187">
        <v>0</v>
      </c>
      <c r="I126" s="187">
        <v>0</v>
      </c>
      <c r="J126" s="187">
        <v>0</v>
      </c>
      <c r="K126" s="187">
        <v>0</v>
      </c>
      <c r="L126" s="187">
        <v>0</v>
      </c>
      <c r="M126" s="187">
        <v>0</v>
      </c>
      <c r="N126" s="187">
        <v>0</v>
      </c>
      <c r="O126" s="187">
        <v>0</v>
      </c>
      <c r="P126" s="187">
        <v>0</v>
      </c>
      <c r="Q126" s="187">
        <v>0</v>
      </c>
      <c r="R126" s="187">
        <v>0</v>
      </c>
      <c r="S126" s="187">
        <v>0</v>
      </c>
      <c r="T126" s="187">
        <v>0</v>
      </c>
      <c r="U126" s="187">
        <v>0</v>
      </c>
      <c r="V126" s="187">
        <v>0</v>
      </c>
      <c r="W126" s="187">
        <v>0</v>
      </c>
      <c r="X126" s="187">
        <v>0</v>
      </c>
      <c r="Y126" s="187">
        <v>0</v>
      </c>
      <c r="Z126" s="187">
        <v>0</v>
      </c>
      <c r="AA126" s="187">
        <v>0</v>
      </c>
    </row>
    <row r="128" spans="1:27" ht="12" customHeight="1" x14ac:dyDescent="0.2">
      <c r="A128" s="184" t="s">
        <v>198</v>
      </c>
    </row>
    <row r="129" spans="1:27" ht="11.25" customHeight="1" x14ac:dyDescent="0.2">
      <c r="A129" s="185" t="s">
        <v>41</v>
      </c>
      <c r="C129" s="188">
        <v>2.6309999999999998</v>
      </c>
      <c r="D129" s="188">
        <v>2.657</v>
      </c>
      <c r="E129" s="188">
        <v>2.637</v>
      </c>
      <c r="F129" s="188">
        <v>2.4220000000000002</v>
      </c>
      <c r="G129" s="188">
        <v>2.464</v>
      </c>
      <c r="H129" s="188">
        <v>2.5129999999999999</v>
      </c>
      <c r="I129" s="188">
        <v>2.5529999999999999</v>
      </c>
      <c r="J129" s="188">
        <v>2.5910000000000002</v>
      </c>
      <c r="K129" s="188">
        <v>2.5960000000000001</v>
      </c>
      <c r="L129" s="188">
        <v>2.621</v>
      </c>
      <c r="M129" s="188">
        <v>3.2959999999999998</v>
      </c>
      <c r="N129" s="188">
        <v>3.4710000000000001</v>
      </c>
      <c r="O129" s="188">
        <v>3.556</v>
      </c>
      <c r="P129" s="188">
        <v>3.4910000000000001</v>
      </c>
      <c r="Q129" s="188">
        <v>3.411</v>
      </c>
      <c r="R129" s="188">
        <v>3.036</v>
      </c>
      <c r="S129" s="188">
        <v>3.0259999999999998</v>
      </c>
      <c r="T129" s="188">
        <v>3.0609999999999999</v>
      </c>
      <c r="U129" s="188">
        <v>3.0960000000000001</v>
      </c>
      <c r="V129" s="188">
        <v>3.1379999999999999</v>
      </c>
      <c r="W129" s="188">
        <v>3.133</v>
      </c>
      <c r="X129" s="188">
        <v>3.1629999999999998</v>
      </c>
      <c r="Y129" s="188">
        <v>3.67</v>
      </c>
      <c r="Z129" s="188">
        <v>3.8130000000000002</v>
      </c>
      <c r="AA129" s="188"/>
    </row>
    <row r="130" spans="1:27" ht="11.25" customHeight="1" x14ac:dyDescent="0.2">
      <c r="A130" s="185" t="s">
        <v>197</v>
      </c>
      <c r="C130" s="188">
        <v>2.64</v>
      </c>
      <c r="D130" s="188">
        <v>2.649</v>
      </c>
      <c r="E130" s="188">
        <v>2.629</v>
      </c>
      <c r="F130" s="188">
        <v>2.3969999999999998</v>
      </c>
      <c r="G130" s="188">
        <v>2.4340000000000002</v>
      </c>
      <c r="H130" s="188">
        <v>2.4849999999999999</v>
      </c>
      <c r="I130" s="188">
        <v>2.5249999999999999</v>
      </c>
      <c r="J130" s="188">
        <v>2.5630000000000002</v>
      </c>
      <c r="K130" s="188">
        <v>2.5680000000000001</v>
      </c>
      <c r="L130" s="188">
        <v>2.4870000000000001</v>
      </c>
      <c r="M130" s="188">
        <v>3.262</v>
      </c>
      <c r="N130" s="188">
        <v>3.4369999999999998</v>
      </c>
      <c r="O130" s="188">
        <v>3.5219999999999998</v>
      </c>
      <c r="P130" s="188">
        <v>3.4569999999999999</v>
      </c>
      <c r="Q130" s="188">
        <v>3.3769999999999998</v>
      </c>
      <c r="R130" s="188">
        <v>2.98</v>
      </c>
      <c r="S130" s="188">
        <v>2.9750000000000001</v>
      </c>
      <c r="T130" s="188">
        <v>3.01</v>
      </c>
      <c r="U130" s="188">
        <v>3.052</v>
      </c>
      <c r="V130" s="188">
        <v>3.0939999999999999</v>
      </c>
      <c r="W130" s="188">
        <v>3.089</v>
      </c>
      <c r="X130" s="188">
        <v>3.1190000000000002</v>
      </c>
      <c r="Y130" s="188">
        <v>3.6280000000000001</v>
      </c>
      <c r="Z130" s="188">
        <v>3.7709999999999999</v>
      </c>
      <c r="AA130" s="188"/>
    </row>
    <row r="131" spans="1:27" ht="11.25" customHeight="1" x14ac:dyDescent="0.2">
      <c r="A131" s="185" t="s">
        <v>0</v>
      </c>
      <c r="C131" s="189">
        <v>-9.0000000000003411E-3</v>
      </c>
      <c r="D131" s="189">
        <v>8.0000000000000071E-3</v>
      </c>
      <c r="E131" s="189">
        <v>8.0000000000000071E-3</v>
      </c>
      <c r="F131" s="189">
        <v>2.5000000000000355E-2</v>
      </c>
      <c r="G131" s="189">
        <v>2.9999999999999805E-2</v>
      </c>
      <c r="H131" s="189">
        <v>2.8000000000000025E-2</v>
      </c>
      <c r="I131" s="189">
        <v>2.8000000000000025E-2</v>
      </c>
      <c r="J131" s="189">
        <v>2.8000000000000025E-2</v>
      </c>
      <c r="K131" s="189">
        <v>2.8000000000000025E-2</v>
      </c>
      <c r="L131" s="189">
        <v>0.1339999999999999</v>
      </c>
      <c r="M131" s="189">
        <v>3.3999999999999808E-2</v>
      </c>
      <c r="N131" s="189">
        <v>3.4000000000000252E-2</v>
      </c>
      <c r="O131" s="189">
        <v>3.4000000000000252E-2</v>
      </c>
      <c r="P131" s="189">
        <v>3.4000000000000252E-2</v>
      </c>
      <c r="Q131" s="189">
        <v>3.4000000000000252E-2</v>
      </c>
      <c r="R131" s="189">
        <v>5.600000000000005E-2</v>
      </c>
      <c r="S131" s="189">
        <v>5.0999999999999712E-2</v>
      </c>
      <c r="T131" s="189">
        <v>5.1000000000000156E-2</v>
      </c>
      <c r="U131" s="189">
        <v>4.4000000000000039E-2</v>
      </c>
      <c r="V131" s="189">
        <v>4.4000000000000039E-2</v>
      </c>
      <c r="W131" s="189">
        <v>4.4000000000000039E-2</v>
      </c>
      <c r="X131" s="189">
        <v>4.3999999999999595E-2</v>
      </c>
      <c r="Y131" s="189">
        <v>4.1999999999999815E-2</v>
      </c>
      <c r="Z131" s="189">
        <v>4.2000000000000259E-2</v>
      </c>
      <c r="AA131" s="188"/>
    </row>
    <row r="133" spans="1:27" ht="12" customHeight="1" x14ac:dyDescent="0.2">
      <c r="A133" s="184" t="s">
        <v>5</v>
      </c>
    </row>
    <row r="134" spans="1:27" ht="11.25" customHeight="1" x14ac:dyDescent="0.2">
      <c r="A134" s="185" t="s">
        <v>6</v>
      </c>
      <c r="C134" s="188">
        <v>0</v>
      </c>
      <c r="D134" s="188">
        <v>0</v>
      </c>
      <c r="E134" s="188">
        <v>0</v>
      </c>
      <c r="F134" s="188">
        <v>0</v>
      </c>
      <c r="G134" s="188">
        <v>0</v>
      </c>
      <c r="H134" s="188">
        <v>0</v>
      </c>
      <c r="I134" s="188">
        <v>0</v>
      </c>
      <c r="J134" s="188">
        <v>0</v>
      </c>
      <c r="K134" s="188">
        <v>0</v>
      </c>
      <c r="L134" s="188">
        <v>0</v>
      </c>
      <c r="M134" s="188">
        <v>0</v>
      </c>
      <c r="N134" s="188">
        <v>0</v>
      </c>
      <c r="O134" s="188">
        <v>0</v>
      </c>
      <c r="P134" s="188">
        <v>0</v>
      </c>
      <c r="Q134" s="188">
        <v>0</v>
      </c>
      <c r="R134" s="188">
        <v>0</v>
      </c>
      <c r="S134" s="188">
        <v>0</v>
      </c>
      <c r="T134" s="188">
        <v>0</v>
      </c>
      <c r="U134" s="188">
        <v>0</v>
      </c>
      <c r="V134" s="188">
        <v>0</v>
      </c>
      <c r="W134" s="188">
        <v>0</v>
      </c>
      <c r="X134" s="188">
        <v>0</v>
      </c>
      <c r="Y134" s="188">
        <v>0</v>
      </c>
      <c r="Z134" s="188">
        <v>0</v>
      </c>
      <c r="AA134" s="188"/>
    </row>
    <row r="135" spans="1:27" ht="11.25" customHeight="1" x14ac:dyDescent="0.2">
      <c r="A135" s="185" t="s">
        <v>7</v>
      </c>
      <c r="C135" s="188">
        <v>0</v>
      </c>
      <c r="D135" s="188">
        <v>0</v>
      </c>
      <c r="E135" s="188">
        <v>0</v>
      </c>
      <c r="F135" s="188">
        <v>0</v>
      </c>
      <c r="G135" s="188">
        <v>0</v>
      </c>
      <c r="H135" s="188">
        <v>0</v>
      </c>
      <c r="I135" s="188">
        <v>0</v>
      </c>
      <c r="J135" s="188">
        <v>0</v>
      </c>
      <c r="K135" s="188">
        <v>0</v>
      </c>
      <c r="L135" s="188">
        <v>0</v>
      </c>
      <c r="M135" s="188">
        <v>0</v>
      </c>
      <c r="N135" s="188">
        <v>0</v>
      </c>
      <c r="O135" s="188">
        <v>0</v>
      </c>
      <c r="P135" s="188">
        <v>0</v>
      </c>
      <c r="Q135" s="188">
        <v>0</v>
      </c>
      <c r="R135" s="188">
        <v>0</v>
      </c>
      <c r="S135" s="188">
        <v>0</v>
      </c>
      <c r="T135" s="188">
        <v>0</v>
      </c>
      <c r="U135" s="188">
        <v>0</v>
      </c>
      <c r="V135" s="188">
        <v>0</v>
      </c>
      <c r="W135" s="188">
        <v>0</v>
      </c>
      <c r="X135" s="188">
        <v>0</v>
      </c>
      <c r="Y135" s="188">
        <v>0</v>
      </c>
      <c r="Z135" s="188">
        <v>0</v>
      </c>
      <c r="AA135" s="188"/>
    </row>
    <row r="137" spans="1:27" ht="12" customHeight="1" x14ac:dyDescent="0.2">
      <c r="A137" s="184" t="s">
        <v>199</v>
      </c>
    </row>
    <row r="138" spans="1:27" ht="11.25" customHeight="1" x14ac:dyDescent="0.2">
      <c r="A138" s="185" t="s">
        <v>200</v>
      </c>
      <c r="C138" s="186">
        <v>-328414</v>
      </c>
      <c r="D138" s="186">
        <v>-295779</v>
      </c>
      <c r="E138" s="190">
        <v>-326675</v>
      </c>
      <c r="F138" s="190">
        <v>0</v>
      </c>
      <c r="G138" s="190">
        <v>0</v>
      </c>
      <c r="H138" s="190">
        <v>0</v>
      </c>
      <c r="I138" s="190">
        <v>0</v>
      </c>
      <c r="J138" s="186">
        <v>0</v>
      </c>
      <c r="K138" s="186">
        <v>0</v>
      </c>
      <c r="L138" s="186">
        <v>0</v>
      </c>
      <c r="M138" s="186">
        <v>0</v>
      </c>
      <c r="N138" s="186">
        <v>0</v>
      </c>
      <c r="O138" s="186">
        <v>0</v>
      </c>
      <c r="P138" s="186">
        <v>0</v>
      </c>
      <c r="Q138" s="186">
        <v>0</v>
      </c>
      <c r="R138" s="186">
        <v>0</v>
      </c>
      <c r="S138" s="186">
        <v>0</v>
      </c>
      <c r="T138" s="186">
        <v>0</v>
      </c>
      <c r="U138" s="186">
        <v>0</v>
      </c>
      <c r="V138" s="186">
        <v>0</v>
      </c>
      <c r="W138" s="186">
        <v>0</v>
      </c>
      <c r="X138" s="186">
        <v>0</v>
      </c>
      <c r="Y138" s="186">
        <v>0</v>
      </c>
      <c r="Z138" s="186">
        <v>0</v>
      </c>
      <c r="AA138" s="186">
        <v>-950868</v>
      </c>
    </row>
    <row r="139" spans="1:27" ht="11.25" customHeight="1" thickBot="1" x14ac:dyDescent="0.25">
      <c r="A139" s="185" t="s">
        <v>206</v>
      </c>
      <c r="C139" s="186">
        <v>0</v>
      </c>
      <c r="D139" s="186">
        <v>0</v>
      </c>
      <c r="E139" s="186">
        <v>0</v>
      </c>
      <c r="F139" s="186">
        <v>0</v>
      </c>
      <c r="G139" s="186">
        <v>0</v>
      </c>
      <c r="H139" s="186">
        <v>0</v>
      </c>
      <c r="I139" s="186">
        <v>0</v>
      </c>
      <c r="J139" s="186">
        <v>0</v>
      </c>
      <c r="K139" s="186">
        <v>0</v>
      </c>
      <c r="L139" s="186">
        <v>0</v>
      </c>
      <c r="M139" s="186">
        <v>0</v>
      </c>
      <c r="N139" s="186">
        <v>0</v>
      </c>
      <c r="O139" s="186">
        <v>0</v>
      </c>
      <c r="P139" s="186">
        <v>0</v>
      </c>
      <c r="Q139" s="186">
        <v>0</v>
      </c>
      <c r="R139" s="186">
        <v>0</v>
      </c>
      <c r="S139" s="186">
        <v>0</v>
      </c>
      <c r="T139" s="186">
        <v>0</v>
      </c>
      <c r="U139" s="186">
        <v>0</v>
      </c>
      <c r="V139" s="186">
        <v>0</v>
      </c>
      <c r="W139" s="186">
        <v>0</v>
      </c>
      <c r="X139" s="186">
        <v>0</v>
      </c>
      <c r="Y139" s="186">
        <v>0</v>
      </c>
      <c r="Z139" s="186">
        <v>0</v>
      </c>
      <c r="AA139" s="186">
        <v>0</v>
      </c>
    </row>
    <row r="140" spans="1:27" ht="11.25" customHeight="1" thickBot="1" x14ac:dyDescent="0.25">
      <c r="A140" s="191" t="s">
        <v>146</v>
      </c>
      <c r="B140" s="192"/>
      <c r="C140" s="193">
        <v>-328414</v>
      </c>
      <c r="D140" s="193">
        <v>-295779</v>
      </c>
      <c r="E140" s="193">
        <v>-326675</v>
      </c>
      <c r="F140" s="193">
        <v>0</v>
      </c>
      <c r="G140" s="193">
        <v>0</v>
      </c>
      <c r="H140" s="193">
        <v>0</v>
      </c>
      <c r="I140" s="193">
        <v>0</v>
      </c>
      <c r="J140" s="193">
        <v>0</v>
      </c>
      <c r="K140" s="193">
        <v>0</v>
      </c>
      <c r="L140" s="193">
        <v>0</v>
      </c>
      <c r="M140" s="193">
        <v>0</v>
      </c>
      <c r="N140" s="193">
        <v>0</v>
      </c>
      <c r="O140" s="193">
        <v>0</v>
      </c>
      <c r="P140" s="193">
        <v>0</v>
      </c>
      <c r="Q140" s="193">
        <v>0</v>
      </c>
      <c r="R140" s="193">
        <v>0</v>
      </c>
      <c r="S140" s="193">
        <v>0</v>
      </c>
      <c r="T140" s="193">
        <v>0</v>
      </c>
      <c r="U140" s="193">
        <v>0</v>
      </c>
      <c r="V140" s="193">
        <v>0</v>
      </c>
      <c r="W140" s="193">
        <v>0</v>
      </c>
      <c r="X140" s="193">
        <v>0</v>
      </c>
      <c r="Y140" s="193">
        <v>0</v>
      </c>
      <c r="Z140" s="193">
        <v>0</v>
      </c>
      <c r="AA140" s="194">
        <v>-950868</v>
      </c>
    </row>
    <row r="141" spans="1:27" ht="11.25" customHeight="1" x14ac:dyDescent="0.2">
      <c r="A141" s="185" t="s">
        <v>2</v>
      </c>
      <c r="C141" s="186">
        <v>-328259</v>
      </c>
      <c r="D141" s="186">
        <v>-295641</v>
      </c>
      <c r="E141" s="186">
        <v>-326527</v>
      </c>
      <c r="F141" s="186">
        <v>0</v>
      </c>
      <c r="G141" s="186">
        <v>0</v>
      </c>
      <c r="H141" s="186">
        <v>0</v>
      </c>
      <c r="I141" s="186">
        <v>0</v>
      </c>
      <c r="J141" s="186">
        <v>0</v>
      </c>
      <c r="K141" s="186">
        <v>0</v>
      </c>
      <c r="L141" s="186">
        <v>0</v>
      </c>
      <c r="M141" s="186">
        <v>0</v>
      </c>
      <c r="N141" s="186">
        <v>0</v>
      </c>
      <c r="O141" s="186">
        <v>0</v>
      </c>
      <c r="P141" s="186">
        <v>0</v>
      </c>
      <c r="Q141" s="186">
        <v>0</v>
      </c>
      <c r="R141" s="186">
        <v>0</v>
      </c>
      <c r="S141" s="186">
        <v>0</v>
      </c>
      <c r="T141" s="186">
        <v>0</v>
      </c>
      <c r="U141" s="186">
        <v>0</v>
      </c>
      <c r="V141" s="186">
        <v>0</v>
      </c>
      <c r="W141" s="186">
        <v>0</v>
      </c>
      <c r="X141" s="186">
        <v>0</v>
      </c>
      <c r="Y141" s="186">
        <v>0</v>
      </c>
      <c r="Z141" s="186">
        <v>0</v>
      </c>
      <c r="AA141" s="186">
        <v>-950427</v>
      </c>
    </row>
    <row r="142" spans="1:27" ht="11.25" customHeight="1" x14ac:dyDescent="0.2">
      <c r="A142" s="185" t="s">
        <v>0</v>
      </c>
      <c r="C142" s="187">
        <v>-155</v>
      </c>
      <c r="D142" s="187">
        <v>-138</v>
      </c>
      <c r="E142" s="187">
        <v>-148</v>
      </c>
      <c r="F142" s="187">
        <v>0</v>
      </c>
      <c r="G142" s="187">
        <v>0</v>
      </c>
      <c r="H142" s="187">
        <v>0</v>
      </c>
      <c r="I142" s="187">
        <v>0</v>
      </c>
      <c r="J142" s="187">
        <v>0</v>
      </c>
      <c r="K142" s="187">
        <v>0</v>
      </c>
      <c r="L142" s="187">
        <v>0</v>
      </c>
      <c r="M142" s="187">
        <v>0</v>
      </c>
      <c r="N142" s="187">
        <v>0</v>
      </c>
      <c r="O142" s="187">
        <v>0</v>
      </c>
      <c r="P142" s="187">
        <v>0</v>
      </c>
      <c r="Q142" s="187">
        <v>0</v>
      </c>
      <c r="R142" s="187">
        <v>0</v>
      </c>
      <c r="S142" s="187">
        <v>0</v>
      </c>
      <c r="T142" s="187">
        <v>0</v>
      </c>
      <c r="U142" s="187">
        <v>0</v>
      </c>
      <c r="V142" s="187">
        <v>0</v>
      </c>
      <c r="W142" s="187">
        <v>0</v>
      </c>
      <c r="X142" s="187">
        <v>0</v>
      </c>
      <c r="Y142" s="187">
        <v>0</v>
      </c>
      <c r="Z142" s="187">
        <v>0</v>
      </c>
      <c r="AA142" s="187">
        <v>-441</v>
      </c>
    </row>
  </sheetData>
  <printOptions gridLines="1"/>
  <pageMargins left="0.75" right="0.75" top="1" bottom="1" header="0" footer="0"/>
  <pageSetup paperSize="5" scale="90" orientation="landscape" blackAndWhite="1" cellComments="asDisplayed" r:id="rId1"/>
  <headerFooter alignWithMargins="0">
    <oddFooter>&amp;L&amp;A&amp;CPage &amp;P of &amp;N</oddFooter>
  </headerFooter>
  <rowBreaks count="3" manualBreakCount="3">
    <brk id="22" max="16383" man="1"/>
    <brk id="62" max="16383" man="1"/>
    <brk id="102" max="16383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A142"/>
  <sheetViews>
    <sheetView showGridLines="0" defaultGridColor="0" colorId="22" workbookViewId="0">
      <selection activeCell="A4" sqref="A4"/>
    </sheetView>
  </sheetViews>
  <sheetFormatPr defaultColWidth="12" defaultRowHeight="13.5" customHeight="1" x14ac:dyDescent="0.2"/>
  <cols>
    <col min="1" max="1" width="30" style="179" customWidth="1"/>
    <col min="2" max="2" width="4" style="179" customWidth="1"/>
    <col min="3" max="26" width="13.33203125" style="179" customWidth="1"/>
    <col min="27" max="27" width="16" style="179" customWidth="1"/>
    <col min="28" max="16384" width="12" style="180"/>
  </cols>
  <sheetData>
    <row r="1" spans="1:27" ht="12" customHeight="1" x14ac:dyDescent="0.2">
      <c r="A1" s="178" t="s">
        <v>208</v>
      </c>
    </row>
    <row r="2" spans="1:27" ht="12" customHeight="1" x14ac:dyDescent="0.2">
      <c r="A2" s="178" t="s">
        <v>155</v>
      </c>
    </row>
    <row r="3" spans="1:27" ht="12" customHeight="1" x14ac:dyDescent="0.2">
      <c r="A3" s="178" t="s">
        <v>184</v>
      </c>
    </row>
    <row r="4" spans="1:27" ht="12" customHeight="1" x14ac:dyDescent="0.2">
      <c r="A4" s="178" t="s">
        <v>185</v>
      </c>
    </row>
    <row r="5" spans="1:27" ht="13.5" customHeight="1" thickBot="1" x14ac:dyDescent="0.25"/>
    <row r="6" spans="1:27" ht="12" customHeight="1" thickBot="1" x14ac:dyDescent="0.25">
      <c r="A6" s="181" t="s">
        <v>3</v>
      </c>
    </row>
    <row r="7" spans="1:27" ht="13.5" customHeight="1" thickBot="1" x14ac:dyDescent="0.25"/>
    <row r="8" spans="1:27" ht="12" customHeight="1" thickBot="1" x14ac:dyDescent="0.25">
      <c r="A8" s="182" t="s">
        <v>100</v>
      </c>
      <c r="C8" s="183" t="s">
        <v>157</v>
      </c>
      <c r="D8" s="183" t="s">
        <v>158</v>
      </c>
      <c r="E8" s="183" t="s">
        <v>159</v>
      </c>
      <c r="F8" s="183" t="s">
        <v>160</v>
      </c>
      <c r="G8" s="183" t="s">
        <v>161</v>
      </c>
      <c r="H8" s="183" t="s">
        <v>162</v>
      </c>
      <c r="I8" s="183" t="s">
        <v>163</v>
      </c>
      <c r="J8" s="183" t="s">
        <v>164</v>
      </c>
      <c r="K8" s="183" t="s">
        <v>165</v>
      </c>
      <c r="L8" s="183" t="s">
        <v>166</v>
      </c>
      <c r="M8" s="183" t="s">
        <v>167</v>
      </c>
      <c r="N8" s="183" t="s">
        <v>168</v>
      </c>
      <c r="O8" s="183" t="s">
        <v>169</v>
      </c>
      <c r="P8" s="183" t="s">
        <v>170</v>
      </c>
      <c r="Q8" s="183" t="s">
        <v>171</v>
      </c>
      <c r="R8" s="183" t="s">
        <v>172</v>
      </c>
      <c r="S8" s="183" t="s">
        <v>173</v>
      </c>
      <c r="T8" s="183" t="s">
        <v>174</v>
      </c>
      <c r="U8" s="183" t="s">
        <v>175</v>
      </c>
      <c r="V8" s="183" t="s">
        <v>176</v>
      </c>
      <c r="W8" s="183" t="s">
        <v>177</v>
      </c>
      <c r="X8" s="183" t="s">
        <v>178</v>
      </c>
      <c r="Y8" s="183" t="s">
        <v>179</v>
      </c>
      <c r="Z8" s="183" t="s">
        <v>180</v>
      </c>
      <c r="AA8" s="183" t="s">
        <v>39</v>
      </c>
    </row>
    <row r="9" spans="1:27" ht="12" customHeight="1" x14ac:dyDescent="0.2">
      <c r="A9" s="184" t="s">
        <v>144</v>
      </c>
    </row>
    <row r="10" spans="1:27" ht="11.25" customHeight="1" x14ac:dyDescent="0.2">
      <c r="A10" s="185" t="s">
        <v>41</v>
      </c>
      <c r="C10" s="186">
        <v>0</v>
      </c>
      <c r="D10" s="186">
        <v>0</v>
      </c>
      <c r="E10" s="186">
        <v>0</v>
      </c>
      <c r="F10" s="186">
        <v>0</v>
      </c>
      <c r="G10" s="186">
        <v>0</v>
      </c>
      <c r="H10" s="186">
        <v>0</v>
      </c>
      <c r="I10" s="186">
        <v>0</v>
      </c>
      <c r="J10" s="186">
        <v>0</v>
      </c>
      <c r="K10" s="186">
        <v>0</v>
      </c>
      <c r="L10" s="186">
        <v>0</v>
      </c>
      <c r="M10" s="186">
        <v>0</v>
      </c>
      <c r="N10" s="186">
        <v>0</v>
      </c>
      <c r="O10" s="186">
        <v>0</v>
      </c>
      <c r="P10" s="186">
        <v>0</v>
      </c>
      <c r="Q10" s="186">
        <v>0</v>
      </c>
      <c r="R10" s="186">
        <v>0</v>
      </c>
      <c r="S10" s="186">
        <v>0</v>
      </c>
      <c r="T10" s="186">
        <v>0</v>
      </c>
      <c r="U10" s="186">
        <v>0</v>
      </c>
      <c r="V10" s="186">
        <v>0</v>
      </c>
      <c r="W10" s="186">
        <v>0</v>
      </c>
      <c r="X10" s="186">
        <v>0</v>
      </c>
      <c r="Y10" s="186">
        <v>0</v>
      </c>
      <c r="Z10" s="186">
        <v>0</v>
      </c>
      <c r="AA10" s="186">
        <v>0</v>
      </c>
    </row>
    <row r="11" spans="1:27" ht="11.25" customHeight="1" x14ac:dyDescent="0.2">
      <c r="A11" s="185" t="s">
        <v>197</v>
      </c>
      <c r="C11" s="186">
        <v>0</v>
      </c>
      <c r="D11" s="186">
        <v>0</v>
      </c>
      <c r="E11" s="186">
        <v>0</v>
      </c>
      <c r="F11" s="186">
        <v>0</v>
      </c>
      <c r="G11" s="186">
        <v>0</v>
      </c>
      <c r="H11" s="186">
        <v>0</v>
      </c>
      <c r="I11" s="186">
        <v>0</v>
      </c>
      <c r="J11" s="186">
        <v>0</v>
      </c>
      <c r="K11" s="186">
        <v>0</v>
      </c>
      <c r="L11" s="186">
        <v>0</v>
      </c>
      <c r="M11" s="186">
        <v>0</v>
      </c>
      <c r="N11" s="186">
        <v>0</v>
      </c>
      <c r="O11" s="186">
        <v>0</v>
      </c>
      <c r="P11" s="186">
        <v>0</v>
      </c>
      <c r="Q11" s="186">
        <v>0</v>
      </c>
      <c r="R11" s="186">
        <v>0</v>
      </c>
      <c r="S11" s="186">
        <v>0</v>
      </c>
      <c r="T11" s="186">
        <v>0</v>
      </c>
      <c r="U11" s="186">
        <v>0</v>
      </c>
      <c r="V11" s="186">
        <v>0</v>
      </c>
      <c r="W11" s="186">
        <v>0</v>
      </c>
      <c r="X11" s="186">
        <v>0</v>
      </c>
      <c r="Y11" s="186">
        <v>0</v>
      </c>
      <c r="Z11" s="186">
        <v>0</v>
      </c>
      <c r="AA11" s="186">
        <v>0</v>
      </c>
    </row>
    <row r="12" spans="1:27" ht="11.25" customHeight="1" x14ac:dyDescent="0.2">
      <c r="A12" s="185" t="s">
        <v>0</v>
      </c>
      <c r="C12" s="187">
        <v>0</v>
      </c>
      <c r="D12" s="187">
        <v>0</v>
      </c>
      <c r="E12" s="187">
        <v>0</v>
      </c>
      <c r="F12" s="187">
        <v>0</v>
      </c>
      <c r="G12" s="187">
        <v>0</v>
      </c>
      <c r="H12" s="187">
        <v>0</v>
      </c>
      <c r="I12" s="187">
        <v>0</v>
      </c>
      <c r="J12" s="187">
        <v>0</v>
      </c>
      <c r="K12" s="187">
        <v>0</v>
      </c>
      <c r="L12" s="187">
        <v>0</v>
      </c>
      <c r="M12" s="187">
        <v>0</v>
      </c>
      <c r="N12" s="187">
        <v>0</v>
      </c>
      <c r="O12" s="187">
        <v>0</v>
      </c>
      <c r="P12" s="187">
        <v>0</v>
      </c>
      <c r="Q12" s="187">
        <v>0</v>
      </c>
      <c r="R12" s="187">
        <v>0</v>
      </c>
      <c r="S12" s="187">
        <v>0</v>
      </c>
      <c r="T12" s="187">
        <v>0</v>
      </c>
      <c r="U12" s="187">
        <v>0</v>
      </c>
      <c r="V12" s="187">
        <v>0</v>
      </c>
      <c r="W12" s="187">
        <v>0</v>
      </c>
      <c r="X12" s="187">
        <v>0</v>
      </c>
      <c r="Y12" s="187">
        <v>0</v>
      </c>
      <c r="Z12" s="187">
        <v>0</v>
      </c>
      <c r="AA12" s="187">
        <v>0</v>
      </c>
    </row>
    <row r="14" spans="1:27" ht="12" customHeight="1" x14ac:dyDescent="0.2">
      <c r="A14" s="184" t="s">
        <v>198</v>
      </c>
    </row>
    <row r="15" spans="1:27" ht="11.25" customHeight="1" x14ac:dyDescent="0.2">
      <c r="A15" s="185" t="s">
        <v>41</v>
      </c>
      <c r="C15" s="188">
        <v>2.91</v>
      </c>
      <c r="D15" s="188">
        <v>2.94</v>
      </c>
      <c r="E15" s="188">
        <v>2.92</v>
      </c>
      <c r="F15" s="188">
        <v>2.87</v>
      </c>
      <c r="G15" s="188">
        <v>2.91</v>
      </c>
      <c r="H15" s="188">
        <v>2.96</v>
      </c>
      <c r="I15" s="188">
        <v>3</v>
      </c>
      <c r="J15" s="188">
        <v>3.04</v>
      </c>
      <c r="K15" s="188">
        <v>3.05</v>
      </c>
      <c r="L15" s="188">
        <v>3.07</v>
      </c>
      <c r="M15" s="188">
        <v>3.26</v>
      </c>
      <c r="N15" s="188">
        <v>3.43</v>
      </c>
      <c r="O15" s="188">
        <v>3.52</v>
      </c>
      <c r="P15" s="188">
        <v>3.45</v>
      </c>
      <c r="Q15" s="188">
        <v>3.37</v>
      </c>
      <c r="R15" s="188">
        <v>3.22</v>
      </c>
      <c r="S15" s="188">
        <v>3.21</v>
      </c>
      <c r="T15" s="188">
        <v>3.24</v>
      </c>
      <c r="U15" s="188">
        <v>3.28</v>
      </c>
      <c r="V15" s="188">
        <v>3.32</v>
      </c>
      <c r="W15" s="188">
        <v>3.31</v>
      </c>
      <c r="X15" s="188">
        <v>3.34</v>
      </c>
      <c r="Y15" s="188">
        <v>3.49</v>
      </c>
      <c r="Z15" s="188">
        <v>3.63</v>
      </c>
      <c r="AA15" s="188"/>
    </row>
    <row r="16" spans="1:27" ht="11.25" customHeight="1" x14ac:dyDescent="0.2">
      <c r="A16" s="185" t="s">
        <v>197</v>
      </c>
      <c r="C16" s="188">
        <v>2.9</v>
      </c>
      <c r="D16" s="188">
        <v>2.89</v>
      </c>
      <c r="E16" s="188">
        <v>2.87</v>
      </c>
      <c r="F16" s="188">
        <v>2.82</v>
      </c>
      <c r="G16" s="188">
        <v>2.86</v>
      </c>
      <c r="H16" s="188">
        <v>2.91</v>
      </c>
      <c r="I16" s="188">
        <v>2.95</v>
      </c>
      <c r="J16" s="188">
        <v>2.99</v>
      </c>
      <c r="K16" s="188">
        <v>3</v>
      </c>
      <c r="L16" s="188">
        <v>2.91</v>
      </c>
      <c r="M16" s="188">
        <v>3.2</v>
      </c>
      <c r="N16" s="188">
        <v>3.38</v>
      </c>
      <c r="O16" s="188">
        <v>3.46</v>
      </c>
      <c r="P16" s="188">
        <v>3.4</v>
      </c>
      <c r="Q16" s="188">
        <v>3.32</v>
      </c>
      <c r="R16" s="188">
        <v>3.16</v>
      </c>
      <c r="S16" s="188">
        <v>3.16</v>
      </c>
      <c r="T16" s="188">
        <v>3.19</v>
      </c>
      <c r="U16" s="188">
        <v>3.23</v>
      </c>
      <c r="V16" s="188">
        <v>3.28</v>
      </c>
      <c r="W16" s="188">
        <v>3.27</v>
      </c>
      <c r="X16" s="188">
        <v>3.3</v>
      </c>
      <c r="Y16" s="188">
        <v>3.44</v>
      </c>
      <c r="Z16" s="188">
        <v>3.59</v>
      </c>
      <c r="AA16" s="188"/>
    </row>
    <row r="17" spans="1:27" ht="11.25" customHeight="1" x14ac:dyDescent="0.2">
      <c r="A17" s="185" t="s">
        <v>0</v>
      </c>
      <c r="C17" s="189">
        <v>1.0000000000000231E-2</v>
      </c>
      <c r="D17" s="189">
        <v>4.9999999999999822E-2</v>
      </c>
      <c r="E17" s="189">
        <v>4.9999999999999822E-2</v>
      </c>
      <c r="F17" s="189">
        <v>5.0000000000000266E-2</v>
      </c>
      <c r="G17" s="189">
        <v>5.0000000000000266E-2</v>
      </c>
      <c r="H17" s="189">
        <v>4.9999999999999822E-2</v>
      </c>
      <c r="I17" s="189">
        <v>4.9999999999999822E-2</v>
      </c>
      <c r="J17" s="189">
        <v>4.9999999999999822E-2</v>
      </c>
      <c r="K17" s="189">
        <v>4.9999999999999822E-2</v>
      </c>
      <c r="L17" s="189">
        <v>0.16</v>
      </c>
      <c r="M17" s="189">
        <v>5.9999999999999609E-2</v>
      </c>
      <c r="N17" s="189">
        <v>5.0000000000000266E-2</v>
      </c>
      <c r="O17" s="189">
        <v>6.0000000000000053E-2</v>
      </c>
      <c r="P17" s="189">
        <v>5.0000000000000266E-2</v>
      </c>
      <c r="Q17" s="189">
        <v>5.0000000000000266E-2</v>
      </c>
      <c r="R17" s="189">
        <v>6.0000000000000053E-2</v>
      </c>
      <c r="S17" s="189">
        <v>4.9999999999999822E-2</v>
      </c>
      <c r="T17" s="189">
        <v>5.0000000000000266E-2</v>
      </c>
      <c r="U17" s="189">
        <v>4.9999999999999822E-2</v>
      </c>
      <c r="V17" s="189">
        <v>0.04</v>
      </c>
      <c r="W17" s="189">
        <v>0.04</v>
      </c>
      <c r="X17" s="189">
        <v>0.04</v>
      </c>
      <c r="Y17" s="189">
        <v>5.0000000000000266E-2</v>
      </c>
      <c r="Z17" s="189">
        <v>0.04</v>
      </c>
      <c r="AA17" s="188"/>
    </row>
    <row r="19" spans="1:27" ht="12" customHeight="1" x14ac:dyDescent="0.2">
      <c r="A19" s="184" t="s">
        <v>199</v>
      </c>
    </row>
    <row r="20" spans="1:27" ht="11.25" customHeight="1" x14ac:dyDescent="0.2">
      <c r="A20" s="185" t="s">
        <v>200</v>
      </c>
      <c r="C20" s="186">
        <v>51071</v>
      </c>
      <c r="D20" s="186">
        <v>32637</v>
      </c>
      <c r="E20" s="190">
        <v>10438</v>
      </c>
      <c r="F20" s="186">
        <v>0</v>
      </c>
      <c r="G20" s="186">
        <v>0</v>
      </c>
      <c r="H20" s="186">
        <v>0</v>
      </c>
      <c r="I20" s="186">
        <v>0</v>
      </c>
      <c r="J20" s="186">
        <v>0</v>
      </c>
      <c r="K20" s="186">
        <v>0</v>
      </c>
      <c r="L20" s="186">
        <v>0</v>
      </c>
      <c r="M20" s="186">
        <v>0</v>
      </c>
      <c r="N20" s="186">
        <v>0</v>
      </c>
      <c r="O20" s="186">
        <v>0</v>
      </c>
      <c r="P20" s="186">
        <v>0</v>
      </c>
      <c r="Q20" s="186">
        <v>0</v>
      </c>
      <c r="R20" s="186">
        <v>0</v>
      </c>
      <c r="S20" s="186">
        <v>0</v>
      </c>
      <c r="T20" s="186">
        <v>0</v>
      </c>
      <c r="U20" s="186">
        <v>0</v>
      </c>
      <c r="V20" s="186">
        <v>0</v>
      </c>
      <c r="W20" s="186">
        <v>0</v>
      </c>
      <c r="X20" s="186">
        <v>0</v>
      </c>
      <c r="Y20" s="186">
        <v>0</v>
      </c>
      <c r="Z20" s="186">
        <v>0</v>
      </c>
      <c r="AA20" s="186">
        <v>94146</v>
      </c>
    </row>
    <row r="21" spans="1:27" ht="11.25" customHeight="1" x14ac:dyDescent="0.2">
      <c r="A21" s="185" t="s">
        <v>2</v>
      </c>
      <c r="C21" s="186">
        <v>51047</v>
      </c>
      <c r="D21" s="186">
        <v>32622</v>
      </c>
      <c r="E21" s="186">
        <v>10434</v>
      </c>
      <c r="F21" s="186">
        <v>0</v>
      </c>
      <c r="G21" s="186">
        <v>0</v>
      </c>
      <c r="H21" s="186">
        <v>0</v>
      </c>
      <c r="I21" s="186">
        <v>0</v>
      </c>
      <c r="J21" s="186">
        <v>0</v>
      </c>
      <c r="K21" s="186">
        <v>0</v>
      </c>
      <c r="L21" s="186">
        <v>0</v>
      </c>
      <c r="M21" s="186">
        <v>0</v>
      </c>
      <c r="N21" s="186">
        <v>0</v>
      </c>
      <c r="O21" s="186">
        <v>0</v>
      </c>
      <c r="P21" s="186">
        <v>0</v>
      </c>
      <c r="Q21" s="186">
        <v>0</v>
      </c>
      <c r="R21" s="186">
        <v>0</v>
      </c>
      <c r="S21" s="186">
        <v>0</v>
      </c>
      <c r="T21" s="186">
        <v>0</v>
      </c>
      <c r="U21" s="186">
        <v>0</v>
      </c>
      <c r="V21" s="186">
        <v>0</v>
      </c>
      <c r="W21" s="186">
        <v>0</v>
      </c>
      <c r="X21" s="186">
        <v>0</v>
      </c>
      <c r="Y21" s="186">
        <v>0</v>
      </c>
      <c r="Z21" s="186">
        <v>0</v>
      </c>
      <c r="AA21" s="186">
        <v>94103</v>
      </c>
    </row>
    <row r="22" spans="1:27" ht="11.25" customHeight="1" x14ac:dyDescent="0.2">
      <c r="A22" s="185" t="s">
        <v>0</v>
      </c>
      <c r="C22" s="187">
        <v>24</v>
      </c>
      <c r="D22" s="187">
        <v>15</v>
      </c>
      <c r="E22" s="187">
        <v>4</v>
      </c>
      <c r="F22" s="187">
        <v>0</v>
      </c>
      <c r="G22" s="187">
        <v>0</v>
      </c>
      <c r="H22" s="187">
        <v>0</v>
      </c>
      <c r="I22" s="187">
        <v>0</v>
      </c>
      <c r="J22" s="187">
        <v>0</v>
      </c>
      <c r="K22" s="187">
        <v>0</v>
      </c>
      <c r="L22" s="187">
        <v>0</v>
      </c>
      <c r="M22" s="187">
        <v>0</v>
      </c>
      <c r="N22" s="187">
        <v>0</v>
      </c>
      <c r="O22" s="187">
        <v>0</v>
      </c>
      <c r="P22" s="187">
        <v>0</v>
      </c>
      <c r="Q22" s="187">
        <v>0</v>
      </c>
      <c r="R22" s="187">
        <v>0</v>
      </c>
      <c r="S22" s="187">
        <v>0</v>
      </c>
      <c r="T22" s="187">
        <v>0</v>
      </c>
      <c r="U22" s="187">
        <v>0</v>
      </c>
      <c r="V22" s="187">
        <v>0</v>
      </c>
      <c r="W22" s="187">
        <v>0</v>
      </c>
      <c r="X22" s="187">
        <v>0</v>
      </c>
      <c r="Y22" s="187">
        <v>0</v>
      </c>
      <c r="Z22" s="187">
        <v>0</v>
      </c>
      <c r="AA22" s="187">
        <v>43</v>
      </c>
    </row>
    <row r="23" spans="1:27" ht="13.5" customHeight="1" thickBot="1" x14ac:dyDescent="0.25"/>
    <row r="24" spans="1:27" ht="12" customHeight="1" thickBot="1" x14ac:dyDescent="0.25">
      <c r="A24" s="181" t="s">
        <v>4</v>
      </c>
      <c r="D24" s="225"/>
    </row>
    <row r="25" spans="1:27" ht="13.5" customHeight="1" thickBot="1" x14ac:dyDescent="0.25"/>
    <row r="26" spans="1:27" ht="12" customHeight="1" thickBot="1" x14ac:dyDescent="0.25">
      <c r="A26" s="182" t="s">
        <v>201</v>
      </c>
      <c r="C26" s="183" t="s">
        <v>157</v>
      </c>
      <c r="D26" s="183" t="s">
        <v>158</v>
      </c>
      <c r="E26" s="183" t="s">
        <v>159</v>
      </c>
      <c r="F26" s="183" t="s">
        <v>160</v>
      </c>
      <c r="G26" s="183" t="s">
        <v>161</v>
      </c>
      <c r="H26" s="183" t="s">
        <v>162</v>
      </c>
      <c r="I26" s="183" t="s">
        <v>163</v>
      </c>
      <c r="J26" s="183" t="s">
        <v>164</v>
      </c>
      <c r="K26" s="183" t="s">
        <v>165</v>
      </c>
      <c r="L26" s="183" t="s">
        <v>166</v>
      </c>
      <c r="M26" s="183" t="s">
        <v>167</v>
      </c>
      <c r="N26" s="183" t="s">
        <v>168</v>
      </c>
      <c r="O26" s="183" t="s">
        <v>169</v>
      </c>
      <c r="P26" s="183" t="s">
        <v>170</v>
      </c>
      <c r="Q26" s="183" t="s">
        <v>171</v>
      </c>
      <c r="R26" s="183" t="s">
        <v>172</v>
      </c>
      <c r="S26" s="183" t="s">
        <v>173</v>
      </c>
      <c r="T26" s="183" t="s">
        <v>174</v>
      </c>
      <c r="U26" s="183" t="s">
        <v>175</v>
      </c>
      <c r="V26" s="183" t="s">
        <v>176</v>
      </c>
      <c r="W26" s="183" t="s">
        <v>177</v>
      </c>
      <c r="X26" s="183" t="s">
        <v>178</v>
      </c>
      <c r="Y26" s="183" t="s">
        <v>179</v>
      </c>
      <c r="Z26" s="183" t="s">
        <v>180</v>
      </c>
      <c r="AA26" s="183" t="s">
        <v>39</v>
      </c>
    </row>
    <row r="27" spans="1:27" ht="11.25" customHeight="1" x14ac:dyDescent="0.2">
      <c r="A27" s="185" t="s">
        <v>202</v>
      </c>
      <c r="C27" s="186">
        <v>0</v>
      </c>
      <c r="D27" s="186">
        <v>0</v>
      </c>
      <c r="E27" s="186">
        <v>0</v>
      </c>
      <c r="F27" s="186">
        <v>0</v>
      </c>
      <c r="G27" s="186">
        <v>0</v>
      </c>
      <c r="H27" s="186">
        <v>0</v>
      </c>
      <c r="I27" s="186">
        <v>0</v>
      </c>
      <c r="J27" s="186">
        <v>0</v>
      </c>
      <c r="K27" s="186">
        <v>0</v>
      </c>
      <c r="L27" s="186">
        <v>0</v>
      </c>
      <c r="M27" s="186">
        <v>0</v>
      </c>
      <c r="N27" s="186">
        <v>0</v>
      </c>
      <c r="O27" s="186">
        <v>0</v>
      </c>
      <c r="P27" s="186">
        <v>0</v>
      </c>
      <c r="Q27" s="186">
        <v>0</v>
      </c>
      <c r="R27" s="186">
        <v>0</v>
      </c>
      <c r="S27" s="186">
        <v>0</v>
      </c>
      <c r="T27" s="186">
        <v>0</v>
      </c>
      <c r="U27" s="186">
        <v>0</v>
      </c>
      <c r="V27" s="186">
        <v>0</v>
      </c>
      <c r="W27" s="186">
        <v>0</v>
      </c>
      <c r="X27" s="186">
        <v>0</v>
      </c>
      <c r="Y27" s="186">
        <v>0</v>
      </c>
      <c r="Z27" s="186">
        <v>0</v>
      </c>
      <c r="AA27" s="186">
        <v>0</v>
      </c>
    </row>
    <row r="28" spans="1:27" ht="11.25" customHeight="1" x14ac:dyDescent="0.2">
      <c r="A28" s="185" t="s">
        <v>203</v>
      </c>
      <c r="C28" s="186">
        <v>0</v>
      </c>
      <c r="D28" s="186">
        <v>0</v>
      </c>
      <c r="E28" s="186">
        <v>0</v>
      </c>
      <c r="F28" s="186">
        <v>0</v>
      </c>
      <c r="G28" s="186">
        <v>0</v>
      </c>
      <c r="H28" s="186">
        <v>0</v>
      </c>
      <c r="I28" s="186">
        <v>0</v>
      </c>
      <c r="J28" s="186">
        <v>0</v>
      </c>
      <c r="K28" s="186">
        <v>0</v>
      </c>
      <c r="L28" s="186">
        <v>0</v>
      </c>
      <c r="M28" s="186">
        <v>0</v>
      </c>
      <c r="N28" s="186">
        <v>0</v>
      </c>
      <c r="O28" s="186">
        <v>0</v>
      </c>
      <c r="P28" s="186">
        <v>0</v>
      </c>
      <c r="Q28" s="186">
        <v>0</v>
      </c>
      <c r="R28" s="186">
        <v>0</v>
      </c>
      <c r="S28" s="186">
        <v>0</v>
      </c>
      <c r="T28" s="186">
        <v>0</v>
      </c>
      <c r="U28" s="186">
        <v>0</v>
      </c>
      <c r="V28" s="186">
        <v>0</v>
      </c>
      <c r="W28" s="186">
        <v>0</v>
      </c>
      <c r="X28" s="186">
        <v>0</v>
      </c>
      <c r="Y28" s="186">
        <v>0</v>
      </c>
      <c r="Z28" s="186">
        <v>0</v>
      </c>
      <c r="AA28" s="186">
        <v>0</v>
      </c>
    </row>
    <row r="29" spans="1:27" ht="11.25" customHeight="1" x14ac:dyDescent="0.2">
      <c r="A29" s="185" t="s">
        <v>204</v>
      </c>
      <c r="C29" s="187">
        <v>0</v>
      </c>
      <c r="D29" s="187">
        <v>0</v>
      </c>
      <c r="E29" s="187">
        <v>0</v>
      </c>
      <c r="F29" s="187">
        <v>0</v>
      </c>
      <c r="G29" s="187">
        <v>0</v>
      </c>
      <c r="H29" s="187">
        <v>0</v>
      </c>
      <c r="I29" s="187">
        <v>0</v>
      </c>
      <c r="J29" s="187">
        <v>0</v>
      </c>
      <c r="K29" s="187">
        <v>0</v>
      </c>
      <c r="L29" s="187">
        <v>0</v>
      </c>
      <c r="M29" s="187">
        <v>0</v>
      </c>
      <c r="N29" s="187">
        <v>0</v>
      </c>
      <c r="O29" s="187">
        <v>0</v>
      </c>
      <c r="P29" s="187">
        <v>0</v>
      </c>
      <c r="Q29" s="187">
        <v>0</v>
      </c>
      <c r="R29" s="187">
        <v>0</v>
      </c>
      <c r="S29" s="187">
        <v>0</v>
      </c>
      <c r="T29" s="187">
        <v>0</v>
      </c>
      <c r="U29" s="187">
        <v>0</v>
      </c>
      <c r="V29" s="187">
        <v>0</v>
      </c>
      <c r="W29" s="187">
        <v>0</v>
      </c>
      <c r="X29" s="187">
        <v>0</v>
      </c>
      <c r="Y29" s="187">
        <v>0</v>
      </c>
      <c r="Z29" s="187">
        <v>0</v>
      </c>
      <c r="AA29" s="187">
        <v>0</v>
      </c>
    </row>
    <row r="30" spans="1:27" ht="13.5" customHeight="1" thickBot="1" x14ac:dyDescent="0.25"/>
    <row r="31" spans="1:27" ht="12" customHeight="1" thickBot="1" x14ac:dyDescent="0.25">
      <c r="A31" s="182" t="s">
        <v>205</v>
      </c>
      <c r="C31" s="183" t="s">
        <v>157</v>
      </c>
      <c r="D31" s="183" t="s">
        <v>158</v>
      </c>
      <c r="E31" s="183" t="s">
        <v>159</v>
      </c>
      <c r="F31" s="183" t="s">
        <v>160</v>
      </c>
      <c r="G31" s="183" t="s">
        <v>161</v>
      </c>
      <c r="H31" s="183" t="s">
        <v>162</v>
      </c>
      <c r="I31" s="183" t="s">
        <v>163</v>
      </c>
      <c r="J31" s="183" t="s">
        <v>164</v>
      </c>
      <c r="K31" s="183" t="s">
        <v>165</v>
      </c>
      <c r="L31" s="183" t="s">
        <v>166</v>
      </c>
      <c r="M31" s="183" t="s">
        <v>167</v>
      </c>
      <c r="N31" s="183" t="s">
        <v>168</v>
      </c>
      <c r="O31" s="183" t="s">
        <v>169</v>
      </c>
      <c r="P31" s="183" t="s">
        <v>170</v>
      </c>
      <c r="Q31" s="183" t="s">
        <v>171</v>
      </c>
      <c r="R31" s="183" t="s">
        <v>172</v>
      </c>
      <c r="S31" s="183" t="s">
        <v>173</v>
      </c>
      <c r="T31" s="183" t="s">
        <v>174</v>
      </c>
      <c r="U31" s="183" t="s">
        <v>175</v>
      </c>
      <c r="V31" s="183" t="s">
        <v>176</v>
      </c>
      <c r="W31" s="183" t="s">
        <v>177</v>
      </c>
      <c r="X31" s="183" t="s">
        <v>178</v>
      </c>
      <c r="Y31" s="183" t="s">
        <v>179</v>
      </c>
      <c r="Z31" s="183" t="s">
        <v>180</v>
      </c>
      <c r="AA31" s="183" t="s">
        <v>39</v>
      </c>
    </row>
    <row r="32" spans="1:27" ht="11.25" customHeight="1" x14ac:dyDescent="0.2">
      <c r="A32" s="185" t="s">
        <v>205</v>
      </c>
      <c r="C32" s="186">
        <v>0</v>
      </c>
      <c r="D32" s="186">
        <v>0</v>
      </c>
      <c r="E32" s="186">
        <v>0</v>
      </c>
      <c r="F32" s="186">
        <v>0</v>
      </c>
      <c r="G32" s="186">
        <v>0</v>
      </c>
      <c r="H32" s="186">
        <v>0</v>
      </c>
      <c r="I32" s="186">
        <v>0</v>
      </c>
      <c r="J32" s="186">
        <v>0</v>
      </c>
      <c r="K32" s="186">
        <v>0</v>
      </c>
      <c r="L32" s="186">
        <v>0</v>
      </c>
      <c r="M32" s="186">
        <v>0</v>
      </c>
      <c r="N32" s="186">
        <v>0</v>
      </c>
      <c r="O32" s="186">
        <v>0</v>
      </c>
      <c r="P32" s="186">
        <v>0</v>
      </c>
      <c r="Q32" s="186">
        <v>0</v>
      </c>
      <c r="R32" s="186">
        <v>0</v>
      </c>
      <c r="S32" s="186">
        <v>0</v>
      </c>
      <c r="T32" s="186">
        <v>0</v>
      </c>
      <c r="U32" s="186">
        <v>0</v>
      </c>
      <c r="V32" s="186">
        <v>0</v>
      </c>
      <c r="W32" s="186">
        <v>0</v>
      </c>
      <c r="X32" s="186">
        <v>0</v>
      </c>
      <c r="Y32" s="186">
        <v>0</v>
      </c>
      <c r="Z32" s="186">
        <v>0</v>
      </c>
      <c r="AA32" s="186">
        <v>0</v>
      </c>
    </row>
    <row r="33" spans="1:27" ht="13.5" customHeight="1" thickBot="1" x14ac:dyDescent="0.25"/>
    <row r="34" spans="1:27" ht="11.25" customHeight="1" thickBot="1" x14ac:dyDescent="0.25">
      <c r="A34" s="191" t="s">
        <v>204</v>
      </c>
      <c r="B34" s="192"/>
      <c r="C34" s="193">
        <v>0</v>
      </c>
      <c r="D34" s="193">
        <v>0</v>
      </c>
      <c r="E34" s="193">
        <v>0</v>
      </c>
      <c r="F34" s="193">
        <v>0</v>
      </c>
      <c r="G34" s="193">
        <v>0</v>
      </c>
      <c r="H34" s="193">
        <v>0</v>
      </c>
      <c r="I34" s="193">
        <v>0</v>
      </c>
      <c r="J34" s="193">
        <v>0</v>
      </c>
      <c r="K34" s="193">
        <v>0</v>
      </c>
      <c r="L34" s="193">
        <v>0</v>
      </c>
      <c r="M34" s="193">
        <v>0</v>
      </c>
      <c r="N34" s="193">
        <v>0</v>
      </c>
      <c r="O34" s="193">
        <v>0</v>
      </c>
      <c r="P34" s="193">
        <v>0</v>
      </c>
      <c r="Q34" s="193">
        <v>0</v>
      </c>
      <c r="R34" s="193">
        <v>0</v>
      </c>
      <c r="S34" s="193">
        <v>0</v>
      </c>
      <c r="T34" s="193">
        <v>0</v>
      </c>
      <c r="U34" s="193">
        <v>0</v>
      </c>
      <c r="V34" s="193">
        <v>0</v>
      </c>
      <c r="W34" s="193">
        <v>0</v>
      </c>
      <c r="X34" s="193">
        <v>0</v>
      </c>
      <c r="Y34" s="193">
        <v>0</v>
      </c>
      <c r="Z34" s="193">
        <v>0</v>
      </c>
      <c r="AA34" s="194">
        <v>0</v>
      </c>
    </row>
    <row r="36" spans="1:27" ht="12" customHeight="1" x14ac:dyDescent="0.2">
      <c r="A36" s="184" t="s">
        <v>197</v>
      </c>
    </row>
    <row r="37" spans="1:27" ht="11.25" customHeight="1" x14ac:dyDescent="0.2">
      <c r="A37" s="185" t="s">
        <v>202</v>
      </c>
      <c r="C37" s="186">
        <v>0</v>
      </c>
      <c r="D37" s="186">
        <v>0</v>
      </c>
      <c r="E37" s="186">
        <v>0</v>
      </c>
      <c r="F37" s="186">
        <v>0</v>
      </c>
      <c r="G37" s="186">
        <v>0</v>
      </c>
      <c r="H37" s="186">
        <v>0</v>
      </c>
      <c r="I37" s="186">
        <v>0</v>
      </c>
      <c r="J37" s="186">
        <v>0</v>
      </c>
      <c r="K37" s="186">
        <v>0</v>
      </c>
      <c r="L37" s="186">
        <v>0</v>
      </c>
      <c r="M37" s="186">
        <v>0</v>
      </c>
      <c r="N37" s="186">
        <v>0</v>
      </c>
      <c r="O37" s="186">
        <v>0</v>
      </c>
      <c r="P37" s="186">
        <v>0</v>
      </c>
      <c r="Q37" s="186">
        <v>0</v>
      </c>
      <c r="R37" s="186">
        <v>0</v>
      </c>
      <c r="S37" s="186">
        <v>0</v>
      </c>
      <c r="T37" s="186">
        <v>0</v>
      </c>
      <c r="U37" s="186">
        <v>0</v>
      </c>
      <c r="V37" s="186">
        <v>0</v>
      </c>
      <c r="W37" s="186">
        <v>0</v>
      </c>
      <c r="X37" s="186">
        <v>0</v>
      </c>
      <c r="Y37" s="186">
        <v>0</v>
      </c>
      <c r="Z37" s="186">
        <v>0</v>
      </c>
      <c r="AA37" s="186">
        <v>0</v>
      </c>
    </row>
    <row r="38" spans="1:27" ht="11.25" customHeight="1" x14ac:dyDescent="0.2">
      <c r="A38" s="185" t="s">
        <v>203</v>
      </c>
      <c r="C38" s="186">
        <v>0</v>
      </c>
      <c r="D38" s="186">
        <v>0</v>
      </c>
      <c r="E38" s="186">
        <v>0</v>
      </c>
      <c r="F38" s="186">
        <v>0</v>
      </c>
      <c r="G38" s="186">
        <v>0</v>
      </c>
      <c r="H38" s="186">
        <v>0</v>
      </c>
      <c r="I38" s="186">
        <v>0</v>
      </c>
      <c r="J38" s="186">
        <v>0</v>
      </c>
      <c r="K38" s="186">
        <v>0</v>
      </c>
      <c r="L38" s="186">
        <v>0</v>
      </c>
      <c r="M38" s="186">
        <v>0</v>
      </c>
      <c r="N38" s="186">
        <v>0</v>
      </c>
      <c r="O38" s="186">
        <v>0</v>
      </c>
      <c r="P38" s="186">
        <v>0</v>
      </c>
      <c r="Q38" s="186">
        <v>0</v>
      </c>
      <c r="R38" s="186">
        <v>0</v>
      </c>
      <c r="S38" s="186">
        <v>0</v>
      </c>
      <c r="T38" s="186">
        <v>0</v>
      </c>
      <c r="U38" s="186">
        <v>0</v>
      </c>
      <c r="V38" s="186">
        <v>0</v>
      </c>
      <c r="W38" s="186">
        <v>0</v>
      </c>
      <c r="X38" s="186">
        <v>0</v>
      </c>
      <c r="Y38" s="186">
        <v>0</v>
      </c>
      <c r="Z38" s="186">
        <v>0</v>
      </c>
      <c r="AA38" s="186">
        <v>0</v>
      </c>
    </row>
    <row r="39" spans="1:27" ht="11.25" customHeight="1" x14ac:dyDescent="0.2">
      <c r="A39" s="185" t="s">
        <v>205</v>
      </c>
      <c r="C39" s="186">
        <v>0</v>
      </c>
      <c r="D39" s="186">
        <v>0</v>
      </c>
      <c r="E39" s="186">
        <v>0</v>
      </c>
      <c r="F39" s="186">
        <v>0</v>
      </c>
      <c r="G39" s="186">
        <v>0</v>
      </c>
      <c r="H39" s="186">
        <v>0</v>
      </c>
      <c r="I39" s="186">
        <v>0</v>
      </c>
      <c r="J39" s="186">
        <v>0</v>
      </c>
      <c r="K39" s="186">
        <v>0</v>
      </c>
      <c r="L39" s="186">
        <v>0</v>
      </c>
      <c r="M39" s="186">
        <v>0</v>
      </c>
      <c r="N39" s="186">
        <v>0</v>
      </c>
      <c r="O39" s="186">
        <v>0</v>
      </c>
      <c r="P39" s="186">
        <v>0</v>
      </c>
      <c r="Q39" s="186">
        <v>0</v>
      </c>
      <c r="R39" s="186">
        <v>0</v>
      </c>
      <c r="S39" s="186">
        <v>0</v>
      </c>
      <c r="T39" s="186">
        <v>0</v>
      </c>
      <c r="U39" s="186">
        <v>0</v>
      </c>
      <c r="V39" s="186">
        <v>0</v>
      </c>
      <c r="W39" s="186">
        <v>0</v>
      </c>
      <c r="X39" s="186">
        <v>0</v>
      </c>
      <c r="Y39" s="186">
        <v>0</v>
      </c>
      <c r="Z39" s="186">
        <v>0</v>
      </c>
      <c r="AA39" s="186">
        <v>0</v>
      </c>
    </row>
    <row r="40" spans="1:27" ht="11.25" customHeight="1" x14ac:dyDescent="0.2">
      <c r="A40" s="185" t="s">
        <v>204</v>
      </c>
      <c r="C40" s="187">
        <v>0</v>
      </c>
      <c r="D40" s="187">
        <v>0</v>
      </c>
      <c r="E40" s="187">
        <v>0</v>
      </c>
      <c r="F40" s="187">
        <v>0</v>
      </c>
      <c r="G40" s="187">
        <v>0</v>
      </c>
      <c r="H40" s="187">
        <v>0</v>
      </c>
      <c r="I40" s="187">
        <v>0</v>
      </c>
      <c r="J40" s="187">
        <v>0</v>
      </c>
      <c r="K40" s="187">
        <v>0</v>
      </c>
      <c r="L40" s="187">
        <v>0</v>
      </c>
      <c r="M40" s="187">
        <v>0</v>
      </c>
      <c r="N40" s="187">
        <v>0</v>
      </c>
      <c r="O40" s="187">
        <v>0</v>
      </c>
      <c r="P40" s="187">
        <v>0</v>
      </c>
      <c r="Q40" s="187">
        <v>0</v>
      </c>
      <c r="R40" s="187">
        <v>0</v>
      </c>
      <c r="S40" s="187">
        <v>0</v>
      </c>
      <c r="T40" s="187">
        <v>0</v>
      </c>
      <c r="U40" s="187">
        <v>0</v>
      </c>
      <c r="V40" s="187">
        <v>0</v>
      </c>
      <c r="W40" s="187">
        <v>0</v>
      </c>
      <c r="X40" s="187">
        <v>0</v>
      </c>
      <c r="Y40" s="187">
        <v>0</v>
      </c>
      <c r="Z40" s="187">
        <v>0</v>
      </c>
      <c r="AA40" s="187">
        <v>0</v>
      </c>
    </row>
    <row r="42" spans="1:27" ht="12" customHeight="1" x14ac:dyDescent="0.2">
      <c r="A42" s="184" t="s">
        <v>0</v>
      </c>
    </row>
    <row r="43" spans="1:27" ht="11.25" customHeight="1" x14ac:dyDescent="0.2">
      <c r="A43" s="185" t="s">
        <v>202</v>
      </c>
      <c r="C43" s="186">
        <v>0</v>
      </c>
      <c r="D43" s="186">
        <v>0</v>
      </c>
      <c r="E43" s="186">
        <v>0</v>
      </c>
      <c r="F43" s="186">
        <v>0</v>
      </c>
      <c r="G43" s="186">
        <v>0</v>
      </c>
      <c r="H43" s="186">
        <v>0</v>
      </c>
      <c r="I43" s="186">
        <v>0</v>
      </c>
      <c r="J43" s="186">
        <v>0</v>
      </c>
      <c r="K43" s="186">
        <v>0</v>
      </c>
      <c r="L43" s="186">
        <v>0</v>
      </c>
      <c r="M43" s="186">
        <v>0</v>
      </c>
      <c r="N43" s="186">
        <v>0</v>
      </c>
      <c r="O43" s="186">
        <v>0</v>
      </c>
      <c r="P43" s="186">
        <v>0</v>
      </c>
      <c r="Q43" s="186">
        <v>0</v>
      </c>
      <c r="R43" s="186">
        <v>0</v>
      </c>
      <c r="S43" s="186">
        <v>0</v>
      </c>
      <c r="T43" s="186">
        <v>0</v>
      </c>
      <c r="U43" s="186">
        <v>0</v>
      </c>
      <c r="V43" s="186">
        <v>0</v>
      </c>
      <c r="W43" s="186">
        <v>0</v>
      </c>
      <c r="X43" s="186">
        <v>0</v>
      </c>
      <c r="Y43" s="186">
        <v>0</v>
      </c>
      <c r="Z43" s="186">
        <v>0</v>
      </c>
      <c r="AA43" s="186">
        <v>0</v>
      </c>
    </row>
    <row r="44" spans="1:27" ht="11.25" customHeight="1" x14ac:dyDescent="0.2">
      <c r="A44" s="185" t="s">
        <v>203</v>
      </c>
      <c r="C44" s="186">
        <v>0</v>
      </c>
      <c r="D44" s="186">
        <v>0</v>
      </c>
      <c r="E44" s="186">
        <v>0</v>
      </c>
      <c r="F44" s="186">
        <v>0</v>
      </c>
      <c r="G44" s="186">
        <v>0</v>
      </c>
      <c r="H44" s="186">
        <v>0</v>
      </c>
      <c r="I44" s="186">
        <v>0</v>
      </c>
      <c r="J44" s="186">
        <v>0</v>
      </c>
      <c r="K44" s="186">
        <v>0</v>
      </c>
      <c r="L44" s="186">
        <v>0</v>
      </c>
      <c r="M44" s="186">
        <v>0</v>
      </c>
      <c r="N44" s="186">
        <v>0</v>
      </c>
      <c r="O44" s="186">
        <v>0</v>
      </c>
      <c r="P44" s="186">
        <v>0</v>
      </c>
      <c r="Q44" s="186">
        <v>0</v>
      </c>
      <c r="R44" s="186">
        <v>0</v>
      </c>
      <c r="S44" s="186">
        <v>0</v>
      </c>
      <c r="T44" s="186">
        <v>0</v>
      </c>
      <c r="U44" s="186">
        <v>0</v>
      </c>
      <c r="V44" s="186">
        <v>0</v>
      </c>
      <c r="W44" s="186">
        <v>0</v>
      </c>
      <c r="X44" s="186">
        <v>0</v>
      </c>
      <c r="Y44" s="186">
        <v>0</v>
      </c>
      <c r="Z44" s="186">
        <v>0</v>
      </c>
      <c r="AA44" s="186">
        <v>0</v>
      </c>
    </row>
    <row r="45" spans="1:27" ht="11.25" customHeight="1" x14ac:dyDescent="0.2">
      <c r="A45" s="185" t="s">
        <v>205</v>
      </c>
      <c r="C45" s="186">
        <v>0</v>
      </c>
      <c r="D45" s="186">
        <v>0</v>
      </c>
      <c r="E45" s="186">
        <v>0</v>
      </c>
      <c r="F45" s="186">
        <v>0</v>
      </c>
      <c r="G45" s="186">
        <v>0</v>
      </c>
      <c r="H45" s="186">
        <v>0</v>
      </c>
      <c r="I45" s="186">
        <v>0</v>
      </c>
      <c r="J45" s="186">
        <v>0</v>
      </c>
      <c r="K45" s="186">
        <v>0</v>
      </c>
      <c r="L45" s="186">
        <v>0</v>
      </c>
      <c r="M45" s="186">
        <v>0</v>
      </c>
      <c r="N45" s="186">
        <v>0</v>
      </c>
      <c r="O45" s="186">
        <v>0</v>
      </c>
      <c r="P45" s="186">
        <v>0</v>
      </c>
      <c r="Q45" s="186">
        <v>0</v>
      </c>
      <c r="R45" s="186">
        <v>0</v>
      </c>
      <c r="S45" s="186">
        <v>0</v>
      </c>
      <c r="T45" s="186">
        <v>0</v>
      </c>
      <c r="U45" s="186">
        <v>0</v>
      </c>
      <c r="V45" s="186">
        <v>0</v>
      </c>
      <c r="W45" s="186">
        <v>0</v>
      </c>
      <c r="X45" s="186">
        <v>0</v>
      </c>
      <c r="Y45" s="186">
        <v>0</v>
      </c>
      <c r="Z45" s="186">
        <v>0</v>
      </c>
      <c r="AA45" s="186">
        <v>0</v>
      </c>
    </row>
    <row r="46" spans="1:27" ht="11.25" customHeight="1" x14ac:dyDescent="0.2">
      <c r="A46" s="185" t="s">
        <v>204</v>
      </c>
      <c r="C46" s="187">
        <v>0</v>
      </c>
      <c r="D46" s="187">
        <v>0</v>
      </c>
      <c r="E46" s="187">
        <v>0</v>
      </c>
      <c r="F46" s="187">
        <v>0</v>
      </c>
      <c r="G46" s="187">
        <v>0</v>
      </c>
      <c r="H46" s="187">
        <v>0</v>
      </c>
      <c r="I46" s="187">
        <v>0</v>
      </c>
      <c r="J46" s="187">
        <v>0</v>
      </c>
      <c r="K46" s="187">
        <v>0</v>
      </c>
      <c r="L46" s="187">
        <v>0</v>
      </c>
      <c r="M46" s="187">
        <v>0</v>
      </c>
      <c r="N46" s="187">
        <v>0</v>
      </c>
      <c r="O46" s="187">
        <v>0</v>
      </c>
      <c r="P46" s="187">
        <v>0</v>
      </c>
      <c r="Q46" s="187">
        <v>0</v>
      </c>
      <c r="R46" s="187">
        <v>0</v>
      </c>
      <c r="S46" s="187">
        <v>0</v>
      </c>
      <c r="T46" s="187">
        <v>0</v>
      </c>
      <c r="U46" s="187">
        <v>0</v>
      </c>
      <c r="V46" s="187">
        <v>0</v>
      </c>
      <c r="W46" s="187">
        <v>0</v>
      </c>
      <c r="X46" s="187">
        <v>0</v>
      </c>
      <c r="Y46" s="187">
        <v>0</v>
      </c>
      <c r="Z46" s="187">
        <v>0</v>
      </c>
      <c r="AA46" s="187">
        <v>0</v>
      </c>
    </row>
    <row r="48" spans="1:27" ht="12" customHeight="1" x14ac:dyDescent="0.2">
      <c r="A48" s="184" t="s">
        <v>198</v>
      </c>
    </row>
    <row r="49" spans="1:27" ht="11.25" customHeight="1" x14ac:dyDescent="0.2">
      <c r="A49" s="185" t="s">
        <v>41</v>
      </c>
      <c r="C49" s="188">
        <v>3.53</v>
      </c>
      <c r="D49" s="188">
        <v>3.67</v>
      </c>
      <c r="E49" s="188">
        <v>3.64</v>
      </c>
      <c r="F49" s="188">
        <v>3.52</v>
      </c>
      <c r="G49" s="188">
        <v>3.58</v>
      </c>
      <c r="H49" s="188">
        <v>3.65</v>
      </c>
      <c r="I49" s="188">
        <v>3.71</v>
      </c>
      <c r="J49" s="188">
        <v>3.77</v>
      </c>
      <c r="K49" s="188">
        <v>3.78</v>
      </c>
      <c r="L49" s="188">
        <v>3.81</v>
      </c>
      <c r="M49" s="188">
        <v>4.25</v>
      </c>
      <c r="N49" s="188">
        <v>4.51</v>
      </c>
      <c r="O49" s="188">
        <v>4.6399999999999997</v>
      </c>
      <c r="P49" s="188">
        <v>4.54</v>
      </c>
      <c r="Q49" s="188">
        <v>4.42</v>
      </c>
      <c r="R49" s="188">
        <v>4.2300000000000004</v>
      </c>
      <c r="S49" s="188">
        <v>4.21</v>
      </c>
      <c r="T49" s="188">
        <v>4.2699999999999996</v>
      </c>
      <c r="U49" s="188">
        <v>4.32</v>
      </c>
      <c r="V49" s="188">
        <v>4.38</v>
      </c>
      <c r="W49" s="188">
        <v>4.37</v>
      </c>
      <c r="X49" s="188">
        <v>4.42</v>
      </c>
      <c r="Y49" s="188">
        <v>4.6500000000000004</v>
      </c>
      <c r="Z49" s="188">
        <v>4.87</v>
      </c>
      <c r="AA49" s="188"/>
    </row>
    <row r="50" spans="1:27" ht="11.25" customHeight="1" x14ac:dyDescent="0.2">
      <c r="A50" s="185" t="s">
        <v>197</v>
      </c>
      <c r="C50" s="188">
        <v>3.74</v>
      </c>
      <c r="D50" s="188">
        <v>3.6</v>
      </c>
      <c r="E50" s="188">
        <v>3.55</v>
      </c>
      <c r="F50" s="188">
        <v>3.46</v>
      </c>
      <c r="G50" s="188">
        <v>3.51</v>
      </c>
      <c r="H50" s="188">
        <v>3.59</v>
      </c>
      <c r="I50" s="188">
        <v>3.65</v>
      </c>
      <c r="J50" s="188">
        <v>3.7</v>
      </c>
      <c r="K50" s="188">
        <v>3.71</v>
      </c>
      <c r="L50" s="188">
        <v>3.59</v>
      </c>
      <c r="M50" s="188">
        <v>4.18</v>
      </c>
      <c r="N50" s="188">
        <v>4.4400000000000004</v>
      </c>
      <c r="O50" s="188">
        <v>4.5599999999999996</v>
      </c>
      <c r="P50" s="188">
        <v>4.47</v>
      </c>
      <c r="Q50" s="188">
        <v>4.3499999999999996</v>
      </c>
      <c r="R50" s="188">
        <v>4.13</v>
      </c>
      <c r="S50" s="188">
        <v>4.12</v>
      </c>
      <c r="T50" s="188">
        <v>4.17</v>
      </c>
      <c r="U50" s="188">
        <v>4.24</v>
      </c>
      <c r="V50" s="188">
        <v>4.3</v>
      </c>
      <c r="W50" s="188">
        <v>4.29</v>
      </c>
      <c r="X50" s="188">
        <v>4.34</v>
      </c>
      <c r="Y50" s="188">
        <v>4.59</v>
      </c>
      <c r="Z50" s="188">
        <v>4.8</v>
      </c>
      <c r="AA50" s="188"/>
    </row>
    <row r="51" spans="1:27" ht="11.25" customHeight="1" x14ac:dyDescent="0.2">
      <c r="A51" s="185" t="s">
        <v>0</v>
      </c>
      <c r="C51" s="189">
        <v>-0.21</v>
      </c>
      <c r="D51" s="189">
        <v>6.999999999999984E-2</v>
      </c>
      <c r="E51" s="189">
        <v>9.0000000000000302E-2</v>
      </c>
      <c r="F51" s="189">
        <v>6.0000000000000053E-2</v>
      </c>
      <c r="G51" s="189">
        <v>7.0000000000000284E-2</v>
      </c>
      <c r="H51" s="189">
        <v>6.0000000000000053E-2</v>
      </c>
      <c r="I51" s="189">
        <v>6.0000000000000053E-2</v>
      </c>
      <c r="J51" s="189">
        <v>6.999999999999984E-2</v>
      </c>
      <c r="K51" s="189">
        <v>6.999999999999984E-2</v>
      </c>
      <c r="L51" s="189">
        <v>0.22</v>
      </c>
      <c r="M51" s="189">
        <v>7.0000000000000284E-2</v>
      </c>
      <c r="N51" s="189">
        <v>6.9999999999999396E-2</v>
      </c>
      <c r="O51" s="189">
        <v>8.0000000000000071E-2</v>
      </c>
      <c r="P51" s="189">
        <v>7.0000000000000284E-2</v>
      </c>
      <c r="Q51" s="189">
        <v>7.0000000000000284E-2</v>
      </c>
      <c r="R51" s="189">
        <v>0.10000000000000053</v>
      </c>
      <c r="S51" s="189">
        <v>8.9999999999999858E-2</v>
      </c>
      <c r="T51" s="189">
        <v>9.9999999999999645E-2</v>
      </c>
      <c r="U51" s="189">
        <v>8.0000000000000071E-2</v>
      </c>
      <c r="V51" s="189">
        <v>8.0000000000000071E-2</v>
      </c>
      <c r="W51" s="189">
        <v>8.0000000000000071E-2</v>
      </c>
      <c r="X51" s="189">
        <v>8.0000000000000071E-2</v>
      </c>
      <c r="Y51" s="189">
        <v>6.0000000000000497E-2</v>
      </c>
      <c r="Z51" s="189">
        <v>7.0000000000000284E-2</v>
      </c>
      <c r="AA51" s="188"/>
    </row>
    <row r="53" spans="1:27" ht="12" customHeight="1" x14ac:dyDescent="0.2">
      <c r="A53" s="184" t="s">
        <v>5</v>
      </c>
    </row>
    <row r="54" spans="1:27" ht="11.25" customHeight="1" x14ac:dyDescent="0.2">
      <c r="A54" s="185" t="s">
        <v>6</v>
      </c>
      <c r="C54" s="188">
        <v>5.0681000000000003</v>
      </c>
      <c r="D54" s="188">
        <v>5.0681000000000003</v>
      </c>
      <c r="E54" s="188">
        <v>5.0681000000000003</v>
      </c>
      <c r="F54" s="188">
        <v>4.4021999999999997</v>
      </c>
      <c r="G54" s="188">
        <v>4.4021999999999997</v>
      </c>
      <c r="H54" s="188">
        <v>4.4021999999999997</v>
      </c>
      <c r="I54" s="188">
        <v>4.4021999999999997</v>
      </c>
      <c r="J54" s="188">
        <v>4.4021999999999997</v>
      </c>
      <c r="K54" s="188">
        <v>4.4021999999999997</v>
      </c>
      <c r="L54" s="188">
        <v>4.4021999999999997</v>
      </c>
      <c r="M54" s="188">
        <v>0</v>
      </c>
      <c r="N54" s="188">
        <v>0</v>
      </c>
      <c r="O54" s="188">
        <v>0</v>
      </c>
      <c r="P54" s="188">
        <v>0</v>
      </c>
      <c r="Q54" s="188">
        <v>0</v>
      </c>
      <c r="R54" s="188">
        <v>0</v>
      </c>
      <c r="S54" s="188">
        <v>0</v>
      </c>
      <c r="T54" s="188">
        <v>0</v>
      </c>
      <c r="U54" s="188">
        <v>0</v>
      </c>
      <c r="V54" s="188">
        <v>0</v>
      </c>
      <c r="W54" s="188">
        <v>0</v>
      </c>
      <c r="X54" s="188">
        <v>0</v>
      </c>
      <c r="Y54" s="188">
        <v>0</v>
      </c>
      <c r="Z54" s="188">
        <v>0</v>
      </c>
      <c r="AA54" s="188"/>
    </row>
    <row r="55" spans="1:27" ht="11.25" customHeight="1" x14ac:dyDescent="0.2">
      <c r="A55" s="185" t="s">
        <v>7</v>
      </c>
      <c r="C55" s="188">
        <v>5.0670999999999999</v>
      </c>
      <c r="D55" s="188">
        <v>5.0670999999999999</v>
      </c>
      <c r="E55" s="188">
        <v>5.0670999999999999</v>
      </c>
      <c r="F55" s="188">
        <v>4.3406000000000002</v>
      </c>
      <c r="G55" s="188">
        <v>4.3406000000000002</v>
      </c>
      <c r="H55" s="188">
        <v>4.3406000000000002</v>
      </c>
      <c r="I55" s="188">
        <v>4.3406000000000002</v>
      </c>
      <c r="J55" s="188">
        <v>4.3406000000000002</v>
      </c>
      <c r="K55" s="188">
        <v>4.3406000000000002</v>
      </c>
      <c r="L55" s="188">
        <v>4.3406000000000002</v>
      </c>
      <c r="M55" s="188">
        <v>0</v>
      </c>
      <c r="N55" s="188">
        <v>0</v>
      </c>
      <c r="O55" s="188">
        <v>0</v>
      </c>
      <c r="P55" s="188">
        <v>0</v>
      </c>
      <c r="Q55" s="188">
        <v>0</v>
      </c>
      <c r="R55" s="188">
        <v>0</v>
      </c>
      <c r="S55" s="188">
        <v>0</v>
      </c>
      <c r="T55" s="188">
        <v>0</v>
      </c>
      <c r="U55" s="188">
        <v>0</v>
      </c>
      <c r="V55" s="188">
        <v>0</v>
      </c>
      <c r="W55" s="188">
        <v>0</v>
      </c>
      <c r="X55" s="188">
        <v>0</v>
      </c>
      <c r="Y55" s="188">
        <v>0</v>
      </c>
      <c r="Z55" s="188">
        <v>0</v>
      </c>
      <c r="AA55" s="188"/>
    </row>
    <row r="57" spans="1:27" ht="12" customHeight="1" x14ac:dyDescent="0.2">
      <c r="A57" s="184" t="s">
        <v>199</v>
      </c>
    </row>
    <row r="58" spans="1:27" ht="11.25" customHeight="1" x14ac:dyDescent="0.2">
      <c r="A58" s="185" t="s">
        <v>200</v>
      </c>
      <c r="C58" s="186">
        <v>-5482</v>
      </c>
      <c r="D58" s="186">
        <v>-4937</v>
      </c>
      <c r="E58" s="186">
        <v>-5453</v>
      </c>
      <c r="F58" s="186">
        <v>-52379</v>
      </c>
      <c r="G58" s="186">
        <v>-54105</v>
      </c>
      <c r="H58" s="186">
        <v>-52240</v>
      </c>
      <c r="I58" s="186">
        <v>-53861</v>
      </c>
      <c r="J58" s="186">
        <v>-53736</v>
      </c>
      <c r="K58" s="186">
        <v>-51882</v>
      </c>
      <c r="L58" s="186">
        <v>-53485</v>
      </c>
      <c r="M58" s="186">
        <v>0</v>
      </c>
      <c r="N58" s="186">
        <v>0</v>
      </c>
      <c r="O58" s="186">
        <v>0</v>
      </c>
      <c r="P58" s="186">
        <v>0</v>
      </c>
      <c r="Q58" s="186">
        <v>0</v>
      </c>
      <c r="R58" s="186">
        <v>0</v>
      </c>
      <c r="S58" s="186">
        <v>0</v>
      </c>
      <c r="T58" s="186">
        <v>0</v>
      </c>
      <c r="U58" s="186">
        <v>0</v>
      </c>
      <c r="V58" s="186">
        <v>0</v>
      </c>
      <c r="W58" s="186">
        <v>0</v>
      </c>
      <c r="X58" s="186">
        <v>0</v>
      </c>
      <c r="Y58" s="186">
        <v>0</v>
      </c>
      <c r="Z58" s="186">
        <v>0</v>
      </c>
      <c r="AA58" s="186">
        <v>-387560</v>
      </c>
    </row>
    <row r="59" spans="1:27" ht="11.25" customHeight="1" thickBot="1" x14ac:dyDescent="0.25">
      <c r="A59" s="185" t="s">
        <v>206</v>
      </c>
      <c r="C59" s="186">
        <v>0</v>
      </c>
      <c r="D59" s="186">
        <v>0</v>
      </c>
      <c r="E59" s="186">
        <v>0</v>
      </c>
      <c r="F59" s="186">
        <v>0</v>
      </c>
      <c r="G59" s="186">
        <v>0</v>
      </c>
      <c r="H59" s="186">
        <v>0</v>
      </c>
      <c r="I59" s="186">
        <v>0</v>
      </c>
      <c r="J59" s="186">
        <v>0</v>
      </c>
      <c r="K59" s="186">
        <v>0</v>
      </c>
      <c r="L59" s="186">
        <v>0</v>
      </c>
      <c r="M59" s="186">
        <v>0</v>
      </c>
      <c r="N59" s="186">
        <v>0</v>
      </c>
      <c r="O59" s="186">
        <v>0</v>
      </c>
      <c r="P59" s="186">
        <v>0</v>
      </c>
      <c r="Q59" s="186">
        <v>0</v>
      </c>
      <c r="R59" s="186">
        <v>0</v>
      </c>
      <c r="S59" s="186">
        <v>0</v>
      </c>
      <c r="T59" s="186">
        <v>0</v>
      </c>
      <c r="U59" s="186">
        <v>0</v>
      </c>
      <c r="V59" s="186">
        <v>0</v>
      </c>
      <c r="W59" s="186">
        <v>0</v>
      </c>
      <c r="X59" s="186">
        <v>0</v>
      </c>
      <c r="Y59" s="186">
        <v>0</v>
      </c>
      <c r="Z59" s="186">
        <v>0</v>
      </c>
      <c r="AA59" s="186">
        <v>0</v>
      </c>
    </row>
    <row r="60" spans="1:27" ht="11.25" customHeight="1" thickBot="1" x14ac:dyDescent="0.25">
      <c r="A60" s="191" t="s">
        <v>146</v>
      </c>
      <c r="B60" s="192"/>
      <c r="C60" s="193">
        <v>-5482</v>
      </c>
      <c r="D60" s="193">
        <v>-4937</v>
      </c>
      <c r="E60" s="193">
        <v>-5453</v>
      </c>
      <c r="F60" s="193">
        <v>-52379</v>
      </c>
      <c r="G60" s="193">
        <v>-54105</v>
      </c>
      <c r="H60" s="193">
        <v>-52240</v>
      </c>
      <c r="I60" s="193">
        <v>-53861</v>
      </c>
      <c r="J60" s="193">
        <v>-53736</v>
      </c>
      <c r="K60" s="193">
        <v>-51882</v>
      </c>
      <c r="L60" s="193">
        <v>-53485</v>
      </c>
      <c r="M60" s="193">
        <v>0</v>
      </c>
      <c r="N60" s="193">
        <v>0</v>
      </c>
      <c r="O60" s="193">
        <v>0</v>
      </c>
      <c r="P60" s="193">
        <v>0</v>
      </c>
      <c r="Q60" s="193">
        <v>0</v>
      </c>
      <c r="R60" s="193">
        <v>0</v>
      </c>
      <c r="S60" s="193">
        <v>0</v>
      </c>
      <c r="T60" s="193">
        <v>0</v>
      </c>
      <c r="U60" s="193">
        <v>0</v>
      </c>
      <c r="V60" s="193">
        <v>0</v>
      </c>
      <c r="W60" s="193">
        <v>0</v>
      </c>
      <c r="X60" s="193">
        <v>0</v>
      </c>
      <c r="Y60" s="193">
        <v>0</v>
      </c>
      <c r="Z60" s="193">
        <v>0</v>
      </c>
      <c r="AA60" s="194">
        <v>-387560</v>
      </c>
    </row>
    <row r="61" spans="1:27" ht="11.25" customHeight="1" x14ac:dyDescent="0.2">
      <c r="A61" s="185" t="s">
        <v>2</v>
      </c>
      <c r="C61" s="186">
        <v>-5479</v>
      </c>
      <c r="D61" s="186">
        <v>-4935</v>
      </c>
      <c r="E61" s="186">
        <v>-5451</v>
      </c>
      <c r="F61" s="186">
        <v>-52356</v>
      </c>
      <c r="G61" s="186">
        <v>-54085</v>
      </c>
      <c r="H61" s="186">
        <v>-52221</v>
      </c>
      <c r="I61" s="186">
        <v>-53841</v>
      </c>
      <c r="J61" s="186">
        <v>-53717</v>
      </c>
      <c r="K61" s="186">
        <v>-51862</v>
      </c>
      <c r="L61" s="186">
        <v>-53465</v>
      </c>
      <c r="M61" s="186">
        <v>0</v>
      </c>
      <c r="N61" s="186">
        <v>0</v>
      </c>
      <c r="O61" s="186">
        <v>0</v>
      </c>
      <c r="P61" s="186">
        <v>0</v>
      </c>
      <c r="Q61" s="186">
        <v>0</v>
      </c>
      <c r="R61" s="186">
        <v>0</v>
      </c>
      <c r="S61" s="186">
        <v>0</v>
      </c>
      <c r="T61" s="186">
        <v>0</v>
      </c>
      <c r="U61" s="186">
        <v>0</v>
      </c>
      <c r="V61" s="186">
        <v>0</v>
      </c>
      <c r="W61" s="186">
        <v>0</v>
      </c>
      <c r="X61" s="186">
        <v>0</v>
      </c>
      <c r="Y61" s="186">
        <v>0</v>
      </c>
      <c r="Z61" s="186">
        <v>0</v>
      </c>
      <c r="AA61" s="186">
        <v>-387412</v>
      </c>
    </row>
    <row r="62" spans="1:27" ht="11.25" customHeight="1" x14ac:dyDescent="0.2">
      <c r="A62" s="185" t="s">
        <v>0</v>
      </c>
      <c r="C62" s="187">
        <v>-3</v>
      </c>
      <c r="D62" s="187">
        <v>-2</v>
      </c>
      <c r="E62" s="187">
        <v>-2</v>
      </c>
      <c r="F62" s="187">
        <v>-23</v>
      </c>
      <c r="G62" s="187">
        <v>-20</v>
      </c>
      <c r="H62" s="187">
        <v>-19</v>
      </c>
      <c r="I62" s="187">
        <v>-20</v>
      </c>
      <c r="J62" s="187">
        <v>-19</v>
      </c>
      <c r="K62" s="187">
        <v>-20</v>
      </c>
      <c r="L62" s="187">
        <v>-20</v>
      </c>
      <c r="M62" s="187">
        <v>0</v>
      </c>
      <c r="N62" s="187">
        <v>0</v>
      </c>
      <c r="O62" s="187">
        <v>0</v>
      </c>
      <c r="P62" s="187">
        <v>0</v>
      </c>
      <c r="Q62" s="187">
        <v>0</v>
      </c>
      <c r="R62" s="187">
        <v>0</v>
      </c>
      <c r="S62" s="187">
        <v>0</v>
      </c>
      <c r="T62" s="187">
        <v>0</v>
      </c>
      <c r="U62" s="187">
        <v>0</v>
      </c>
      <c r="V62" s="187">
        <v>0</v>
      </c>
      <c r="W62" s="187">
        <v>0</v>
      </c>
      <c r="X62" s="187">
        <v>0</v>
      </c>
      <c r="Y62" s="187">
        <v>0</v>
      </c>
      <c r="Z62" s="187">
        <v>0</v>
      </c>
      <c r="AA62" s="187">
        <v>-148</v>
      </c>
    </row>
    <row r="63" spans="1:27" ht="13.5" customHeight="1" thickBot="1" x14ac:dyDescent="0.25"/>
    <row r="64" spans="1:27" ht="12" customHeight="1" thickBot="1" x14ac:dyDescent="0.25">
      <c r="A64" s="181" t="s">
        <v>8</v>
      </c>
    </row>
    <row r="65" spans="1:27" ht="13.5" customHeight="1" thickBot="1" x14ac:dyDescent="0.25"/>
    <row r="66" spans="1:27" ht="12" customHeight="1" thickBot="1" x14ac:dyDescent="0.25">
      <c r="A66" s="182" t="s">
        <v>201</v>
      </c>
      <c r="C66" s="183" t="s">
        <v>157</v>
      </c>
      <c r="D66" s="183" t="s">
        <v>158</v>
      </c>
      <c r="E66" s="183" t="s">
        <v>159</v>
      </c>
      <c r="F66" s="183" t="s">
        <v>160</v>
      </c>
      <c r="G66" s="183" t="s">
        <v>161</v>
      </c>
      <c r="H66" s="183" t="s">
        <v>162</v>
      </c>
      <c r="I66" s="183" t="s">
        <v>163</v>
      </c>
      <c r="J66" s="183" t="s">
        <v>164</v>
      </c>
      <c r="K66" s="183" t="s">
        <v>165</v>
      </c>
      <c r="L66" s="183" t="s">
        <v>166</v>
      </c>
      <c r="M66" s="183" t="s">
        <v>167</v>
      </c>
      <c r="N66" s="183" t="s">
        <v>168</v>
      </c>
      <c r="O66" s="183" t="s">
        <v>169</v>
      </c>
      <c r="P66" s="183" t="s">
        <v>170</v>
      </c>
      <c r="Q66" s="183" t="s">
        <v>171</v>
      </c>
      <c r="R66" s="183" t="s">
        <v>172</v>
      </c>
      <c r="S66" s="183" t="s">
        <v>173</v>
      </c>
      <c r="T66" s="183" t="s">
        <v>174</v>
      </c>
      <c r="U66" s="183" t="s">
        <v>175</v>
      </c>
      <c r="V66" s="183" t="s">
        <v>176</v>
      </c>
      <c r="W66" s="183" t="s">
        <v>177</v>
      </c>
      <c r="X66" s="183" t="s">
        <v>178</v>
      </c>
      <c r="Y66" s="183" t="s">
        <v>179</v>
      </c>
      <c r="Z66" s="183" t="s">
        <v>180</v>
      </c>
      <c r="AA66" s="183" t="s">
        <v>39</v>
      </c>
    </row>
    <row r="67" spans="1:27" ht="11.25" customHeight="1" x14ac:dyDescent="0.2">
      <c r="A67" s="185" t="s">
        <v>202</v>
      </c>
      <c r="C67" s="186">
        <v>0</v>
      </c>
      <c r="D67" s="186">
        <v>0</v>
      </c>
      <c r="E67" s="186">
        <v>0</v>
      </c>
      <c r="F67" s="186">
        <v>0</v>
      </c>
      <c r="G67" s="186">
        <v>0</v>
      </c>
      <c r="H67" s="186">
        <v>0</v>
      </c>
      <c r="I67" s="186">
        <v>0</v>
      </c>
      <c r="J67" s="186">
        <v>0</v>
      </c>
      <c r="K67" s="186">
        <v>0</v>
      </c>
      <c r="L67" s="186">
        <v>0</v>
      </c>
      <c r="M67" s="186">
        <v>0</v>
      </c>
      <c r="N67" s="186">
        <v>0</v>
      </c>
      <c r="O67" s="186">
        <v>0</v>
      </c>
      <c r="P67" s="186">
        <v>0</v>
      </c>
      <c r="Q67" s="186">
        <v>0</v>
      </c>
      <c r="R67" s="186">
        <v>0</v>
      </c>
      <c r="S67" s="186">
        <v>0</v>
      </c>
      <c r="T67" s="186">
        <v>0</v>
      </c>
      <c r="U67" s="186">
        <v>0</v>
      </c>
      <c r="V67" s="186">
        <v>0</v>
      </c>
      <c r="W67" s="186">
        <v>0</v>
      </c>
      <c r="X67" s="186">
        <v>0</v>
      </c>
      <c r="Y67" s="186">
        <v>0</v>
      </c>
      <c r="Z67" s="186">
        <v>0</v>
      </c>
      <c r="AA67" s="186">
        <v>0</v>
      </c>
    </row>
    <row r="68" spans="1:27" ht="11.25" customHeight="1" x14ac:dyDescent="0.2">
      <c r="A68" s="185" t="s">
        <v>203</v>
      </c>
      <c r="C68" s="186">
        <v>0</v>
      </c>
      <c r="D68" s="186">
        <v>0</v>
      </c>
      <c r="E68" s="186">
        <v>0</v>
      </c>
      <c r="F68" s="186">
        <v>0</v>
      </c>
      <c r="G68" s="186">
        <v>0</v>
      </c>
      <c r="H68" s="186">
        <v>0</v>
      </c>
      <c r="I68" s="186">
        <v>0</v>
      </c>
      <c r="J68" s="186">
        <v>0</v>
      </c>
      <c r="K68" s="186">
        <v>0</v>
      </c>
      <c r="L68" s="186">
        <v>0</v>
      </c>
      <c r="M68" s="186">
        <v>0</v>
      </c>
      <c r="N68" s="186">
        <v>0</v>
      </c>
      <c r="O68" s="186">
        <v>0</v>
      </c>
      <c r="P68" s="186">
        <v>0</v>
      </c>
      <c r="Q68" s="186">
        <v>0</v>
      </c>
      <c r="R68" s="186">
        <v>0</v>
      </c>
      <c r="S68" s="186">
        <v>0</v>
      </c>
      <c r="T68" s="186">
        <v>0</v>
      </c>
      <c r="U68" s="186">
        <v>0</v>
      </c>
      <c r="V68" s="186">
        <v>0</v>
      </c>
      <c r="W68" s="186">
        <v>0</v>
      </c>
      <c r="X68" s="186">
        <v>0</v>
      </c>
      <c r="Y68" s="186">
        <v>0</v>
      </c>
      <c r="Z68" s="186">
        <v>0</v>
      </c>
      <c r="AA68" s="186">
        <v>0</v>
      </c>
    </row>
    <row r="69" spans="1:27" ht="11.25" customHeight="1" x14ac:dyDescent="0.2">
      <c r="A69" s="185" t="s">
        <v>204</v>
      </c>
      <c r="C69" s="187">
        <v>0</v>
      </c>
      <c r="D69" s="187">
        <v>0</v>
      </c>
      <c r="E69" s="187">
        <v>0</v>
      </c>
      <c r="F69" s="187">
        <v>0</v>
      </c>
      <c r="G69" s="187">
        <v>0</v>
      </c>
      <c r="H69" s="187">
        <v>0</v>
      </c>
      <c r="I69" s="187">
        <v>0</v>
      </c>
      <c r="J69" s="187">
        <v>0</v>
      </c>
      <c r="K69" s="187">
        <v>0</v>
      </c>
      <c r="L69" s="187">
        <v>0</v>
      </c>
      <c r="M69" s="187">
        <v>0</v>
      </c>
      <c r="N69" s="187">
        <v>0</v>
      </c>
      <c r="O69" s="187">
        <v>0</v>
      </c>
      <c r="P69" s="187">
        <v>0</v>
      </c>
      <c r="Q69" s="187">
        <v>0</v>
      </c>
      <c r="R69" s="187">
        <v>0</v>
      </c>
      <c r="S69" s="187">
        <v>0</v>
      </c>
      <c r="T69" s="187">
        <v>0</v>
      </c>
      <c r="U69" s="187">
        <v>0</v>
      </c>
      <c r="V69" s="187">
        <v>0</v>
      </c>
      <c r="W69" s="187">
        <v>0</v>
      </c>
      <c r="X69" s="187">
        <v>0</v>
      </c>
      <c r="Y69" s="187">
        <v>0</v>
      </c>
      <c r="Z69" s="187">
        <v>0</v>
      </c>
      <c r="AA69" s="187">
        <v>0</v>
      </c>
    </row>
    <row r="70" spans="1:27" ht="13.5" customHeight="1" thickBot="1" x14ac:dyDescent="0.25"/>
    <row r="71" spans="1:27" ht="12" customHeight="1" thickBot="1" x14ac:dyDescent="0.25">
      <c r="A71" s="182" t="s">
        <v>205</v>
      </c>
      <c r="C71" s="183" t="s">
        <v>157</v>
      </c>
      <c r="D71" s="183" t="s">
        <v>158</v>
      </c>
      <c r="E71" s="183" t="s">
        <v>159</v>
      </c>
      <c r="F71" s="183" t="s">
        <v>160</v>
      </c>
      <c r="G71" s="183" t="s">
        <v>161</v>
      </c>
      <c r="H71" s="183" t="s">
        <v>162</v>
      </c>
      <c r="I71" s="183" t="s">
        <v>163</v>
      </c>
      <c r="J71" s="183" t="s">
        <v>164</v>
      </c>
      <c r="K71" s="183" t="s">
        <v>165</v>
      </c>
      <c r="L71" s="183" t="s">
        <v>166</v>
      </c>
      <c r="M71" s="183" t="s">
        <v>167</v>
      </c>
      <c r="N71" s="183" t="s">
        <v>168</v>
      </c>
      <c r="O71" s="183" t="s">
        <v>169</v>
      </c>
      <c r="P71" s="183" t="s">
        <v>170</v>
      </c>
      <c r="Q71" s="183" t="s">
        <v>171</v>
      </c>
      <c r="R71" s="183" t="s">
        <v>172</v>
      </c>
      <c r="S71" s="183" t="s">
        <v>173</v>
      </c>
      <c r="T71" s="183" t="s">
        <v>174</v>
      </c>
      <c r="U71" s="183" t="s">
        <v>175</v>
      </c>
      <c r="V71" s="183" t="s">
        <v>176</v>
      </c>
      <c r="W71" s="183" t="s">
        <v>177</v>
      </c>
      <c r="X71" s="183" t="s">
        <v>178</v>
      </c>
      <c r="Y71" s="183" t="s">
        <v>179</v>
      </c>
      <c r="Z71" s="183" t="s">
        <v>180</v>
      </c>
      <c r="AA71" s="183" t="s">
        <v>39</v>
      </c>
    </row>
    <row r="72" spans="1:27" ht="11.25" customHeight="1" x14ac:dyDescent="0.2">
      <c r="A72" s="185" t="s">
        <v>205</v>
      </c>
      <c r="C72" s="186">
        <v>0</v>
      </c>
      <c r="D72" s="186">
        <v>0</v>
      </c>
      <c r="E72" s="186">
        <v>0</v>
      </c>
      <c r="F72" s="186">
        <v>0</v>
      </c>
      <c r="G72" s="186">
        <v>0</v>
      </c>
      <c r="H72" s="186">
        <v>0</v>
      </c>
      <c r="I72" s="186">
        <v>0</v>
      </c>
      <c r="J72" s="186">
        <v>0</v>
      </c>
      <c r="K72" s="186">
        <v>0</v>
      </c>
      <c r="L72" s="186">
        <v>0</v>
      </c>
      <c r="M72" s="186">
        <v>0</v>
      </c>
      <c r="N72" s="186">
        <v>0</v>
      </c>
      <c r="O72" s="186">
        <v>0</v>
      </c>
      <c r="P72" s="186">
        <v>0</v>
      </c>
      <c r="Q72" s="186">
        <v>0</v>
      </c>
      <c r="R72" s="186">
        <v>0</v>
      </c>
      <c r="S72" s="186">
        <v>0</v>
      </c>
      <c r="T72" s="186">
        <v>0</v>
      </c>
      <c r="U72" s="186">
        <v>0</v>
      </c>
      <c r="V72" s="186">
        <v>0</v>
      </c>
      <c r="W72" s="186">
        <v>0</v>
      </c>
      <c r="X72" s="186">
        <v>0</v>
      </c>
      <c r="Y72" s="186">
        <v>0</v>
      </c>
      <c r="Z72" s="186">
        <v>0</v>
      </c>
      <c r="AA72" s="186">
        <v>0</v>
      </c>
    </row>
    <row r="73" spans="1:27" ht="13.5" customHeight="1" thickBot="1" x14ac:dyDescent="0.25"/>
    <row r="74" spans="1:27" ht="11.25" customHeight="1" thickBot="1" x14ac:dyDescent="0.25">
      <c r="A74" s="191" t="s">
        <v>204</v>
      </c>
      <c r="B74" s="192"/>
      <c r="C74" s="193">
        <v>0</v>
      </c>
      <c r="D74" s="193">
        <v>0</v>
      </c>
      <c r="E74" s="193">
        <v>0</v>
      </c>
      <c r="F74" s="193">
        <v>0</v>
      </c>
      <c r="G74" s="193">
        <v>0</v>
      </c>
      <c r="H74" s="193">
        <v>0</v>
      </c>
      <c r="I74" s="193">
        <v>0</v>
      </c>
      <c r="J74" s="193">
        <v>0</v>
      </c>
      <c r="K74" s="193">
        <v>0</v>
      </c>
      <c r="L74" s="193">
        <v>0</v>
      </c>
      <c r="M74" s="193">
        <v>0</v>
      </c>
      <c r="N74" s="193">
        <v>0</v>
      </c>
      <c r="O74" s="193">
        <v>0</v>
      </c>
      <c r="P74" s="193">
        <v>0</v>
      </c>
      <c r="Q74" s="193">
        <v>0</v>
      </c>
      <c r="R74" s="193">
        <v>0</v>
      </c>
      <c r="S74" s="193">
        <v>0</v>
      </c>
      <c r="T74" s="193">
        <v>0</v>
      </c>
      <c r="U74" s="193">
        <v>0</v>
      </c>
      <c r="V74" s="193">
        <v>0</v>
      </c>
      <c r="W74" s="193">
        <v>0</v>
      </c>
      <c r="X74" s="193">
        <v>0</v>
      </c>
      <c r="Y74" s="193">
        <v>0</v>
      </c>
      <c r="Z74" s="193">
        <v>0</v>
      </c>
      <c r="AA74" s="194">
        <v>0</v>
      </c>
    </row>
    <row r="76" spans="1:27" ht="12" customHeight="1" x14ac:dyDescent="0.2">
      <c r="A76" s="184" t="s">
        <v>197</v>
      </c>
    </row>
    <row r="77" spans="1:27" ht="11.25" customHeight="1" x14ac:dyDescent="0.2">
      <c r="A77" s="185" t="s">
        <v>202</v>
      </c>
      <c r="C77" s="186">
        <v>0</v>
      </c>
      <c r="D77" s="186">
        <v>0</v>
      </c>
      <c r="E77" s="186">
        <v>0</v>
      </c>
      <c r="F77" s="186">
        <v>0</v>
      </c>
      <c r="G77" s="186">
        <v>0</v>
      </c>
      <c r="H77" s="186">
        <v>0</v>
      </c>
      <c r="I77" s="186">
        <v>0</v>
      </c>
      <c r="J77" s="186">
        <v>0</v>
      </c>
      <c r="K77" s="186">
        <v>0</v>
      </c>
      <c r="L77" s="186">
        <v>0</v>
      </c>
      <c r="M77" s="186">
        <v>0</v>
      </c>
      <c r="N77" s="186">
        <v>0</v>
      </c>
      <c r="O77" s="186">
        <v>0</v>
      </c>
      <c r="P77" s="186">
        <v>0</v>
      </c>
      <c r="Q77" s="186">
        <v>0</v>
      </c>
      <c r="R77" s="186">
        <v>0</v>
      </c>
      <c r="S77" s="186">
        <v>0</v>
      </c>
      <c r="T77" s="186">
        <v>0</v>
      </c>
      <c r="U77" s="186">
        <v>0</v>
      </c>
      <c r="V77" s="186">
        <v>0</v>
      </c>
      <c r="W77" s="186">
        <v>0</v>
      </c>
      <c r="X77" s="186">
        <v>0</v>
      </c>
      <c r="Y77" s="186">
        <v>0</v>
      </c>
      <c r="Z77" s="186">
        <v>0</v>
      </c>
      <c r="AA77" s="186">
        <v>0</v>
      </c>
    </row>
    <row r="78" spans="1:27" ht="11.25" customHeight="1" x14ac:dyDescent="0.2">
      <c r="A78" s="185" t="s">
        <v>203</v>
      </c>
      <c r="C78" s="186">
        <v>0</v>
      </c>
      <c r="D78" s="186">
        <v>0</v>
      </c>
      <c r="E78" s="186">
        <v>0</v>
      </c>
      <c r="F78" s="186">
        <v>0</v>
      </c>
      <c r="G78" s="186">
        <v>0</v>
      </c>
      <c r="H78" s="186">
        <v>0</v>
      </c>
      <c r="I78" s="186">
        <v>0</v>
      </c>
      <c r="J78" s="186">
        <v>0</v>
      </c>
      <c r="K78" s="186">
        <v>0</v>
      </c>
      <c r="L78" s="186">
        <v>0</v>
      </c>
      <c r="M78" s="186">
        <v>0</v>
      </c>
      <c r="N78" s="186">
        <v>0</v>
      </c>
      <c r="O78" s="186">
        <v>0</v>
      </c>
      <c r="P78" s="186">
        <v>0</v>
      </c>
      <c r="Q78" s="186">
        <v>0</v>
      </c>
      <c r="R78" s="186">
        <v>0</v>
      </c>
      <c r="S78" s="186">
        <v>0</v>
      </c>
      <c r="T78" s="186">
        <v>0</v>
      </c>
      <c r="U78" s="186">
        <v>0</v>
      </c>
      <c r="V78" s="186">
        <v>0</v>
      </c>
      <c r="W78" s="186">
        <v>0</v>
      </c>
      <c r="X78" s="186">
        <v>0</v>
      </c>
      <c r="Y78" s="186">
        <v>0</v>
      </c>
      <c r="Z78" s="186">
        <v>0</v>
      </c>
      <c r="AA78" s="186">
        <v>0</v>
      </c>
    </row>
    <row r="79" spans="1:27" ht="11.25" customHeight="1" x14ac:dyDescent="0.2">
      <c r="A79" s="185" t="s">
        <v>205</v>
      </c>
      <c r="C79" s="186">
        <v>0</v>
      </c>
      <c r="D79" s="186">
        <v>0</v>
      </c>
      <c r="E79" s="186">
        <v>0</v>
      </c>
      <c r="F79" s="186">
        <v>0</v>
      </c>
      <c r="G79" s="186">
        <v>0</v>
      </c>
      <c r="H79" s="186">
        <v>0</v>
      </c>
      <c r="I79" s="186">
        <v>0</v>
      </c>
      <c r="J79" s="186">
        <v>0</v>
      </c>
      <c r="K79" s="186">
        <v>0</v>
      </c>
      <c r="L79" s="186">
        <v>0</v>
      </c>
      <c r="M79" s="186">
        <v>0</v>
      </c>
      <c r="N79" s="186">
        <v>0</v>
      </c>
      <c r="O79" s="186">
        <v>0</v>
      </c>
      <c r="P79" s="186">
        <v>0</v>
      </c>
      <c r="Q79" s="186">
        <v>0</v>
      </c>
      <c r="R79" s="186">
        <v>0</v>
      </c>
      <c r="S79" s="186">
        <v>0</v>
      </c>
      <c r="T79" s="186">
        <v>0</v>
      </c>
      <c r="U79" s="186">
        <v>0</v>
      </c>
      <c r="V79" s="186">
        <v>0</v>
      </c>
      <c r="W79" s="186">
        <v>0</v>
      </c>
      <c r="X79" s="186">
        <v>0</v>
      </c>
      <c r="Y79" s="186">
        <v>0</v>
      </c>
      <c r="Z79" s="186">
        <v>0</v>
      </c>
      <c r="AA79" s="186">
        <v>0</v>
      </c>
    </row>
    <row r="80" spans="1:27" ht="11.25" customHeight="1" x14ac:dyDescent="0.2">
      <c r="A80" s="185" t="s">
        <v>204</v>
      </c>
      <c r="C80" s="187">
        <v>0</v>
      </c>
      <c r="D80" s="187">
        <v>0</v>
      </c>
      <c r="E80" s="187">
        <v>0</v>
      </c>
      <c r="F80" s="187">
        <v>0</v>
      </c>
      <c r="G80" s="187">
        <v>0</v>
      </c>
      <c r="H80" s="187">
        <v>0</v>
      </c>
      <c r="I80" s="187">
        <v>0</v>
      </c>
      <c r="J80" s="187">
        <v>0</v>
      </c>
      <c r="K80" s="187">
        <v>0</v>
      </c>
      <c r="L80" s="187">
        <v>0</v>
      </c>
      <c r="M80" s="187">
        <v>0</v>
      </c>
      <c r="N80" s="187">
        <v>0</v>
      </c>
      <c r="O80" s="187">
        <v>0</v>
      </c>
      <c r="P80" s="187">
        <v>0</v>
      </c>
      <c r="Q80" s="187">
        <v>0</v>
      </c>
      <c r="R80" s="187">
        <v>0</v>
      </c>
      <c r="S80" s="187">
        <v>0</v>
      </c>
      <c r="T80" s="187">
        <v>0</v>
      </c>
      <c r="U80" s="187">
        <v>0</v>
      </c>
      <c r="V80" s="187">
        <v>0</v>
      </c>
      <c r="W80" s="187">
        <v>0</v>
      </c>
      <c r="X80" s="187">
        <v>0</v>
      </c>
      <c r="Y80" s="187">
        <v>0</v>
      </c>
      <c r="Z80" s="187">
        <v>0</v>
      </c>
      <c r="AA80" s="187">
        <v>0</v>
      </c>
    </row>
    <row r="82" spans="1:27" ht="12" customHeight="1" x14ac:dyDescent="0.2">
      <c r="A82" s="184" t="s">
        <v>0</v>
      </c>
    </row>
    <row r="83" spans="1:27" ht="11.25" customHeight="1" x14ac:dyDescent="0.2">
      <c r="A83" s="185" t="s">
        <v>202</v>
      </c>
      <c r="C83" s="186">
        <v>0</v>
      </c>
      <c r="D83" s="186">
        <v>0</v>
      </c>
      <c r="E83" s="186">
        <v>0</v>
      </c>
      <c r="F83" s="186">
        <v>0</v>
      </c>
      <c r="G83" s="186">
        <v>0</v>
      </c>
      <c r="H83" s="186">
        <v>0</v>
      </c>
      <c r="I83" s="186">
        <v>0</v>
      </c>
      <c r="J83" s="186">
        <v>0</v>
      </c>
      <c r="K83" s="186">
        <v>0</v>
      </c>
      <c r="L83" s="186">
        <v>0</v>
      </c>
      <c r="M83" s="186">
        <v>0</v>
      </c>
      <c r="N83" s="186">
        <v>0</v>
      </c>
      <c r="O83" s="186">
        <v>0</v>
      </c>
      <c r="P83" s="186">
        <v>0</v>
      </c>
      <c r="Q83" s="186">
        <v>0</v>
      </c>
      <c r="R83" s="186">
        <v>0</v>
      </c>
      <c r="S83" s="186">
        <v>0</v>
      </c>
      <c r="T83" s="186">
        <v>0</v>
      </c>
      <c r="U83" s="186">
        <v>0</v>
      </c>
      <c r="V83" s="186">
        <v>0</v>
      </c>
      <c r="W83" s="186">
        <v>0</v>
      </c>
      <c r="X83" s="186">
        <v>0</v>
      </c>
      <c r="Y83" s="186">
        <v>0</v>
      </c>
      <c r="Z83" s="186">
        <v>0</v>
      </c>
      <c r="AA83" s="186">
        <v>0</v>
      </c>
    </row>
    <row r="84" spans="1:27" ht="11.25" customHeight="1" x14ac:dyDescent="0.2">
      <c r="A84" s="185" t="s">
        <v>203</v>
      </c>
      <c r="C84" s="186">
        <v>0</v>
      </c>
      <c r="D84" s="186">
        <v>0</v>
      </c>
      <c r="E84" s="186">
        <v>0</v>
      </c>
      <c r="F84" s="186">
        <v>0</v>
      </c>
      <c r="G84" s="186">
        <v>0</v>
      </c>
      <c r="H84" s="186">
        <v>0</v>
      </c>
      <c r="I84" s="186">
        <v>0</v>
      </c>
      <c r="J84" s="186">
        <v>0</v>
      </c>
      <c r="K84" s="186">
        <v>0</v>
      </c>
      <c r="L84" s="186">
        <v>0</v>
      </c>
      <c r="M84" s="186">
        <v>0</v>
      </c>
      <c r="N84" s="186">
        <v>0</v>
      </c>
      <c r="O84" s="186">
        <v>0</v>
      </c>
      <c r="P84" s="186">
        <v>0</v>
      </c>
      <c r="Q84" s="186">
        <v>0</v>
      </c>
      <c r="R84" s="186">
        <v>0</v>
      </c>
      <c r="S84" s="186">
        <v>0</v>
      </c>
      <c r="T84" s="186">
        <v>0</v>
      </c>
      <c r="U84" s="186">
        <v>0</v>
      </c>
      <c r="V84" s="186">
        <v>0</v>
      </c>
      <c r="W84" s="186">
        <v>0</v>
      </c>
      <c r="X84" s="186">
        <v>0</v>
      </c>
      <c r="Y84" s="186">
        <v>0</v>
      </c>
      <c r="Z84" s="186">
        <v>0</v>
      </c>
      <c r="AA84" s="186">
        <v>0</v>
      </c>
    </row>
    <row r="85" spans="1:27" ht="11.25" customHeight="1" x14ac:dyDescent="0.2">
      <c r="A85" s="185" t="s">
        <v>205</v>
      </c>
      <c r="C85" s="186">
        <v>0</v>
      </c>
      <c r="D85" s="186">
        <v>0</v>
      </c>
      <c r="E85" s="186">
        <v>0</v>
      </c>
      <c r="F85" s="186">
        <v>0</v>
      </c>
      <c r="G85" s="186">
        <v>0</v>
      </c>
      <c r="H85" s="186">
        <v>0</v>
      </c>
      <c r="I85" s="186">
        <v>0</v>
      </c>
      <c r="J85" s="186">
        <v>0</v>
      </c>
      <c r="K85" s="186">
        <v>0</v>
      </c>
      <c r="L85" s="186">
        <v>0</v>
      </c>
      <c r="M85" s="186">
        <v>0</v>
      </c>
      <c r="N85" s="186">
        <v>0</v>
      </c>
      <c r="O85" s="186">
        <v>0</v>
      </c>
      <c r="P85" s="186">
        <v>0</v>
      </c>
      <c r="Q85" s="186">
        <v>0</v>
      </c>
      <c r="R85" s="186">
        <v>0</v>
      </c>
      <c r="S85" s="186">
        <v>0</v>
      </c>
      <c r="T85" s="186">
        <v>0</v>
      </c>
      <c r="U85" s="186">
        <v>0</v>
      </c>
      <c r="V85" s="186">
        <v>0</v>
      </c>
      <c r="W85" s="186">
        <v>0</v>
      </c>
      <c r="X85" s="186">
        <v>0</v>
      </c>
      <c r="Y85" s="186">
        <v>0</v>
      </c>
      <c r="Z85" s="186">
        <v>0</v>
      </c>
      <c r="AA85" s="186">
        <v>0</v>
      </c>
    </row>
    <row r="86" spans="1:27" ht="11.25" customHeight="1" x14ac:dyDescent="0.2">
      <c r="A86" s="185" t="s">
        <v>204</v>
      </c>
      <c r="C86" s="187">
        <v>0</v>
      </c>
      <c r="D86" s="187">
        <v>0</v>
      </c>
      <c r="E86" s="187">
        <v>0</v>
      </c>
      <c r="F86" s="187">
        <v>0</v>
      </c>
      <c r="G86" s="187">
        <v>0</v>
      </c>
      <c r="H86" s="187">
        <v>0</v>
      </c>
      <c r="I86" s="187">
        <v>0</v>
      </c>
      <c r="J86" s="187">
        <v>0</v>
      </c>
      <c r="K86" s="187">
        <v>0</v>
      </c>
      <c r="L86" s="187">
        <v>0</v>
      </c>
      <c r="M86" s="187">
        <v>0</v>
      </c>
      <c r="N86" s="187">
        <v>0</v>
      </c>
      <c r="O86" s="187">
        <v>0</v>
      </c>
      <c r="P86" s="187">
        <v>0</v>
      </c>
      <c r="Q86" s="187">
        <v>0</v>
      </c>
      <c r="R86" s="187">
        <v>0</v>
      </c>
      <c r="S86" s="187">
        <v>0</v>
      </c>
      <c r="T86" s="187">
        <v>0</v>
      </c>
      <c r="U86" s="187">
        <v>0</v>
      </c>
      <c r="V86" s="187">
        <v>0</v>
      </c>
      <c r="W86" s="187">
        <v>0</v>
      </c>
      <c r="X86" s="187">
        <v>0</v>
      </c>
      <c r="Y86" s="187">
        <v>0</v>
      </c>
      <c r="Z86" s="187">
        <v>0</v>
      </c>
      <c r="AA86" s="187">
        <v>0</v>
      </c>
    </row>
    <row r="88" spans="1:27" ht="12" customHeight="1" x14ac:dyDescent="0.2">
      <c r="A88" s="184" t="s">
        <v>198</v>
      </c>
    </row>
    <row r="89" spans="1:27" ht="11.25" customHeight="1" x14ac:dyDescent="0.2">
      <c r="A89" s="185" t="s">
        <v>41</v>
      </c>
      <c r="C89" s="188">
        <v>2.4500000000000002</v>
      </c>
      <c r="D89" s="188">
        <v>2.4700000000000002</v>
      </c>
      <c r="E89" s="188">
        <v>2.4500000000000002</v>
      </c>
      <c r="F89" s="188">
        <v>2.27</v>
      </c>
      <c r="G89" s="188">
        <v>2.3199999999999998</v>
      </c>
      <c r="H89" s="188">
        <v>2.37</v>
      </c>
      <c r="I89" s="188">
        <v>2.41</v>
      </c>
      <c r="J89" s="188">
        <v>2.44</v>
      </c>
      <c r="K89" s="188">
        <v>2.4500000000000002</v>
      </c>
      <c r="L89" s="188">
        <v>2.4700000000000002</v>
      </c>
      <c r="M89" s="188">
        <v>2.95</v>
      </c>
      <c r="N89" s="188">
        <v>3.12</v>
      </c>
      <c r="O89" s="188">
        <v>3.21</v>
      </c>
      <c r="P89" s="188">
        <v>3.14</v>
      </c>
      <c r="Q89" s="188">
        <v>3.06</v>
      </c>
      <c r="R89" s="188">
        <v>2.84</v>
      </c>
      <c r="S89" s="188">
        <v>2.83</v>
      </c>
      <c r="T89" s="188">
        <v>2.86</v>
      </c>
      <c r="U89" s="188">
        <v>2.9</v>
      </c>
      <c r="V89" s="188">
        <v>2.94</v>
      </c>
      <c r="W89" s="188">
        <v>2.94</v>
      </c>
      <c r="X89" s="188">
        <v>2.97</v>
      </c>
      <c r="Y89" s="188">
        <v>3.31</v>
      </c>
      <c r="Z89" s="188">
        <v>3.45</v>
      </c>
      <c r="AA89" s="188"/>
    </row>
    <row r="90" spans="1:27" ht="11.25" customHeight="1" x14ac:dyDescent="0.2">
      <c r="A90" s="185" t="s">
        <v>197</v>
      </c>
      <c r="C90" s="188">
        <v>2.4500000000000002</v>
      </c>
      <c r="D90" s="188">
        <v>2.44</v>
      </c>
      <c r="E90" s="188">
        <v>2.42</v>
      </c>
      <c r="F90" s="188">
        <v>2.2400000000000002</v>
      </c>
      <c r="G90" s="188">
        <v>2.2799999999999998</v>
      </c>
      <c r="H90" s="188">
        <v>2.33</v>
      </c>
      <c r="I90" s="188">
        <v>2.37</v>
      </c>
      <c r="J90" s="188">
        <v>2.41</v>
      </c>
      <c r="K90" s="188">
        <v>2.41</v>
      </c>
      <c r="L90" s="188">
        <v>2.33</v>
      </c>
      <c r="M90" s="188">
        <v>2.89</v>
      </c>
      <c r="N90" s="188">
        <v>3.07</v>
      </c>
      <c r="O90" s="188">
        <v>3.15</v>
      </c>
      <c r="P90" s="188">
        <v>3.09</v>
      </c>
      <c r="Q90" s="188">
        <v>3.01</v>
      </c>
      <c r="R90" s="188">
        <v>2.8</v>
      </c>
      <c r="S90" s="188">
        <v>2.79</v>
      </c>
      <c r="T90" s="188">
        <v>2.83</v>
      </c>
      <c r="U90" s="188">
        <v>2.87</v>
      </c>
      <c r="V90" s="188">
        <v>2.91</v>
      </c>
      <c r="W90" s="188">
        <v>2.91</v>
      </c>
      <c r="X90" s="188">
        <v>2.94</v>
      </c>
      <c r="Y90" s="188">
        <v>3.27</v>
      </c>
      <c r="Z90" s="188">
        <v>3.41</v>
      </c>
      <c r="AA90" s="188"/>
    </row>
    <row r="91" spans="1:27" ht="11.25" customHeight="1" x14ac:dyDescent="0.2">
      <c r="A91" s="185" t="s">
        <v>0</v>
      </c>
      <c r="C91" s="189">
        <v>0</v>
      </c>
      <c r="D91" s="189">
        <v>3.0000000000000249E-2</v>
      </c>
      <c r="E91" s="189">
        <v>3.0000000000000249E-2</v>
      </c>
      <c r="F91" s="189">
        <v>2.9999999999999805E-2</v>
      </c>
      <c r="G91" s="189">
        <v>0.04</v>
      </c>
      <c r="H91" s="189">
        <v>0.04</v>
      </c>
      <c r="I91" s="189">
        <v>0.04</v>
      </c>
      <c r="J91" s="189">
        <v>2.9999999999999805E-2</v>
      </c>
      <c r="K91" s="189">
        <v>0.04</v>
      </c>
      <c r="L91" s="189">
        <v>0.14000000000000001</v>
      </c>
      <c r="M91" s="189">
        <v>6.0000000000000053E-2</v>
      </c>
      <c r="N91" s="189">
        <v>5.0000000000000266E-2</v>
      </c>
      <c r="O91" s="189">
        <v>6.0000000000000053E-2</v>
      </c>
      <c r="P91" s="189">
        <v>5.0000000000000266E-2</v>
      </c>
      <c r="Q91" s="189">
        <v>5.0000000000000266E-2</v>
      </c>
      <c r="R91" s="189">
        <v>0.04</v>
      </c>
      <c r="S91" s="189">
        <v>0.04</v>
      </c>
      <c r="T91" s="189">
        <v>2.9999999999999805E-2</v>
      </c>
      <c r="U91" s="189">
        <v>2.9999999999999805E-2</v>
      </c>
      <c r="V91" s="189">
        <v>2.9999999999999805E-2</v>
      </c>
      <c r="W91" s="189">
        <v>2.9999999999999805E-2</v>
      </c>
      <c r="X91" s="189">
        <v>3.0000000000000249E-2</v>
      </c>
      <c r="Y91" s="189">
        <v>0.04</v>
      </c>
      <c r="Z91" s="189">
        <v>0.04</v>
      </c>
      <c r="AA91" s="188"/>
    </row>
    <row r="93" spans="1:27" ht="12" customHeight="1" x14ac:dyDescent="0.2">
      <c r="A93" s="184" t="s">
        <v>5</v>
      </c>
    </row>
    <row r="94" spans="1:27" ht="11.25" customHeight="1" x14ac:dyDescent="0.2">
      <c r="A94" s="185" t="s">
        <v>6</v>
      </c>
      <c r="C94" s="188">
        <v>0</v>
      </c>
      <c r="D94" s="188">
        <v>0</v>
      </c>
      <c r="E94" s="188">
        <v>0</v>
      </c>
      <c r="F94" s="188">
        <v>2.3010000000000002</v>
      </c>
      <c r="G94" s="188">
        <v>2.3010000000000002</v>
      </c>
      <c r="H94" s="188">
        <v>2.3010000000000002</v>
      </c>
      <c r="I94" s="188">
        <v>2.3010000000000002</v>
      </c>
      <c r="J94" s="188">
        <v>2.3010000000000002</v>
      </c>
      <c r="K94" s="188">
        <v>2.3010000000000002</v>
      </c>
      <c r="L94" s="188">
        <v>2.3010000000000002</v>
      </c>
      <c r="M94" s="188">
        <v>0</v>
      </c>
      <c r="N94" s="188">
        <v>0</v>
      </c>
      <c r="O94" s="188">
        <v>0</v>
      </c>
      <c r="P94" s="188">
        <v>0</v>
      </c>
      <c r="Q94" s="188">
        <v>0</v>
      </c>
      <c r="R94" s="188">
        <v>0</v>
      </c>
      <c r="S94" s="188">
        <v>0</v>
      </c>
      <c r="T94" s="188">
        <v>0</v>
      </c>
      <c r="U94" s="188">
        <v>0</v>
      </c>
      <c r="V94" s="188">
        <v>0</v>
      </c>
      <c r="W94" s="188">
        <v>0</v>
      </c>
      <c r="X94" s="188">
        <v>0</v>
      </c>
      <c r="Y94" s="188">
        <v>0</v>
      </c>
      <c r="Z94" s="188">
        <v>0</v>
      </c>
      <c r="AA94" s="188"/>
    </row>
    <row r="95" spans="1:27" ht="11.25" customHeight="1" x14ac:dyDescent="0.2">
      <c r="A95" s="185" t="s">
        <v>7</v>
      </c>
      <c r="C95" s="188">
        <v>0</v>
      </c>
      <c r="D95" s="188">
        <v>0</v>
      </c>
      <c r="E95" s="188">
        <v>0</v>
      </c>
      <c r="F95" s="188">
        <v>2.33</v>
      </c>
      <c r="G95" s="188">
        <v>2.33</v>
      </c>
      <c r="H95" s="188">
        <v>2.33</v>
      </c>
      <c r="I95" s="188">
        <v>2.33</v>
      </c>
      <c r="J95" s="188">
        <v>2.33</v>
      </c>
      <c r="K95" s="188">
        <v>2.33</v>
      </c>
      <c r="L95" s="188">
        <v>2.33</v>
      </c>
      <c r="M95" s="188">
        <v>0</v>
      </c>
      <c r="N95" s="188">
        <v>0</v>
      </c>
      <c r="O95" s="188">
        <v>0</v>
      </c>
      <c r="P95" s="188">
        <v>0</v>
      </c>
      <c r="Q95" s="188">
        <v>0</v>
      </c>
      <c r="R95" s="188">
        <v>0</v>
      </c>
      <c r="S95" s="188">
        <v>0</v>
      </c>
      <c r="T95" s="188">
        <v>0</v>
      </c>
      <c r="U95" s="188">
        <v>0</v>
      </c>
      <c r="V95" s="188">
        <v>0</v>
      </c>
      <c r="W95" s="188">
        <v>0</v>
      </c>
      <c r="X95" s="188">
        <v>0</v>
      </c>
      <c r="Y95" s="188">
        <v>0</v>
      </c>
      <c r="Z95" s="188">
        <v>0</v>
      </c>
      <c r="AA95" s="188"/>
    </row>
    <row r="97" spans="1:27" ht="12" customHeight="1" x14ac:dyDescent="0.2">
      <c r="A97" s="184" t="s">
        <v>199</v>
      </c>
    </row>
    <row r="98" spans="1:27" ht="11.25" customHeight="1" x14ac:dyDescent="0.2">
      <c r="A98" s="185" t="s">
        <v>200</v>
      </c>
      <c r="C98" s="186">
        <v>0</v>
      </c>
      <c r="D98" s="186">
        <v>0</v>
      </c>
      <c r="E98" s="186">
        <v>0</v>
      </c>
      <c r="F98" s="186">
        <v>21561</v>
      </c>
      <c r="G98" s="186">
        <v>22271</v>
      </c>
      <c r="H98" s="186">
        <v>21503</v>
      </c>
      <c r="I98" s="186">
        <v>22171</v>
      </c>
      <c r="J98" s="186">
        <v>22119</v>
      </c>
      <c r="K98" s="186">
        <v>21356</v>
      </c>
      <c r="L98" s="186">
        <v>22016</v>
      </c>
      <c r="M98" s="186">
        <v>0</v>
      </c>
      <c r="N98" s="186">
        <v>0</v>
      </c>
      <c r="O98" s="186">
        <v>0</v>
      </c>
      <c r="P98" s="186">
        <v>0</v>
      </c>
      <c r="Q98" s="186">
        <v>0</v>
      </c>
      <c r="R98" s="186">
        <v>0</v>
      </c>
      <c r="S98" s="186">
        <v>0</v>
      </c>
      <c r="T98" s="186">
        <v>0</v>
      </c>
      <c r="U98" s="186">
        <v>0</v>
      </c>
      <c r="V98" s="186">
        <v>0</v>
      </c>
      <c r="W98" s="186">
        <v>0</v>
      </c>
      <c r="X98" s="186">
        <v>0</v>
      </c>
      <c r="Y98" s="186">
        <v>0</v>
      </c>
      <c r="Z98" s="186">
        <v>0</v>
      </c>
      <c r="AA98" s="186">
        <v>152997</v>
      </c>
    </row>
    <row r="99" spans="1:27" ht="11.25" customHeight="1" thickBot="1" x14ac:dyDescent="0.25">
      <c r="A99" s="185" t="s">
        <v>206</v>
      </c>
      <c r="C99" s="186">
        <v>0</v>
      </c>
      <c r="D99" s="186">
        <v>0</v>
      </c>
      <c r="E99" s="186">
        <v>0</v>
      </c>
      <c r="F99" s="186">
        <v>0</v>
      </c>
      <c r="G99" s="186">
        <v>0</v>
      </c>
      <c r="H99" s="186">
        <v>0</v>
      </c>
      <c r="I99" s="186">
        <v>0</v>
      </c>
      <c r="J99" s="186">
        <v>0</v>
      </c>
      <c r="K99" s="186">
        <v>0</v>
      </c>
      <c r="L99" s="186">
        <v>0</v>
      </c>
      <c r="M99" s="186">
        <v>0</v>
      </c>
      <c r="N99" s="186">
        <v>0</v>
      </c>
      <c r="O99" s="186">
        <v>0</v>
      </c>
      <c r="P99" s="186">
        <v>0</v>
      </c>
      <c r="Q99" s="186">
        <v>0</v>
      </c>
      <c r="R99" s="186">
        <v>0</v>
      </c>
      <c r="S99" s="186">
        <v>0</v>
      </c>
      <c r="T99" s="186">
        <v>0</v>
      </c>
      <c r="U99" s="186">
        <v>0</v>
      </c>
      <c r="V99" s="186">
        <v>0</v>
      </c>
      <c r="W99" s="186">
        <v>0</v>
      </c>
      <c r="X99" s="186">
        <v>0</v>
      </c>
      <c r="Y99" s="186">
        <v>0</v>
      </c>
      <c r="Z99" s="186">
        <v>0</v>
      </c>
      <c r="AA99" s="186">
        <v>0</v>
      </c>
    </row>
    <row r="100" spans="1:27" ht="11.25" customHeight="1" thickBot="1" x14ac:dyDescent="0.25">
      <c r="A100" s="191" t="s">
        <v>146</v>
      </c>
      <c r="B100" s="192"/>
      <c r="C100" s="193">
        <v>0</v>
      </c>
      <c r="D100" s="193">
        <v>0</v>
      </c>
      <c r="E100" s="193">
        <v>0</v>
      </c>
      <c r="F100" s="193">
        <v>21561</v>
      </c>
      <c r="G100" s="193">
        <v>22271</v>
      </c>
      <c r="H100" s="193">
        <v>21503</v>
      </c>
      <c r="I100" s="193">
        <v>22171</v>
      </c>
      <c r="J100" s="193">
        <v>22119</v>
      </c>
      <c r="K100" s="193">
        <v>21356</v>
      </c>
      <c r="L100" s="193">
        <v>22016</v>
      </c>
      <c r="M100" s="193">
        <v>0</v>
      </c>
      <c r="N100" s="193">
        <v>0</v>
      </c>
      <c r="O100" s="193">
        <v>0</v>
      </c>
      <c r="P100" s="193">
        <v>0</v>
      </c>
      <c r="Q100" s="193">
        <v>0</v>
      </c>
      <c r="R100" s="193">
        <v>0</v>
      </c>
      <c r="S100" s="193">
        <v>0</v>
      </c>
      <c r="T100" s="193">
        <v>0</v>
      </c>
      <c r="U100" s="193">
        <v>0</v>
      </c>
      <c r="V100" s="193">
        <v>0</v>
      </c>
      <c r="W100" s="193">
        <v>0</v>
      </c>
      <c r="X100" s="193">
        <v>0</v>
      </c>
      <c r="Y100" s="193">
        <v>0</v>
      </c>
      <c r="Z100" s="193">
        <v>0</v>
      </c>
      <c r="AA100" s="194">
        <v>152997</v>
      </c>
    </row>
    <row r="101" spans="1:27" ht="11.25" customHeight="1" x14ac:dyDescent="0.2">
      <c r="A101" s="185" t="s">
        <v>2</v>
      </c>
      <c r="C101" s="186">
        <v>0</v>
      </c>
      <c r="D101" s="186">
        <v>0</v>
      </c>
      <c r="E101" s="186">
        <v>0</v>
      </c>
      <c r="F101" s="186">
        <v>21551</v>
      </c>
      <c r="G101" s="186">
        <v>22263</v>
      </c>
      <c r="H101" s="186">
        <v>21496</v>
      </c>
      <c r="I101" s="186">
        <v>22163</v>
      </c>
      <c r="J101" s="186">
        <v>22111</v>
      </c>
      <c r="K101" s="186">
        <v>21348</v>
      </c>
      <c r="L101" s="186">
        <v>22008</v>
      </c>
      <c r="M101" s="186">
        <v>0</v>
      </c>
      <c r="N101" s="186">
        <v>0</v>
      </c>
      <c r="O101" s="186">
        <v>0</v>
      </c>
      <c r="P101" s="186">
        <v>0</v>
      </c>
      <c r="Q101" s="186">
        <v>0</v>
      </c>
      <c r="R101" s="186">
        <v>0</v>
      </c>
      <c r="S101" s="186">
        <v>0</v>
      </c>
      <c r="T101" s="186">
        <v>0</v>
      </c>
      <c r="U101" s="186">
        <v>0</v>
      </c>
      <c r="V101" s="186">
        <v>0</v>
      </c>
      <c r="W101" s="186">
        <v>0</v>
      </c>
      <c r="X101" s="186">
        <v>0</v>
      </c>
      <c r="Y101" s="186">
        <v>0</v>
      </c>
      <c r="Z101" s="186">
        <v>0</v>
      </c>
      <c r="AA101" s="186">
        <v>152940</v>
      </c>
    </row>
    <row r="102" spans="1:27" ht="11.25" customHeight="1" x14ac:dyDescent="0.2">
      <c r="A102" s="185" t="s">
        <v>0</v>
      </c>
      <c r="C102" s="187">
        <v>0</v>
      </c>
      <c r="D102" s="187">
        <v>0</v>
      </c>
      <c r="E102" s="187">
        <v>0</v>
      </c>
      <c r="F102" s="187">
        <v>10</v>
      </c>
      <c r="G102" s="187">
        <v>8</v>
      </c>
      <c r="H102" s="187">
        <v>7</v>
      </c>
      <c r="I102" s="187">
        <v>8</v>
      </c>
      <c r="J102" s="187">
        <v>8</v>
      </c>
      <c r="K102" s="187">
        <v>8</v>
      </c>
      <c r="L102" s="187">
        <v>8</v>
      </c>
      <c r="M102" s="187">
        <v>0</v>
      </c>
      <c r="N102" s="187">
        <v>0</v>
      </c>
      <c r="O102" s="187">
        <v>0</v>
      </c>
      <c r="P102" s="187">
        <v>0</v>
      </c>
      <c r="Q102" s="187">
        <v>0</v>
      </c>
      <c r="R102" s="187">
        <v>0</v>
      </c>
      <c r="S102" s="187">
        <v>0</v>
      </c>
      <c r="T102" s="187">
        <v>0</v>
      </c>
      <c r="U102" s="187">
        <v>0</v>
      </c>
      <c r="V102" s="187">
        <v>0</v>
      </c>
      <c r="W102" s="187">
        <v>0</v>
      </c>
      <c r="X102" s="187">
        <v>0</v>
      </c>
      <c r="Y102" s="187">
        <v>0</v>
      </c>
      <c r="Z102" s="187">
        <v>0</v>
      </c>
      <c r="AA102" s="187">
        <v>57</v>
      </c>
    </row>
    <row r="103" spans="1:27" ht="13.5" customHeight="1" thickBot="1" x14ac:dyDescent="0.25"/>
    <row r="104" spans="1:27" ht="12" customHeight="1" thickBot="1" x14ac:dyDescent="0.25">
      <c r="A104" s="181" t="s">
        <v>9</v>
      </c>
    </row>
    <row r="105" spans="1:27" ht="13.5" customHeight="1" thickBot="1" x14ac:dyDescent="0.25"/>
    <row r="106" spans="1:27" ht="12" customHeight="1" thickBot="1" x14ac:dyDescent="0.25">
      <c r="A106" s="182" t="s">
        <v>201</v>
      </c>
      <c r="C106" s="183" t="s">
        <v>157</v>
      </c>
      <c r="D106" s="183" t="s">
        <v>158</v>
      </c>
      <c r="E106" s="183" t="s">
        <v>159</v>
      </c>
      <c r="F106" s="183" t="s">
        <v>160</v>
      </c>
      <c r="G106" s="183" t="s">
        <v>161</v>
      </c>
      <c r="H106" s="183" t="s">
        <v>162</v>
      </c>
      <c r="I106" s="183" t="s">
        <v>163</v>
      </c>
      <c r="J106" s="183" t="s">
        <v>164</v>
      </c>
      <c r="K106" s="183" t="s">
        <v>165</v>
      </c>
      <c r="L106" s="183" t="s">
        <v>166</v>
      </c>
      <c r="M106" s="183" t="s">
        <v>167</v>
      </c>
      <c r="N106" s="183" t="s">
        <v>168</v>
      </c>
      <c r="O106" s="183" t="s">
        <v>169</v>
      </c>
      <c r="P106" s="183" t="s">
        <v>170</v>
      </c>
      <c r="Q106" s="183" t="s">
        <v>171</v>
      </c>
      <c r="R106" s="183" t="s">
        <v>172</v>
      </c>
      <c r="S106" s="183" t="s">
        <v>173</v>
      </c>
      <c r="T106" s="183" t="s">
        <v>174</v>
      </c>
      <c r="U106" s="183" t="s">
        <v>175</v>
      </c>
      <c r="V106" s="183" t="s">
        <v>176</v>
      </c>
      <c r="W106" s="183" t="s">
        <v>177</v>
      </c>
      <c r="X106" s="183" t="s">
        <v>178</v>
      </c>
      <c r="Y106" s="183" t="s">
        <v>179</v>
      </c>
      <c r="Z106" s="183" t="s">
        <v>180</v>
      </c>
      <c r="AA106" s="183" t="s">
        <v>39</v>
      </c>
    </row>
    <row r="107" spans="1:27" ht="11.25" customHeight="1" x14ac:dyDescent="0.2">
      <c r="A107" s="185" t="s">
        <v>202</v>
      </c>
      <c r="C107" s="186">
        <v>0</v>
      </c>
      <c r="D107" s="186">
        <v>0</v>
      </c>
      <c r="E107" s="186">
        <v>0</v>
      </c>
      <c r="F107" s="186">
        <v>0</v>
      </c>
      <c r="G107" s="186">
        <v>0</v>
      </c>
      <c r="H107" s="186">
        <v>0</v>
      </c>
      <c r="I107" s="186">
        <v>0</v>
      </c>
      <c r="J107" s="186">
        <v>0</v>
      </c>
      <c r="K107" s="186">
        <v>0</v>
      </c>
      <c r="L107" s="186">
        <v>0</v>
      </c>
      <c r="M107" s="186">
        <v>0</v>
      </c>
      <c r="N107" s="186">
        <v>0</v>
      </c>
      <c r="O107" s="186">
        <v>0</v>
      </c>
      <c r="P107" s="186">
        <v>0</v>
      </c>
      <c r="Q107" s="186">
        <v>0</v>
      </c>
      <c r="R107" s="186">
        <v>0</v>
      </c>
      <c r="S107" s="186">
        <v>0</v>
      </c>
      <c r="T107" s="186">
        <v>0</v>
      </c>
      <c r="U107" s="186">
        <v>0</v>
      </c>
      <c r="V107" s="186">
        <v>0</v>
      </c>
      <c r="W107" s="186">
        <v>0</v>
      </c>
      <c r="X107" s="186">
        <v>0</v>
      </c>
      <c r="Y107" s="186">
        <v>0</v>
      </c>
      <c r="Z107" s="186">
        <v>0</v>
      </c>
      <c r="AA107" s="186">
        <v>0</v>
      </c>
    </row>
    <row r="108" spans="1:27" ht="11.25" customHeight="1" x14ac:dyDescent="0.2">
      <c r="A108" s="185" t="s">
        <v>203</v>
      </c>
      <c r="C108" s="186">
        <v>0</v>
      </c>
      <c r="D108" s="186">
        <v>0</v>
      </c>
      <c r="E108" s="186">
        <v>0</v>
      </c>
      <c r="F108" s="186">
        <v>0</v>
      </c>
      <c r="G108" s="186">
        <v>0</v>
      </c>
      <c r="H108" s="186">
        <v>0</v>
      </c>
      <c r="I108" s="186">
        <v>0</v>
      </c>
      <c r="J108" s="186">
        <v>0</v>
      </c>
      <c r="K108" s="186">
        <v>0</v>
      </c>
      <c r="L108" s="186">
        <v>0</v>
      </c>
      <c r="M108" s="186">
        <v>0</v>
      </c>
      <c r="N108" s="186">
        <v>0</v>
      </c>
      <c r="O108" s="186">
        <v>0</v>
      </c>
      <c r="P108" s="186">
        <v>0</v>
      </c>
      <c r="Q108" s="186">
        <v>0</v>
      </c>
      <c r="R108" s="186">
        <v>0</v>
      </c>
      <c r="S108" s="186">
        <v>0</v>
      </c>
      <c r="T108" s="186">
        <v>0</v>
      </c>
      <c r="U108" s="186">
        <v>0</v>
      </c>
      <c r="V108" s="186">
        <v>0</v>
      </c>
      <c r="W108" s="186">
        <v>0</v>
      </c>
      <c r="X108" s="186">
        <v>0</v>
      </c>
      <c r="Y108" s="186">
        <v>0</v>
      </c>
      <c r="Z108" s="186">
        <v>0</v>
      </c>
      <c r="AA108" s="186">
        <v>0</v>
      </c>
    </row>
    <row r="109" spans="1:27" ht="11.25" customHeight="1" x14ac:dyDescent="0.2">
      <c r="A109" s="185" t="s">
        <v>204</v>
      </c>
      <c r="C109" s="187">
        <v>0</v>
      </c>
      <c r="D109" s="187">
        <v>0</v>
      </c>
      <c r="E109" s="187">
        <v>0</v>
      </c>
      <c r="F109" s="187">
        <v>0</v>
      </c>
      <c r="G109" s="187">
        <v>0</v>
      </c>
      <c r="H109" s="187">
        <v>0</v>
      </c>
      <c r="I109" s="187">
        <v>0</v>
      </c>
      <c r="J109" s="187">
        <v>0</v>
      </c>
      <c r="K109" s="187">
        <v>0</v>
      </c>
      <c r="L109" s="187">
        <v>0</v>
      </c>
      <c r="M109" s="187">
        <v>0</v>
      </c>
      <c r="N109" s="187">
        <v>0</v>
      </c>
      <c r="O109" s="187">
        <v>0</v>
      </c>
      <c r="P109" s="187">
        <v>0</v>
      </c>
      <c r="Q109" s="187">
        <v>0</v>
      </c>
      <c r="R109" s="187">
        <v>0</v>
      </c>
      <c r="S109" s="187">
        <v>0</v>
      </c>
      <c r="T109" s="187">
        <v>0</v>
      </c>
      <c r="U109" s="187">
        <v>0</v>
      </c>
      <c r="V109" s="187">
        <v>0</v>
      </c>
      <c r="W109" s="187">
        <v>0</v>
      </c>
      <c r="X109" s="187">
        <v>0</v>
      </c>
      <c r="Y109" s="187">
        <v>0</v>
      </c>
      <c r="Z109" s="187">
        <v>0</v>
      </c>
      <c r="AA109" s="187">
        <v>0</v>
      </c>
    </row>
    <row r="110" spans="1:27" ht="13.5" customHeight="1" thickBot="1" x14ac:dyDescent="0.25"/>
    <row r="111" spans="1:27" ht="12" customHeight="1" thickBot="1" x14ac:dyDescent="0.25">
      <c r="A111" s="182" t="s">
        <v>205</v>
      </c>
      <c r="C111" s="183" t="s">
        <v>157</v>
      </c>
      <c r="D111" s="183" t="s">
        <v>158</v>
      </c>
      <c r="E111" s="183" t="s">
        <v>159</v>
      </c>
      <c r="F111" s="183" t="s">
        <v>160</v>
      </c>
      <c r="G111" s="183" t="s">
        <v>161</v>
      </c>
      <c r="H111" s="183" t="s">
        <v>162</v>
      </c>
      <c r="I111" s="183" t="s">
        <v>163</v>
      </c>
      <c r="J111" s="183" t="s">
        <v>164</v>
      </c>
      <c r="K111" s="183" t="s">
        <v>165</v>
      </c>
      <c r="L111" s="183" t="s">
        <v>166</v>
      </c>
      <c r="M111" s="183" t="s">
        <v>167</v>
      </c>
      <c r="N111" s="183" t="s">
        <v>168</v>
      </c>
      <c r="O111" s="183" t="s">
        <v>169</v>
      </c>
      <c r="P111" s="183" t="s">
        <v>170</v>
      </c>
      <c r="Q111" s="183" t="s">
        <v>171</v>
      </c>
      <c r="R111" s="183" t="s">
        <v>172</v>
      </c>
      <c r="S111" s="183" t="s">
        <v>173</v>
      </c>
      <c r="T111" s="183" t="s">
        <v>174</v>
      </c>
      <c r="U111" s="183" t="s">
        <v>175</v>
      </c>
      <c r="V111" s="183" t="s">
        <v>176</v>
      </c>
      <c r="W111" s="183" t="s">
        <v>177</v>
      </c>
      <c r="X111" s="183" t="s">
        <v>178</v>
      </c>
      <c r="Y111" s="183" t="s">
        <v>179</v>
      </c>
      <c r="Z111" s="183" t="s">
        <v>180</v>
      </c>
      <c r="AA111" s="183" t="s">
        <v>39</v>
      </c>
    </row>
    <row r="112" spans="1:27" ht="11.25" customHeight="1" x14ac:dyDescent="0.2">
      <c r="A112" s="185" t="s">
        <v>205</v>
      </c>
      <c r="C112" s="186">
        <v>0</v>
      </c>
      <c r="D112" s="186">
        <v>0</v>
      </c>
      <c r="E112" s="186">
        <v>0</v>
      </c>
      <c r="F112" s="186">
        <v>0</v>
      </c>
      <c r="G112" s="186">
        <v>0</v>
      </c>
      <c r="H112" s="186">
        <v>0</v>
      </c>
      <c r="I112" s="186">
        <v>0</v>
      </c>
      <c r="J112" s="186">
        <v>0</v>
      </c>
      <c r="K112" s="186">
        <v>0</v>
      </c>
      <c r="L112" s="186">
        <v>0</v>
      </c>
      <c r="M112" s="186">
        <v>0</v>
      </c>
      <c r="N112" s="186">
        <v>0</v>
      </c>
      <c r="O112" s="186">
        <v>0</v>
      </c>
      <c r="P112" s="186">
        <v>0</v>
      </c>
      <c r="Q112" s="186">
        <v>0</v>
      </c>
      <c r="R112" s="186">
        <v>0</v>
      </c>
      <c r="S112" s="186">
        <v>0</v>
      </c>
      <c r="T112" s="186">
        <v>0</v>
      </c>
      <c r="U112" s="186">
        <v>0</v>
      </c>
      <c r="V112" s="186">
        <v>0</v>
      </c>
      <c r="W112" s="186">
        <v>0</v>
      </c>
      <c r="X112" s="186">
        <v>0</v>
      </c>
      <c r="Y112" s="186">
        <v>0</v>
      </c>
      <c r="Z112" s="186">
        <v>0</v>
      </c>
      <c r="AA112" s="186">
        <v>0</v>
      </c>
    </row>
    <row r="113" spans="1:27" ht="13.5" customHeight="1" thickBot="1" x14ac:dyDescent="0.25"/>
    <row r="114" spans="1:27" ht="11.25" customHeight="1" thickBot="1" x14ac:dyDescent="0.25">
      <c r="A114" s="191" t="s">
        <v>204</v>
      </c>
      <c r="B114" s="192"/>
      <c r="C114" s="193">
        <v>0</v>
      </c>
      <c r="D114" s="193">
        <v>0</v>
      </c>
      <c r="E114" s="193">
        <v>0</v>
      </c>
      <c r="F114" s="193">
        <v>0</v>
      </c>
      <c r="G114" s="193">
        <v>0</v>
      </c>
      <c r="H114" s="193">
        <v>0</v>
      </c>
      <c r="I114" s="193">
        <v>0</v>
      </c>
      <c r="J114" s="193">
        <v>0</v>
      </c>
      <c r="K114" s="193">
        <v>0</v>
      </c>
      <c r="L114" s="193">
        <v>0</v>
      </c>
      <c r="M114" s="193">
        <v>0</v>
      </c>
      <c r="N114" s="193">
        <v>0</v>
      </c>
      <c r="O114" s="193">
        <v>0</v>
      </c>
      <c r="P114" s="193">
        <v>0</v>
      </c>
      <c r="Q114" s="193">
        <v>0</v>
      </c>
      <c r="R114" s="193">
        <v>0</v>
      </c>
      <c r="S114" s="193">
        <v>0</v>
      </c>
      <c r="T114" s="193">
        <v>0</v>
      </c>
      <c r="U114" s="193">
        <v>0</v>
      </c>
      <c r="V114" s="193">
        <v>0</v>
      </c>
      <c r="W114" s="193">
        <v>0</v>
      </c>
      <c r="X114" s="193">
        <v>0</v>
      </c>
      <c r="Y114" s="193">
        <v>0</v>
      </c>
      <c r="Z114" s="193">
        <v>0</v>
      </c>
      <c r="AA114" s="194">
        <v>0</v>
      </c>
    </row>
    <row r="116" spans="1:27" ht="12" customHeight="1" x14ac:dyDescent="0.2">
      <c r="A116" s="184" t="s">
        <v>197</v>
      </c>
    </row>
    <row r="117" spans="1:27" ht="11.25" customHeight="1" x14ac:dyDescent="0.2">
      <c r="A117" s="185" t="s">
        <v>202</v>
      </c>
      <c r="C117" s="186">
        <v>0</v>
      </c>
      <c r="D117" s="186">
        <v>0</v>
      </c>
      <c r="E117" s="186">
        <v>0</v>
      </c>
      <c r="F117" s="186">
        <v>0</v>
      </c>
      <c r="G117" s="186">
        <v>0</v>
      </c>
      <c r="H117" s="186">
        <v>0</v>
      </c>
      <c r="I117" s="186">
        <v>0</v>
      </c>
      <c r="J117" s="186">
        <v>0</v>
      </c>
      <c r="K117" s="186">
        <v>0</v>
      </c>
      <c r="L117" s="186">
        <v>0</v>
      </c>
      <c r="M117" s="186">
        <v>0</v>
      </c>
      <c r="N117" s="186">
        <v>0</v>
      </c>
      <c r="O117" s="186">
        <v>0</v>
      </c>
      <c r="P117" s="186">
        <v>0</v>
      </c>
      <c r="Q117" s="186">
        <v>0</v>
      </c>
      <c r="R117" s="186">
        <v>0</v>
      </c>
      <c r="S117" s="186">
        <v>0</v>
      </c>
      <c r="T117" s="186">
        <v>0</v>
      </c>
      <c r="U117" s="186">
        <v>0</v>
      </c>
      <c r="V117" s="186">
        <v>0</v>
      </c>
      <c r="W117" s="186">
        <v>0</v>
      </c>
      <c r="X117" s="186">
        <v>0</v>
      </c>
      <c r="Y117" s="186">
        <v>0</v>
      </c>
      <c r="Z117" s="186">
        <v>0</v>
      </c>
      <c r="AA117" s="186">
        <v>0</v>
      </c>
    </row>
    <row r="118" spans="1:27" ht="11.25" customHeight="1" x14ac:dyDescent="0.2">
      <c r="A118" s="185" t="s">
        <v>203</v>
      </c>
      <c r="C118" s="186">
        <v>0</v>
      </c>
      <c r="D118" s="186">
        <v>0</v>
      </c>
      <c r="E118" s="186">
        <v>0</v>
      </c>
      <c r="F118" s="186">
        <v>0</v>
      </c>
      <c r="G118" s="186">
        <v>0</v>
      </c>
      <c r="H118" s="186">
        <v>0</v>
      </c>
      <c r="I118" s="186">
        <v>0</v>
      </c>
      <c r="J118" s="186">
        <v>0</v>
      </c>
      <c r="K118" s="186">
        <v>0</v>
      </c>
      <c r="L118" s="186">
        <v>0</v>
      </c>
      <c r="M118" s="186">
        <v>0</v>
      </c>
      <c r="N118" s="186">
        <v>0</v>
      </c>
      <c r="O118" s="186">
        <v>0</v>
      </c>
      <c r="P118" s="186">
        <v>0</v>
      </c>
      <c r="Q118" s="186">
        <v>0</v>
      </c>
      <c r="R118" s="186">
        <v>0</v>
      </c>
      <c r="S118" s="186">
        <v>0</v>
      </c>
      <c r="T118" s="186">
        <v>0</v>
      </c>
      <c r="U118" s="186">
        <v>0</v>
      </c>
      <c r="V118" s="186">
        <v>0</v>
      </c>
      <c r="W118" s="186">
        <v>0</v>
      </c>
      <c r="X118" s="186">
        <v>0</v>
      </c>
      <c r="Y118" s="186">
        <v>0</v>
      </c>
      <c r="Z118" s="186">
        <v>0</v>
      </c>
      <c r="AA118" s="186">
        <v>0</v>
      </c>
    </row>
    <row r="119" spans="1:27" ht="11.25" customHeight="1" x14ac:dyDescent="0.2">
      <c r="A119" s="185" t="s">
        <v>205</v>
      </c>
      <c r="C119" s="186">
        <v>0</v>
      </c>
      <c r="D119" s="186">
        <v>0</v>
      </c>
      <c r="E119" s="186">
        <v>0</v>
      </c>
      <c r="F119" s="186">
        <v>0</v>
      </c>
      <c r="G119" s="186">
        <v>0</v>
      </c>
      <c r="H119" s="186">
        <v>0</v>
      </c>
      <c r="I119" s="186">
        <v>0</v>
      </c>
      <c r="J119" s="186">
        <v>0</v>
      </c>
      <c r="K119" s="186">
        <v>0</v>
      </c>
      <c r="L119" s="186">
        <v>0</v>
      </c>
      <c r="M119" s="186">
        <v>0</v>
      </c>
      <c r="N119" s="186">
        <v>0</v>
      </c>
      <c r="O119" s="186">
        <v>0</v>
      </c>
      <c r="P119" s="186">
        <v>0</v>
      </c>
      <c r="Q119" s="186">
        <v>0</v>
      </c>
      <c r="R119" s="186">
        <v>0</v>
      </c>
      <c r="S119" s="186">
        <v>0</v>
      </c>
      <c r="T119" s="186">
        <v>0</v>
      </c>
      <c r="U119" s="186">
        <v>0</v>
      </c>
      <c r="V119" s="186">
        <v>0</v>
      </c>
      <c r="W119" s="186">
        <v>0</v>
      </c>
      <c r="X119" s="186">
        <v>0</v>
      </c>
      <c r="Y119" s="186">
        <v>0</v>
      </c>
      <c r="Z119" s="186">
        <v>0</v>
      </c>
      <c r="AA119" s="186">
        <v>0</v>
      </c>
    </row>
    <row r="120" spans="1:27" ht="11.25" customHeight="1" x14ac:dyDescent="0.2">
      <c r="A120" s="185" t="s">
        <v>204</v>
      </c>
      <c r="C120" s="187">
        <v>0</v>
      </c>
      <c r="D120" s="187">
        <v>0</v>
      </c>
      <c r="E120" s="187">
        <v>0</v>
      </c>
      <c r="F120" s="187">
        <v>0</v>
      </c>
      <c r="G120" s="187">
        <v>0</v>
      </c>
      <c r="H120" s="187">
        <v>0</v>
      </c>
      <c r="I120" s="187">
        <v>0</v>
      </c>
      <c r="J120" s="187">
        <v>0</v>
      </c>
      <c r="K120" s="187">
        <v>0</v>
      </c>
      <c r="L120" s="187">
        <v>0</v>
      </c>
      <c r="M120" s="187">
        <v>0</v>
      </c>
      <c r="N120" s="187">
        <v>0</v>
      </c>
      <c r="O120" s="187">
        <v>0</v>
      </c>
      <c r="P120" s="187">
        <v>0</v>
      </c>
      <c r="Q120" s="187">
        <v>0</v>
      </c>
      <c r="R120" s="187">
        <v>0</v>
      </c>
      <c r="S120" s="187">
        <v>0</v>
      </c>
      <c r="T120" s="187">
        <v>0</v>
      </c>
      <c r="U120" s="187">
        <v>0</v>
      </c>
      <c r="V120" s="187">
        <v>0</v>
      </c>
      <c r="W120" s="187">
        <v>0</v>
      </c>
      <c r="X120" s="187">
        <v>0</v>
      </c>
      <c r="Y120" s="187">
        <v>0</v>
      </c>
      <c r="Z120" s="187">
        <v>0</v>
      </c>
      <c r="AA120" s="187">
        <v>0</v>
      </c>
    </row>
    <row r="122" spans="1:27" ht="12" customHeight="1" x14ac:dyDescent="0.2">
      <c r="A122" s="184" t="s">
        <v>0</v>
      </c>
    </row>
    <row r="123" spans="1:27" ht="11.25" customHeight="1" x14ac:dyDescent="0.2">
      <c r="A123" s="185" t="s">
        <v>202</v>
      </c>
      <c r="C123" s="186">
        <v>0</v>
      </c>
      <c r="D123" s="186">
        <v>0</v>
      </c>
      <c r="E123" s="186">
        <v>0</v>
      </c>
      <c r="F123" s="186">
        <v>0</v>
      </c>
      <c r="G123" s="186">
        <v>0</v>
      </c>
      <c r="H123" s="186">
        <v>0</v>
      </c>
      <c r="I123" s="186">
        <v>0</v>
      </c>
      <c r="J123" s="186">
        <v>0</v>
      </c>
      <c r="K123" s="186">
        <v>0</v>
      </c>
      <c r="L123" s="186">
        <v>0</v>
      </c>
      <c r="M123" s="186">
        <v>0</v>
      </c>
      <c r="N123" s="186">
        <v>0</v>
      </c>
      <c r="O123" s="186">
        <v>0</v>
      </c>
      <c r="P123" s="186">
        <v>0</v>
      </c>
      <c r="Q123" s="186">
        <v>0</v>
      </c>
      <c r="R123" s="186">
        <v>0</v>
      </c>
      <c r="S123" s="186">
        <v>0</v>
      </c>
      <c r="T123" s="186">
        <v>0</v>
      </c>
      <c r="U123" s="186">
        <v>0</v>
      </c>
      <c r="V123" s="186">
        <v>0</v>
      </c>
      <c r="W123" s="186">
        <v>0</v>
      </c>
      <c r="X123" s="186">
        <v>0</v>
      </c>
      <c r="Y123" s="186">
        <v>0</v>
      </c>
      <c r="Z123" s="186">
        <v>0</v>
      </c>
      <c r="AA123" s="186">
        <v>0</v>
      </c>
    </row>
    <row r="124" spans="1:27" ht="11.25" customHeight="1" x14ac:dyDescent="0.2">
      <c r="A124" s="185" t="s">
        <v>203</v>
      </c>
      <c r="C124" s="186">
        <v>0</v>
      </c>
      <c r="D124" s="186">
        <v>0</v>
      </c>
      <c r="E124" s="186">
        <v>0</v>
      </c>
      <c r="F124" s="186">
        <v>0</v>
      </c>
      <c r="G124" s="186">
        <v>0</v>
      </c>
      <c r="H124" s="186">
        <v>0</v>
      </c>
      <c r="I124" s="186">
        <v>0</v>
      </c>
      <c r="J124" s="186">
        <v>0</v>
      </c>
      <c r="K124" s="186">
        <v>0</v>
      </c>
      <c r="L124" s="186">
        <v>0</v>
      </c>
      <c r="M124" s="186">
        <v>0</v>
      </c>
      <c r="N124" s="186">
        <v>0</v>
      </c>
      <c r="O124" s="186">
        <v>0</v>
      </c>
      <c r="P124" s="186">
        <v>0</v>
      </c>
      <c r="Q124" s="186">
        <v>0</v>
      </c>
      <c r="R124" s="186">
        <v>0</v>
      </c>
      <c r="S124" s="186">
        <v>0</v>
      </c>
      <c r="T124" s="186">
        <v>0</v>
      </c>
      <c r="U124" s="186">
        <v>0</v>
      </c>
      <c r="V124" s="186">
        <v>0</v>
      </c>
      <c r="W124" s="186">
        <v>0</v>
      </c>
      <c r="X124" s="186">
        <v>0</v>
      </c>
      <c r="Y124" s="186">
        <v>0</v>
      </c>
      <c r="Z124" s="186">
        <v>0</v>
      </c>
      <c r="AA124" s="186">
        <v>0</v>
      </c>
    </row>
    <row r="125" spans="1:27" ht="11.25" customHeight="1" x14ac:dyDescent="0.2">
      <c r="A125" s="185" t="s">
        <v>205</v>
      </c>
      <c r="C125" s="186">
        <v>0</v>
      </c>
      <c r="D125" s="186">
        <v>0</v>
      </c>
      <c r="E125" s="186">
        <v>0</v>
      </c>
      <c r="F125" s="186">
        <v>0</v>
      </c>
      <c r="G125" s="186">
        <v>0</v>
      </c>
      <c r="H125" s="186">
        <v>0</v>
      </c>
      <c r="I125" s="186">
        <v>0</v>
      </c>
      <c r="J125" s="186">
        <v>0</v>
      </c>
      <c r="K125" s="186">
        <v>0</v>
      </c>
      <c r="L125" s="186">
        <v>0</v>
      </c>
      <c r="M125" s="186">
        <v>0</v>
      </c>
      <c r="N125" s="186">
        <v>0</v>
      </c>
      <c r="O125" s="186">
        <v>0</v>
      </c>
      <c r="P125" s="186">
        <v>0</v>
      </c>
      <c r="Q125" s="186">
        <v>0</v>
      </c>
      <c r="R125" s="186">
        <v>0</v>
      </c>
      <c r="S125" s="186">
        <v>0</v>
      </c>
      <c r="T125" s="186">
        <v>0</v>
      </c>
      <c r="U125" s="186">
        <v>0</v>
      </c>
      <c r="V125" s="186">
        <v>0</v>
      </c>
      <c r="W125" s="186">
        <v>0</v>
      </c>
      <c r="X125" s="186">
        <v>0</v>
      </c>
      <c r="Y125" s="186">
        <v>0</v>
      </c>
      <c r="Z125" s="186">
        <v>0</v>
      </c>
      <c r="AA125" s="186">
        <v>0</v>
      </c>
    </row>
    <row r="126" spans="1:27" ht="11.25" customHeight="1" x14ac:dyDescent="0.2">
      <c r="A126" s="185" t="s">
        <v>204</v>
      </c>
      <c r="C126" s="187">
        <v>0</v>
      </c>
      <c r="D126" s="187">
        <v>0</v>
      </c>
      <c r="E126" s="187">
        <v>0</v>
      </c>
      <c r="F126" s="187">
        <v>0</v>
      </c>
      <c r="G126" s="187">
        <v>0</v>
      </c>
      <c r="H126" s="187">
        <v>0</v>
      </c>
      <c r="I126" s="187">
        <v>0</v>
      </c>
      <c r="J126" s="187">
        <v>0</v>
      </c>
      <c r="K126" s="187">
        <v>0</v>
      </c>
      <c r="L126" s="187">
        <v>0</v>
      </c>
      <c r="M126" s="187">
        <v>0</v>
      </c>
      <c r="N126" s="187">
        <v>0</v>
      </c>
      <c r="O126" s="187">
        <v>0</v>
      </c>
      <c r="P126" s="187">
        <v>0</v>
      </c>
      <c r="Q126" s="187">
        <v>0</v>
      </c>
      <c r="R126" s="187">
        <v>0</v>
      </c>
      <c r="S126" s="187">
        <v>0</v>
      </c>
      <c r="T126" s="187">
        <v>0</v>
      </c>
      <c r="U126" s="187">
        <v>0</v>
      </c>
      <c r="V126" s="187">
        <v>0</v>
      </c>
      <c r="W126" s="187">
        <v>0</v>
      </c>
      <c r="X126" s="187">
        <v>0</v>
      </c>
      <c r="Y126" s="187">
        <v>0</v>
      </c>
      <c r="Z126" s="187">
        <v>0</v>
      </c>
      <c r="AA126" s="187">
        <v>0</v>
      </c>
    </row>
    <row r="128" spans="1:27" ht="12" customHeight="1" x14ac:dyDescent="0.2">
      <c r="A128" s="184" t="s">
        <v>198</v>
      </c>
    </row>
    <row r="129" spans="1:27" ht="11.25" customHeight="1" x14ac:dyDescent="0.2">
      <c r="A129" s="185" t="s">
        <v>41</v>
      </c>
      <c r="C129" s="188">
        <v>2.6309999999999998</v>
      </c>
      <c r="D129" s="188">
        <v>2.657</v>
      </c>
      <c r="E129" s="188">
        <v>2.637</v>
      </c>
      <c r="F129" s="188">
        <v>2.4220000000000002</v>
      </c>
      <c r="G129" s="188">
        <v>2.464</v>
      </c>
      <c r="H129" s="188">
        <v>2.5129999999999999</v>
      </c>
      <c r="I129" s="188">
        <v>2.5529999999999999</v>
      </c>
      <c r="J129" s="188">
        <v>2.5910000000000002</v>
      </c>
      <c r="K129" s="188">
        <v>2.5960000000000001</v>
      </c>
      <c r="L129" s="188">
        <v>2.621</v>
      </c>
      <c r="M129" s="188">
        <v>3.2959999999999998</v>
      </c>
      <c r="N129" s="188">
        <v>3.4710000000000001</v>
      </c>
      <c r="O129" s="188">
        <v>3.556</v>
      </c>
      <c r="P129" s="188">
        <v>3.4910000000000001</v>
      </c>
      <c r="Q129" s="188">
        <v>3.411</v>
      </c>
      <c r="R129" s="188">
        <v>3.036</v>
      </c>
      <c r="S129" s="188">
        <v>3.0259999999999998</v>
      </c>
      <c r="T129" s="188">
        <v>3.0609999999999999</v>
      </c>
      <c r="U129" s="188">
        <v>3.0960000000000001</v>
      </c>
      <c r="V129" s="188">
        <v>3.1379999999999999</v>
      </c>
      <c r="W129" s="188">
        <v>3.133</v>
      </c>
      <c r="X129" s="188">
        <v>3.1629999999999998</v>
      </c>
      <c r="Y129" s="188">
        <v>3.67</v>
      </c>
      <c r="Z129" s="188">
        <v>3.8130000000000002</v>
      </c>
      <c r="AA129" s="188"/>
    </row>
    <row r="130" spans="1:27" ht="11.25" customHeight="1" x14ac:dyDescent="0.2">
      <c r="A130" s="185" t="s">
        <v>197</v>
      </c>
      <c r="C130" s="188">
        <v>2.64</v>
      </c>
      <c r="D130" s="188">
        <v>2.649</v>
      </c>
      <c r="E130" s="188">
        <v>2.629</v>
      </c>
      <c r="F130" s="188">
        <v>2.3969999999999998</v>
      </c>
      <c r="G130" s="188">
        <v>2.4340000000000002</v>
      </c>
      <c r="H130" s="188">
        <v>2.4849999999999999</v>
      </c>
      <c r="I130" s="188">
        <v>2.5249999999999999</v>
      </c>
      <c r="J130" s="188">
        <v>2.5630000000000002</v>
      </c>
      <c r="K130" s="188">
        <v>2.5680000000000001</v>
      </c>
      <c r="L130" s="188">
        <v>2.4870000000000001</v>
      </c>
      <c r="M130" s="188">
        <v>3.262</v>
      </c>
      <c r="N130" s="188">
        <v>3.4369999999999998</v>
      </c>
      <c r="O130" s="188">
        <v>3.5219999999999998</v>
      </c>
      <c r="P130" s="188">
        <v>3.4569999999999999</v>
      </c>
      <c r="Q130" s="188">
        <v>3.3769999999999998</v>
      </c>
      <c r="R130" s="188">
        <v>2.98</v>
      </c>
      <c r="S130" s="188">
        <v>2.9750000000000001</v>
      </c>
      <c r="T130" s="188">
        <v>3.01</v>
      </c>
      <c r="U130" s="188">
        <v>3.052</v>
      </c>
      <c r="V130" s="188">
        <v>3.0939999999999999</v>
      </c>
      <c r="W130" s="188">
        <v>3.089</v>
      </c>
      <c r="X130" s="188">
        <v>3.1190000000000002</v>
      </c>
      <c r="Y130" s="188">
        <v>3.6280000000000001</v>
      </c>
      <c r="Z130" s="188">
        <v>3.7709999999999999</v>
      </c>
      <c r="AA130" s="188"/>
    </row>
    <row r="131" spans="1:27" ht="11.25" customHeight="1" x14ac:dyDescent="0.2">
      <c r="A131" s="185" t="s">
        <v>0</v>
      </c>
      <c r="C131" s="189">
        <v>-9.0000000000003411E-3</v>
      </c>
      <c r="D131" s="189">
        <v>8.0000000000000071E-3</v>
      </c>
      <c r="E131" s="189">
        <v>8.0000000000000071E-3</v>
      </c>
      <c r="F131" s="189">
        <v>2.5000000000000355E-2</v>
      </c>
      <c r="G131" s="189">
        <v>2.9999999999999805E-2</v>
      </c>
      <c r="H131" s="189">
        <v>2.8000000000000025E-2</v>
      </c>
      <c r="I131" s="189">
        <v>2.8000000000000025E-2</v>
      </c>
      <c r="J131" s="189">
        <v>2.8000000000000025E-2</v>
      </c>
      <c r="K131" s="189">
        <v>2.8000000000000025E-2</v>
      </c>
      <c r="L131" s="189">
        <v>0.1339999999999999</v>
      </c>
      <c r="M131" s="189">
        <v>3.3999999999999808E-2</v>
      </c>
      <c r="N131" s="189">
        <v>3.4000000000000252E-2</v>
      </c>
      <c r="O131" s="189">
        <v>3.4000000000000252E-2</v>
      </c>
      <c r="P131" s="189">
        <v>3.4000000000000252E-2</v>
      </c>
      <c r="Q131" s="189">
        <v>3.4000000000000252E-2</v>
      </c>
      <c r="R131" s="189">
        <v>5.600000000000005E-2</v>
      </c>
      <c r="S131" s="189">
        <v>5.0999999999999712E-2</v>
      </c>
      <c r="T131" s="189">
        <v>5.1000000000000156E-2</v>
      </c>
      <c r="U131" s="189">
        <v>4.4000000000000039E-2</v>
      </c>
      <c r="V131" s="189">
        <v>4.4000000000000039E-2</v>
      </c>
      <c r="W131" s="189">
        <v>4.4000000000000039E-2</v>
      </c>
      <c r="X131" s="189">
        <v>4.3999999999999595E-2</v>
      </c>
      <c r="Y131" s="189">
        <v>4.1999999999999815E-2</v>
      </c>
      <c r="Z131" s="189">
        <v>4.2000000000000259E-2</v>
      </c>
      <c r="AA131" s="188"/>
    </row>
    <row r="133" spans="1:27" ht="12" customHeight="1" x14ac:dyDescent="0.2">
      <c r="A133" s="184" t="s">
        <v>5</v>
      </c>
    </row>
    <row r="134" spans="1:27" ht="11.25" customHeight="1" x14ac:dyDescent="0.2">
      <c r="A134" s="185" t="s">
        <v>6</v>
      </c>
      <c r="C134" s="188">
        <v>4.2577999999999996</v>
      </c>
      <c r="D134" s="188">
        <v>4.2577999999999996</v>
      </c>
      <c r="E134" s="188">
        <v>4.2577999999999996</v>
      </c>
      <c r="F134" s="188">
        <v>3.2256</v>
      </c>
      <c r="G134" s="188">
        <v>3.2256</v>
      </c>
      <c r="H134" s="188">
        <v>3.2256</v>
      </c>
      <c r="I134" s="188">
        <v>3.2256</v>
      </c>
      <c r="J134" s="188">
        <v>3.2256</v>
      </c>
      <c r="K134" s="188">
        <v>3.2256</v>
      </c>
      <c r="L134" s="188">
        <v>3.2256</v>
      </c>
      <c r="M134" s="188">
        <v>0</v>
      </c>
      <c r="N134" s="188">
        <v>0</v>
      </c>
      <c r="O134" s="188">
        <v>0</v>
      </c>
      <c r="P134" s="188">
        <v>0</v>
      </c>
      <c r="Q134" s="188">
        <v>0</v>
      </c>
      <c r="R134" s="188">
        <v>0</v>
      </c>
      <c r="S134" s="188">
        <v>0</v>
      </c>
      <c r="T134" s="188">
        <v>0</v>
      </c>
      <c r="U134" s="188">
        <v>0</v>
      </c>
      <c r="V134" s="188">
        <v>0</v>
      </c>
      <c r="W134" s="188">
        <v>0</v>
      </c>
      <c r="X134" s="188">
        <v>0</v>
      </c>
      <c r="Y134" s="188">
        <v>0</v>
      </c>
      <c r="Z134" s="188">
        <v>0</v>
      </c>
      <c r="AA134" s="188"/>
    </row>
    <row r="135" spans="1:27" ht="11.25" customHeight="1" x14ac:dyDescent="0.2">
      <c r="A135" s="185" t="s">
        <v>7</v>
      </c>
      <c r="C135" s="188">
        <v>4.3777999999999997</v>
      </c>
      <c r="D135" s="188">
        <v>4.3777999999999997</v>
      </c>
      <c r="E135" s="188">
        <v>4.3777999999999997</v>
      </c>
      <c r="F135" s="188">
        <v>3.2469000000000001</v>
      </c>
      <c r="G135" s="188">
        <v>3.2469000000000001</v>
      </c>
      <c r="H135" s="188">
        <v>3.2469000000000001</v>
      </c>
      <c r="I135" s="188">
        <v>3.2469000000000001</v>
      </c>
      <c r="J135" s="188">
        <v>3.2469000000000001</v>
      </c>
      <c r="K135" s="188">
        <v>3.2469000000000001</v>
      </c>
      <c r="L135" s="188">
        <v>3.2469000000000001</v>
      </c>
      <c r="M135" s="188">
        <v>0</v>
      </c>
      <c r="N135" s="188">
        <v>0</v>
      </c>
      <c r="O135" s="188">
        <v>0</v>
      </c>
      <c r="P135" s="188">
        <v>0</v>
      </c>
      <c r="Q135" s="188">
        <v>0</v>
      </c>
      <c r="R135" s="188">
        <v>0</v>
      </c>
      <c r="S135" s="188">
        <v>0</v>
      </c>
      <c r="T135" s="188">
        <v>0</v>
      </c>
      <c r="U135" s="188">
        <v>0</v>
      </c>
      <c r="V135" s="188">
        <v>0</v>
      </c>
      <c r="W135" s="188">
        <v>0</v>
      </c>
      <c r="X135" s="188">
        <v>0</v>
      </c>
      <c r="Y135" s="188">
        <v>0</v>
      </c>
      <c r="Z135" s="188">
        <v>0</v>
      </c>
      <c r="AA135" s="188"/>
    </row>
    <row r="137" spans="1:27" ht="12" customHeight="1" x14ac:dyDescent="0.2">
      <c r="A137" s="184" t="s">
        <v>199</v>
      </c>
    </row>
    <row r="138" spans="1:27" ht="11.25" customHeight="1" x14ac:dyDescent="0.2">
      <c r="A138" s="185" t="s">
        <v>200</v>
      </c>
      <c r="C138" s="186">
        <v>167150</v>
      </c>
      <c r="D138" s="186">
        <v>150540</v>
      </c>
      <c r="E138" s="190">
        <v>166265</v>
      </c>
      <c r="F138" s="190">
        <v>25278</v>
      </c>
      <c r="G138" s="190">
        <v>26111</v>
      </c>
      <c r="H138" s="190">
        <v>25211</v>
      </c>
      <c r="I138" s="190">
        <v>25993</v>
      </c>
      <c r="J138" s="186">
        <v>25933</v>
      </c>
      <c r="K138" s="186">
        <v>25038</v>
      </c>
      <c r="L138" s="186">
        <v>25812</v>
      </c>
      <c r="M138" s="186">
        <v>0</v>
      </c>
      <c r="N138" s="186">
        <v>0</v>
      </c>
      <c r="O138" s="186">
        <v>0</v>
      </c>
      <c r="P138" s="186">
        <v>0</v>
      </c>
      <c r="Q138" s="186">
        <v>0</v>
      </c>
      <c r="R138" s="186">
        <v>0</v>
      </c>
      <c r="S138" s="186">
        <v>0</v>
      </c>
      <c r="T138" s="186">
        <v>0</v>
      </c>
      <c r="U138" s="186">
        <v>0</v>
      </c>
      <c r="V138" s="186">
        <v>0</v>
      </c>
      <c r="W138" s="186">
        <v>0</v>
      </c>
      <c r="X138" s="186">
        <v>0</v>
      </c>
      <c r="Y138" s="186">
        <v>0</v>
      </c>
      <c r="Z138" s="186">
        <v>0</v>
      </c>
      <c r="AA138" s="186">
        <v>663331</v>
      </c>
    </row>
    <row r="139" spans="1:27" ht="11.25" customHeight="1" thickBot="1" x14ac:dyDescent="0.25">
      <c r="A139" s="185" t="s">
        <v>206</v>
      </c>
      <c r="C139" s="186">
        <v>0</v>
      </c>
      <c r="D139" s="186">
        <v>0</v>
      </c>
      <c r="E139" s="186">
        <v>0</v>
      </c>
      <c r="F139" s="186">
        <v>0</v>
      </c>
      <c r="G139" s="186">
        <v>0</v>
      </c>
      <c r="H139" s="186">
        <v>0</v>
      </c>
      <c r="I139" s="186">
        <v>0</v>
      </c>
      <c r="J139" s="186">
        <v>0</v>
      </c>
      <c r="K139" s="186">
        <v>0</v>
      </c>
      <c r="L139" s="186">
        <v>0</v>
      </c>
      <c r="M139" s="186">
        <v>0</v>
      </c>
      <c r="N139" s="186">
        <v>0</v>
      </c>
      <c r="O139" s="186">
        <v>0</v>
      </c>
      <c r="P139" s="186">
        <v>0</v>
      </c>
      <c r="Q139" s="186">
        <v>0</v>
      </c>
      <c r="R139" s="186">
        <v>0</v>
      </c>
      <c r="S139" s="186">
        <v>0</v>
      </c>
      <c r="T139" s="186">
        <v>0</v>
      </c>
      <c r="U139" s="186">
        <v>0</v>
      </c>
      <c r="V139" s="186">
        <v>0</v>
      </c>
      <c r="W139" s="186">
        <v>0</v>
      </c>
      <c r="X139" s="186">
        <v>0</v>
      </c>
      <c r="Y139" s="186">
        <v>0</v>
      </c>
      <c r="Z139" s="186">
        <v>0</v>
      </c>
      <c r="AA139" s="186">
        <v>0</v>
      </c>
    </row>
    <row r="140" spans="1:27" ht="11.25" customHeight="1" thickBot="1" x14ac:dyDescent="0.25">
      <c r="A140" s="191" t="s">
        <v>146</v>
      </c>
      <c r="B140" s="192"/>
      <c r="C140" s="193">
        <v>167150</v>
      </c>
      <c r="D140" s="193">
        <v>150540</v>
      </c>
      <c r="E140" s="193">
        <v>166265</v>
      </c>
      <c r="F140" s="193">
        <v>25278</v>
      </c>
      <c r="G140" s="193">
        <v>26111</v>
      </c>
      <c r="H140" s="193">
        <v>25211</v>
      </c>
      <c r="I140" s="193">
        <v>25993</v>
      </c>
      <c r="J140" s="193">
        <v>25933</v>
      </c>
      <c r="K140" s="193">
        <v>25038</v>
      </c>
      <c r="L140" s="193">
        <v>25812</v>
      </c>
      <c r="M140" s="193">
        <v>0</v>
      </c>
      <c r="N140" s="193">
        <v>0</v>
      </c>
      <c r="O140" s="193">
        <v>0</v>
      </c>
      <c r="P140" s="193">
        <v>0</v>
      </c>
      <c r="Q140" s="193">
        <v>0</v>
      </c>
      <c r="R140" s="193">
        <v>0</v>
      </c>
      <c r="S140" s="193">
        <v>0</v>
      </c>
      <c r="T140" s="193">
        <v>0</v>
      </c>
      <c r="U140" s="193">
        <v>0</v>
      </c>
      <c r="V140" s="193">
        <v>0</v>
      </c>
      <c r="W140" s="193">
        <v>0</v>
      </c>
      <c r="X140" s="193">
        <v>0</v>
      </c>
      <c r="Y140" s="193">
        <v>0</v>
      </c>
      <c r="Z140" s="193">
        <v>0</v>
      </c>
      <c r="AA140" s="194">
        <v>663331</v>
      </c>
    </row>
    <row r="141" spans="1:27" ht="11.25" customHeight="1" x14ac:dyDescent="0.2">
      <c r="A141" s="185" t="s">
        <v>2</v>
      </c>
      <c r="C141" s="186">
        <v>167071</v>
      </c>
      <c r="D141" s="186">
        <v>150470</v>
      </c>
      <c r="E141" s="186">
        <v>166190</v>
      </c>
      <c r="F141" s="186">
        <v>25267</v>
      </c>
      <c r="G141" s="186">
        <v>26102</v>
      </c>
      <c r="H141" s="186">
        <v>25202</v>
      </c>
      <c r="I141" s="186">
        <v>25984</v>
      </c>
      <c r="J141" s="186">
        <v>25924</v>
      </c>
      <c r="K141" s="186">
        <v>25029</v>
      </c>
      <c r="L141" s="186">
        <v>25802</v>
      </c>
      <c r="M141" s="186">
        <v>0</v>
      </c>
      <c r="N141" s="186">
        <v>0</v>
      </c>
      <c r="O141" s="186">
        <v>0</v>
      </c>
      <c r="P141" s="186">
        <v>0</v>
      </c>
      <c r="Q141" s="186">
        <v>0</v>
      </c>
      <c r="R141" s="186">
        <v>0</v>
      </c>
      <c r="S141" s="186">
        <v>0</v>
      </c>
      <c r="T141" s="186">
        <v>0</v>
      </c>
      <c r="U141" s="186">
        <v>0</v>
      </c>
      <c r="V141" s="186">
        <v>0</v>
      </c>
      <c r="W141" s="186">
        <v>0</v>
      </c>
      <c r="X141" s="186">
        <v>0</v>
      </c>
      <c r="Y141" s="186">
        <v>0</v>
      </c>
      <c r="Z141" s="186">
        <v>0</v>
      </c>
      <c r="AA141" s="186">
        <v>663041</v>
      </c>
    </row>
    <row r="142" spans="1:27" ht="11.25" customHeight="1" x14ac:dyDescent="0.2">
      <c r="A142" s="185" t="s">
        <v>0</v>
      </c>
      <c r="C142" s="187">
        <v>79</v>
      </c>
      <c r="D142" s="187">
        <v>70</v>
      </c>
      <c r="E142" s="187">
        <v>75</v>
      </c>
      <c r="F142" s="187">
        <v>11</v>
      </c>
      <c r="G142" s="187">
        <v>9</v>
      </c>
      <c r="H142" s="187">
        <v>9</v>
      </c>
      <c r="I142" s="187">
        <v>9</v>
      </c>
      <c r="J142" s="187">
        <v>9</v>
      </c>
      <c r="K142" s="187">
        <v>9</v>
      </c>
      <c r="L142" s="187">
        <v>10</v>
      </c>
      <c r="M142" s="187">
        <v>0</v>
      </c>
      <c r="N142" s="187">
        <v>0</v>
      </c>
      <c r="O142" s="187">
        <v>0</v>
      </c>
      <c r="P142" s="187">
        <v>0</v>
      </c>
      <c r="Q142" s="187">
        <v>0</v>
      </c>
      <c r="R142" s="187">
        <v>0</v>
      </c>
      <c r="S142" s="187">
        <v>0</v>
      </c>
      <c r="T142" s="187">
        <v>0</v>
      </c>
      <c r="U142" s="187">
        <v>0</v>
      </c>
      <c r="V142" s="187">
        <v>0</v>
      </c>
      <c r="W142" s="187">
        <v>0</v>
      </c>
      <c r="X142" s="187">
        <v>0</v>
      </c>
      <c r="Y142" s="187">
        <v>0</v>
      </c>
      <c r="Z142" s="187">
        <v>0</v>
      </c>
      <c r="AA142" s="187">
        <v>290</v>
      </c>
    </row>
  </sheetData>
  <printOptions gridLines="1"/>
  <pageMargins left="0.75" right="0.75" top="1" bottom="1" header="0" footer="0"/>
  <pageSetup paperSize="5" fitToWidth="0" fitToHeight="0" orientation="landscape" cellComments="asDisplayed" horizontalDpi="0" r:id="rId1"/>
  <headerFooter alignWithMargins="0"/>
  <rowBreaks count="3" manualBreakCount="3">
    <brk id="22" max="16383" man="1"/>
    <brk id="31" max="16383" man="1"/>
    <brk id="71" max="16383" man="1"/>
  </row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1"/>
  <dimension ref="A1:AA142"/>
  <sheetViews>
    <sheetView showGridLines="0" defaultGridColor="0" colorId="22" workbookViewId="0">
      <selection activeCell="A4" sqref="A4"/>
    </sheetView>
  </sheetViews>
  <sheetFormatPr defaultColWidth="12" defaultRowHeight="13.5" customHeight="1" x14ac:dyDescent="0.2"/>
  <cols>
    <col min="1" max="1" width="30" style="179" customWidth="1"/>
    <col min="2" max="2" width="4" style="179" customWidth="1"/>
    <col min="3" max="26" width="13.33203125" style="179" customWidth="1"/>
    <col min="27" max="27" width="16" style="179" customWidth="1"/>
    <col min="28" max="16384" width="12" style="180"/>
  </cols>
  <sheetData>
    <row r="1" spans="1:27" ht="12" customHeight="1" x14ac:dyDescent="0.2">
      <c r="A1" s="178" t="s">
        <v>209</v>
      </c>
    </row>
    <row r="2" spans="1:27" ht="12" customHeight="1" x14ac:dyDescent="0.2">
      <c r="A2" s="178" t="s">
        <v>155</v>
      </c>
    </row>
    <row r="3" spans="1:27" ht="12" customHeight="1" x14ac:dyDescent="0.2">
      <c r="A3" s="178" t="s">
        <v>184</v>
      </c>
    </row>
    <row r="4" spans="1:27" ht="12" customHeight="1" x14ac:dyDescent="0.2">
      <c r="A4" s="178" t="s">
        <v>185</v>
      </c>
    </row>
    <row r="5" spans="1:27" ht="13.5" customHeight="1" thickBot="1" x14ac:dyDescent="0.25"/>
    <row r="6" spans="1:27" ht="12" customHeight="1" thickBot="1" x14ac:dyDescent="0.25">
      <c r="A6" s="181" t="s">
        <v>3</v>
      </c>
    </row>
    <row r="7" spans="1:27" ht="13.5" customHeight="1" thickBot="1" x14ac:dyDescent="0.25"/>
    <row r="8" spans="1:27" ht="12" customHeight="1" thickBot="1" x14ac:dyDescent="0.25">
      <c r="A8" s="182" t="s">
        <v>100</v>
      </c>
      <c r="C8" s="183" t="s">
        <v>157</v>
      </c>
      <c r="D8" s="183" t="s">
        <v>158</v>
      </c>
      <c r="E8" s="183" t="s">
        <v>159</v>
      </c>
      <c r="F8" s="183" t="s">
        <v>160</v>
      </c>
      <c r="G8" s="183" t="s">
        <v>161</v>
      </c>
      <c r="H8" s="183" t="s">
        <v>162</v>
      </c>
      <c r="I8" s="183" t="s">
        <v>163</v>
      </c>
      <c r="J8" s="183" t="s">
        <v>164</v>
      </c>
      <c r="K8" s="183" t="s">
        <v>165</v>
      </c>
      <c r="L8" s="183" t="s">
        <v>166</v>
      </c>
      <c r="M8" s="183" t="s">
        <v>167</v>
      </c>
      <c r="N8" s="183" t="s">
        <v>168</v>
      </c>
      <c r="O8" s="183" t="s">
        <v>169</v>
      </c>
      <c r="P8" s="183" t="s">
        <v>170</v>
      </c>
      <c r="Q8" s="183" t="s">
        <v>171</v>
      </c>
      <c r="R8" s="183" t="s">
        <v>172</v>
      </c>
      <c r="S8" s="183" t="s">
        <v>173</v>
      </c>
      <c r="T8" s="183" t="s">
        <v>174</v>
      </c>
      <c r="U8" s="183" t="s">
        <v>175</v>
      </c>
      <c r="V8" s="183" t="s">
        <v>176</v>
      </c>
      <c r="W8" s="183" t="s">
        <v>177</v>
      </c>
      <c r="X8" s="183" t="s">
        <v>178</v>
      </c>
      <c r="Y8" s="183" t="s">
        <v>179</v>
      </c>
      <c r="Z8" s="183" t="s">
        <v>180</v>
      </c>
      <c r="AA8" s="183" t="s">
        <v>39</v>
      </c>
    </row>
    <row r="9" spans="1:27" ht="12" customHeight="1" x14ac:dyDescent="0.2">
      <c r="A9" s="184" t="s">
        <v>144</v>
      </c>
    </row>
    <row r="10" spans="1:27" ht="11.25" customHeight="1" x14ac:dyDescent="0.2">
      <c r="A10" s="185" t="s">
        <v>41</v>
      </c>
      <c r="C10" s="186">
        <v>0</v>
      </c>
      <c r="D10" s="186">
        <v>0</v>
      </c>
      <c r="E10" s="186">
        <v>0</v>
      </c>
      <c r="F10" s="186">
        <v>0</v>
      </c>
      <c r="G10" s="186">
        <v>0</v>
      </c>
      <c r="H10" s="186">
        <v>0</v>
      </c>
      <c r="I10" s="186">
        <v>0</v>
      </c>
      <c r="J10" s="186">
        <v>0</v>
      </c>
      <c r="K10" s="186">
        <v>0</v>
      </c>
      <c r="L10" s="186">
        <v>0</v>
      </c>
      <c r="M10" s="186">
        <v>0</v>
      </c>
      <c r="N10" s="186">
        <v>0</v>
      </c>
      <c r="O10" s="186">
        <v>0</v>
      </c>
      <c r="P10" s="186">
        <v>0</v>
      </c>
      <c r="Q10" s="186">
        <v>0</v>
      </c>
      <c r="R10" s="186">
        <v>0</v>
      </c>
      <c r="S10" s="186">
        <v>0</v>
      </c>
      <c r="T10" s="186">
        <v>0</v>
      </c>
      <c r="U10" s="186">
        <v>0</v>
      </c>
      <c r="V10" s="186">
        <v>0</v>
      </c>
      <c r="W10" s="186">
        <v>0</v>
      </c>
      <c r="X10" s="186">
        <v>0</v>
      </c>
      <c r="Y10" s="186">
        <v>0</v>
      </c>
      <c r="Z10" s="186">
        <v>0</v>
      </c>
      <c r="AA10" s="186">
        <v>0</v>
      </c>
    </row>
    <row r="11" spans="1:27" ht="11.25" customHeight="1" x14ac:dyDescent="0.2">
      <c r="A11" s="185" t="s">
        <v>197</v>
      </c>
      <c r="C11" s="186">
        <v>0</v>
      </c>
      <c r="D11" s="186">
        <v>0</v>
      </c>
      <c r="E11" s="186">
        <v>0</v>
      </c>
      <c r="F11" s="186">
        <v>0</v>
      </c>
      <c r="G11" s="186">
        <v>0</v>
      </c>
      <c r="H11" s="186">
        <v>0</v>
      </c>
      <c r="I11" s="186">
        <v>0</v>
      </c>
      <c r="J11" s="186">
        <v>0</v>
      </c>
      <c r="K11" s="186">
        <v>0</v>
      </c>
      <c r="L11" s="186">
        <v>0</v>
      </c>
      <c r="M11" s="186">
        <v>0</v>
      </c>
      <c r="N11" s="186">
        <v>0</v>
      </c>
      <c r="O11" s="186">
        <v>0</v>
      </c>
      <c r="P11" s="186">
        <v>0</v>
      </c>
      <c r="Q11" s="186">
        <v>0</v>
      </c>
      <c r="R11" s="186">
        <v>0</v>
      </c>
      <c r="S11" s="186">
        <v>0</v>
      </c>
      <c r="T11" s="186">
        <v>0</v>
      </c>
      <c r="U11" s="186">
        <v>0</v>
      </c>
      <c r="V11" s="186">
        <v>0</v>
      </c>
      <c r="W11" s="186">
        <v>0</v>
      </c>
      <c r="X11" s="186">
        <v>0</v>
      </c>
      <c r="Y11" s="186">
        <v>0</v>
      </c>
      <c r="Z11" s="186">
        <v>0</v>
      </c>
      <c r="AA11" s="186">
        <v>0</v>
      </c>
    </row>
    <row r="12" spans="1:27" ht="11.25" customHeight="1" x14ac:dyDescent="0.2">
      <c r="A12" s="185" t="s">
        <v>0</v>
      </c>
      <c r="C12" s="187">
        <v>0</v>
      </c>
      <c r="D12" s="187">
        <v>0</v>
      </c>
      <c r="E12" s="187">
        <v>0</v>
      </c>
      <c r="F12" s="187">
        <v>0</v>
      </c>
      <c r="G12" s="187">
        <v>0</v>
      </c>
      <c r="H12" s="187">
        <v>0</v>
      </c>
      <c r="I12" s="187">
        <v>0</v>
      </c>
      <c r="J12" s="187">
        <v>0</v>
      </c>
      <c r="K12" s="187">
        <v>0</v>
      </c>
      <c r="L12" s="187">
        <v>0</v>
      </c>
      <c r="M12" s="187">
        <v>0</v>
      </c>
      <c r="N12" s="187">
        <v>0</v>
      </c>
      <c r="O12" s="187">
        <v>0</v>
      </c>
      <c r="P12" s="187">
        <v>0</v>
      </c>
      <c r="Q12" s="187">
        <v>0</v>
      </c>
      <c r="R12" s="187">
        <v>0</v>
      </c>
      <c r="S12" s="187">
        <v>0</v>
      </c>
      <c r="T12" s="187">
        <v>0</v>
      </c>
      <c r="U12" s="187">
        <v>0</v>
      </c>
      <c r="V12" s="187">
        <v>0</v>
      </c>
      <c r="W12" s="187">
        <v>0</v>
      </c>
      <c r="X12" s="187">
        <v>0</v>
      </c>
      <c r="Y12" s="187">
        <v>0</v>
      </c>
      <c r="Z12" s="187">
        <v>0</v>
      </c>
      <c r="AA12" s="187">
        <v>0</v>
      </c>
    </row>
    <row r="14" spans="1:27" ht="12" customHeight="1" x14ac:dyDescent="0.2">
      <c r="A14" s="184" t="s">
        <v>198</v>
      </c>
    </row>
    <row r="15" spans="1:27" ht="11.25" customHeight="1" x14ac:dyDescent="0.2">
      <c r="A15" s="185" t="s">
        <v>41</v>
      </c>
      <c r="C15" s="188">
        <v>2.91</v>
      </c>
      <c r="D15" s="188">
        <v>2.94</v>
      </c>
      <c r="E15" s="188">
        <v>2.92</v>
      </c>
      <c r="F15" s="188">
        <v>2.87</v>
      </c>
      <c r="G15" s="188">
        <v>2.91</v>
      </c>
      <c r="H15" s="188">
        <v>2.96</v>
      </c>
      <c r="I15" s="188">
        <v>3</v>
      </c>
      <c r="J15" s="188">
        <v>3.04</v>
      </c>
      <c r="K15" s="188">
        <v>3.05</v>
      </c>
      <c r="L15" s="188">
        <v>3.07</v>
      </c>
      <c r="M15" s="188">
        <v>3.26</v>
      </c>
      <c r="N15" s="188">
        <v>3.43</v>
      </c>
      <c r="O15" s="188">
        <v>3.52</v>
      </c>
      <c r="P15" s="188">
        <v>3.45</v>
      </c>
      <c r="Q15" s="188">
        <v>3.37</v>
      </c>
      <c r="R15" s="188">
        <v>3.22</v>
      </c>
      <c r="S15" s="188">
        <v>3.21</v>
      </c>
      <c r="T15" s="188">
        <v>3.24</v>
      </c>
      <c r="U15" s="188">
        <v>3.28</v>
      </c>
      <c r="V15" s="188">
        <v>3.32</v>
      </c>
      <c r="W15" s="188">
        <v>3.31</v>
      </c>
      <c r="X15" s="188">
        <v>3.34</v>
      </c>
      <c r="Y15" s="188">
        <v>3.49</v>
      </c>
      <c r="Z15" s="188">
        <v>3.63</v>
      </c>
      <c r="AA15" s="188"/>
    </row>
    <row r="16" spans="1:27" ht="11.25" customHeight="1" x14ac:dyDescent="0.2">
      <c r="A16" s="185" t="s">
        <v>197</v>
      </c>
      <c r="C16" s="188">
        <v>2.9</v>
      </c>
      <c r="D16" s="188">
        <v>2.89</v>
      </c>
      <c r="E16" s="188">
        <v>2.87</v>
      </c>
      <c r="F16" s="188">
        <v>2.82</v>
      </c>
      <c r="G16" s="188">
        <v>2.86</v>
      </c>
      <c r="H16" s="188">
        <v>2.91</v>
      </c>
      <c r="I16" s="188">
        <v>2.95</v>
      </c>
      <c r="J16" s="188">
        <v>2.99</v>
      </c>
      <c r="K16" s="188">
        <v>3</v>
      </c>
      <c r="L16" s="188">
        <v>2.91</v>
      </c>
      <c r="M16" s="188">
        <v>3.2</v>
      </c>
      <c r="N16" s="188">
        <v>3.38</v>
      </c>
      <c r="O16" s="188">
        <v>3.46</v>
      </c>
      <c r="P16" s="188">
        <v>3.4</v>
      </c>
      <c r="Q16" s="188">
        <v>3.32</v>
      </c>
      <c r="R16" s="188">
        <v>3.16</v>
      </c>
      <c r="S16" s="188">
        <v>3.16</v>
      </c>
      <c r="T16" s="188">
        <v>3.19</v>
      </c>
      <c r="U16" s="188">
        <v>3.23</v>
      </c>
      <c r="V16" s="188">
        <v>3.28</v>
      </c>
      <c r="W16" s="188">
        <v>3.27</v>
      </c>
      <c r="X16" s="188">
        <v>3.3</v>
      </c>
      <c r="Y16" s="188">
        <v>3.44</v>
      </c>
      <c r="Z16" s="188">
        <v>3.59</v>
      </c>
      <c r="AA16" s="188"/>
    </row>
    <row r="17" spans="1:27" ht="11.25" customHeight="1" x14ac:dyDescent="0.2">
      <c r="A17" s="185" t="s">
        <v>0</v>
      </c>
      <c r="C17" s="189">
        <v>1.0000000000000231E-2</v>
      </c>
      <c r="D17" s="189">
        <v>4.9999999999999822E-2</v>
      </c>
      <c r="E17" s="189">
        <v>4.9999999999999822E-2</v>
      </c>
      <c r="F17" s="189">
        <v>5.0000000000000266E-2</v>
      </c>
      <c r="G17" s="189">
        <v>5.0000000000000266E-2</v>
      </c>
      <c r="H17" s="189">
        <v>4.9999999999999822E-2</v>
      </c>
      <c r="I17" s="189">
        <v>4.9999999999999822E-2</v>
      </c>
      <c r="J17" s="189">
        <v>4.9999999999999822E-2</v>
      </c>
      <c r="K17" s="189">
        <v>4.9999999999999822E-2</v>
      </c>
      <c r="L17" s="189">
        <v>0.16</v>
      </c>
      <c r="M17" s="189">
        <v>5.9999999999999609E-2</v>
      </c>
      <c r="N17" s="189">
        <v>5.0000000000000266E-2</v>
      </c>
      <c r="O17" s="189">
        <v>6.0000000000000053E-2</v>
      </c>
      <c r="P17" s="189">
        <v>5.0000000000000266E-2</v>
      </c>
      <c r="Q17" s="189">
        <v>5.0000000000000266E-2</v>
      </c>
      <c r="R17" s="189">
        <v>6.0000000000000053E-2</v>
      </c>
      <c r="S17" s="189">
        <v>4.9999999999999822E-2</v>
      </c>
      <c r="T17" s="189">
        <v>5.0000000000000266E-2</v>
      </c>
      <c r="U17" s="189">
        <v>4.9999999999999822E-2</v>
      </c>
      <c r="V17" s="189">
        <v>0.04</v>
      </c>
      <c r="W17" s="189">
        <v>0.04</v>
      </c>
      <c r="X17" s="189">
        <v>0.04</v>
      </c>
      <c r="Y17" s="189">
        <v>5.0000000000000266E-2</v>
      </c>
      <c r="Z17" s="189">
        <v>0.04</v>
      </c>
      <c r="AA17" s="188"/>
    </row>
    <row r="19" spans="1:27" ht="12" customHeight="1" x14ac:dyDescent="0.2">
      <c r="A19" s="184" t="s">
        <v>199</v>
      </c>
    </row>
    <row r="20" spans="1:27" ht="11.25" customHeight="1" x14ac:dyDescent="0.2">
      <c r="A20" s="185" t="s">
        <v>200</v>
      </c>
      <c r="C20" s="186">
        <v>0</v>
      </c>
      <c r="D20" s="186">
        <v>0</v>
      </c>
      <c r="E20" s="190">
        <v>0</v>
      </c>
      <c r="F20" s="186">
        <v>0</v>
      </c>
      <c r="G20" s="186">
        <v>0</v>
      </c>
      <c r="H20" s="186">
        <v>0</v>
      </c>
      <c r="I20" s="186">
        <v>0</v>
      </c>
      <c r="J20" s="186">
        <v>0</v>
      </c>
      <c r="K20" s="186">
        <v>0</v>
      </c>
      <c r="L20" s="186">
        <v>0</v>
      </c>
      <c r="M20" s="186">
        <v>0</v>
      </c>
      <c r="N20" s="186">
        <v>0</v>
      </c>
      <c r="O20" s="186">
        <v>0</v>
      </c>
      <c r="P20" s="186">
        <v>0</v>
      </c>
      <c r="Q20" s="186">
        <v>0</v>
      </c>
      <c r="R20" s="186">
        <v>0</v>
      </c>
      <c r="S20" s="186">
        <v>0</v>
      </c>
      <c r="T20" s="186">
        <v>0</v>
      </c>
      <c r="U20" s="186">
        <v>0</v>
      </c>
      <c r="V20" s="186">
        <v>0</v>
      </c>
      <c r="W20" s="186">
        <v>0</v>
      </c>
      <c r="X20" s="186">
        <v>0</v>
      </c>
      <c r="Y20" s="186">
        <v>0</v>
      </c>
      <c r="Z20" s="186">
        <v>0</v>
      </c>
      <c r="AA20" s="186">
        <v>0</v>
      </c>
    </row>
    <row r="21" spans="1:27" ht="11.25" customHeight="1" x14ac:dyDescent="0.2">
      <c r="A21" s="185" t="s">
        <v>2</v>
      </c>
      <c r="C21" s="186">
        <v>0</v>
      </c>
      <c r="D21" s="186">
        <v>0</v>
      </c>
      <c r="E21" s="186">
        <v>0</v>
      </c>
      <c r="F21" s="186">
        <v>0</v>
      </c>
      <c r="G21" s="186">
        <v>0</v>
      </c>
      <c r="H21" s="186">
        <v>0</v>
      </c>
      <c r="I21" s="186">
        <v>0</v>
      </c>
      <c r="J21" s="186">
        <v>0</v>
      </c>
      <c r="K21" s="186">
        <v>0</v>
      </c>
      <c r="L21" s="186">
        <v>0</v>
      </c>
      <c r="M21" s="186">
        <v>0</v>
      </c>
      <c r="N21" s="186">
        <v>0</v>
      </c>
      <c r="O21" s="186">
        <v>0</v>
      </c>
      <c r="P21" s="186">
        <v>0</v>
      </c>
      <c r="Q21" s="186">
        <v>0</v>
      </c>
      <c r="R21" s="186">
        <v>0</v>
      </c>
      <c r="S21" s="186">
        <v>0</v>
      </c>
      <c r="T21" s="186">
        <v>0</v>
      </c>
      <c r="U21" s="186">
        <v>0</v>
      </c>
      <c r="V21" s="186">
        <v>0</v>
      </c>
      <c r="W21" s="186">
        <v>0</v>
      </c>
      <c r="X21" s="186">
        <v>0</v>
      </c>
      <c r="Y21" s="186">
        <v>0</v>
      </c>
      <c r="Z21" s="186">
        <v>0</v>
      </c>
      <c r="AA21" s="186">
        <v>0</v>
      </c>
    </row>
    <row r="22" spans="1:27" ht="11.25" customHeight="1" x14ac:dyDescent="0.2">
      <c r="A22" s="185" t="s">
        <v>0</v>
      </c>
      <c r="C22" s="187">
        <v>0</v>
      </c>
      <c r="D22" s="187">
        <v>0</v>
      </c>
      <c r="E22" s="187">
        <v>0</v>
      </c>
      <c r="F22" s="187">
        <v>0</v>
      </c>
      <c r="G22" s="187">
        <v>0</v>
      </c>
      <c r="H22" s="187">
        <v>0</v>
      </c>
      <c r="I22" s="187">
        <v>0</v>
      </c>
      <c r="J22" s="187">
        <v>0</v>
      </c>
      <c r="K22" s="187">
        <v>0</v>
      </c>
      <c r="L22" s="187">
        <v>0</v>
      </c>
      <c r="M22" s="187">
        <v>0</v>
      </c>
      <c r="N22" s="187">
        <v>0</v>
      </c>
      <c r="O22" s="187">
        <v>0</v>
      </c>
      <c r="P22" s="187">
        <v>0</v>
      </c>
      <c r="Q22" s="187">
        <v>0</v>
      </c>
      <c r="R22" s="187">
        <v>0</v>
      </c>
      <c r="S22" s="187">
        <v>0</v>
      </c>
      <c r="T22" s="187">
        <v>0</v>
      </c>
      <c r="U22" s="187">
        <v>0</v>
      </c>
      <c r="V22" s="187">
        <v>0</v>
      </c>
      <c r="W22" s="187">
        <v>0</v>
      </c>
      <c r="X22" s="187">
        <v>0</v>
      </c>
      <c r="Y22" s="187">
        <v>0</v>
      </c>
      <c r="Z22" s="187">
        <v>0</v>
      </c>
      <c r="AA22" s="187">
        <v>0</v>
      </c>
    </row>
    <row r="23" spans="1:27" ht="13.5" customHeight="1" thickBot="1" x14ac:dyDescent="0.25"/>
    <row r="24" spans="1:27" ht="12" customHeight="1" thickBot="1" x14ac:dyDescent="0.25">
      <c r="A24" s="181" t="s">
        <v>4</v>
      </c>
    </row>
    <row r="25" spans="1:27" ht="13.5" customHeight="1" thickBot="1" x14ac:dyDescent="0.25"/>
    <row r="26" spans="1:27" ht="12" customHeight="1" thickBot="1" x14ac:dyDescent="0.25">
      <c r="A26" s="182" t="s">
        <v>201</v>
      </c>
      <c r="C26" s="183" t="s">
        <v>157</v>
      </c>
      <c r="D26" s="183" t="s">
        <v>158</v>
      </c>
      <c r="E26" s="183" t="s">
        <v>159</v>
      </c>
      <c r="F26" s="183" t="s">
        <v>160</v>
      </c>
      <c r="G26" s="183" t="s">
        <v>161</v>
      </c>
      <c r="H26" s="183" t="s">
        <v>162</v>
      </c>
      <c r="I26" s="183" t="s">
        <v>163</v>
      </c>
      <c r="J26" s="183" t="s">
        <v>164</v>
      </c>
      <c r="K26" s="183" t="s">
        <v>165</v>
      </c>
      <c r="L26" s="183" t="s">
        <v>166</v>
      </c>
      <c r="M26" s="183" t="s">
        <v>167</v>
      </c>
      <c r="N26" s="183" t="s">
        <v>168</v>
      </c>
      <c r="O26" s="183" t="s">
        <v>169</v>
      </c>
      <c r="P26" s="183" t="s">
        <v>170</v>
      </c>
      <c r="Q26" s="183" t="s">
        <v>171</v>
      </c>
      <c r="R26" s="183" t="s">
        <v>172</v>
      </c>
      <c r="S26" s="183" t="s">
        <v>173</v>
      </c>
      <c r="T26" s="183" t="s">
        <v>174</v>
      </c>
      <c r="U26" s="183" t="s">
        <v>175</v>
      </c>
      <c r="V26" s="183" t="s">
        <v>176</v>
      </c>
      <c r="W26" s="183" t="s">
        <v>177</v>
      </c>
      <c r="X26" s="183" t="s">
        <v>178</v>
      </c>
      <c r="Y26" s="183" t="s">
        <v>179</v>
      </c>
      <c r="Z26" s="183" t="s">
        <v>180</v>
      </c>
      <c r="AA26" s="183" t="s">
        <v>39</v>
      </c>
    </row>
    <row r="27" spans="1:27" ht="11.25" customHeight="1" x14ac:dyDescent="0.2">
      <c r="A27" s="185" t="s">
        <v>202</v>
      </c>
      <c r="C27" s="186">
        <v>0</v>
      </c>
      <c r="D27" s="186">
        <v>0</v>
      </c>
      <c r="E27" s="186">
        <v>0</v>
      </c>
      <c r="F27" s="186">
        <v>0</v>
      </c>
      <c r="G27" s="186">
        <v>0</v>
      </c>
      <c r="H27" s="186">
        <v>0</v>
      </c>
      <c r="I27" s="186">
        <v>0</v>
      </c>
      <c r="J27" s="186">
        <v>0</v>
      </c>
      <c r="K27" s="186">
        <v>0</v>
      </c>
      <c r="L27" s="186">
        <v>0</v>
      </c>
      <c r="M27" s="186">
        <v>0</v>
      </c>
      <c r="N27" s="186">
        <v>0</v>
      </c>
      <c r="O27" s="186">
        <v>0</v>
      </c>
      <c r="P27" s="186">
        <v>0</v>
      </c>
      <c r="Q27" s="186">
        <v>0</v>
      </c>
      <c r="R27" s="186">
        <v>0</v>
      </c>
      <c r="S27" s="186">
        <v>0</v>
      </c>
      <c r="T27" s="186">
        <v>0</v>
      </c>
      <c r="U27" s="186">
        <v>0</v>
      </c>
      <c r="V27" s="186">
        <v>0</v>
      </c>
      <c r="W27" s="186">
        <v>0</v>
      </c>
      <c r="X27" s="186">
        <v>0</v>
      </c>
      <c r="Y27" s="186">
        <v>0</v>
      </c>
      <c r="Z27" s="186">
        <v>0</v>
      </c>
      <c r="AA27" s="186">
        <v>0</v>
      </c>
    </row>
    <row r="28" spans="1:27" ht="11.25" customHeight="1" x14ac:dyDescent="0.2">
      <c r="A28" s="185" t="s">
        <v>203</v>
      </c>
      <c r="C28" s="186">
        <v>0</v>
      </c>
      <c r="D28" s="186">
        <v>0</v>
      </c>
      <c r="E28" s="186">
        <v>0</v>
      </c>
      <c r="F28" s="186">
        <v>0</v>
      </c>
      <c r="G28" s="186">
        <v>0</v>
      </c>
      <c r="H28" s="186">
        <v>0</v>
      </c>
      <c r="I28" s="186">
        <v>0</v>
      </c>
      <c r="J28" s="186">
        <v>0</v>
      </c>
      <c r="K28" s="186">
        <v>0</v>
      </c>
      <c r="L28" s="186">
        <v>0</v>
      </c>
      <c r="M28" s="186">
        <v>0</v>
      </c>
      <c r="N28" s="186">
        <v>0</v>
      </c>
      <c r="O28" s="186">
        <v>0</v>
      </c>
      <c r="P28" s="186">
        <v>0</v>
      </c>
      <c r="Q28" s="186">
        <v>0</v>
      </c>
      <c r="R28" s="186">
        <v>0</v>
      </c>
      <c r="S28" s="186">
        <v>0</v>
      </c>
      <c r="T28" s="186">
        <v>0</v>
      </c>
      <c r="U28" s="186">
        <v>0</v>
      </c>
      <c r="V28" s="186">
        <v>0</v>
      </c>
      <c r="W28" s="186">
        <v>0</v>
      </c>
      <c r="X28" s="186">
        <v>0</v>
      </c>
      <c r="Y28" s="186">
        <v>0</v>
      </c>
      <c r="Z28" s="186">
        <v>0</v>
      </c>
      <c r="AA28" s="186">
        <v>0</v>
      </c>
    </row>
    <row r="29" spans="1:27" ht="11.25" customHeight="1" x14ac:dyDescent="0.2">
      <c r="A29" s="185" t="s">
        <v>204</v>
      </c>
      <c r="C29" s="187">
        <v>0</v>
      </c>
      <c r="D29" s="187">
        <v>0</v>
      </c>
      <c r="E29" s="187">
        <v>0</v>
      </c>
      <c r="F29" s="187">
        <v>0</v>
      </c>
      <c r="G29" s="187">
        <v>0</v>
      </c>
      <c r="H29" s="187">
        <v>0</v>
      </c>
      <c r="I29" s="187">
        <v>0</v>
      </c>
      <c r="J29" s="187">
        <v>0</v>
      </c>
      <c r="K29" s="187">
        <v>0</v>
      </c>
      <c r="L29" s="187">
        <v>0</v>
      </c>
      <c r="M29" s="187">
        <v>0</v>
      </c>
      <c r="N29" s="187">
        <v>0</v>
      </c>
      <c r="O29" s="187">
        <v>0</v>
      </c>
      <c r="P29" s="187">
        <v>0</v>
      </c>
      <c r="Q29" s="187">
        <v>0</v>
      </c>
      <c r="R29" s="187">
        <v>0</v>
      </c>
      <c r="S29" s="187">
        <v>0</v>
      </c>
      <c r="T29" s="187">
        <v>0</v>
      </c>
      <c r="U29" s="187">
        <v>0</v>
      </c>
      <c r="V29" s="187">
        <v>0</v>
      </c>
      <c r="W29" s="187">
        <v>0</v>
      </c>
      <c r="X29" s="187">
        <v>0</v>
      </c>
      <c r="Y29" s="187">
        <v>0</v>
      </c>
      <c r="Z29" s="187">
        <v>0</v>
      </c>
      <c r="AA29" s="187">
        <v>0</v>
      </c>
    </row>
    <row r="30" spans="1:27" ht="13.5" customHeight="1" thickBot="1" x14ac:dyDescent="0.25"/>
    <row r="31" spans="1:27" ht="12" customHeight="1" thickBot="1" x14ac:dyDescent="0.25">
      <c r="A31" s="182" t="s">
        <v>205</v>
      </c>
      <c r="C31" s="183" t="s">
        <v>157</v>
      </c>
      <c r="D31" s="183" t="s">
        <v>158</v>
      </c>
      <c r="E31" s="183" t="s">
        <v>159</v>
      </c>
      <c r="F31" s="183" t="s">
        <v>160</v>
      </c>
      <c r="G31" s="183" t="s">
        <v>161</v>
      </c>
      <c r="H31" s="183" t="s">
        <v>162</v>
      </c>
      <c r="I31" s="183" t="s">
        <v>163</v>
      </c>
      <c r="J31" s="183" t="s">
        <v>164</v>
      </c>
      <c r="K31" s="183" t="s">
        <v>165</v>
      </c>
      <c r="L31" s="183" t="s">
        <v>166</v>
      </c>
      <c r="M31" s="183" t="s">
        <v>167</v>
      </c>
      <c r="N31" s="183" t="s">
        <v>168</v>
      </c>
      <c r="O31" s="183" t="s">
        <v>169</v>
      </c>
      <c r="P31" s="183" t="s">
        <v>170</v>
      </c>
      <c r="Q31" s="183" t="s">
        <v>171</v>
      </c>
      <c r="R31" s="183" t="s">
        <v>172</v>
      </c>
      <c r="S31" s="183" t="s">
        <v>173</v>
      </c>
      <c r="T31" s="183" t="s">
        <v>174</v>
      </c>
      <c r="U31" s="183" t="s">
        <v>175</v>
      </c>
      <c r="V31" s="183" t="s">
        <v>176</v>
      </c>
      <c r="W31" s="183" t="s">
        <v>177</v>
      </c>
      <c r="X31" s="183" t="s">
        <v>178</v>
      </c>
      <c r="Y31" s="183" t="s">
        <v>179</v>
      </c>
      <c r="Z31" s="183" t="s">
        <v>180</v>
      </c>
      <c r="AA31" s="183" t="s">
        <v>39</v>
      </c>
    </row>
    <row r="32" spans="1:27" ht="11.25" customHeight="1" x14ac:dyDescent="0.2">
      <c r="A32" s="185" t="s">
        <v>205</v>
      </c>
      <c r="C32" s="186">
        <v>0</v>
      </c>
      <c r="D32" s="186">
        <v>0</v>
      </c>
      <c r="E32" s="186">
        <v>0</v>
      </c>
      <c r="F32" s="186">
        <v>0</v>
      </c>
      <c r="G32" s="186">
        <v>0</v>
      </c>
      <c r="H32" s="186">
        <v>0</v>
      </c>
      <c r="I32" s="186">
        <v>0</v>
      </c>
      <c r="J32" s="186">
        <v>0</v>
      </c>
      <c r="K32" s="186">
        <v>0</v>
      </c>
      <c r="L32" s="186">
        <v>0</v>
      </c>
      <c r="M32" s="186">
        <v>0</v>
      </c>
      <c r="N32" s="186">
        <v>0</v>
      </c>
      <c r="O32" s="186">
        <v>0</v>
      </c>
      <c r="P32" s="186">
        <v>0</v>
      </c>
      <c r="Q32" s="186">
        <v>0</v>
      </c>
      <c r="R32" s="186">
        <v>0</v>
      </c>
      <c r="S32" s="186">
        <v>0</v>
      </c>
      <c r="T32" s="186">
        <v>0</v>
      </c>
      <c r="U32" s="186">
        <v>0</v>
      </c>
      <c r="V32" s="186">
        <v>0</v>
      </c>
      <c r="W32" s="186">
        <v>0</v>
      </c>
      <c r="X32" s="186">
        <v>0</v>
      </c>
      <c r="Y32" s="186">
        <v>0</v>
      </c>
      <c r="Z32" s="186">
        <v>0</v>
      </c>
      <c r="AA32" s="186">
        <v>0</v>
      </c>
    </row>
    <row r="33" spans="1:27" ht="13.5" customHeight="1" thickBot="1" x14ac:dyDescent="0.25"/>
    <row r="34" spans="1:27" ht="11.25" customHeight="1" thickBot="1" x14ac:dyDescent="0.25">
      <c r="A34" s="191" t="s">
        <v>204</v>
      </c>
      <c r="B34" s="192"/>
      <c r="C34" s="193">
        <v>0</v>
      </c>
      <c r="D34" s="193">
        <v>0</v>
      </c>
      <c r="E34" s="193">
        <v>0</v>
      </c>
      <c r="F34" s="193">
        <v>0</v>
      </c>
      <c r="G34" s="193">
        <v>0</v>
      </c>
      <c r="H34" s="193">
        <v>0</v>
      </c>
      <c r="I34" s="193">
        <v>0</v>
      </c>
      <c r="J34" s="193">
        <v>0</v>
      </c>
      <c r="K34" s="193">
        <v>0</v>
      </c>
      <c r="L34" s="193">
        <v>0</v>
      </c>
      <c r="M34" s="193">
        <v>0</v>
      </c>
      <c r="N34" s="193">
        <v>0</v>
      </c>
      <c r="O34" s="193">
        <v>0</v>
      </c>
      <c r="P34" s="193">
        <v>0</v>
      </c>
      <c r="Q34" s="193">
        <v>0</v>
      </c>
      <c r="R34" s="193">
        <v>0</v>
      </c>
      <c r="S34" s="193">
        <v>0</v>
      </c>
      <c r="T34" s="193">
        <v>0</v>
      </c>
      <c r="U34" s="193">
        <v>0</v>
      </c>
      <c r="V34" s="193">
        <v>0</v>
      </c>
      <c r="W34" s="193">
        <v>0</v>
      </c>
      <c r="X34" s="193">
        <v>0</v>
      </c>
      <c r="Y34" s="193">
        <v>0</v>
      </c>
      <c r="Z34" s="193">
        <v>0</v>
      </c>
      <c r="AA34" s="194">
        <v>0</v>
      </c>
    </row>
    <row r="36" spans="1:27" ht="12" customHeight="1" x14ac:dyDescent="0.2">
      <c r="A36" s="184" t="s">
        <v>197</v>
      </c>
    </row>
    <row r="37" spans="1:27" ht="11.25" customHeight="1" x14ac:dyDescent="0.2">
      <c r="A37" s="185" t="s">
        <v>202</v>
      </c>
      <c r="C37" s="186">
        <v>0</v>
      </c>
      <c r="D37" s="186">
        <v>0</v>
      </c>
      <c r="E37" s="186">
        <v>0</v>
      </c>
      <c r="F37" s="186">
        <v>0</v>
      </c>
      <c r="G37" s="186">
        <v>0</v>
      </c>
      <c r="H37" s="186">
        <v>0</v>
      </c>
      <c r="I37" s="186">
        <v>0</v>
      </c>
      <c r="J37" s="186">
        <v>0</v>
      </c>
      <c r="K37" s="186">
        <v>0</v>
      </c>
      <c r="L37" s="186">
        <v>0</v>
      </c>
      <c r="M37" s="186">
        <v>0</v>
      </c>
      <c r="N37" s="186">
        <v>0</v>
      </c>
      <c r="O37" s="186">
        <v>0</v>
      </c>
      <c r="P37" s="186">
        <v>0</v>
      </c>
      <c r="Q37" s="186">
        <v>0</v>
      </c>
      <c r="R37" s="186">
        <v>0</v>
      </c>
      <c r="S37" s="186">
        <v>0</v>
      </c>
      <c r="T37" s="186">
        <v>0</v>
      </c>
      <c r="U37" s="186">
        <v>0</v>
      </c>
      <c r="V37" s="186">
        <v>0</v>
      </c>
      <c r="W37" s="186">
        <v>0</v>
      </c>
      <c r="X37" s="186">
        <v>0</v>
      </c>
      <c r="Y37" s="186">
        <v>0</v>
      </c>
      <c r="Z37" s="186">
        <v>0</v>
      </c>
      <c r="AA37" s="186">
        <v>0</v>
      </c>
    </row>
    <row r="38" spans="1:27" ht="11.25" customHeight="1" x14ac:dyDescent="0.2">
      <c r="A38" s="185" t="s">
        <v>203</v>
      </c>
      <c r="C38" s="186">
        <v>0</v>
      </c>
      <c r="D38" s="186">
        <v>0</v>
      </c>
      <c r="E38" s="186">
        <v>0</v>
      </c>
      <c r="F38" s="186">
        <v>0</v>
      </c>
      <c r="G38" s="186">
        <v>0</v>
      </c>
      <c r="H38" s="186">
        <v>0</v>
      </c>
      <c r="I38" s="186">
        <v>0</v>
      </c>
      <c r="J38" s="186">
        <v>0</v>
      </c>
      <c r="K38" s="186">
        <v>0</v>
      </c>
      <c r="L38" s="186">
        <v>0</v>
      </c>
      <c r="M38" s="186">
        <v>0</v>
      </c>
      <c r="N38" s="186">
        <v>0</v>
      </c>
      <c r="O38" s="186">
        <v>0</v>
      </c>
      <c r="P38" s="186">
        <v>0</v>
      </c>
      <c r="Q38" s="186">
        <v>0</v>
      </c>
      <c r="R38" s="186">
        <v>0</v>
      </c>
      <c r="S38" s="186">
        <v>0</v>
      </c>
      <c r="T38" s="186">
        <v>0</v>
      </c>
      <c r="U38" s="186">
        <v>0</v>
      </c>
      <c r="V38" s="186">
        <v>0</v>
      </c>
      <c r="W38" s="186">
        <v>0</v>
      </c>
      <c r="X38" s="186">
        <v>0</v>
      </c>
      <c r="Y38" s="186">
        <v>0</v>
      </c>
      <c r="Z38" s="186">
        <v>0</v>
      </c>
      <c r="AA38" s="186">
        <v>0</v>
      </c>
    </row>
    <row r="39" spans="1:27" ht="11.25" customHeight="1" x14ac:dyDescent="0.2">
      <c r="A39" s="185" t="s">
        <v>205</v>
      </c>
      <c r="C39" s="186">
        <v>0</v>
      </c>
      <c r="D39" s="186">
        <v>0</v>
      </c>
      <c r="E39" s="186">
        <v>0</v>
      </c>
      <c r="F39" s="186">
        <v>0</v>
      </c>
      <c r="G39" s="186">
        <v>0</v>
      </c>
      <c r="H39" s="186">
        <v>0</v>
      </c>
      <c r="I39" s="186">
        <v>0</v>
      </c>
      <c r="J39" s="186">
        <v>0</v>
      </c>
      <c r="K39" s="186">
        <v>0</v>
      </c>
      <c r="L39" s="186">
        <v>0</v>
      </c>
      <c r="M39" s="186">
        <v>0</v>
      </c>
      <c r="N39" s="186">
        <v>0</v>
      </c>
      <c r="O39" s="186">
        <v>0</v>
      </c>
      <c r="P39" s="186">
        <v>0</v>
      </c>
      <c r="Q39" s="186">
        <v>0</v>
      </c>
      <c r="R39" s="186">
        <v>0</v>
      </c>
      <c r="S39" s="186">
        <v>0</v>
      </c>
      <c r="T39" s="186">
        <v>0</v>
      </c>
      <c r="U39" s="186">
        <v>0</v>
      </c>
      <c r="V39" s="186">
        <v>0</v>
      </c>
      <c r="W39" s="186">
        <v>0</v>
      </c>
      <c r="X39" s="186">
        <v>0</v>
      </c>
      <c r="Y39" s="186">
        <v>0</v>
      </c>
      <c r="Z39" s="186">
        <v>0</v>
      </c>
      <c r="AA39" s="186">
        <v>0</v>
      </c>
    </row>
    <row r="40" spans="1:27" ht="11.25" customHeight="1" x14ac:dyDescent="0.2">
      <c r="A40" s="185" t="s">
        <v>204</v>
      </c>
      <c r="C40" s="187">
        <v>0</v>
      </c>
      <c r="D40" s="187">
        <v>0</v>
      </c>
      <c r="E40" s="187">
        <v>0</v>
      </c>
      <c r="F40" s="187">
        <v>0</v>
      </c>
      <c r="G40" s="187">
        <v>0</v>
      </c>
      <c r="H40" s="187">
        <v>0</v>
      </c>
      <c r="I40" s="187">
        <v>0</v>
      </c>
      <c r="J40" s="187">
        <v>0</v>
      </c>
      <c r="K40" s="187">
        <v>0</v>
      </c>
      <c r="L40" s="187">
        <v>0</v>
      </c>
      <c r="M40" s="187">
        <v>0</v>
      </c>
      <c r="N40" s="187">
        <v>0</v>
      </c>
      <c r="O40" s="187">
        <v>0</v>
      </c>
      <c r="P40" s="187">
        <v>0</v>
      </c>
      <c r="Q40" s="187">
        <v>0</v>
      </c>
      <c r="R40" s="187">
        <v>0</v>
      </c>
      <c r="S40" s="187">
        <v>0</v>
      </c>
      <c r="T40" s="187">
        <v>0</v>
      </c>
      <c r="U40" s="187">
        <v>0</v>
      </c>
      <c r="V40" s="187">
        <v>0</v>
      </c>
      <c r="W40" s="187">
        <v>0</v>
      </c>
      <c r="X40" s="187">
        <v>0</v>
      </c>
      <c r="Y40" s="187">
        <v>0</v>
      </c>
      <c r="Z40" s="187">
        <v>0</v>
      </c>
      <c r="AA40" s="187">
        <v>0</v>
      </c>
    </row>
    <row r="42" spans="1:27" ht="12" customHeight="1" x14ac:dyDescent="0.2">
      <c r="A42" s="184" t="s">
        <v>0</v>
      </c>
    </row>
    <row r="43" spans="1:27" ht="11.25" customHeight="1" x14ac:dyDescent="0.2">
      <c r="A43" s="185" t="s">
        <v>202</v>
      </c>
      <c r="C43" s="186">
        <v>0</v>
      </c>
      <c r="D43" s="186">
        <v>0</v>
      </c>
      <c r="E43" s="186">
        <v>0</v>
      </c>
      <c r="F43" s="186">
        <v>0</v>
      </c>
      <c r="G43" s="186">
        <v>0</v>
      </c>
      <c r="H43" s="186">
        <v>0</v>
      </c>
      <c r="I43" s="186">
        <v>0</v>
      </c>
      <c r="J43" s="186">
        <v>0</v>
      </c>
      <c r="K43" s="186">
        <v>0</v>
      </c>
      <c r="L43" s="186">
        <v>0</v>
      </c>
      <c r="M43" s="186">
        <v>0</v>
      </c>
      <c r="N43" s="186">
        <v>0</v>
      </c>
      <c r="O43" s="186">
        <v>0</v>
      </c>
      <c r="P43" s="186">
        <v>0</v>
      </c>
      <c r="Q43" s="186">
        <v>0</v>
      </c>
      <c r="R43" s="186">
        <v>0</v>
      </c>
      <c r="S43" s="186">
        <v>0</v>
      </c>
      <c r="T43" s="186">
        <v>0</v>
      </c>
      <c r="U43" s="186">
        <v>0</v>
      </c>
      <c r="V43" s="186">
        <v>0</v>
      </c>
      <c r="W43" s="186">
        <v>0</v>
      </c>
      <c r="X43" s="186">
        <v>0</v>
      </c>
      <c r="Y43" s="186">
        <v>0</v>
      </c>
      <c r="Z43" s="186">
        <v>0</v>
      </c>
      <c r="AA43" s="186">
        <v>0</v>
      </c>
    </row>
    <row r="44" spans="1:27" ht="11.25" customHeight="1" x14ac:dyDescent="0.2">
      <c r="A44" s="185" t="s">
        <v>203</v>
      </c>
      <c r="C44" s="186">
        <v>0</v>
      </c>
      <c r="D44" s="186">
        <v>0</v>
      </c>
      <c r="E44" s="186">
        <v>0</v>
      </c>
      <c r="F44" s="186">
        <v>0</v>
      </c>
      <c r="G44" s="186">
        <v>0</v>
      </c>
      <c r="H44" s="186">
        <v>0</v>
      </c>
      <c r="I44" s="186">
        <v>0</v>
      </c>
      <c r="J44" s="186">
        <v>0</v>
      </c>
      <c r="K44" s="186">
        <v>0</v>
      </c>
      <c r="L44" s="186">
        <v>0</v>
      </c>
      <c r="M44" s="186">
        <v>0</v>
      </c>
      <c r="N44" s="186">
        <v>0</v>
      </c>
      <c r="O44" s="186">
        <v>0</v>
      </c>
      <c r="P44" s="186">
        <v>0</v>
      </c>
      <c r="Q44" s="186">
        <v>0</v>
      </c>
      <c r="R44" s="186">
        <v>0</v>
      </c>
      <c r="S44" s="186">
        <v>0</v>
      </c>
      <c r="T44" s="186">
        <v>0</v>
      </c>
      <c r="U44" s="186">
        <v>0</v>
      </c>
      <c r="V44" s="186">
        <v>0</v>
      </c>
      <c r="W44" s="186">
        <v>0</v>
      </c>
      <c r="X44" s="186">
        <v>0</v>
      </c>
      <c r="Y44" s="186">
        <v>0</v>
      </c>
      <c r="Z44" s="186">
        <v>0</v>
      </c>
      <c r="AA44" s="186">
        <v>0</v>
      </c>
    </row>
    <row r="45" spans="1:27" ht="11.25" customHeight="1" x14ac:dyDescent="0.2">
      <c r="A45" s="185" t="s">
        <v>205</v>
      </c>
      <c r="C45" s="186">
        <v>0</v>
      </c>
      <c r="D45" s="186">
        <v>0</v>
      </c>
      <c r="E45" s="186">
        <v>0</v>
      </c>
      <c r="F45" s="186">
        <v>0</v>
      </c>
      <c r="G45" s="186">
        <v>0</v>
      </c>
      <c r="H45" s="186">
        <v>0</v>
      </c>
      <c r="I45" s="186">
        <v>0</v>
      </c>
      <c r="J45" s="186">
        <v>0</v>
      </c>
      <c r="K45" s="186">
        <v>0</v>
      </c>
      <c r="L45" s="186">
        <v>0</v>
      </c>
      <c r="M45" s="186">
        <v>0</v>
      </c>
      <c r="N45" s="186">
        <v>0</v>
      </c>
      <c r="O45" s="186">
        <v>0</v>
      </c>
      <c r="P45" s="186">
        <v>0</v>
      </c>
      <c r="Q45" s="186">
        <v>0</v>
      </c>
      <c r="R45" s="186">
        <v>0</v>
      </c>
      <c r="S45" s="186">
        <v>0</v>
      </c>
      <c r="T45" s="186">
        <v>0</v>
      </c>
      <c r="U45" s="186">
        <v>0</v>
      </c>
      <c r="V45" s="186">
        <v>0</v>
      </c>
      <c r="W45" s="186">
        <v>0</v>
      </c>
      <c r="X45" s="186">
        <v>0</v>
      </c>
      <c r="Y45" s="186">
        <v>0</v>
      </c>
      <c r="Z45" s="186">
        <v>0</v>
      </c>
      <c r="AA45" s="186">
        <v>0</v>
      </c>
    </row>
    <row r="46" spans="1:27" ht="11.25" customHeight="1" x14ac:dyDescent="0.2">
      <c r="A46" s="185" t="s">
        <v>204</v>
      </c>
      <c r="C46" s="187">
        <v>0</v>
      </c>
      <c r="D46" s="187">
        <v>0</v>
      </c>
      <c r="E46" s="187">
        <v>0</v>
      </c>
      <c r="F46" s="187">
        <v>0</v>
      </c>
      <c r="G46" s="187">
        <v>0</v>
      </c>
      <c r="H46" s="187">
        <v>0</v>
      </c>
      <c r="I46" s="187">
        <v>0</v>
      </c>
      <c r="J46" s="187">
        <v>0</v>
      </c>
      <c r="K46" s="187">
        <v>0</v>
      </c>
      <c r="L46" s="187">
        <v>0</v>
      </c>
      <c r="M46" s="187">
        <v>0</v>
      </c>
      <c r="N46" s="187">
        <v>0</v>
      </c>
      <c r="O46" s="187">
        <v>0</v>
      </c>
      <c r="P46" s="187">
        <v>0</v>
      </c>
      <c r="Q46" s="187">
        <v>0</v>
      </c>
      <c r="R46" s="187">
        <v>0</v>
      </c>
      <c r="S46" s="187">
        <v>0</v>
      </c>
      <c r="T46" s="187">
        <v>0</v>
      </c>
      <c r="U46" s="187">
        <v>0</v>
      </c>
      <c r="V46" s="187">
        <v>0</v>
      </c>
      <c r="W46" s="187">
        <v>0</v>
      </c>
      <c r="X46" s="187">
        <v>0</v>
      </c>
      <c r="Y46" s="187">
        <v>0</v>
      </c>
      <c r="Z46" s="187">
        <v>0</v>
      </c>
      <c r="AA46" s="187">
        <v>0</v>
      </c>
    </row>
    <row r="48" spans="1:27" ht="12" customHeight="1" x14ac:dyDescent="0.2">
      <c r="A48" s="184" t="s">
        <v>198</v>
      </c>
    </row>
    <row r="49" spans="1:27" ht="11.25" customHeight="1" x14ac:dyDescent="0.2">
      <c r="A49" s="185" t="s">
        <v>41</v>
      </c>
      <c r="C49" s="188">
        <v>3.53</v>
      </c>
      <c r="D49" s="188">
        <v>3.67</v>
      </c>
      <c r="E49" s="188">
        <v>3.64</v>
      </c>
      <c r="F49" s="188">
        <v>3.52</v>
      </c>
      <c r="G49" s="188">
        <v>3.58</v>
      </c>
      <c r="H49" s="188">
        <v>3.65</v>
      </c>
      <c r="I49" s="188">
        <v>3.71</v>
      </c>
      <c r="J49" s="188">
        <v>3.77</v>
      </c>
      <c r="K49" s="188">
        <v>3.78</v>
      </c>
      <c r="L49" s="188">
        <v>3.81</v>
      </c>
      <c r="M49" s="188">
        <v>4.25</v>
      </c>
      <c r="N49" s="188">
        <v>4.51</v>
      </c>
      <c r="O49" s="188">
        <v>4.6399999999999997</v>
      </c>
      <c r="P49" s="188">
        <v>4.54</v>
      </c>
      <c r="Q49" s="188">
        <v>4.42</v>
      </c>
      <c r="R49" s="188">
        <v>4.2300000000000004</v>
      </c>
      <c r="S49" s="188">
        <v>4.21</v>
      </c>
      <c r="T49" s="188">
        <v>4.2699999999999996</v>
      </c>
      <c r="U49" s="188">
        <v>4.32</v>
      </c>
      <c r="V49" s="188">
        <v>4.38</v>
      </c>
      <c r="W49" s="188">
        <v>4.37</v>
      </c>
      <c r="X49" s="188">
        <v>4.42</v>
      </c>
      <c r="Y49" s="188">
        <v>4.6500000000000004</v>
      </c>
      <c r="Z49" s="188">
        <v>4.87</v>
      </c>
      <c r="AA49" s="188"/>
    </row>
    <row r="50" spans="1:27" ht="11.25" customHeight="1" x14ac:dyDescent="0.2">
      <c r="A50" s="185" t="s">
        <v>197</v>
      </c>
      <c r="C50" s="188">
        <v>3.74</v>
      </c>
      <c r="D50" s="188">
        <v>3.6</v>
      </c>
      <c r="E50" s="188">
        <v>3.55</v>
      </c>
      <c r="F50" s="188">
        <v>3.46</v>
      </c>
      <c r="G50" s="188">
        <v>3.51</v>
      </c>
      <c r="H50" s="188">
        <v>3.59</v>
      </c>
      <c r="I50" s="188">
        <v>3.65</v>
      </c>
      <c r="J50" s="188">
        <v>3.7</v>
      </c>
      <c r="K50" s="188">
        <v>3.71</v>
      </c>
      <c r="L50" s="188">
        <v>3.59</v>
      </c>
      <c r="M50" s="188">
        <v>4.18</v>
      </c>
      <c r="N50" s="188">
        <v>4.4400000000000004</v>
      </c>
      <c r="O50" s="188">
        <v>4.5599999999999996</v>
      </c>
      <c r="P50" s="188">
        <v>4.47</v>
      </c>
      <c r="Q50" s="188">
        <v>4.3499999999999996</v>
      </c>
      <c r="R50" s="188">
        <v>4.13</v>
      </c>
      <c r="S50" s="188">
        <v>4.12</v>
      </c>
      <c r="T50" s="188">
        <v>4.17</v>
      </c>
      <c r="U50" s="188">
        <v>4.24</v>
      </c>
      <c r="V50" s="188">
        <v>4.3</v>
      </c>
      <c r="W50" s="188">
        <v>4.29</v>
      </c>
      <c r="X50" s="188">
        <v>4.34</v>
      </c>
      <c r="Y50" s="188">
        <v>4.59</v>
      </c>
      <c r="Z50" s="188">
        <v>4.8</v>
      </c>
      <c r="AA50" s="188"/>
    </row>
    <row r="51" spans="1:27" ht="11.25" customHeight="1" x14ac:dyDescent="0.2">
      <c r="A51" s="185" t="s">
        <v>0</v>
      </c>
      <c r="C51" s="189">
        <v>-0.21</v>
      </c>
      <c r="D51" s="189">
        <v>6.999999999999984E-2</v>
      </c>
      <c r="E51" s="189">
        <v>9.0000000000000302E-2</v>
      </c>
      <c r="F51" s="189">
        <v>6.0000000000000053E-2</v>
      </c>
      <c r="G51" s="189">
        <v>7.0000000000000284E-2</v>
      </c>
      <c r="H51" s="189">
        <v>6.0000000000000053E-2</v>
      </c>
      <c r="I51" s="189">
        <v>6.0000000000000053E-2</v>
      </c>
      <c r="J51" s="189">
        <v>6.999999999999984E-2</v>
      </c>
      <c r="K51" s="189">
        <v>6.999999999999984E-2</v>
      </c>
      <c r="L51" s="189">
        <v>0.22</v>
      </c>
      <c r="M51" s="189">
        <v>7.0000000000000284E-2</v>
      </c>
      <c r="N51" s="189">
        <v>6.9999999999999396E-2</v>
      </c>
      <c r="O51" s="189">
        <v>8.0000000000000071E-2</v>
      </c>
      <c r="P51" s="189">
        <v>7.0000000000000284E-2</v>
      </c>
      <c r="Q51" s="189">
        <v>7.0000000000000284E-2</v>
      </c>
      <c r="R51" s="189">
        <v>0.10000000000000053</v>
      </c>
      <c r="S51" s="189">
        <v>8.9999999999999858E-2</v>
      </c>
      <c r="T51" s="189">
        <v>9.9999999999999645E-2</v>
      </c>
      <c r="U51" s="189">
        <v>8.0000000000000071E-2</v>
      </c>
      <c r="V51" s="189">
        <v>8.0000000000000071E-2</v>
      </c>
      <c r="W51" s="189">
        <v>8.0000000000000071E-2</v>
      </c>
      <c r="X51" s="189">
        <v>8.0000000000000071E-2</v>
      </c>
      <c r="Y51" s="189">
        <v>6.0000000000000497E-2</v>
      </c>
      <c r="Z51" s="189">
        <v>7.0000000000000284E-2</v>
      </c>
      <c r="AA51" s="188"/>
    </row>
    <row r="53" spans="1:27" ht="12" customHeight="1" x14ac:dyDescent="0.2">
      <c r="A53" s="184" t="s">
        <v>5</v>
      </c>
    </row>
    <row r="54" spans="1:27" ht="11.25" customHeight="1" x14ac:dyDescent="0.2">
      <c r="A54" s="185" t="s">
        <v>6</v>
      </c>
      <c r="C54" s="188">
        <v>0</v>
      </c>
      <c r="D54" s="188">
        <v>0</v>
      </c>
      <c r="E54" s="188">
        <v>0</v>
      </c>
      <c r="F54" s="188">
        <v>0</v>
      </c>
      <c r="G54" s="188">
        <v>0</v>
      </c>
      <c r="H54" s="188">
        <v>0</v>
      </c>
      <c r="I54" s="188">
        <v>0</v>
      </c>
      <c r="J54" s="188">
        <v>0</v>
      </c>
      <c r="K54" s="188">
        <v>0</v>
      </c>
      <c r="L54" s="188">
        <v>0</v>
      </c>
      <c r="M54" s="188">
        <v>0</v>
      </c>
      <c r="N54" s="188">
        <v>0</v>
      </c>
      <c r="O54" s="188">
        <v>0</v>
      </c>
      <c r="P54" s="188">
        <v>0</v>
      </c>
      <c r="Q54" s="188">
        <v>0</v>
      </c>
      <c r="R54" s="188">
        <v>0</v>
      </c>
      <c r="S54" s="188">
        <v>0</v>
      </c>
      <c r="T54" s="188">
        <v>0</v>
      </c>
      <c r="U54" s="188">
        <v>0</v>
      </c>
      <c r="V54" s="188">
        <v>0</v>
      </c>
      <c r="W54" s="188">
        <v>0</v>
      </c>
      <c r="X54" s="188">
        <v>0</v>
      </c>
      <c r="Y54" s="188">
        <v>0</v>
      </c>
      <c r="Z54" s="188">
        <v>0</v>
      </c>
      <c r="AA54" s="188"/>
    </row>
    <row r="55" spans="1:27" ht="11.25" customHeight="1" x14ac:dyDescent="0.2">
      <c r="A55" s="185" t="s">
        <v>7</v>
      </c>
      <c r="C55" s="188">
        <v>0</v>
      </c>
      <c r="D55" s="188">
        <v>0</v>
      </c>
      <c r="E55" s="188">
        <v>0</v>
      </c>
      <c r="F55" s="188">
        <v>0</v>
      </c>
      <c r="G55" s="188">
        <v>0</v>
      </c>
      <c r="H55" s="188">
        <v>0</v>
      </c>
      <c r="I55" s="188">
        <v>0</v>
      </c>
      <c r="J55" s="188">
        <v>0</v>
      </c>
      <c r="K55" s="188">
        <v>0</v>
      </c>
      <c r="L55" s="188">
        <v>0</v>
      </c>
      <c r="M55" s="188">
        <v>0</v>
      </c>
      <c r="N55" s="188">
        <v>0</v>
      </c>
      <c r="O55" s="188">
        <v>0</v>
      </c>
      <c r="P55" s="188">
        <v>0</v>
      </c>
      <c r="Q55" s="188">
        <v>0</v>
      </c>
      <c r="R55" s="188">
        <v>0</v>
      </c>
      <c r="S55" s="188">
        <v>0</v>
      </c>
      <c r="T55" s="188">
        <v>0</v>
      </c>
      <c r="U55" s="188">
        <v>0</v>
      </c>
      <c r="V55" s="188">
        <v>0</v>
      </c>
      <c r="W55" s="188">
        <v>0</v>
      </c>
      <c r="X55" s="188">
        <v>0</v>
      </c>
      <c r="Y55" s="188">
        <v>0</v>
      </c>
      <c r="Z55" s="188">
        <v>0</v>
      </c>
      <c r="AA55" s="188"/>
    </row>
    <row r="57" spans="1:27" ht="12" customHeight="1" x14ac:dyDescent="0.2">
      <c r="A57" s="184" t="s">
        <v>199</v>
      </c>
    </row>
    <row r="58" spans="1:27" ht="11.25" customHeight="1" x14ac:dyDescent="0.2">
      <c r="A58" s="185" t="s">
        <v>200</v>
      </c>
      <c r="C58" s="186">
        <v>0</v>
      </c>
      <c r="D58" s="186">
        <v>0</v>
      </c>
      <c r="E58" s="186">
        <v>0</v>
      </c>
      <c r="F58" s="186">
        <v>0</v>
      </c>
      <c r="G58" s="186">
        <v>0</v>
      </c>
      <c r="H58" s="186">
        <v>0</v>
      </c>
      <c r="I58" s="186">
        <v>0</v>
      </c>
      <c r="J58" s="186">
        <v>0</v>
      </c>
      <c r="K58" s="186">
        <v>0</v>
      </c>
      <c r="L58" s="186">
        <v>0</v>
      </c>
      <c r="M58" s="186">
        <v>0</v>
      </c>
      <c r="N58" s="186">
        <v>0</v>
      </c>
      <c r="O58" s="186">
        <v>0</v>
      </c>
      <c r="P58" s="186">
        <v>0</v>
      </c>
      <c r="Q58" s="186">
        <v>0</v>
      </c>
      <c r="R58" s="186">
        <v>0</v>
      </c>
      <c r="S58" s="186">
        <v>0</v>
      </c>
      <c r="T58" s="186">
        <v>0</v>
      </c>
      <c r="U58" s="186">
        <v>0</v>
      </c>
      <c r="V58" s="186">
        <v>0</v>
      </c>
      <c r="W58" s="186">
        <v>0</v>
      </c>
      <c r="X58" s="186">
        <v>0</v>
      </c>
      <c r="Y58" s="186">
        <v>0</v>
      </c>
      <c r="Z58" s="186">
        <v>0</v>
      </c>
      <c r="AA58" s="186">
        <v>0</v>
      </c>
    </row>
    <row r="59" spans="1:27" ht="11.25" customHeight="1" thickBot="1" x14ac:dyDescent="0.25">
      <c r="A59" s="185" t="s">
        <v>206</v>
      </c>
      <c r="C59" s="186">
        <v>0</v>
      </c>
      <c r="D59" s="186">
        <v>0</v>
      </c>
      <c r="E59" s="186">
        <v>0</v>
      </c>
      <c r="F59" s="186">
        <v>0</v>
      </c>
      <c r="G59" s="186">
        <v>0</v>
      </c>
      <c r="H59" s="186">
        <v>0</v>
      </c>
      <c r="I59" s="186">
        <v>0</v>
      </c>
      <c r="J59" s="186">
        <v>0</v>
      </c>
      <c r="K59" s="186">
        <v>0</v>
      </c>
      <c r="L59" s="186">
        <v>0</v>
      </c>
      <c r="M59" s="186">
        <v>0</v>
      </c>
      <c r="N59" s="186">
        <v>0</v>
      </c>
      <c r="O59" s="186">
        <v>0</v>
      </c>
      <c r="P59" s="186">
        <v>0</v>
      </c>
      <c r="Q59" s="186">
        <v>0</v>
      </c>
      <c r="R59" s="186">
        <v>0</v>
      </c>
      <c r="S59" s="186">
        <v>0</v>
      </c>
      <c r="T59" s="186">
        <v>0</v>
      </c>
      <c r="U59" s="186">
        <v>0</v>
      </c>
      <c r="V59" s="186">
        <v>0</v>
      </c>
      <c r="W59" s="186">
        <v>0</v>
      </c>
      <c r="X59" s="186">
        <v>0</v>
      </c>
      <c r="Y59" s="186">
        <v>0</v>
      </c>
      <c r="Z59" s="186">
        <v>0</v>
      </c>
      <c r="AA59" s="186">
        <v>0</v>
      </c>
    </row>
    <row r="60" spans="1:27" ht="11.25" customHeight="1" thickBot="1" x14ac:dyDescent="0.25">
      <c r="A60" s="191" t="s">
        <v>146</v>
      </c>
      <c r="B60" s="192"/>
      <c r="C60" s="193">
        <v>0</v>
      </c>
      <c r="D60" s="193">
        <v>0</v>
      </c>
      <c r="E60" s="193">
        <v>0</v>
      </c>
      <c r="F60" s="193">
        <v>0</v>
      </c>
      <c r="G60" s="193">
        <v>0</v>
      </c>
      <c r="H60" s="193">
        <v>0</v>
      </c>
      <c r="I60" s="193">
        <v>0</v>
      </c>
      <c r="J60" s="193">
        <v>0</v>
      </c>
      <c r="K60" s="193">
        <v>0</v>
      </c>
      <c r="L60" s="193">
        <v>0</v>
      </c>
      <c r="M60" s="193">
        <v>0</v>
      </c>
      <c r="N60" s="193">
        <v>0</v>
      </c>
      <c r="O60" s="193">
        <v>0</v>
      </c>
      <c r="P60" s="193">
        <v>0</v>
      </c>
      <c r="Q60" s="193">
        <v>0</v>
      </c>
      <c r="R60" s="193">
        <v>0</v>
      </c>
      <c r="S60" s="193">
        <v>0</v>
      </c>
      <c r="T60" s="193">
        <v>0</v>
      </c>
      <c r="U60" s="193">
        <v>0</v>
      </c>
      <c r="V60" s="193">
        <v>0</v>
      </c>
      <c r="W60" s="193">
        <v>0</v>
      </c>
      <c r="X60" s="193">
        <v>0</v>
      </c>
      <c r="Y60" s="193">
        <v>0</v>
      </c>
      <c r="Z60" s="193">
        <v>0</v>
      </c>
      <c r="AA60" s="194">
        <v>0</v>
      </c>
    </row>
    <row r="61" spans="1:27" ht="11.25" customHeight="1" x14ac:dyDescent="0.2">
      <c r="A61" s="185" t="s">
        <v>2</v>
      </c>
      <c r="C61" s="186">
        <v>0</v>
      </c>
      <c r="D61" s="186">
        <v>0</v>
      </c>
      <c r="E61" s="186">
        <v>0</v>
      </c>
      <c r="F61" s="186">
        <v>0</v>
      </c>
      <c r="G61" s="186">
        <v>0</v>
      </c>
      <c r="H61" s="186">
        <v>0</v>
      </c>
      <c r="I61" s="186">
        <v>0</v>
      </c>
      <c r="J61" s="186">
        <v>0</v>
      </c>
      <c r="K61" s="186">
        <v>0</v>
      </c>
      <c r="L61" s="186">
        <v>0</v>
      </c>
      <c r="M61" s="186">
        <v>0</v>
      </c>
      <c r="N61" s="186">
        <v>0</v>
      </c>
      <c r="O61" s="186">
        <v>0</v>
      </c>
      <c r="P61" s="186">
        <v>0</v>
      </c>
      <c r="Q61" s="186">
        <v>0</v>
      </c>
      <c r="R61" s="186">
        <v>0</v>
      </c>
      <c r="S61" s="186">
        <v>0</v>
      </c>
      <c r="T61" s="186">
        <v>0</v>
      </c>
      <c r="U61" s="186">
        <v>0</v>
      </c>
      <c r="V61" s="186">
        <v>0</v>
      </c>
      <c r="W61" s="186">
        <v>0</v>
      </c>
      <c r="X61" s="186">
        <v>0</v>
      </c>
      <c r="Y61" s="186">
        <v>0</v>
      </c>
      <c r="Z61" s="186">
        <v>0</v>
      </c>
      <c r="AA61" s="186">
        <v>0</v>
      </c>
    </row>
    <row r="62" spans="1:27" ht="11.25" customHeight="1" x14ac:dyDescent="0.2">
      <c r="A62" s="185" t="s">
        <v>0</v>
      </c>
      <c r="C62" s="187">
        <v>0</v>
      </c>
      <c r="D62" s="187">
        <v>0</v>
      </c>
      <c r="E62" s="187">
        <v>0</v>
      </c>
      <c r="F62" s="187">
        <v>0</v>
      </c>
      <c r="G62" s="187">
        <v>0</v>
      </c>
      <c r="H62" s="187">
        <v>0</v>
      </c>
      <c r="I62" s="187">
        <v>0</v>
      </c>
      <c r="J62" s="187">
        <v>0</v>
      </c>
      <c r="K62" s="187">
        <v>0</v>
      </c>
      <c r="L62" s="187">
        <v>0</v>
      </c>
      <c r="M62" s="187">
        <v>0</v>
      </c>
      <c r="N62" s="187">
        <v>0</v>
      </c>
      <c r="O62" s="187">
        <v>0</v>
      </c>
      <c r="P62" s="187">
        <v>0</v>
      </c>
      <c r="Q62" s="187">
        <v>0</v>
      </c>
      <c r="R62" s="187">
        <v>0</v>
      </c>
      <c r="S62" s="187">
        <v>0</v>
      </c>
      <c r="T62" s="187">
        <v>0</v>
      </c>
      <c r="U62" s="187">
        <v>0</v>
      </c>
      <c r="V62" s="187">
        <v>0</v>
      </c>
      <c r="W62" s="187">
        <v>0</v>
      </c>
      <c r="X62" s="187">
        <v>0</v>
      </c>
      <c r="Y62" s="187">
        <v>0</v>
      </c>
      <c r="Z62" s="187">
        <v>0</v>
      </c>
      <c r="AA62" s="187">
        <v>0</v>
      </c>
    </row>
    <row r="63" spans="1:27" ht="13.5" customHeight="1" thickBot="1" x14ac:dyDescent="0.25"/>
    <row r="64" spans="1:27" ht="12" customHeight="1" thickBot="1" x14ac:dyDescent="0.25">
      <c r="A64" s="181" t="s">
        <v>8</v>
      </c>
    </row>
    <row r="65" spans="1:27" ht="13.5" customHeight="1" thickBot="1" x14ac:dyDescent="0.25"/>
    <row r="66" spans="1:27" ht="12" customHeight="1" thickBot="1" x14ac:dyDescent="0.25">
      <c r="A66" s="182" t="s">
        <v>201</v>
      </c>
      <c r="C66" s="183" t="s">
        <v>157</v>
      </c>
      <c r="D66" s="183" t="s">
        <v>158</v>
      </c>
      <c r="E66" s="183" t="s">
        <v>159</v>
      </c>
      <c r="F66" s="183" t="s">
        <v>160</v>
      </c>
      <c r="G66" s="183" t="s">
        <v>161</v>
      </c>
      <c r="H66" s="183" t="s">
        <v>162</v>
      </c>
      <c r="I66" s="183" t="s">
        <v>163</v>
      </c>
      <c r="J66" s="183" t="s">
        <v>164</v>
      </c>
      <c r="K66" s="183" t="s">
        <v>165</v>
      </c>
      <c r="L66" s="183" t="s">
        <v>166</v>
      </c>
      <c r="M66" s="183" t="s">
        <v>167</v>
      </c>
      <c r="N66" s="183" t="s">
        <v>168</v>
      </c>
      <c r="O66" s="183" t="s">
        <v>169</v>
      </c>
      <c r="P66" s="183" t="s">
        <v>170</v>
      </c>
      <c r="Q66" s="183" t="s">
        <v>171</v>
      </c>
      <c r="R66" s="183" t="s">
        <v>172</v>
      </c>
      <c r="S66" s="183" t="s">
        <v>173</v>
      </c>
      <c r="T66" s="183" t="s">
        <v>174</v>
      </c>
      <c r="U66" s="183" t="s">
        <v>175</v>
      </c>
      <c r="V66" s="183" t="s">
        <v>176</v>
      </c>
      <c r="W66" s="183" t="s">
        <v>177</v>
      </c>
      <c r="X66" s="183" t="s">
        <v>178</v>
      </c>
      <c r="Y66" s="183" t="s">
        <v>179</v>
      </c>
      <c r="Z66" s="183" t="s">
        <v>180</v>
      </c>
      <c r="AA66" s="183" t="s">
        <v>39</v>
      </c>
    </row>
    <row r="67" spans="1:27" ht="11.25" customHeight="1" x14ac:dyDescent="0.2">
      <c r="A67" s="185" t="s">
        <v>202</v>
      </c>
      <c r="C67" s="186">
        <v>0</v>
      </c>
      <c r="D67" s="186">
        <v>0</v>
      </c>
      <c r="E67" s="186">
        <v>0</v>
      </c>
      <c r="F67" s="186">
        <v>0</v>
      </c>
      <c r="G67" s="186">
        <v>0</v>
      </c>
      <c r="H67" s="186">
        <v>0</v>
      </c>
      <c r="I67" s="186">
        <v>0</v>
      </c>
      <c r="J67" s="186">
        <v>0</v>
      </c>
      <c r="K67" s="186">
        <v>0</v>
      </c>
      <c r="L67" s="186">
        <v>0</v>
      </c>
      <c r="M67" s="186">
        <v>0</v>
      </c>
      <c r="N67" s="186">
        <v>0</v>
      </c>
      <c r="O67" s="186">
        <v>0</v>
      </c>
      <c r="P67" s="186">
        <v>0</v>
      </c>
      <c r="Q67" s="186">
        <v>0</v>
      </c>
      <c r="R67" s="186">
        <v>0</v>
      </c>
      <c r="S67" s="186">
        <v>0</v>
      </c>
      <c r="T67" s="186">
        <v>0</v>
      </c>
      <c r="U67" s="186">
        <v>0</v>
      </c>
      <c r="V67" s="186">
        <v>0</v>
      </c>
      <c r="W67" s="186">
        <v>0</v>
      </c>
      <c r="X67" s="186">
        <v>0</v>
      </c>
      <c r="Y67" s="186">
        <v>0</v>
      </c>
      <c r="Z67" s="186">
        <v>0</v>
      </c>
      <c r="AA67" s="186">
        <v>0</v>
      </c>
    </row>
    <row r="68" spans="1:27" ht="11.25" customHeight="1" x14ac:dyDescent="0.2">
      <c r="A68" s="185" t="s">
        <v>203</v>
      </c>
      <c r="C68" s="186">
        <v>0</v>
      </c>
      <c r="D68" s="186">
        <v>0</v>
      </c>
      <c r="E68" s="186">
        <v>0</v>
      </c>
      <c r="F68" s="186">
        <v>0</v>
      </c>
      <c r="G68" s="186">
        <v>0</v>
      </c>
      <c r="H68" s="186">
        <v>0</v>
      </c>
      <c r="I68" s="186">
        <v>0</v>
      </c>
      <c r="J68" s="186">
        <v>0</v>
      </c>
      <c r="K68" s="186">
        <v>0</v>
      </c>
      <c r="L68" s="186">
        <v>0</v>
      </c>
      <c r="M68" s="186">
        <v>0</v>
      </c>
      <c r="N68" s="186">
        <v>0</v>
      </c>
      <c r="O68" s="186">
        <v>0</v>
      </c>
      <c r="P68" s="186">
        <v>0</v>
      </c>
      <c r="Q68" s="186">
        <v>0</v>
      </c>
      <c r="R68" s="186">
        <v>0</v>
      </c>
      <c r="S68" s="186">
        <v>0</v>
      </c>
      <c r="T68" s="186">
        <v>0</v>
      </c>
      <c r="U68" s="186">
        <v>0</v>
      </c>
      <c r="V68" s="186">
        <v>0</v>
      </c>
      <c r="W68" s="186">
        <v>0</v>
      </c>
      <c r="X68" s="186">
        <v>0</v>
      </c>
      <c r="Y68" s="186">
        <v>0</v>
      </c>
      <c r="Z68" s="186">
        <v>0</v>
      </c>
      <c r="AA68" s="186">
        <v>0</v>
      </c>
    </row>
    <row r="69" spans="1:27" ht="11.25" customHeight="1" x14ac:dyDescent="0.2">
      <c r="A69" s="185" t="s">
        <v>204</v>
      </c>
      <c r="C69" s="187">
        <v>0</v>
      </c>
      <c r="D69" s="187">
        <v>0</v>
      </c>
      <c r="E69" s="187">
        <v>0</v>
      </c>
      <c r="F69" s="187">
        <v>0</v>
      </c>
      <c r="G69" s="187">
        <v>0</v>
      </c>
      <c r="H69" s="187">
        <v>0</v>
      </c>
      <c r="I69" s="187">
        <v>0</v>
      </c>
      <c r="J69" s="187">
        <v>0</v>
      </c>
      <c r="K69" s="187">
        <v>0</v>
      </c>
      <c r="L69" s="187">
        <v>0</v>
      </c>
      <c r="M69" s="187">
        <v>0</v>
      </c>
      <c r="N69" s="187">
        <v>0</v>
      </c>
      <c r="O69" s="187">
        <v>0</v>
      </c>
      <c r="P69" s="187">
        <v>0</v>
      </c>
      <c r="Q69" s="187">
        <v>0</v>
      </c>
      <c r="R69" s="187">
        <v>0</v>
      </c>
      <c r="S69" s="187">
        <v>0</v>
      </c>
      <c r="T69" s="187">
        <v>0</v>
      </c>
      <c r="U69" s="187">
        <v>0</v>
      </c>
      <c r="V69" s="187">
        <v>0</v>
      </c>
      <c r="W69" s="187">
        <v>0</v>
      </c>
      <c r="X69" s="187">
        <v>0</v>
      </c>
      <c r="Y69" s="187">
        <v>0</v>
      </c>
      <c r="Z69" s="187">
        <v>0</v>
      </c>
      <c r="AA69" s="187">
        <v>0</v>
      </c>
    </row>
    <row r="70" spans="1:27" ht="13.5" customHeight="1" thickBot="1" x14ac:dyDescent="0.25"/>
    <row r="71" spans="1:27" ht="12" customHeight="1" thickBot="1" x14ac:dyDescent="0.25">
      <c r="A71" s="182" t="s">
        <v>205</v>
      </c>
      <c r="C71" s="183" t="s">
        <v>157</v>
      </c>
      <c r="D71" s="183" t="s">
        <v>158</v>
      </c>
      <c r="E71" s="183" t="s">
        <v>159</v>
      </c>
      <c r="F71" s="183" t="s">
        <v>160</v>
      </c>
      <c r="G71" s="183" t="s">
        <v>161</v>
      </c>
      <c r="H71" s="183" t="s">
        <v>162</v>
      </c>
      <c r="I71" s="183" t="s">
        <v>163</v>
      </c>
      <c r="J71" s="183" t="s">
        <v>164</v>
      </c>
      <c r="K71" s="183" t="s">
        <v>165</v>
      </c>
      <c r="L71" s="183" t="s">
        <v>166</v>
      </c>
      <c r="M71" s="183" t="s">
        <v>167</v>
      </c>
      <c r="N71" s="183" t="s">
        <v>168</v>
      </c>
      <c r="O71" s="183" t="s">
        <v>169</v>
      </c>
      <c r="P71" s="183" t="s">
        <v>170</v>
      </c>
      <c r="Q71" s="183" t="s">
        <v>171</v>
      </c>
      <c r="R71" s="183" t="s">
        <v>172</v>
      </c>
      <c r="S71" s="183" t="s">
        <v>173</v>
      </c>
      <c r="T71" s="183" t="s">
        <v>174</v>
      </c>
      <c r="U71" s="183" t="s">
        <v>175</v>
      </c>
      <c r="V71" s="183" t="s">
        <v>176</v>
      </c>
      <c r="W71" s="183" t="s">
        <v>177</v>
      </c>
      <c r="X71" s="183" t="s">
        <v>178</v>
      </c>
      <c r="Y71" s="183" t="s">
        <v>179</v>
      </c>
      <c r="Z71" s="183" t="s">
        <v>180</v>
      </c>
      <c r="AA71" s="183" t="s">
        <v>39</v>
      </c>
    </row>
    <row r="72" spans="1:27" ht="11.25" customHeight="1" x14ac:dyDescent="0.2">
      <c r="A72" s="185" t="s">
        <v>205</v>
      </c>
      <c r="C72" s="186">
        <v>0</v>
      </c>
      <c r="D72" s="186">
        <v>0</v>
      </c>
      <c r="E72" s="186">
        <v>0</v>
      </c>
      <c r="F72" s="186">
        <v>0</v>
      </c>
      <c r="G72" s="186">
        <v>0</v>
      </c>
      <c r="H72" s="186">
        <v>0</v>
      </c>
      <c r="I72" s="186">
        <v>0</v>
      </c>
      <c r="J72" s="186">
        <v>0</v>
      </c>
      <c r="K72" s="186">
        <v>0</v>
      </c>
      <c r="L72" s="186">
        <v>0</v>
      </c>
      <c r="M72" s="186">
        <v>0</v>
      </c>
      <c r="N72" s="186">
        <v>0</v>
      </c>
      <c r="O72" s="186">
        <v>0</v>
      </c>
      <c r="P72" s="186">
        <v>0</v>
      </c>
      <c r="Q72" s="186">
        <v>0</v>
      </c>
      <c r="R72" s="186">
        <v>0</v>
      </c>
      <c r="S72" s="186">
        <v>0</v>
      </c>
      <c r="T72" s="186">
        <v>0</v>
      </c>
      <c r="U72" s="186">
        <v>0</v>
      </c>
      <c r="V72" s="186">
        <v>0</v>
      </c>
      <c r="W72" s="186">
        <v>0</v>
      </c>
      <c r="X72" s="186">
        <v>0</v>
      </c>
      <c r="Y72" s="186">
        <v>0</v>
      </c>
      <c r="Z72" s="186">
        <v>0</v>
      </c>
      <c r="AA72" s="186">
        <v>0</v>
      </c>
    </row>
    <row r="73" spans="1:27" ht="13.5" customHeight="1" thickBot="1" x14ac:dyDescent="0.25"/>
    <row r="74" spans="1:27" ht="11.25" customHeight="1" thickBot="1" x14ac:dyDescent="0.25">
      <c r="A74" s="191" t="s">
        <v>204</v>
      </c>
      <c r="B74" s="192"/>
      <c r="C74" s="193">
        <v>0</v>
      </c>
      <c r="D74" s="193">
        <v>0</v>
      </c>
      <c r="E74" s="193">
        <v>0</v>
      </c>
      <c r="F74" s="193">
        <v>0</v>
      </c>
      <c r="G74" s="193">
        <v>0</v>
      </c>
      <c r="H74" s="193">
        <v>0</v>
      </c>
      <c r="I74" s="193">
        <v>0</v>
      </c>
      <c r="J74" s="193">
        <v>0</v>
      </c>
      <c r="K74" s="193">
        <v>0</v>
      </c>
      <c r="L74" s="193">
        <v>0</v>
      </c>
      <c r="M74" s="193">
        <v>0</v>
      </c>
      <c r="N74" s="193">
        <v>0</v>
      </c>
      <c r="O74" s="193">
        <v>0</v>
      </c>
      <c r="P74" s="193">
        <v>0</v>
      </c>
      <c r="Q74" s="193">
        <v>0</v>
      </c>
      <c r="R74" s="193">
        <v>0</v>
      </c>
      <c r="S74" s="193">
        <v>0</v>
      </c>
      <c r="T74" s="193">
        <v>0</v>
      </c>
      <c r="U74" s="193">
        <v>0</v>
      </c>
      <c r="V74" s="193">
        <v>0</v>
      </c>
      <c r="W74" s="193">
        <v>0</v>
      </c>
      <c r="X74" s="193">
        <v>0</v>
      </c>
      <c r="Y74" s="193">
        <v>0</v>
      </c>
      <c r="Z74" s="193">
        <v>0</v>
      </c>
      <c r="AA74" s="194">
        <v>0</v>
      </c>
    </row>
    <row r="76" spans="1:27" ht="12" customHeight="1" x14ac:dyDescent="0.2">
      <c r="A76" s="184" t="s">
        <v>197</v>
      </c>
    </row>
    <row r="77" spans="1:27" ht="11.25" customHeight="1" x14ac:dyDescent="0.2">
      <c r="A77" s="185" t="s">
        <v>202</v>
      </c>
      <c r="C77" s="186">
        <v>0</v>
      </c>
      <c r="D77" s="186">
        <v>0</v>
      </c>
      <c r="E77" s="186">
        <v>0</v>
      </c>
      <c r="F77" s="186">
        <v>0</v>
      </c>
      <c r="G77" s="186">
        <v>0</v>
      </c>
      <c r="H77" s="186">
        <v>0</v>
      </c>
      <c r="I77" s="186">
        <v>0</v>
      </c>
      <c r="J77" s="186">
        <v>0</v>
      </c>
      <c r="K77" s="186">
        <v>0</v>
      </c>
      <c r="L77" s="186">
        <v>0</v>
      </c>
      <c r="M77" s="186">
        <v>0</v>
      </c>
      <c r="N77" s="186">
        <v>0</v>
      </c>
      <c r="O77" s="186">
        <v>0</v>
      </c>
      <c r="P77" s="186">
        <v>0</v>
      </c>
      <c r="Q77" s="186">
        <v>0</v>
      </c>
      <c r="R77" s="186">
        <v>0</v>
      </c>
      <c r="S77" s="186">
        <v>0</v>
      </c>
      <c r="T77" s="186">
        <v>0</v>
      </c>
      <c r="U77" s="186">
        <v>0</v>
      </c>
      <c r="V77" s="186">
        <v>0</v>
      </c>
      <c r="W77" s="186">
        <v>0</v>
      </c>
      <c r="X77" s="186">
        <v>0</v>
      </c>
      <c r="Y77" s="186">
        <v>0</v>
      </c>
      <c r="Z77" s="186">
        <v>0</v>
      </c>
      <c r="AA77" s="186">
        <v>0</v>
      </c>
    </row>
    <row r="78" spans="1:27" ht="11.25" customHeight="1" x14ac:dyDescent="0.2">
      <c r="A78" s="185" t="s">
        <v>203</v>
      </c>
      <c r="C78" s="186">
        <v>0</v>
      </c>
      <c r="D78" s="186">
        <v>0</v>
      </c>
      <c r="E78" s="186">
        <v>0</v>
      </c>
      <c r="F78" s="186">
        <v>0</v>
      </c>
      <c r="G78" s="186">
        <v>0</v>
      </c>
      <c r="H78" s="186">
        <v>0</v>
      </c>
      <c r="I78" s="186">
        <v>0</v>
      </c>
      <c r="J78" s="186">
        <v>0</v>
      </c>
      <c r="K78" s="186">
        <v>0</v>
      </c>
      <c r="L78" s="186">
        <v>0</v>
      </c>
      <c r="M78" s="186">
        <v>0</v>
      </c>
      <c r="N78" s="186">
        <v>0</v>
      </c>
      <c r="O78" s="186">
        <v>0</v>
      </c>
      <c r="P78" s="186">
        <v>0</v>
      </c>
      <c r="Q78" s="186">
        <v>0</v>
      </c>
      <c r="R78" s="186">
        <v>0</v>
      </c>
      <c r="S78" s="186">
        <v>0</v>
      </c>
      <c r="T78" s="186">
        <v>0</v>
      </c>
      <c r="U78" s="186">
        <v>0</v>
      </c>
      <c r="V78" s="186">
        <v>0</v>
      </c>
      <c r="W78" s="186">
        <v>0</v>
      </c>
      <c r="X78" s="186">
        <v>0</v>
      </c>
      <c r="Y78" s="186">
        <v>0</v>
      </c>
      <c r="Z78" s="186">
        <v>0</v>
      </c>
      <c r="AA78" s="186">
        <v>0</v>
      </c>
    </row>
    <row r="79" spans="1:27" ht="11.25" customHeight="1" x14ac:dyDescent="0.2">
      <c r="A79" s="185" t="s">
        <v>205</v>
      </c>
      <c r="C79" s="186">
        <v>0</v>
      </c>
      <c r="D79" s="186">
        <v>0</v>
      </c>
      <c r="E79" s="186">
        <v>0</v>
      </c>
      <c r="F79" s="186">
        <v>0</v>
      </c>
      <c r="G79" s="186">
        <v>0</v>
      </c>
      <c r="H79" s="186">
        <v>0</v>
      </c>
      <c r="I79" s="186">
        <v>0</v>
      </c>
      <c r="J79" s="186">
        <v>0</v>
      </c>
      <c r="K79" s="186">
        <v>0</v>
      </c>
      <c r="L79" s="186">
        <v>0</v>
      </c>
      <c r="M79" s="186">
        <v>0</v>
      </c>
      <c r="N79" s="186">
        <v>0</v>
      </c>
      <c r="O79" s="186">
        <v>0</v>
      </c>
      <c r="P79" s="186">
        <v>0</v>
      </c>
      <c r="Q79" s="186">
        <v>0</v>
      </c>
      <c r="R79" s="186">
        <v>0</v>
      </c>
      <c r="S79" s="186">
        <v>0</v>
      </c>
      <c r="T79" s="186">
        <v>0</v>
      </c>
      <c r="U79" s="186">
        <v>0</v>
      </c>
      <c r="V79" s="186">
        <v>0</v>
      </c>
      <c r="W79" s="186">
        <v>0</v>
      </c>
      <c r="X79" s="186">
        <v>0</v>
      </c>
      <c r="Y79" s="186">
        <v>0</v>
      </c>
      <c r="Z79" s="186">
        <v>0</v>
      </c>
      <c r="AA79" s="186">
        <v>0</v>
      </c>
    </row>
    <row r="80" spans="1:27" ht="11.25" customHeight="1" x14ac:dyDescent="0.2">
      <c r="A80" s="185" t="s">
        <v>204</v>
      </c>
      <c r="C80" s="187">
        <v>0</v>
      </c>
      <c r="D80" s="187">
        <v>0</v>
      </c>
      <c r="E80" s="187">
        <v>0</v>
      </c>
      <c r="F80" s="187">
        <v>0</v>
      </c>
      <c r="G80" s="187">
        <v>0</v>
      </c>
      <c r="H80" s="187">
        <v>0</v>
      </c>
      <c r="I80" s="187">
        <v>0</v>
      </c>
      <c r="J80" s="187">
        <v>0</v>
      </c>
      <c r="K80" s="187">
        <v>0</v>
      </c>
      <c r="L80" s="187">
        <v>0</v>
      </c>
      <c r="M80" s="187">
        <v>0</v>
      </c>
      <c r="N80" s="187">
        <v>0</v>
      </c>
      <c r="O80" s="187">
        <v>0</v>
      </c>
      <c r="P80" s="187">
        <v>0</v>
      </c>
      <c r="Q80" s="187">
        <v>0</v>
      </c>
      <c r="R80" s="187">
        <v>0</v>
      </c>
      <c r="S80" s="187">
        <v>0</v>
      </c>
      <c r="T80" s="187">
        <v>0</v>
      </c>
      <c r="U80" s="187">
        <v>0</v>
      </c>
      <c r="V80" s="187">
        <v>0</v>
      </c>
      <c r="W80" s="187">
        <v>0</v>
      </c>
      <c r="X80" s="187">
        <v>0</v>
      </c>
      <c r="Y80" s="187">
        <v>0</v>
      </c>
      <c r="Z80" s="187">
        <v>0</v>
      </c>
      <c r="AA80" s="187">
        <v>0</v>
      </c>
    </row>
    <row r="82" spans="1:27" ht="12" customHeight="1" x14ac:dyDescent="0.2">
      <c r="A82" s="184" t="s">
        <v>0</v>
      </c>
    </row>
    <row r="83" spans="1:27" ht="11.25" customHeight="1" x14ac:dyDescent="0.2">
      <c r="A83" s="185" t="s">
        <v>202</v>
      </c>
      <c r="C83" s="186">
        <v>0</v>
      </c>
      <c r="D83" s="186">
        <v>0</v>
      </c>
      <c r="E83" s="186">
        <v>0</v>
      </c>
      <c r="F83" s="186">
        <v>0</v>
      </c>
      <c r="G83" s="186">
        <v>0</v>
      </c>
      <c r="H83" s="186">
        <v>0</v>
      </c>
      <c r="I83" s="186">
        <v>0</v>
      </c>
      <c r="J83" s="186">
        <v>0</v>
      </c>
      <c r="K83" s="186">
        <v>0</v>
      </c>
      <c r="L83" s="186">
        <v>0</v>
      </c>
      <c r="M83" s="186">
        <v>0</v>
      </c>
      <c r="N83" s="186">
        <v>0</v>
      </c>
      <c r="O83" s="186">
        <v>0</v>
      </c>
      <c r="P83" s="186">
        <v>0</v>
      </c>
      <c r="Q83" s="186">
        <v>0</v>
      </c>
      <c r="R83" s="186">
        <v>0</v>
      </c>
      <c r="S83" s="186">
        <v>0</v>
      </c>
      <c r="T83" s="186">
        <v>0</v>
      </c>
      <c r="U83" s="186">
        <v>0</v>
      </c>
      <c r="V83" s="186">
        <v>0</v>
      </c>
      <c r="W83" s="186">
        <v>0</v>
      </c>
      <c r="X83" s="186">
        <v>0</v>
      </c>
      <c r="Y83" s="186">
        <v>0</v>
      </c>
      <c r="Z83" s="186">
        <v>0</v>
      </c>
      <c r="AA83" s="186">
        <v>0</v>
      </c>
    </row>
    <row r="84" spans="1:27" ht="11.25" customHeight="1" x14ac:dyDescent="0.2">
      <c r="A84" s="185" t="s">
        <v>203</v>
      </c>
      <c r="C84" s="186">
        <v>0</v>
      </c>
      <c r="D84" s="186">
        <v>0</v>
      </c>
      <c r="E84" s="186">
        <v>0</v>
      </c>
      <c r="F84" s="186">
        <v>0</v>
      </c>
      <c r="G84" s="186">
        <v>0</v>
      </c>
      <c r="H84" s="186">
        <v>0</v>
      </c>
      <c r="I84" s="186">
        <v>0</v>
      </c>
      <c r="J84" s="186">
        <v>0</v>
      </c>
      <c r="K84" s="186">
        <v>0</v>
      </c>
      <c r="L84" s="186">
        <v>0</v>
      </c>
      <c r="M84" s="186">
        <v>0</v>
      </c>
      <c r="N84" s="186">
        <v>0</v>
      </c>
      <c r="O84" s="186">
        <v>0</v>
      </c>
      <c r="P84" s="186">
        <v>0</v>
      </c>
      <c r="Q84" s="186">
        <v>0</v>
      </c>
      <c r="R84" s="186">
        <v>0</v>
      </c>
      <c r="S84" s="186">
        <v>0</v>
      </c>
      <c r="T84" s="186">
        <v>0</v>
      </c>
      <c r="U84" s="186">
        <v>0</v>
      </c>
      <c r="V84" s="186">
        <v>0</v>
      </c>
      <c r="W84" s="186">
        <v>0</v>
      </c>
      <c r="X84" s="186">
        <v>0</v>
      </c>
      <c r="Y84" s="186">
        <v>0</v>
      </c>
      <c r="Z84" s="186">
        <v>0</v>
      </c>
      <c r="AA84" s="186">
        <v>0</v>
      </c>
    </row>
    <row r="85" spans="1:27" ht="11.25" customHeight="1" x14ac:dyDescent="0.2">
      <c r="A85" s="185" t="s">
        <v>205</v>
      </c>
      <c r="C85" s="186">
        <v>0</v>
      </c>
      <c r="D85" s="186">
        <v>0</v>
      </c>
      <c r="E85" s="186">
        <v>0</v>
      </c>
      <c r="F85" s="186">
        <v>0</v>
      </c>
      <c r="G85" s="186">
        <v>0</v>
      </c>
      <c r="H85" s="186">
        <v>0</v>
      </c>
      <c r="I85" s="186">
        <v>0</v>
      </c>
      <c r="J85" s="186">
        <v>0</v>
      </c>
      <c r="K85" s="186">
        <v>0</v>
      </c>
      <c r="L85" s="186">
        <v>0</v>
      </c>
      <c r="M85" s="186">
        <v>0</v>
      </c>
      <c r="N85" s="186">
        <v>0</v>
      </c>
      <c r="O85" s="186">
        <v>0</v>
      </c>
      <c r="P85" s="186">
        <v>0</v>
      </c>
      <c r="Q85" s="186">
        <v>0</v>
      </c>
      <c r="R85" s="186">
        <v>0</v>
      </c>
      <c r="S85" s="186">
        <v>0</v>
      </c>
      <c r="T85" s="186">
        <v>0</v>
      </c>
      <c r="U85" s="186">
        <v>0</v>
      </c>
      <c r="V85" s="186">
        <v>0</v>
      </c>
      <c r="W85" s="186">
        <v>0</v>
      </c>
      <c r="X85" s="186">
        <v>0</v>
      </c>
      <c r="Y85" s="186">
        <v>0</v>
      </c>
      <c r="Z85" s="186">
        <v>0</v>
      </c>
      <c r="AA85" s="186">
        <v>0</v>
      </c>
    </row>
    <row r="86" spans="1:27" ht="11.25" customHeight="1" x14ac:dyDescent="0.2">
      <c r="A86" s="185" t="s">
        <v>204</v>
      </c>
      <c r="C86" s="187">
        <v>0</v>
      </c>
      <c r="D86" s="187">
        <v>0</v>
      </c>
      <c r="E86" s="187">
        <v>0</v>
      </c>
      <c r="F86" s="187">
        <v>0</v>
      </c>
      <c r="G86" s="187">
        <v>0</v>
      </c>
      <c r="H86" s="187">
        <v>0</v>
      </c>
      <c r="I86" s="187">
        <v>0</v>
      </c>
      <c r="J86" s="187">
        <v>0</v>
      </c>
      <c r="K86" s="187">
        <v>0</v>
      </c>
      <c r="L86" s="187">
        <v>0</v>
      </c>
      <c r="M86" s="187">
        <v>0</v>
      </c>
      <c r="N86" s="187">
        <v>0</v>
      </c>
      <c r="O86" s="187">
        <v>0</v>
      </c>
      <c r="P86" s="187">
        <v>0</v>
      </c>
      <c r="Q86" s="187">
        <v>0</v>
      </c>
      <c r="R86" s="187">
        <v>0</v>
      </c>
      <c r="S86" s="187">
        <v>0</v>
      </c>
      <c r="T86" s="187">
        <v>0</v>
      </c>
      <c r="U86" s="187">
        <v>0</v>
      </c>
      <c r="V86" s="187">
        <v>0</v>
      </c>
      <c r="W86" s="187">
        <v>0</v>
      </c>
      <c r="X86" s="187">
        <v>0</v>
      </c>
      <c r="Y86" s="187">
        <v>0</v>
      </c>
      <c r="Z86" s="187">
        <v>0</v>
      </c>
      <c r="AA86" s="187">
        <v>0</v>
      </c>
    </row>
    <row r="88" spans="1:27" ht="12" customHeight="1" x14ac:dyDescent="0.2">
      <c r="A88" s="184" t="s">
        <v>198</v>
      </c>
    </row>
    <row r="89" spans="1:27" ht="11.25" customHeight="1" x14ac:dyDescent="0.2">
      <c r="A89" s="185" t="s">
        <v>41</v>
      </c>
      <c r="C89" s="188">
        <v>2.4500000000000002</v>
      </c>
      <c r="D89" s="188">
        <v>2.4700000000000002</v>
      </c>
      <c r="E89" s="188">
        <v>2.4500000000000002</v>
      </c>
      <c r="F89" s="188">
        <v>2.27</v>
      </c>
      <c r="G89" s="188">
        <v>2.3199999999999998</v>
      </c>
      <c r="H89" s="188">
        <v>2.37</v>
      </c>
      <c r="I89" s="188">
        <v>2.41</v>
      </c>
      <c r="J89" s="188">
        <v>2.44</v>
      </c>
      <c r="K89" s="188">
        <v>2.4500000000000002</v>
      </c>
      <c r="L89" s="188">
        <v>2.4700000000000002</v>
      </c>
      <c r="M89" s="188">
        <v>2.95</v>
      </c>
      <c r="N89" s="188">
        <v>3.12</v>
      </c>
      <c r="O89" s="188">
        <v>3.21</v>
      </c>
      <c r="P89" s="188">
        <v>3.14</v>
      </c>
      <c r="Q89" s="188">
        <v>3.06</v>
      </c>
      <c r="R89" s="188">
        <v>2.84</v>
      </c>
      <c r="S89" s="188">
        <v>2.83</v>
      </c>
      <c r="T89" s="188">
        <v>2.86</v>
      </c>
      <c r="U89" s="188">
        <v>2.9</v>
      </c>
      <c r="V89" s="188">
        <v>2.94</v>
      </c>
      <c r="W89" s="188">
        <v>2.94</v>
      </c>
      <c r="X89" s="188">
        <v>2.97</v>
      </c>
      <c r="Y89" s="188">
        <v>3.31</v>
      </c>
      <c r="Z89" s="188">
        <v>3.45</v>
      </c>
      <c r="AA89" s="188"/>
    </row>
    <row r="90" spans="1:27" ht="11.25" customHeight="1" x14ac:dyDescent="0.2">
      <c r="A90" s="185" t="s">
        <v>197</v>
      </c>
      <c r="C90" s="188">
        <v>2.4500000000000002</v>
      </c>
      <c r="D90" s="188">
        <v>2.44</v>
      </c>
      <c r="E90" s="188">
        <v>2.42</v>
      </c>
      <c r="F90" s="188">
        <v>2.2400000000000002</v>
      </c>
      <c r="G90" s="188">
        <v>2.2799999999999998</v>
      </c>
      <c r="H90" s="188">
        <v>2.33</v>
      </c>
      <c r="I90" s="188">
        <v>2.37</v>
      </c>
      <c r="J90" s="188">
        <v>2.41</v>
      </c>
      <c r="K90" s="188">
        <v>2.41</v>
      </c>
      <c r="L90" s="188">
        <v>2.33</v>
      </c>
      <c r="M90" s="188">
        <v>2.89</v>
      </c>
      <c r="N90" s="188">
        <v>3.07</v>
      </c>
      <c r="O90" s="188">
        <v>3.15</v>
      </c>
      <c r="P90" s="188">
        <v>3.09</v>
      </c>
      <c r="Q90" s="188">
        <v>3.01</v>
      </c>
      <c r="R90" s="188">
        <v>2.8</v>
      </c>
      <c r="S90" s="188">
        <v>2.79</v>
      </c>
      <c r="T90" s="188">
        <v>2.83</v>
      </c>
      <c r="U90" s="188">
        <v>2.87</v>
      </c>
      <c r="V90" s="188">
        <v>2.91</v>
      </c>
      <c r="W90" s="188">
        <v>2.91</v>
      </c>
      <c r="X90" s="188">
        <v>2.94</v>
      </c>
      <c r="Y90" s="188">
        <v>3.27</v>
      </c>
      <c r="Z90" s="188">
        <v>3.41</v>
      </c>
      <c r="AA90" s="188"/>
    </row>
    <row r="91" spans="1:27" ht="11.25" customHeight="1" x14ac:dyDescent="0.2">
      <c r="A91" s="185" t="s">
        <v>0</v>
      </c>
      <c r="C91" s="189">
        <v>0</v>
      </c>
      <c r="D91" s="189">
        <v>3.0000000000000249E-2</v>
      </c>
      <c r="E91" s="189">
        <v>3.0000000000000249E-2</v>
      </c>
      <c r="F91" s="189">
        <v>2.9999999999999805E-2</v>
      </c>
      <c r="G91" s="189">
        <v>0.04</v>
      </c>
      <c r="H91" s="189">
        <v>0.04</v>
      </c>
      <c r="I91" s="189">
        <v>0.04</v>
      </c>
      <c r="J91" s="189">
        <v>2.9999999999999805E-2</v>
      </c>
      <c r="K91" s="189">
        <v>0.04</v>
      </c>
      <c r="L91" s="189">
        <v>0.14000000000000001</v>
      </c>
      <c r="M91" s="189">
        <v>6.0000000000000053E-2</v>
      </c>
      <c r="N91" s="189">
        <v>5.0000000000000266E-2</v>
      </c>
      <c r="O91" s="189">
        <v>6.0000000000000053E-2</v>
      </c>
      <c r="P91" s="189">
        <v>5.0000000000000266E-2</v>
      </c>
      <c r="Q91" s="189">
        <v>5.0000000000000266E-2</v>
      </c>
      <c r="R91" s="189">
        <v>0.04</v>
      </c>
      <c r="S91" s="189">
        <v>0.04</v>
      </c>
      <c r="T91" s="189">
        <v>2.9999999999999805E-2</v>
      </c>
      <c r="U91" s="189">
        <v>2.9999999999999805E-2</v>
      </c>
      <c r="V91" s="189">
        <v>2.9999999999999805E-2</v>
      </c>
      <c r="W91" s="189">
        <v>2.9999999999999805E-2</v>
      </c>
      <c r="X91" s="189">
        <v>3.0000000000000249E-2</v>
      </c>
      <c r="Y91" s="189">
        <v>0.04</v>
      </c>
      <c r="Z91" s="189">
        <v>0.04</v>
      </c>
      <c r="AA91" s="188"/>
    </row>
    <row r="93" spans="1:27" ht="12" customHeight="1" x14ac:dyDescent="0.2">
      <c r="A93" s="184" t="s">
        <v>5</v>
      </c>
    </row>
    <row r="94" spans="1:27" ht="11.25" customHeight="1" x14ac:dyDescent="0.2">
      <c r="A94" s="185" t="s">
        <v>6</v>
      </c>
      <c r="C94" s="188">
        <v>0</v>
      </c>
      <c r="D94" s="188">
        <v>0</v>
      </c>
      <c r="E94" s="188">
        <v>0</v>
      </c>
      <c r="F94" s="188">
        <v>0</v>
      </c>
      <c r="G94" s="188">
        <v>0</v>
      </c>
      <c r="H94" s="188">
        <v>0</v>
      </c>
      <c r="I94" s="188">
        <v>0</v>
      </c>
      <c r="J94" s="188">
        <v>0</v>
      </c>
      <c r="K94" s="188">
        <v>0</v>
      </c>
      <c r="L94" s="188">
        <v>0</v>
      </c>
      <c r="M94" s="188">
        <v>0</v>
      </c>
      <c r="N94" s="188">
        <v>0</v>
      </c>
      <c r="O94" s="188">
        <v>0</v>
      </c>
      <c r="P94" s="188">
        <v>0</v>
      </c>
      <c r="Q94" s="188">
        <v>0</v>
      </c>
      <c r="R94" s="188">
        <v>0</v>
      </c>
      <c r="S94" s="188">
        <v>0</v>
      </c>
      <c r="T94" s="188">
        <v>0</v>
      </c>
      <c r="U94" s="188">
        <v>0</v>
      </c>
      <c r="V94" s="188">
        <v>0</v>
      </c>
      <c r="W94" s="188">
        <v>0</v>
      </c>
      <c r="X94" s="188">
        <v>0</v>
      </c>
      <c r="Y94" s="188">
        <v>0</v>
      </c>
      <c r="Z94" s="188">
        <v>0</v>
      </c>
      <c r="AA94" s="188"/>
    </row>
    <row r="95" spans="1:27" ht="11.25" customHeight="1" x14ac:dyDescent="0.2">
      <c r="A95" s="185" t="s">
        <v>7</v>
      </c>
      <c r="C95" s="188">
        <v>0</v>
      </c>
      <c r="D95" s="188">
        <v>0</v>
      </c>
      <c r="E95" s="188">
        <v>0</v>
      </c>
      <c r="F95" s="188">
        <v>0</v>
      </c>
      <c r="G95" s="188">
        <v>0</v>
      </c>
      <c r="H95" s="188">
        <v>0</v>
      </c>
      <c r="I95" s="188">
        <v>0</v>
      </c>
      <c r="J95" s="188">
        <v>0</v>
      </c>
      <c r="K95" s="188">
        <v>0</v>
      </c>
      <c r="L95" s="188">
        <v>0</v>
      </c>
      <c r="M95" s="188">
        <v>0</v>
      </c>
      <c r="N95" s="188">
        <v>0</v>
      </c>
      <c r="O95" s="188">
        <v>0</v>
      </c>
      <c r="P95" s="188">
        <v>0</v>
      </c>
      <c r="Q95" s="188">
        <v>0</v>
      </c>
      <c r="R95" s="188">
        <v>0</v>
      </c>
      <c r="S95" s="188">
        <v>0</v>
      </c>
      <c r="T95" s="188">
        <v>0</v>
      </c>
      <c r="U95" s="188">
        <v>0</v>
      </c>
      <c r="V95" s="188">
        <v>0</v>
      </c>
      <c r="W95" s="188">
        <v>0</v>
      </c>
      <c r="X95" s="188">
        <v>0</v>
      </c>
      <c r="Y95" s="188">
        <v>0</v>
      </c>
      <c r="Z95" s="188">
        <v>0</v>
      </c>
      <c r="AA95" s="188"/>
    </row>
    <row r="97" spans="1:27" ht="12" customHeight="1" x14ac:dyDescent="0.2">
      <c r="A97" s="184" t="s">
        <v>199</v>
      </c>
    </row>
    <row r="98" spans="1:27" ht="11.25" customHeight="1" x14ac:dyDescent="0.2">
      <c r="A98" s="185" t="s">
        <v>200</v>
      </c>
      <c r="C98" s="186">
        <v>0</v>
      </c>
      <c r="D98" s="186">
        <v>0</v>
      </c>
      <c r="E98" s="186">
        <v>0</v>
      </c>
      <c r="F98" s="186">
        <v>0</v>
      </c>
      <c r="G98" s="186">
        <v>0</v>
      </c>
      <c r="H98" s="186">
        <v>0</v>
      </c>
      <c r="I98" s="186">
        <v>0</v>
      </c>
      <c r="J98" s="186">
        <v>0</v>
      </c>
      <c r="K98" s="186">
        <v>0</v>
      </c>
      <c r="L98" s="186">
        <v>0</v>
      </c>
      <c r="M98" s="186">
        <v>0</v>
      </c>
      <c r="N98" s="186">
        <v>0</v>
      </c>
      <c r="O98" s="186">
        <v>0</v>
      </c>
      <c r="P98" s="186">
        <v>0</v>
      </c>
      <c r="Q98" s="186">
        <v>0</v>
      </c>
      <c r="R98" s="186">
        <v>0</v>
      </c>
      <c r="S98" s="186">
        <v>0</v>
      </c>
      <c r="T98" s="186">
        <v>0</v>
      </c>
      <c r="U98" s="186">
        <v>0</v>
      </c>
      <c r="V98" s="186">
        <v>0</v>
      </c>
      <c r="W98" s="186">
        <v>0</v>
      </c>
      <c r="X98" s="186">
        <v>0</v>
      </c>
      <c r="Y98" s="186">
        <v>0</v>
      </c>
      <c r="Z98" s="186">
        <v>0</v>
      </c>
      <c r="AA98" s="186">
        <v>0</v>
      </c>
    </row>
    <row r="99" spans="1:27" ht="11.25" customHeight="1" thickBot="1" x14ac:dyDescent="0.25">
      <c r="A99" s="185" t="s">
        <v>206</v>
      </c>
      <c r="C99" s="186">
        <v>0</v>
      </c>
      <c r="D99" s="186">
        <v>0</v>
      </c>
      <c r="E99" s="186">
        <v>0</v>
      </c>
      <c r="F99" s="186">
        <v>0</v>
      </c>
      <c r="G99" s="186">
        <v>0</v>
      </c>
      <c r="H99" s="186">
        <v>0</v>
      </c>
      <c r="I99" s="186">
        <v>0</v>
      </c>
      <c r="J99" s="186">
        <v>0</v>
      </c>
      <c r="K99" s="186">
        <v>0</v>
      </c>
      <c r="L99" s="186">
        <v>0</v>
      </c>
      <c r="M99" s="186">
        <v>0</v>
      </c>
      <c r="N99" s="186">
        <v>0</v>
      </c>
      <c r="O99" s="186">
        <v>0</v>
      </c>
      <c r="P99" s="186">
        <v>0</v>
      </c>
      <c r="Q99" s="186">
        <v>0</v>
      </c>
      <c r="R99" s="186">
        <v>0</v>
      </c>
      <c r="S99" s="186">
        <v>0</v>
      </c>
      <c r="T99" s="186">
        <v>0</v>
      </c>
      <c r="U99" s="186">
        <v>0</v>
      </c>
      <c r="V99" s="186">
        <v>0</v>
      </c>
      <c r="W99" s="186">
        <v>0</v>
      </c>
      <c r="X99" s="186">
        <v>0</v>
      </c>
      <c r="Y99" s="186">
        <v>0</v>
      </c>
      <c r="Z99" s="186">
        <v>0</v>
      </c>
      <c r="AA99" s="186">
        <v>0</v>
      </c>
    </row>
    <row r="100" spans="1:27" ht="11.25" customHeight="1" thickBot="1" x14ac:dyDescent="0.25">
      <c r="A100" s="191" t="s">
        <v>146</v>
      </c>
      <c r="B100" s="192"/>
      <c r="C100" s="193">
        <v>0</v>
      </c>
      <c r="D100" s="193">
        <v>0</v>
      </c>
      <c r="E100" s="193">
        <v>0</v>
      </c>
      <c r="F100" s="193">
        <v>0</v>
      </c>
      <c r="G100" s="193">
        <v>0</v>
      </c>
      <c r="H100" s="193">
        <v>0</v>
      </c>
      <c r="I100" s="193">
        <v>0</v>
      </c>
      <c r="J100" s="193">
        <v>0</v>
      </c>
      <c r="K100" s="193">
        <v>0</v>
      </c>
      <c r="L100" s="193">
        <v>0</v>
      </c>
      <c r="M100" s="193">
        <v>0</v>
      </c>
      <c r="N100" s="193">
        <v>0</v>
      </c>
      <c r="O100" s="193">
        <v>0</v>
      </c>
      <c r="P100" s="193">
        <v>0</v>
      </c>
      <c r="Q100" s="193">
        <v>0</v>
      </c>
      <c r="R100" s="193">
        <v>0</v>
      </c>
      <c r="S100" s="193">
        <v>0</v>
      </c>
      <c r="T100" s="193">
        <v>0</v>
      </c>
      <c r="U100" s="193">
        <v>0</v>
      </c>
      <c r="V100" s="193">
        <v>0</v>
      </c>
      <c r="W100" s="193">
        <v>0</v>
      </c>
      <c r="X100" s="193">
        <v>0</v>
      </c>
      <c r="Y100" s="193">
        <v>0</v>
      </c>
      <c r="Z100" s="193">
        <v>0</v>
      </c>
      <c r="AA100" s="194">
        <v>0</v>
      </c>
    </row>
    <row r="101" spans="1:27" ht="11.25" customHeight="1" x14ac:dyDescent="0.2">
      <c r="A101" s="185" t="s">
        <v>2</v>
      </c>
      <c r="C101" s="186">
        <v>0</v>
      </c>
      <c r="D101" s="186">
        <v>0</v>
      </c>
      <c r="E101" s="186">
        <v>0</v>
      </c>
      <c r="F101" s="186">
        <v>0</v>
      </c>
      <c r="G101" s="186">
        <v>0</v>
      </c>
      <c r="H101" s="186">
        <v>0</v>
      </c>
      <c r="I101" s="186">
        <v>0</v>
      </c>
      <c r="J101" s="186">
        <v>0</v>
      </c>
      <c r="K101" s="186">
        <v>0</v>
      </c>
      <c r="L101" s="186">
        <v>0</v>
      </c>
      <c r="M101" s="186">
        <v>0</v>
      </c>
      <c r="N101" s="186">
        <v>0</v>
      </c>
      <c r="O101" s="186">
        <v>0</v>
      </c>
      <c r="P101" s="186">
        <v>0</v>
      </c>
      <c r="Q101" s="186">
        <v>0</v>
      </c>
      <c r="R101" s="186">
        <v>0</v>
      </c>
      <c r="S101" s="186">
        <v>0</v>
      </c>
      <c r="T101" s="186">
        <v>0</v>
      </c>
      <c r="U101" s="186">
        <v>0</v>
      </c>
      <c r="V101" s="186">
        <v>0</v>
      </c>
      <c r="W101" s="186">
        <v>0</v>
      </c>
      <c r="X101" s="186">
        <v>0</v>
      </c>
      <c r="Y101" s="186">
        <v>0</v>
      </c>
      <c r="Z101" s="186">
        <v>0</v>
      </c>
      <c r="AA101" s="186">
        <v>0</v>
      </c>
    </row>
    <row r="102" spans="1:27" ht="11.25" customHeight="1" x14ac:dyDescent="0.2">
      <c r="A102" s="185" t="s">
        <v>0</v>
      </c>
      <c r="C102" s="187">
        <v>0</v>
      </c>
      <c r="D102" s="187">
        <v>0</v>
      </c>
      <c r="E102" s="187">
        <v>0</v>
      </c>
      <c r="F102" s="187">
        <v>0</v>
      </c>
      <c r="G102" s="187">
        <v>0</v>
      </c>
      <c r="H102" s="187">
        <v>0</v>
      </c>
      <c r="I102" s="187">
        <v>0</v>
      </c>
      <c r="J102" s="187">
        <v>0</v>
      </c>
      <c r="K102" s="187">
        <v>0</v>
      </c>
      <c r="L102" s="187">
        <v>0</v>
      </c>
      <c r="M102" s="187">
        <v>0</v>
      </c>
      <c r="N102" s="187">
        <v>0</v>
      </c>
      <c r="O102" s="187">
        <v>0</v>
      </c>
      <c r="P102" s="187">
        <v>0</v>
      </c>
      <c r="Q102" s="187">
        <v>0</v>
      </c>
      <c r="R102" s="187">
        <v>0</v>
      </c>
      <c r="S102" s="187">
        <v>0</v>
      </c>
      <c r="T102" s="187">
        <v>0</v>
      </c>
      <c r="U102" s="187">
        <v>0</v>
      </c>
      <c r="V102" s="187">
        <v>0</v>
      </c>
      <c r="W102" s="187">
        <v>0</v>
      </c>
      <c r="X102" s="187">
        <v>0</v>
      </c>
      <c r="Y102" s="187">
        <v>0</v>
      </c>
      <c r="Z102" s="187">
        <v>0</v>
      </c>
      <c r="AA102" s="187">
        <v>0</v>
      </c>
    </row>
    <row r="103" spans="1:27" ht="13.5" customHeight="1" thickBot="1" x14ac:dyDescent="0.25"/>
    <row r="104" spans="1:27" ht="12" customHeight="1" thickBot="1" x14ac:dyDescent="0.25">
      <c r="A104" s="181" t="s">
        <v>9</v>
      </c>
    </row>
    <row r="105" spans="1:27" ht="13.5" customHeight="1" thickBot="1" x14ac:dyDescent="0.25"/>
    <row r="106" spans="1:27" ht="12" customHeight="1" thickBot="1" x14ac:dyDescent="0.25">
      <c r="A106" s="182" t="s">
        <v>201</v>
      </c>
      <c r="C106" s="183" t="s">
        <v>157</v>
      </c>
      <c r="D106" s="183" t="s">
        <v>158</v>
      </c>
      <c r="E106" s="183" t="s">
        <v>159</v>
      </c>
      <c r="F106" s="183" t="s">
        <v>160</v>
      </c>
      <c r="G106" s="183" t="s">
        <v>161</v>
      </c>
      <c r="H106" s="183" t="s">
        <v>162</v>
      </c>
      <c r="I106" s="183" t="s">
        <v>163</v>
      </c>
      <c r="J106" s="183" t="s">
        <v>164</v>
      </c>
      <c r="K106" s="183" t="s">
        <v>165</v>
      </c>
      <c r="L106" s="183" t="s">
        <v>166</v>
      </c>
      <c r="M106" s="183" t="s">
        <v>167</v>
      </c>
      <c r="N106" s="183" t="s">
        <v>168</v>
      </c>
      <c r="O106" s="183" t="s">
        <v>169</v>
      </c>
      <c r="P106" s="183" t="s">
        <v>170</v>
      </c>
      <c r="Q106" s="183" t="s">
        <v>171</v>
      </c>
      <c r="R106" s="183" t="s">
        <v>172</v>
      </c>
      <c r="S106" s="183" t="s">
        <v>173</v>
      </c>
      <c r="T106" s="183" t="s">
        <v>174</v>
      </c>
      <c r="U106" s="183" t="s">
        <v>175</v>
      </c>
      <c r="V106" s="183" t="s">
        <v>176</v>
      </c>
      <c r="W106" s="183" t="s">
        <v>177</v>
      </c>
      <c r="X106" s="183" t="s">
        <v>178</v>
      </c>
      <c r="Y106" s="183" t="s">
        <v>179</v>
      </c>
      <c r="Z106" s="183" t="s">
        <v>180</v>
      </c>
      <c r="AA106" s="183" t="s">
        <v>39</v>
      </c>
    </row>
    <row r="107" spans="1:27" ht="11.25" customHeight="1" x14ac:dyDescent="0.2">
      <c r="A107" s="185" t="s">
        <v>202</v>
      </c>
      <c r="C107" s="186">
        <v>0</v>
      </c>
      <c r="D107" s="186">
        <v>0</v>
      </c>
      <c r="E107" s="186">
        <v>0</v>
      </c>
      <c r="F107" s="186">
        <v>0</v>
      </c>
      <c r="G107" s="186">
        <v>0</v>
      </c>
      <c r="H107" s="186">
        <v>0</v>
      </c>
      <c r="I107" s="186">
        <v>0</v>
      </c>
      <c r="J107" s="186">
        <v>0</v>
      </c>
      <c r="K107" s="186">
        <v>0</v>
      </c>
      <c r="L107" s="186">
        <v>0</v>
      </c>
      <c r="M107" s="186">
        <v>0</v>
      </c>
      <c r="N107" s="186">
        <v>0</v>
      </c>
      <c r="O107" s="186">
        <v>0</v>
      </c>
      <c r="P107" s="186">
        <v>0</v>
      </c>
      <c r="Q107" s="186">
        <v>0</v>
      </c>
      <c r="R107" s="186">
        <v>0</v>
      </c>
      <c r="S107" s="186">
        <v>0</v>
      </c>
      <c r="T107" s="186">
        <v>0</v>
      </c>
      <c r="U107" s="186">
        <v>0</v>
      </c>
      <c r="V107" s="186">
        <v>0</v>
      </c>
      <c r="W107" s="186">
        <v>0</v>
      </c>
      <c r="X107" s="186">
        <v>0</v>
      </c>
      <c r="Y107" s="186">
        <v>0</v>
      </c>
      <c r="Z107" s="186">
        <v>0</v>
      </c>
      <c r="AA107" s="186">
        <v>0</v>
      </c>
    </row>
    <row r="108" spans="1:27" ht="11.25" customHeight="1" x14ac:dyDescent="0.2">
      <c r="A108" s="185" t="s">
        <v>203</v>
      </c>
      <c r="C108" s="186">
        <v>0</v>
      </c>
      <c r="D108" s="186">
        <v>0</v>
      </c>
      <c r="E108" s="186">
        <v>0</v>
      </c>
      <c r="F108" s="186">
        <v>0</v>
      </c>
      <c r="G108" s="186">
        <v>0</v>
      </c>
      <c r="H108" s="186">
        <v>0</v>
      </c>
      <c r="I108" s="186">
        <v>0</v>
      </c>
      <c r="J108" s="186">
        <v>0</v>
      </c>
      <c r="K108" s="186">
        <v>0</v>
      </c>
      <c r="L108" s="186">
        <v>0</v>
      </c>
      <c r="M108" s="186">
        <v>0</v>
      </c>
      <c r="N108" s="186">
        <v>0</v>
      </c>
      <c r="O108" s="186">
        <v>0</v>
      </c>
      <c r="P108" s="186">
        <v>0</v>
      </c>
      <c r="Q108" s="186">
        <v>0</v>
      </c>
      <c r="R108" s="186">
        <v>0</v>
      </c>
      <c r="S108" s="186">
        <v>0</v>
      </c>
      <c r="T108" s="186">
        <v>0</v>
      </c>
      <c r="U108" s="186">
        <v>0</v>
      </c>
      <c r="V108" s="186">
        <v>0</v>
      </c>
      <c r="W108" s="186">
        <v>0</v>
      </c>
      <c r="X108" s="186">
        <v>0</v>
      </c>
      <c r="Y108" s="186">
        <v>0</v>
      </c>
      <c r="Z108" s="186">
        <v>0</v>
      </c>
      <c r="AA108" s="186">
        <v>0</v>
      </c>
    </row>
    <row r="109" spans="1:27" ht="11.25" customHeight="1" x14ac:dyDescent="0.2">
      <c r="A109" s="185" t="s">
        <v>204</v>
      </c>
      <c r="C109" s="187">
        <v>0</v>
      </c>
      <c r="D109" s="187">
        <v>0</v>
      </c>
      <c r="E109" s="187">
        <v>0</v>
      </c>
      <c r="F109" s="187">
        <v>0</v>
      </c>
      <c r="G109" s="187">
        <v>0</v>
      </c>
      <c r="H109" s="187">
        <v>0</v>
      </c>
      <c r="I109" s="187">
        <v>0</v>
      </c>
      <c r="J109" s="187">
        <v>0</v>
      </c>
      <c r="K109" s="187">
        <v>0</v>
      </c>
      <c r="L109" s="187">
        <v>0</v>
      </c>
      <c r="M109" s="187">
        <v>0</v>
      </c>
      <c r="N109" s="187">
        <v>0</v>
      </c>
      <c r="O109" s="187">
        <v>0</v>
      </c>
      <c r="P109" s="187">
        <v>0</v>
      </c>
      <c r="Q109" s="187">
        <v>0</v>
      </c>
      <c r="R109" s="187">
        <v>0</v>
      </c>
      <c r="S109" s="187">
        <v>0</v>
      </c>
      <c r="T109" s="187">
        <v>0</v>
      </c>
      <c r="U109" s="187">
        <v>0</v>
      </c>
      <c r="V109" s="187">
        <v>0</v>
      </c>
      <c r="W109" s="187">
        <v>0</v>
      </c>
      <c r="X109" s="187">
        <v>0</v>
      </c>
      <c r="Y109" s="187">
        <v>0</v>
      </c>
      <c r="Z109" s="187">
        <v>0</v>
      </c>
      <c r="AA109" s="187">
        <v>0</v>
      </c>
    </row>
    <row r="110" spans="1:27" ht="13.5" customHeight="1" thickBot="1" x14ac:dyDescent="0.25"/>
    <row r="111" spans="1:27" ht="12" customHeight="1" thickBot="1" x14ac:dyDescent="0.25">
      <c r="A111" s="182" t="s">
        <v>205</v>
      </c>
      <c r="C111" s="183" t="s">
        <v>157</v>
      </c>
      <c r="D111" s="183" t="s">
        <v>158</v>
      </c>
      <c r="E111" s="183" t="s">
        <v>159</v>
      </c>
      <c r="F111" s="183" t="s">
        <v>160</v>
      </c>
      <c r="G111" s="183" t="s">
        <v>161</v>
      </c>
      <c r="H111" s="183" t="s">
        <v>162</v>
      </c>
      <c r="I111" s="183" t="s">
        <v>163</v>
      </c>
      <c r="J111" s="183" t="s">
        <v>164</v>
      </c>
      <c r="K111" s="183" t="s">
        <v>165</v>
      </c>
      <c r="L111" s="183" t="s">
        <v>166</v>
      </c>
      <c r="M111" s="183" t="s">
        <v>167</v>
      </c>
      <c r="N111" s="183" t="s">
        <v>168</v>
      </c>
      <c r="O111" s="183" t="s">
        <v>169</v>
      </c>
      <c r="P111" s="183" t="s">
        <v>170</v>
      </c>
      <c r="Q111" s="183" t="s">
        <v>171</v>
      </c>
      <c r="R111" s="183" t="s">
        <v>172</v>
      </c>
      <c r="S111" s="183" t="s">
        <v>173</v>
      </c>
      <c r="T111" s="183" t="s">
        <v>174</v>
      </c>
      <c r="U111" s="183" t="s">
        <v>175</v>
      </c>
      <c r="V111" s="183" t="s">
        <v>176</v>
      </c>
      <c r="W111" s="183" t="s">
        <v>177</v>
      </c>
      <c r="X111" s="183" t="s">
        <v>178</v>
      </c>
      <c r="Y111" s="183" t="s">
        <v>179</v>
      </c>
      <c r="Z111" s="183" t="s">
        <v>180</v>
      </c>
      <c r="AA111" s="183" t="s">
        <v>39</v>
      </c>
    </row>
    <row r="112" spans="1:27" ht="11.25" customHeight="1" x14ac:dyDescent="0.2">
      <c r="A112" s="185" t="s">
        <v>205</v>
      </c>
      <c r="C112" s="186">
        <v>0</v>
      </c>
      <c r="D112" s="186">
        <v>0</v>
      </c>
      <c r="E112" s="186">
        <v>0</v>
      </c>
      <c r="F112" s="186">
        <v>0</v>
      </c>
      <c r="G112" s="186">
        <v>0</v>
      </c>
      <c r="H112" s="186">
        <v>0</v>
      </c>
      <c r="I112" s="186">
        <v>0</v>
      </c>
      <c r="J112" s="186">
        <v>0</v>
      </c>
      <c r="K112" s="186">
        <v>0</v>
      </c>
      <c r="L112" s="186">
        <v>0</v>
      </c>
      <c r="M112" s="186">
        <v>0</v>
      </c>
      <c r="N112" s="186">
        <v>0</v>
      </c>
      <c r="O112" s="186">
        <v>0</v>
      </c>
      <c r="P112" s="186">
        <v>0</v>
      </c>
      <c r="Q112" s="186">
        <v>0</v>
      </c>
      <c r="R112" s="186">
        <v>0</v>
      </c>
      <c r="S112" s="186">
        <v>0</v>
      </c>
      <c r="T112" s="186">
        <v>0</v>
      </c>
      <c r="U112" s="186">
        <v>0</v>
      </c>
      <c r="V112" s="186">
        <v>0</v>
      </c>
      <c r="W112" s="186">
        <v>0</v>
      </c>
      <c r="X112" s="186">
        <v>0</v>
      </c>
      <c r="Y112" s="186">
        <v>0</v>
      </c>
      <c r="Z112" s="186">
        <v>0</v>
      </c>
      <c r="AA112" s="186">
        <v>0</v>
      </c>
    </row>
    <row r="113" spans="1:27" ht="13.5" customHeight="1" thickBot="1" x14ac:dyDescent="0.25"/>
    <row r="114" spans="1:27" ht="11.25" customHeight="1" thickBot="1" x14ac:dyDescent="0.25">
      <c r="A114" s="191" t="s">
        <v>204</v>
      </c>
      <c r="B114" s="192"/>
      <c r="C114" s="193">
        <v>0</v>
      </c>
      <c r="D114" s="193">
        <v>0</v>
      </c>
      <c r="E114" s="193">
        <v>0</v>
      </c>
      <c r="F114" s="193">
        <v>0</v>
      </c>
      <c r="G114" s="193">
        <v>0</v>
      </c>
      <c r="H114" s="193">
        <v>0</v>
      </c>
      <c r="I114" s="193">
        <v>0</v>
      </c>
      <c r="J114" s="193">
        <v>0</v>
      </c>
      <c r="K114" s="193">
        <v>0</v>
      </c>
      <c r="L114" s="193">
        <v>0</v>
      </c>
      <c r="M114" s="193">
        <v>0</v>
      </c>
      <c r="N114" s="193">
        <v>0</v>
      </c>
      <c r="O114" s="193">
        <v>0</v>
      </c>
      <c r="P114" s="193">
        <v>0</v>
      </c>
      <c r="Q114" s="193">
        <v>0</v>
      </c>
      <c r="R114" s="193">
        <v>0</v>
      </c>
      <c r="S114" s="193">
        <v>0</v>
      </c>
      <c r="T114" s="193">
        <v>0</v>
      </c>
      <c r="U114" s="193">
        <v>0</v>
      </c>
      <c r="V114" s="193">
        <v>0</v>
      </c>
      <c r="W114" s="193">
        <v>0</v>
      </c>
      <c r="X114" s="193">
        <v>0</v>
      </c>
      <c r="Y114" s="193">
        <v>0</v>
      </c>
      <c r="Z114" s="193">
        <v>0</v>
      </c>
      <c r="AA114" s="194">
        <v>0</v>
      </c>
    </row>
    <row r="116" spans="1:27" ht="12" customHeight="1" x14ac:dyDescent="0.2">
      <c r="A116" s="184" t="s">
        <v>197</v>
      </c>
    </row>
    <row r="117" spans="1:27" ht="11.25" customHeight="1" x14ac:dyDescent="0.2">
      <c r="A117" s="185" t="s">
        <v>202</v>
      </c>
      <c r="C117" s="186">
        <v>0</v>
      </c>
      <c r="D117" s="186">
        <v>0</v>
      </c>
      <c r="E117" s="186">
        <v>0</v>
      </c>
      <c r="F117" s="186">
        <v>0</v>
      </c>
      <c r="G117" s="186">
        <v>0</v>
      </c>
      <c r="H117" s="186">
        <v>0</v>
      </c>
      <c r="I117" s="186">
        <v>0</v>
      </c>
      <c r="J117" s="186">
        <v>0</v>
      </c>
      <c r="K117" s="186">
        <v>0</v>
      </c>
      <c r="L117" s="186">
        <v>0</v>
      </c>
      <c r="M117" s="186">
        <v>0</v>
      </c>
      <c r="N117" s="186">
        <v>0</v>
      </c>
      <c r="O117" s="186">
        <v>0</v>
      </c>
      <c r="P117" s="186">
        <v>0</v>
      </c>
      <c r="Q117" s="186">
        <v>0</v>
      </c>
      <c r="R117" s="186">
        <v>0</v>
      </c>
      <c r="S117" s="186">
        <v>0</v>
      </c>
      <c r="T117" s="186">
        <v>0</v>
      </c>
      <c r="U117" s="186">
        <v>0</v>
      </c>
      <c r="V117" s="186">
        <v>0</v>
      </c>
      <c r="W117" s="186">
        <v>0</v>
      </c>
      <c r="X117" s="186">
        <v>0</v>
      </c>
      <c r="Y117" s="186">
        <v>0</v>
      </c>
      <c r="Z117" s="186">
        <v>0</v>
      </c>
      <c r="AA117" s="186">
        <v>0</v>
      </c>
    </row>
    <row r="118" spans="1:27" ht="11.25" customHeight="1" x14ac:dyDescent="0.2">
      <c r="A118" s="185" t="s">
        <v>203</v>
      </c>
      <c r="C118" s="186">
        <v>0</v>
      </c>
      <c r="D118" s="186">
        <v>0</v>
      </c>
      <c r="E118" s="186">
        <v>0</v>
      </c>
      <c r="F118" s="186">
        <v>0</v>
      </c>
      <c r="G118" s="186">
        <v>0</v>
      </c>
      <c r="H118" s="186">
        <v>0</v>
      </c>
      <c r="I118" s="186">
        <v>0</v>
      </c>
      <c r="J118" s="186">
        <v>0</v>
      </c>
      <c r="K118" s="186">
        <v>0</v>
      </c>
      <c r="L118" s="186">
        <v>0</v>
      </c>
      <c r="M118" s="186">
        <v>0</v>
      </c>
      <c r="N118" s="186">
        <v>0</v>
      </c>
      <c r="O118" s="186">
        <v>0</v>
      </c>
      <c r="P118" s="186">
        <v>0</v>
      </c>
      <c r="Q118" s="186">
        <v>0</v>
      </c>
      <c r="R118" s="186">
        <v>0</v>
      </c>
      <c r="S118" s="186">
        <v>0</v>
      </c>
      <c r="T118" s="186">
        <v>0</v>
      </c>
      <c r="U118" s="186">
        <v>0</v>
      </c>
      <c r="V118" s="186">
        <v>0</v>
      </c>
      <c r="W118" s="186">
        <v>0</v>
      </c>
      <c r="X118" s="186">
        <v>0</v>
      </c>
      <c r="Y118" s="186">
        <v>0</v>
      </c>
      <c r="Z118" s="186">
        <v>0</v>
      </c>
      <c r="AA118" s="186">
        <v>0</v>
      </c>
    </row>
    <row r="119" spans="1:27" ht="11.25" customHeight="1" x14ac:dyDescent="0.2">
      <c r="A119" s="185" t="s">
        <v>205</v>
      </c>
      <c r="C119" s="186">
        <v>0</v>
      </c>
      <c r="D119" s="186">
        <v>0</v>
      </c>
      <c r="E119" s="186">
        <v>0</v>
      </c>
      <c r="F119" s="186">
        <v>0</v>
      </c>
      <c r="G119" s="186">
        <v>0</v>
      </c>
      <c r="H119" s="186">
        <v>0</v>
      </c>
      <c r="I119" s="186">
        <v>0</v>
      </c>
      <c r="J119" s="186">
        <v>0</v>
      </c>
      <c r="K119" s="186">
        <v>0</v>
      </c>
      <c r="L119" s="186">
        <v>0</v>
      </c>
      <c r="M119" s="186">
        <v>0</v>
      </c>
      <c r="N119" s="186">
        <v>0</v>
      </c>
      <c r="O119" s="186">
        <v>0</v>
      </c>
      <c r="P119" s="186">
        <v>0</v>
      </c>
      <c r="Q119" s="186">
        <v>0</v>
      </c>
      <c r="R119" s="186">
        <v>0</v>
      </c>
      <c r="S119" s="186">
        <v>0</v>
      </c>
      <c r="T119" s="186">
        <v>0</v>
      </c>
      <c r="U119" s="186">
        <v>0</v>
      </c>
      <c r="V119" s="186">
        <v>0</v>
      </c>
      <c r="W119" s="186">
        <v>0</v>
      </c>
      <c r="X119" s="186">
        <v>0</v>
      </c>
      <c r="Y119" s="186">
        <v>0</v>
      </c>
      <c r="Z119" s="186">
        <v>0</v>
      </c>
      <c r="AA119" s="186">
        <v>0</v>
      </c>
    </row>
    <row r="120" spans="1:27" ht="11.25" customHeight="1" x14ac:dyDescent="0.2">
      <c r="A120" s="185" t="s">
        <v>204</v>
      </c>
      <c r="C120" s="187">
        <v>0</v>
      </c>
      <c r="D120" s="187">
        <v>0</v>
      </c>
      <c r="E120" s="187">
        <v>0</v>
      </c>
      <c r="F120" s="187">
        <v>0</v>
      </c>
      <c r="G120" s="187">
        <v>0</v>
      </c>
      <c r="H120" s="187">
        <v>0</v>
      </c>
      <c r="I120" s="187">
        <v>0</v>
      </c>
      <c r="J120" s="187">
        <v>0</v>
      </c>
      <c r="K120" s="187">
        <v>0</v>
      </c>
      <c r="L120" s="187">
        <v>0</v>
      </c>
      <c r="M120" s="187">
        <v>0</v>
      </c>
      <c r="N120" s="187">
        <v>0</v>
      </c>
      <c r="O120" s="187">
        <v>0</v>
      </c>
      <c r="P120" s="187">
        <v>0</v>
      </c>
      <c r="Q120" s="187">
        <v>0</v>
      </c>
      <c r="R120" s="187">
        <v>0</v>
      </c>
      <c r="S120" s="187">
        <v>0</v>
      </c>
      <c r="T120" s="187">
        <v>0</v>
      </c>
      <c r="U120" s="187">
        <v>0</v>
      </c>
      <c r="V120" s="187">
        <v>0</v>
      </c>
      <c r="W120" s="187">
        <v>0</v>
      </c>
      <c r="X120" s="187">
        <v>0</v>
      </c>
      <c r="Y120" s="187">
        <v>0</v>
      </c>
      <c r="Z120" s="187">
        <v>0</v>
      </c>
      <c r="AA120" s="187">
        <v>0</v>
      </c>
    </row>
    <row r="122" spans="1:27" ht="12" customHeight="1" x14ac:dyDescent="0.2">
      <c r="A122" s="184" t="s">
        <v>0</v>
      </c>
    </row>
    <row r="123" spans="1:27" ht="11.25" customHeight="1" x14ac:dyDescent="0.2">
      <c r="A123" s="185" t="s">
        <v>202</v>
      </c>
      <c r="C123" s="186">
        <v>0</v>
      </c>
      <c r="D123" s="186">
        <v>0</v>
      </c>
      <c r="E123" s="186">
        <v>0</v>
      </c>
      <c r="F123" s="186">
        <v>0</v>
      </c>
      <c r="G123" s="186">
        <v>0</v>
      </c>
      <c r="H123" s="186">
        <v>0</v>
      </c>
      <c r="I123" s="186">
        <v>0</v>
      </c>
      <c r="J123" s="186">
        <v>0</v>
      </c>
      <c r="K123" s="186">
        <v>0</v>
      </c>
      <c r="L123" s="186">
        <v>0</v>
      </c>
      <c r="M123" s="186">
        <v>0</v>
      </c>
      <c r="N123" s="186">
        <v>0</v>
      </c>
      <c r="O123" s="186">
        <v>0</v>
      </c>
      <c r="P123" s="186">
        <v>0</v>
      </c>
      <c r="Q123" s="186">
        <v>0</v>
      </c>
      <c r="R123" s="186">
        <v>0</v>
      </c>
      <c r="S123" s="186">
        <v>0</v>
      </c>
      <c r="T123" s="186">
        <v>0</v>
      </c>
      <c r="U123" s="186">
        <v>0</v>
      </c>
      <c r="V123" s="186">
        <v>0</v>
      </c>
      <c r="W123" s="186">
        <v>0</v>
      </c>
      <c r="X123" s="186">
        <v>0</v>
      </c>
      <c r="Y123" s="186">
        <v>0</v>
      </c>
      <c r="Z123" s="186">
        <v>0</v>
      </c>
      <c r="AA123" s="186">
        <v>0</v>
      </c>
    </row>
    <row r="124" spans="1:27" ht="11.25" customHeight="1" x14ac:dyDescent="0.2">
      <c r="A124" s="185" t="s">
        <v>203</v>
      </c>
      <c r="C124" s="186">
        <v>0</v>
      </c>
      <c r="D124" s="186">
        <v>0</v>
      </c>
      <c r="E124" s="186">
        <v>0</v>
      </c>
      <c r="F124" s="186">
        <v>0</v>
      </c>
      <c r="G124" s="186">
        <v>0</v>
      </c>
      <c r="H124" s="186">
        <v>0</v>
      </c>
      <c r="I124" s="186">
        <v>0</v>
      </c>
      <c r="J124" s="186">
        <v>0</v>
      </c>
      <c r="K124" s="186">
        <v>0</v>
      </c>
      <c r="L124" s="186">
        <v>0</v>
      </c>
      <c r="M124" s="186">
        <v>0</v>
      </c>
      <c r="N124" s="186">
        <v>0</v>
      </c>
      <c r="O124" s="186">
        <v>0</v>
      </c>
      <c r="P124" s="186">
        <v>0</v>
      </c>
      <c r="Q124" s="186">
        <v>0</v>
      </c>
      <c r="R124" s="186">
        <v>0</v>
      </c>
      <c r="S124" s="186">
        <v>0</v>
      </c>
      <c r="T124" s="186">
        <v>0</v>
      </c>
      <c r="U124" s="186">
        <v>0</v>
      </c>
      <c r="V124" s="186">
        <v>0</v>
      </c>
      <c r="W124" s="186">
        <v>0</v>
      </c>
      <c r="X124" s="186">
        <v>0</v>
      </c>
      <c r="Y124" s="186">
        <v>0</v>
      </c>
      <c r="Z124" s="186">
        <v>0</v>
      </c>
      <c r="AA124" s="186">
        <v>0</v>
      </c>
    </row>
    <row r="125" spans="1:27" ht="11.25" customHeight="1" x14ac:dyDescent="0.2">
      <c r="A125" s="185" t="s">
        <v>205</v>
      </c>
      <c r="C125" s="186">
        <v>0</v>
      </c>
      <c r="D125" s="186">
        <v>0</v>
      </c>
      <c r="E125" s="186">
        <v>0</v>
      </c>
      <c r="F125" s="186">
        <v>0</v>
      </c>
      <c r="G125" s="186">
        <v>0</v>
      </c>
      <c r="H125" s="186">
        <v>0</v>
      </c>
      <c r="I125" s="186">
        <v>0</v>
      </c>
      <c r="J125" s="186">
        <v>0</v>
      </c>
      <c r="K125" s="186">
        <v>0</v>
      </c>
      <c r="L125" s="186">
        <v>0</v>
      </c>
      <c r="M125" s="186">
        <v>0</v>
      </c>
      <c r="N125" s="186">
        <v>0</v>
      </c>
      <c r="O125" s="186">
        <v>0</v>
      </c>
      <c r="P125" s="186">
        <v>0</v>
      </c>
      <c r="Q125" s="186">
        <v>0</v>
      </c>
      <c r="R125" s="186">
        <v>0</v>
      </c>
      <c r="S125" s="186">
        <v>0</v>
      </c>
      <c r="T125" s="186">
        <v>0</v>
      </c>
      <c r="U125" s="186">
        <v>0</v>
      </c>
      <c r="V125" s="186">
        <v>0</v>
      </c>
      <c r="W125" s="186">
        <v>0</v>
      </c>
      <c r="X125" s="186">
        <v>0</v>
      </c>
      <c r="Y125" s="186">
        <v>0</v>
      </c>
      <c r="Z125" s="186">
        <v>0</v>
      </c>
      <c r="AA125" s="186">
        <v>0</v>
      </c>
    </row>
    <row r="126" spans="1:27" ht="11.25" customHeight="1" x14ac:dyDescent="0.2">
      <c r="A126" s="185" t="s">
        <v>204</v>
      </c>
      <c r="C126" s="187">
        <v>0</v>
      </c>
      <c r="D126" s="187">
        <v>0</v>
      </c>
      <c r="E126" s="187">
        <v>0</v>
      </c>
      <c r="F126" s="187">
        <v>0</v>
      </c>
      <c r="G126" s="187">
        <v>0</v>
      </c>
      <c r="H126" s="187">
        <v>0</v>
      </c>
      <c r="I126" s="187">
        <v>0</v>
      </c>
      <c r="J126" s="187">
        <v>0</v>
      </c>
      <c r="K126" s="187">
        <v>0</v>
      </c>
      <c r="L126" s="187">
        <v>0</v>
      </c>
      <c r="M126" s="187">
        <v>0</v>
      </c>
      <c r="N126" s="187">
        <v>0</v>
      </c>
      <c r="O126" s="187">
        <v>0</v>
      </c>
      <c r="P126" s="187">
        <v>0</v>
      </c>
      <c r="Q126" s="187">
        <v>0</v>
      </c>
      <c r="R126" s="187">
        <v>0</v>
      </c>
      <c r="S126" s="187">
        <v>0</v>
      </c>
      <c r="T126" s="187">
        <v>0</v>
      </c>
      <c r="U126" s="187">
        <v>0</v>
      </c>
      <c r="V126" s="187">
        <v>0</v>
      </c>
      <c r="W126" s="187">
        <v>0</v>
      </c>
      <c r="X126" s="187">
        <v>0</v>
      </c>
      <c r="Y126" s="187">
        <v>0</v>
      </c>
      <c r="Z126" s="187">
        <v>0</v>
      </c>
      <c r="AA126" s="187">
        <v>0</v>
      </c>
    </row>
    <row r="128" spans="1:27" ht="12" customHeight="1" x14ac:dyDescent="0.2">
      <c r="A128" s="184" t="s">
        <v>198</v>
      </c>
    </row>
    <row r="129" spans="1:27" ht="11.25" customHeight="1" x14ac:dyDescent="0.2">
      <c r="A129" s="185" t="s">
        <v>41</v>
      </c>
      <c r="C129" s="188">
        <v>2.6309999999999998</v>
      </c>
      <c r="D129" s="188">
        <v>2.657</v>
      </c>
      <c r="E129" s="188">
        <v>2.637</v>
      </c>
      <c r="F129" s="188">
        <v>2.4220000000000002</v>
      </c>
      <c r="G129" s="188">
        <v>2.464</v>
      </c>
      <c r="H129" s="188">
        <v>2.5129999999999999</v>
      </c>
      <c r="I129" s="188">
        <v>2.5529999999999999</v>
      </c>
      <c r="J129" s="188">
        <v>2.5910000000000002</v>
      </c>
      <c r="K129" s="188">
        <v>2.5960000000000001</v>
      </c>
      <c r="L129" s="188">
        <v>2.621</v>
      </c>
      <c r="M129" s="188">
        <v>3.2959999999999998</v>
      </c>
      <c r="N129" s="188">
        <v>3.4710000000000001</v>
      </c>
      <c r="O129" s="188">
        <v>3.556</v>
      </c>
      <c r="P129" s="188">
        <v>3.4910000000000001</v>
      </c>
      <c r="Q129" s="188">
        <v>3.411</v>
      </c>
      <c r="R129" s="188">
        <v>3.036</v>
      </c>
      <c r="S129" s="188">
        <v>3.0259999999999998</v>
      </c>
      <c r="T129" s="188">
        <v>3.0609999999999999</v>
      </c>
      <c r="U129" s="188">
        <v>3.0960000000000001</v>
      </c>
      <c r="V129" s="188">
        <v>3.1379999999999999</v>
      </c>
      <c r="W129" s="188">
        <v>3.133</v>
      </c>
      <c r="X129" s="188">
        <v>3.1629999999999998</v>
      </c>
      <c r="Y129" s="188">
        <v>3.67</v>
      </c>
      <c r="Z129" s="188">
        <v>3.8130000000000002</v>
      </c>
      <c r="AA129" s="188"/>
    </row>
    <row r="130" spans="1:27" ht="11.25" customHeight="1" x14ac:dyDescent="0.2">
      <c r="A130" s="185" t="s">
        <v>197</v>
      </c>
      <c r="C130" s="188">
        <v>2.64</v>
      </c>
      <c r="D130" s="188">
        <v>2.649</v>
      </c>
      <c r="E130" s="188">
        <v>2.629</v>
      </c>
      <c r="F130" s="188">
        <v>2.3969999999999998</v>
      </c>
      <c r="G130" s="188">
        <v>2.4340000000000002</v>
      </c>
      <c r="H130" s="188">
        <v>2.4849999999999999</v>
      </c>
      <c r="I130" s="188">
        <v>2.5249999999999999</v>
      </c>
      <c r="J130" s="188">
        <v>2.5630000000000002</v>
      </c>
      <c r="K130" s="188">
        <v>2.5680000000000001</v>
      </c>
      <c r="L130" s="188">
        <v>2.4870000000000001</v>
      </c>
      <c r="M130" s="188">
        <v>3.262</v>
      </c>
      <c r="N130" s="188">
        <v>3.4369999999999998</v>
      </c>
      <c r="O130" s="188">
        <v>3.5219999999999998</v>
      </c>
      <c r="P130" s="188">
        <v>3.4569999999999999</v>
      </c>
      <c r="Q130" s="188">
        <v>3.3769999999999998</v>
      </c>
      <c r="R130" s="188">
        <v>2.98</v>
      </c>
      <c r="S130" s="188">
        <v>2.9750000000000001</v>
      </c>
      <c r="T130" s="188">
        <v>3.01</v>
      </c>
      <c r="U130" s="188">
        <v>3.052</v>
      </c>
      <c r="V130" s="188">
        <v>3.0939999999999999</v>
      </c>
      <c r="W130" s="188">
        <v>3.089</v>
      </c>
      <c r="X130" s="188">
        <v>3.1190000000000002</v>
      </c>
      <c r="Y130" s="188">
        <v>3.6280000000000001</v>
      </c>
      <c r="Z130" s="188">
        <v>3.7709999999999999</v>
      </c>
      <c r="AA130" s="188"/>
    </row>
    <row r="131" spans="1:27" ht="11.25" customHeight="1" x14ac:dyDescent="0.2">
      <c r="A131" s="185" t="s">
        <v>0</v>
      </c>
      <c r="C131" s="189">
        <v>-9.0000000000003411E-3</v>
      </c>
      <c r="D131" s="189">
        <v>8.0000000000000071E-3</v>
      </c>
      <c r="E131" s="189">
        <v>8.0000000000000071E-3</v>
      </c>
      <c r="F131" s="189">
        <v>2.5000000000000355E-2</v>
      </c>
      <c r="G131" s="189">
        <v>2.9999999999999805E-2</v>
      </c>
      <c r="H131" s="189">
        <v>2.8000000000000025E-2</v>
      </c>
      <c r="I131" s="189">
        <v>2.8000000000000025E-2</v>
      </c>
      <c r="J131" s="189">
        <v>2.8000000000000025E-2</v>
      </c>
      <c r="K131" s="189">
        <v>2.8000000000000025E-2</v>
      </c>
      <c r="L131" s="189">
        <v>0.1339999999999999</v>
      </c>
      <c r="M131" s="189">
        <v>3.3999999999999808E-2</v>
      </c>
      <c r="N131" s="189">
        <v>3.4000000000000252E-2</v>
      </c>
      <c r="O131" s="189">
        <v>3.4000000000000252E-2</v>
      </c>
      <c r="P131" s="189">
        <v>3.4000000000000252E-2</v>
      </c>
      <c r="Q131" s="189">
        <v>3.4000000000000252E-2</v>
      </c>
      <c r="R131" s="189">
        <v>5.600000000000005E-2</v>
      </c>
      <c r="S131" s="189">
        <v>5.0999999999999712E-2</v>
      </c>
      <c r="T131" s="189">
        <v>5.1000000000000156E-2</v>
      </c>
      <c r="U131" s="189">
        <v>4.4000000000000039E-2</v>
      </c>
      <c r="V131" s="189">
        <v>4.4000000000000039E-2</v>
      </c>
      <c r="W131" s="189">
        <v>4.4000000000000039E-2</v>
      </c>
      <c r="X131" s="189">
        <v>4.3999999999999595E-2</v>
      </c>
      <c r="Y131" s="189">
        <v>4.1999999999999815E-2</v>
      </c>
      <c r="Z131" s="189">
        <v>4.2000000000000259E-2</v>
      </c>
      <c r="AA131" s="188"/>
    </row>
    <row r="133" spans="1:27" ht="12" customHeight="1" x14ac:dyDescent="0.2">
      <c r="A133" s="184" t="s">
        <v>5</v>
      </c>
    </row>
    <row r="134" spans="1:27" ht="11.25" customHeight="1" x14ac:dyDescent="0.2">
      <c r="A134" s="185" t="s">
        <v>6</v>
      </c>
      <c r="C134" s="188">
        <v>0</v>
      </c>
      <c r="D134" s="188">
        <v>0</v>
      </c>
      <c r="E134" s="188">
        <v>0</v>
      </c>
      <c r="F134" s="188">
        <v>0</v>
      </c>
      <c r="G134" s="188">
        <v>0</v>
      </c>
      <c r="H134" s="188">
        <v>0</v>
      </c>
      <c r="I134" s="188">
        <v>0</v>
      </c>
      <c r="J134" s="188">
        <v>0</v>
      </c>
      <c r="K134" s="188">
        <v>0</v>
      </c>
      <c r="L134" s="188">
        <v>0</v>
      </c>
      <c r="M134" s="188">
        <v>0</v>
      </c>
      <c r="N134" s="188">
        <v>0</v>
      </c>
      <c r="O134" s="188">
        <v>0</v>
      </c>
      <c r="P134" s="188">
        <v>0</v>
      </c>
      <c r="Q134" s="188">
        <v>0</v>
      </c>
      <c r="R134" s="188">
        <v>0</v>
      </c>
      <c r="S134" s="188">
        <v>0</v>
      </c>
      <c r="T134" s="188">
        <v>0</v>
      </c>
      <c r="U134" s="188">
        <v>0</v>
      </c>
      <c r="V134" s="188">
        <v>0</v>
      </c>
      <c r="W134" s="188">
        <v>0</v>
      </c>
      <c r="X134" s="188">
        <v>0</v>
      </c>
      <c r="Y134" s="188">
        <v>0</v>
      </c>
      <c r="Z134" s="188">
        <v>0</v>
      </c>
      <c r="AA134" s="188"/>
    </row>
    <row r="135" spans="1:27" ht="11.25" customHeight="1" x14ac:dyDescent="0.2">
      <c r="A135" s="185" t="s">
        <v>7</v>
      </c>
      <c r="C135" s="188">
        <v>0</v>
      </c>
      <c r="D135" s="188">
        <v>0</v>
      </c>
      <c r="E135" s="188">
        <v>0</v>
      </c>
      <c r="F135" s="188">
        <v>0</v>
      </c>
      <c r="G135" s="188">
        <v>0</v>
      </c>
      <c r="H135" s="188">
        <v>0</v>
      </c>
      <c r="I135" s="188">
        <v>0</v>
      </c>
      <c r="J135" s="188">
        <v>0</v>
      </c>
      <c r="K135" s="188">
        <v>0</v>
      </c>
      <c r="L135" s="188">
        <v>0</v>
      </c>
      <c r="M135" s="188">
        <v>0</v>
      </c>
      <c r="N135" s="188">
        <v>0</v>
      </c>
      <c r="O135" s="188">
        <v>0</v>
      </c>
      <c r="P135" s="188">
        <v>0</v>
      </c>
      <c r="Q135" s="188">
        <v>0</v>
      </c>
      <c r="R135" s="188">
        <v>0</v>
      </c>
      <c r="S135" s="188">
        <v>0</v>
      </c>
      <c r="T135" s="188">
        <v>0</v>
      </c>
      <c r="U135" s="188">
        <v>0</v>
      </c>
      <c r="V135" s="188">
        <v>0</v>
      </c>
      <c r="W135" s="188">
        <v>0</v>
      </c>
      <c r="X135" s="188">
        <v>0</v>
      </c>
      <c r="Y135" s="188">
        <v>0</v>
      </c>
      <c r="Z135" s="188">
        <v>0</v>
      </c>
      <c r="AA135" s="188"/>
    </row>
    <row r="137" spans="1:27" ht="12" customHeight="1" x14ac:dyDescent="0.2">
      <c r="A137" s="184" t="s">
        <v>199</v>
      </c>
    </row>
    <row r="138" spans="1:27" ht="11.25" customHeight="1" x14ac:dyDescent="0.2">
      <c r="A138" s="185" t="s">
        <v>200</v>
      </c>
      <c r="C138" s="186">
        <v>0</v>
      </c>
      <c r="D138" s="186">
        <v>0</v>
      </c>
      <c r="E138" s="190">
        <v>0</v>
      </c>
      <c r="F138" s="190">
        <v>0</v>
      </c>
      <c r="G138" s="190">
        <v>0</v>
      </c>
      <c r="H138" s="190">
        <v>0</v>
      </c>
      <c r="I138" s="190">
        <v>0</v>
      </c>
      <c r="J138" s="186">
        <v>0</v>
      </c>
      <c r="K138" s="186">
        <v>0</v>
      </c>
      <c r="L138" s="186">
        <v>0</v>
      </c>
      <c r="M138" s="186">
        <v>0</v>
      </c>
      <c r="N138" s="186">
        <v>0</v>
      </c>
      <c r="O138" s="186">
        <v>0</v>
      </c>
      <c r="P138" s="186">
        <v>0</v>
      </c>
      <c r="Q138" s="186">
        <v>0</v>
      </c>
      <c r="R138" s="186">
        <v>0</v>
      </c>
      <c r="S138" s="186">
        <v>0</v>
      </c>
      <c r="T138" s="186">
        <v>0</v>
      </c>
      <c r="U138" s="186">
        <v>0</v>
      </c>
      <c r="V138" s="186">
        <v>0</v>
      </c>
      <c r="W138" s="186">
        <v>0</v>
      </c>
      <c r="X138" s="186">
        <v>0</v>
      </c>
      <c r="Y138" s="186">
        <v>0</v>
      </c>
      <c r="Z138" s="186">
        <v>0</v>
      </c>
      <c r="AA138" s="186">
        <v>0</v>
      </c>
    </row>
    <row r="139" spans="1:27" ht="11.25" customHeight="1" thickBot="1" x14ac:dyDescent="0.25">
      <c r="A139" s="185" t="s">
        <v>206</v>
      </c>
      <c r="C139" s="186">
        <v>0</v>
      </c>
      <c r="D139" s="186">
        <v>0</v>
      </c>
      <c r="E139" s="186">
        <v>0</v>
      </c>
      <c r="F139" s="186">
        <v>0</v>
      </c>
      <c r="G139" s="186">
        <v>0</v>
      </c>
      <c r="H139" s="186">
        <v>0</v>
      </c>
      <c r="I139" s="186">
        <v>0</v>
      </c>
      <c r="J139" s="186">
        <v>0</v>
      </c>
      <c r="K139" s="186">
        <v>0</v>
      </c>
      <c r="L139" s="186">
        <v>0</v>
      </c>
      <c r="M139" s="186">
        <v>0</v>
      </c>
      <c r="N139" s="186">
        <v>0</v>
      </c>
      <c r="O139" s="186">
        <v>0</v>
      </c>
      <c r="P139" s="186">
        <v>0</v>
      </c>
      <c r="Q139" s="186">
        <v>0</v>
      </c>
      <c r="R139" s="186">
        <v>0</v>
      </c>
      <c r="S139" s="186">
        <v>0</v>
      </c>
      <c r="T139" s="186">
        <v>0</v>
      </c>
      <c r="U139" s="186">
        <v>0</v>
      </c>
      <c r="V139" s="186">
        <v>0</v>
      </c>
      <c r="W139" s="186">
        <v>0</v>
      </c>
      <c r="X139" s="186">
        <v>0</v>
      </c>
      <c r="Y139" s="186">
        <v>0</v>
      </c>
      <c r="Z139" s="186">
        <v>0</v>
      </c>
      <c r="AA139" s="186">
        <v>0</v>
      </c>
    </row>
    <row r="140" spans="1:27" ht="11.25" customHeight="1" thickBot="1" x14ac:dyDescent="0.25">
      <c r="A140" s="191" t="s">
        <v>146</v>
      </c>
      <c r="B140" s="192"/>
      <c r="C140" s="193">
        <v>0</v>
      </c>
      <c r="D140" s="193">
        <v>0</v>
      </c>
      <c r="E140" s="193">
        <v>0</v>
      </c>
      <c r="F140" s="193">
        <v>0</v>
      </c>
      <c r="G140" s="193">
        <v>0</v>
      </c>
      <c r="H140" s="193">
        <v>0</v>
      </c>
      <c r="I140" s="193">
        <v>0</v>
      </c>
      <c r="J140" s="193">
        <v>0</v>
      </c>
      <c r="K140" s="193">
        <v>0</v>
      </c>
      <c r="L140" s="193">
        <v>0</v>
      </c>
      <c r="M140" s="193">
        <v>0</v>
      </c>
      <c r="N140" s="193">
        <v>0</v>
      </c>
      <c r="O140" s="193">
        <v>0</v>
      </c>
      <c r="P140" s="193">
        <v>0</v>
      </c>
      <c r="Q140" s="193">
        <v>0</v>
      </c>
      <c r="R140" s="193">
        <v>0</v>
      </c>
      <c r="S140" s="193">
        <v>0</v>
      </c>
      <c r="T140" s="193">
        <v>0</v>
      </c>
      <c r="U140" s="193">
        <v>0</v>
      </c>
      <c r="V140" s="193">
        <v>0</v>
      </c>
      <c r="W140" s="193">
        <v>0</v>
      </c>
      <c r="X140" s="193">
        <v>0</v>
      </c>
      <c r="Y140" s="193">
        <v>0</v>
      </c>
      <c r="Z140" s="193">
        <v>0</v>
      </c>
      <c r="AA140" s="194">
        <v>0</v>
      </c>
    </row>
    <row r="141" spans="1:27" ht="11.25" customHeight="1" x14ac:dyDescent="0.2">
      <c r="A141" s="185" t="s">
        <v>2</v>
      </c>
      <c r="C141" s="186">
        <v>0</v>
      </c>
      <c r="D141" s="186">
        <v>0</v>
      </c>
      <c r="E141" s="186">
        <v>0</v>
      </c>
      <c r="F141" s="186">
        <v>0</v>
      </c>
      <c r="G141" s="186">
        <v>0</v>
      </c>
      <c r="H141" s="186">
        <v>0</v>
      </c>
      <c r="I141" s="186">
        <v>0</v>
      </c>
      <c r="J141" s="186">
        <v>0</v>
      </c>
      <c r="K141" s="186">
        <v>0</v>
      </c>
      <c r="L141" s="186">
        <v>0</v>
      </c>
      <c r="M141" s="186">
        <v>0</v>
      </c>
      <c r="N141" s="186">
        <v>0</v>
      </c>
      <c r="O141" s="186">
        <v>0</v>
      </c>
      <c r="P141" s="186">
        <v>0</v>
      </c>
      <c r="Q141" s="186">
        <v>0</v>
      </c>
      <c r="R141" s="186">
        <v>0</v>
      </c>
      <c r="S141" s="186">
        <v>0</v>
      </c>
      <c r="T141" s="186">
        <v>0</v>
      </c>
      <c r="U141" s="186">
        <v>0</v>
      </c>
      <c r="V141" s="186">
        <v>0</v>
      </c>
      <c r="W141" s="186">
        <v>0</v>
      </c>
      <c r="X141" s="186">
        <v>0</v>
      </c>
      <c r="Y141" s="186">
        <v>0</v>
      </c>
      <c r="Z141" s="186">
        <v>0</v>
      </c>
      <c r="AA141" s="186">
        <v>0</v>
      </c>
    </row>
    <row r="142" spans="1:27" ht="11.25" customHeight="1" x14ac:dyDescent="0.2">
      <c r="A142" s="185" t="s">
        <v>0</v>
      </c>
      <c r="C142" s="187">
        <v>0</v>
      </c>
      <c r="D142" s="187">
        <v>0</v>
      </c>
      <c r="E142" s="187">
        <v>0</v>
      </c>
      <c r="F142" s="187">
        <v>0</v>
      </c>
      <c r="G142" s="187">
        <v>0</v>
      </c>
      <c r="H142" s="187">
        <v>0</v>
      </c>
      <c r="I142" s="187">
        <v>0</v>
      </c>
      <c r="J142" s="187">
        <v>0</v>
      </c>
      <c r="K142" s="187">
        <v>0</v>
      </c>
      <c r="L142" s="187">
        <v>0</v>
      </c>
      <c r="M142" s="187">
        <v>0</v>
      </c>
      <c r="N142" s="187">
        <v>0</v>
      </c>
      <c r="O142" s="187">
        <v>0</v>
      </c>
      <c r="P142" s="187">
        <v>0</v>
      </c>
      <c r="Q142" s="187">
        <v>0</v>
      </c>
      <c r="R142" s="187">
        <v>0</v>
      </c>
      <c r="S142" s="187">
        <v>0</v>
      </c>
      <c r="T142" s="187">
        <v>0</v>
      </c>
      <c r="U142" s="187">
        <v>0</v>
      </c>
      <c r="V142" s="187">
        <v>0</v>
      </c>
      <c r="W142" s="187">
        <v>0</v>
      </c>
      <c r="X142" s="187">
        <v>0</v>
      </c>
      <c r="Y142" s="187">
        <v>0</v>
      </c>
      <c r="Z142" s="187">
        <v>0</v>
      </c>
      <c r="AA142" s="187">
        <v>0</v>
      </c>
    </row>
  </sheetData>
  <printOptions gridLines="1"/>
  <pageMargins left="0.75" right="0.75" top="1" bottom="1" header="0" footer="0"/>
  <pageSetup paperSize="5" fitToWidth="0" fitToHeight="0" orientation="landscape" cellComments="asDisplayed" horizontalDpi="0" r:id="rId1"/>
  <headerFooter alignWithMargins="0"/>
  <rowBreaks count="3" manualBreakCount="3">
    <brk id="22" max="16383" man="1"/>
    <brk id="31" max="16383" man="1"/>
    <brk id="71" max="16383" man="1"/>
  </row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F143"/>
  <sheetViews>
    <sheetView workbookViewId="0">
      <pane ySplit="4" topLeftCell="A105" activePane="bottomLeft" state="frozen"/>
      <selection activeCell="A4" sqref="A4"/>
      <selection pane="bottomLeft" activeCell="A4" sqref="A4"/>
    </sheetView>
  </sheetViews>
  <sheetFormatPr defaultRowHeight="7.8" x14ac:dyDescent="0.15"/>
  <cols>
    <col min="1" max="1" width="10.1640625" style="129" bestFit="1" customWidth="1"/>
    <col min="2" max="2" width="8.5" style="139" bestFit="1" customWidth="1"/>
    <col min="3" max="3" width="10.5" style="139" bestFit="1" customWidth="1"/>
    <col min="4" max="4" width="10.33203125" style="129" customWidth="1"/>
    <col min="5" max="5" width="12.83203125" style="129" bestFit="1" customWidth="1"/>
    <col min="6" max="6" width="10.83203125" style="129" customWidth="1"/>
    <col min="7" max="16384" width="9.33203125" style="129"/>
  </cols>
  <sheetData>
    <row r="1" spans="1:6" x14ac:dyDescent="0.15">
      <c r="A1" s="135" t="s">
        <v>55</v>
      </c>
      <c r="B1" s="136"/>
      <c r="C1" s="137">
        <f>SUM(B135:B65536)</f>
        <v>-302970</v>
      </c>
      <c r="E1" s="133" t="s">
        <v>89</v>
      </c>
    </row>
    <row r="2" spans="1:6" x14ac:dyDescent="0.15">
      <c r="A2" s="133" t="s">
        <v>56</v>
      </c>
      <c r="B2" s="138"/>
      <c r="C2" s="137">
        <f>SUM(C135:C65536)</f>
        <v>81603</v>
      </c>
      <c r="E2" s="133" t="s">
        <v>130</v>
      </c>
      <c r="F2" s="137">
        <f>SUM(C123:C142)</f>
        <v>274290</v>
      </c>
    </row>
    <row r="3" spans="1:6" x14ac:dyDescent="0.15">
      <c r="B3" s="138"/>
      <c r="C3" s="129"/>
    </row>
    <row r="4" spans="1:6" ht="13.5" customHeight="1" x14ac:dyDescent="0.15">
      <c r="A4" s="129" t="s">
        <v>36</v>
      </c>
      <c r="B4" s="139" t="s">
        <v>54</v>
      </c>
      <c r="C4" s="139" t="s">
        <v>53</v>
      </c>
    </row>
    <row r="5" spans="1:6" hidden="1" x14ac:dyDescent="0.15">
      <c r="A5" s="130">
        <v>37049</v>
      </c>
      <c r="B5" s="139">
        <v>910686</v>
      </c>
      <c r="C5" s="139">
        <v>-96407</v>
      </c>
    </row>
    <row r="6" spans="1:6" hidden="1" x14ac:dyDescent="0.15">
      <c r="A6" s="130">
        <v>37050</v>
      </c>
      <c r="B6" s="139">
        <v>-3726232</v>
      </c>
      <c r="C6" s="139">
        <v>-41209</v>
      </c>
    </row>
    <row r="7" spans="1:6" hidden="1" x14ac:dyDescent="0.15">
      <c r="A7" s="130">
        <v>37053</v>
      </c>
      <c r="B7" s="139">
        <v>-4747160</v>
      </c>
      <c r="C7" s="139">
        <v>-679473</v>
      </c>
    </row>
    <row r="8" spans="1:6" hidden="1" x14ac:dyDescent="0.15">
      <c r="A8" s="130">
        <v>37054</v>
      </c>
      <c r="B8" s="139">
        <v>-3504225</v>
      </c>
      <c r="C8" s="139">
        <v>-242540</v>
      </c>
    </row>
    <row r="9" spans="1:6" hidden="1" x14ac:dyDescent="0.15">
      <c r="A9" s="130">
        <v>37055</v>
      </c>
      <c r="B9" s="139">
        <v>6075442</v>
      </c>
      <c r="C9" s="139">
        <v>415218</v>
      </c>
    </row>
    <row r="10" spans="1:6" hidden="1" x14ac:dyDescent="0.15">
      <c r="A10" s="130">
        <v>37056</v>
      </c>
      <c r="B10" s="139">
        <v>3150686</v>
      </c>
      <c r="C10" s="139">
        <v>269179</v>
      </c>
    </row>
    <row r="11" spans="1:6" hidden="1" x14ac:dyDescent="0.15">
      <c r="A11" s="130">
        <v>37057</v>
      </c>
      <c r="B11" s="139">
        <v>1245395</v>
      </c>
      <c r="C11" s="139">
        <v>237068</v>
      </c>
    </row>
    <row r="12" spans="1:6" hidden="1" x14ac:dyDescent="0.15">
      <c r="A12" s="130">
        <v>37060</v>
      </c>
      <c r="B12" s="139">
        <v>2290543</v>
      </c>
      <c r="C12" s="139">
        <v>172538</v>
      </c>
    </row>
    <row r="13" spans="1:6" hidden="1" x14ac:dyDescent="0.15">
      <c r="A13" s="130">
        <v>37061</v>
      </c>
      <c r="B13" s="139">
        <v>1268341</v>
      </c>
      <c r="C13" s="139">
        <v>0</v>
      </c>
    </row>
    <row r="14" spans="1:6" hidden="1" x14ac:dyDescent="0.15">
      <c r="A14" s="130">
        <v>37062</v>
      </c>
      <c r="B14" s="139">
        <v>3165392</v>
      </c>
      <c r="C14" s="139">
        <v>3503</v>
      </c>
    </row>
    <row r="15" spans="1:6" hidden="1" x14ac:dyDescent="0.15">
      <c r="A15" s="130">
        <v>37063</v>
      </c>
      <c r="B15" s="139">
        <v>1378094</v>
      </c>
      <c r="C15" s="139">
        <v>-943</v>
      </c>
    </row>
    <row r="16" spans="1:6" hidden="1" x14ac:dyDescent="0.15">
      <c r="A16" s="130">
        <v>37064</v>
      </c>
      <c r="B16" s="139">
        <v>739237</v>
      </c>
      <c r="C16" s="139">
        <v>175098</v>
      </c>
    </row>
    <row r="17" spans="1:3" hidden="1" x14ac:dyDescent="0.15">
      <c r="A17" s="130">
        <v>37067</v>
      </c>
      <c r="B17" s="139">
        <v>6043683</v>
      </c>
      <c r="C17" s="139">
        <v>328112</v>
      </c>
    </row>
    <row r="18" spans="1:3" hidden="1" x14ac:dyDescent="0.15">
      <c r="A18" s="130">
        <v>37068</v>
      </c>
      <c r="B18" s="139">
        <v>-710085</v>
      </c>
      <c r="C18" s="139">
        <v>151607</v>
      </c>
    </row>
    <row r="19" spans="1:3" hidden="1" x14ac:dyDescent="0.15">
      <c r="A19" s="130">
        <v>37069</v>
      </c>
      <c r="B19" s="139">
        <v>-2411126</v>
      </c>
      <c r="C19" s="139">
        <v>209253</v>
      </c>
    </row>
    <row r="20" spans="1:3" hidden="1" x14ac:dyDescent="0.15">
      <c r="A20" s="130">
        <v>37070</v>
      </c>
      <c r="B20" s="139">
        <v>1344183</v>
      </c>
      <c r="C20" s="139">
        <v>-52150</v>
      </c>
    </row>
    <row r="21" spans="1:3" hidden="1" x14ac:dyDescent="0.15">
      <c r="A21" s="130">
        <v>37078</v>
      </c>
      <c r="B21" s="139">
        <v>-3552958</v>
      </c>
      <c r="C21" s="139">
        <v>-41118</v>
      </c>
    </row>
    <row r="22" spans="1:3" hidden="1" x14ac:dyDescent="0.15">
      <c r="A22" s="130">
        <v>37081</v>
      </c>
      <c r="B22" s="139">
        <v>2496573</v>
      </c>
      <c r="C22" s="139">
        <v>257546</v>
      </c>
    </row>
    <row r="23" spans="1:3" hidden="1" x14ac:dyDescent="0.15">
      <c r="A23" s="130">
        <v>37082</v>
      </c>
      <c r="B23" s="139">
        <v>2391506</v>
      </c>
      <c r="C23" s="139">
        <v>-54154</v>
      </c>
    </row>
    <row r="24" spans="1:3" hidden="1" x14ac:dyDescent="0.15">
      <c r="A24" s="130">
        <v>37083</v>
      </c>
      <c r="B24" s="139">
        <v>1290930</v>
      </c>
      <c r="C24" s="139">
        <v>-47741</v>
      </c>
    </row>
    <row r="25" spans="1:3" hidden="1" x14ac:dyDescent="0.15">
      <c r="A25" s="130">
        <v>37084</v>
      </c>
      <c r="B25" s="139">
        <v>-163646</v>
      </c>
      <c r="C25" s="139">
        <v>-127438</v>
      </c>
    </row>
    <row r="26" spans="1:3" hidden="1" x14ac:dyDescent="0.15">
      <c r="A26" s="130">
        <v>37085</v>
      </c>
      <c r="B26" s="139">
        <v>3948581</v>
      </c>
      <c r="C26" s="139">
        <v>347297</v>
      </c>
    </row>
    <row r="27" spans="1:3" hidden="1" x14ac:dyDescent="0.15">
      <c r="A27" s="130">
        <v>37088</v>
      </c>
      <c r="B27" s="139">
        <v>-1226974</v>
      </c>
      <c r="C27" s="139">
        <v>376095</v>
      </c>
    </row>
    <row r="28" spans="1:3" hidden="1" x14ac:dyDescent="0.15">
      <c r="A28" s="130">
        <v>37089</v>
      </c>
      <c r="B28" s="139">
        <v>-601084</v>
      </c>
      <c r="C28" s="139">
        <v>-110326</v>
      </c>
    </row>
    <row r="29" spans="1:3" hidden="1" x14ac:dyDescent="0.15">
      <c r="A29" s="130">
        <v>37090</v>
      </c>
      <c r="B29" s="139">
        <v>-143260</v>
      </c>
      <c r="C29" s="139">
        <v>1477</v>
      </c>
    </row>
    <row r="30" spans="1:3" hidden="1" x14ac:dyDescent="0.15">
      <c r="A30" s="130">
        <v>37091</v>
      </c>
      <c r="B30" s="139">
        <v>2150621</v>
      </c>
      <c r="C30" s="139">
        <v>-7512</v>
      </c>
    </row>
    <row r="31" spans="1:3" hidden="1" x14ac:dyDescent="0.15">
      <c r="A31" s="130">
        <v>37092</v>
      </c>
      <c r="B31" s="139">
        <v>-3255965</v>
      </c>
      <c r="C31" s="139">
        <v>-5018</v>
      </c>
    </row>
    <row r="32" spans="1:3" hidden="1" x14ac:dyDescent="0.15">
      <c r="A32" s="130">
        <v>37095</v>
      </c>
      <c r="B32" s="139">
        <v>-7068505</v>
      </c>
      <c r="C32" s="139">
        <v>-28682</v>
      </c>
    </row>
    <row r="33" spans="1:3" hidden="1" x14ac:dyDescent="0.15">
      <c r="A33" s="130">
        <v>37096</v>
      </c>
      <c r="B33" s="139">
        <v>-325783</v>
      </c>
      <c r="C33" s="139">
        <v>-13906</v>
      </c>
    </row>
    <row r="34" spans="1:3" hidden="1" x14ac:dyDescent="0.15">
      <c r="A34" s="130">
        <v>37097</v>
      </c>
      <c r="B34" s="139">
        <v>-3204</v>
      </c>
      <c r="C34" s="139">
        <v>87</v>
      </c>
    </row>
    <row r="35" spans="1:3" hidden="1" x14ac:dyDescent="0.15">
      <c r="A35" s="130">
        <v>37098</v>
      </c>
      <c r="B35" s="139">
        <v>833046</v>
      </c>
      <c r="C35" s="139">
        <v>-13227</v>
      </c>
    </row>
    <row r="36" spans="1:3" hidden="1" x14ac:dyDescent="0.15">
      <c r="A36" s="130">
        <v>37099</v>
      </c>
      <c r="B36" s="139">
        <v>1024060</v>
      </c>
      <c r="C36" s="139">
        <v>-48236</v>
      </c>
    </row>
    <row r="37" spans="1:3" hidden="1" x14ac:dyDescent="0.15">
      <c r="A37" s="130">
        <v>37102</v>
      </c>
      <c r="B37" s="139">
        <v>-1129456</v>
      </c>
      <c r="C37" s="139">
        <v>-174632</v>
      </c>
    </row>
    <row r="38" spans="1:3" hidden="1" x14ac:dyDescent="0.15">
      <c r="A38" s="130">
        <v>37103</v>
      </c>
      <c r="B38" s="139">
        <v>-92215</v>
      </c>
      <c r="C38" s="139">
        <v>56114</v>
      </c>
    </row>
    <row r="39" spans="1:3" hidden="1" x14ac:dyDescent="0.15">
      <c r="A39" s="130">
        <v>37104</v>
      </c>
      <c r="B39" s="139">
        <v>3258408</v>
      </c>
      <c r="C39" s="139">
        <v>238295</v>
      </c>
    </row>
    <row r="40" spans="1:3" hidden="1" x14ac:dyDescent="0.15">
      <c r="A40" s="130">
        <v>37105</v>
      </c>
      <c r="B40" s="139">
        <v>-1196089</v>
      </c>
      <c r="C40" s="139">
        <v>-6030</v>
      </c>
    </row>
    <row r="41" spans="1:3" hidden="1" x14ac:dyDescent="0.15">
      <c r="A41" s="130">
        <v>37106</v>
      </c>
      <c r="B41" s="139">
        <v>1275855</v>
      </c>
      <c r="C41" s="139">
        <v>-13673</v>
      </c>
    </row>
    <row r="42" spans="1:3" hidden="1" x14ac:dyDescent="0.15">
      <c r="A42" s="130">
        <v>37109</v>
      </c>
      <c r="B42" s="139">
        <v>-2323857</v>
      </c>
      <c r="C42" s="139">
        <v>-15105</v>
      </c>
    </row>
    <row r="43" spans="1:3" hidden="1" x14ac:dyDescent="0.15">
      <c r="A43" s="130">
        <v>37110</v>
      </c>
      <c r="B43" s="139">
        <v>308448</v>
      </c>
      <c r="C43" s="139">
        <v>21</v>
      </c>
    </row>
    <row r="44" spans="1:3" hidden="1" x14ac:dyDescent="0.15">
      <c r="A44" s="130">
        <v>37111</v>
      </c>
      <c r="B44" s="139">
        <v>1183435</v>
      </c>
      <c r="C44" s="139">
        <v>-3037</v>
      </c>
    </row>
    <row r="45" spans="1:3" hidden="1" x14ac:dyDescent="0.15">
      <c r="A45" s="130">
        <v>37112</v>
      </c>
      <c r="B45" s="139">
        <v>1159535</v>
      </c>
      <c r="C45" s="139">
        <v>36281</v>
      </c>
    </row>
    <row r="46" spans="1:3" hidden="1" x14ac:dyDescent="0.15">
      <c r="A46" s="130">
        <v>37113</v>
      </c>
      <c r="B46" s="139">
        <v>-595706</v>
      </c>
      <c r="C46" s="139">
        <v>-67795</v>
      </c>
    </row>
    <row r="47" spans="1:3" hidden="1" x14ac:dyDescent="0.15">
      <c r="A47" s="130">
        <v>37116</v>
      </c>
      <c r="B47" s="139">
        <v>-6281869</v>
      </c>
      <c r="C47" s="139">
        <v>-31454</v>
      </c>
    </row>
    <row r="48" spans="1:3" hidden="1" x14ac:dyDescent="0.15">
      <c r="A48" s="130">
        <v>37117</v>
      </c>
      <c r="B48" s="139">
        <v>-44611</v>
      </c>
      <c r="C48" s="139">
        <v>-141926</v>
      </c>
    </row>
    <row r="49" spans="1:3" hidden="1" x14ac:dyDescent="0.15">
      <c r="A49" s="130">
        <v>37118</v>
      </c>
      <c r="B49" s="139">
        <v>-1707207</v>
      </c>
      <c r="C49" s="139">
        <v>-581874</v>
      </c>
    </row>
    <row r="50" spans="1:3" hidden="1" x14ac:dyDescent="0.15">
      <c r="A50" s="130">
        <v>37119</v>
      </c>
      <c r="B50" s="139">
        <v>27549</v>
      </c>
      <c r="C50" s="139">
        <v>180452</v>
      </c>
    </row>
    <row r="51" spans="1:3" hidden="1" x14ac:dyDescent="0.15">
      <c r="A51" s="130">
        <v>37120</v>
      </c>
      <c r="B51" s="139">
        <v>634746</v>
      </c>
      <c r="C51" s="139">
        <v>61751</v>
      </c>
    </row>
    <row r="52" spans="1:3" hidden="1" x14ac:dyDescent="0.15">
      <c r="A52" s="130">
        <v>37123</v>
      </c>
      <c r="B52" s="139">
        <v>1044671</v>
      </c>
      <c r="C52" s="139">
        <v>195339</v>
      </c>
    </row>
    <row r="53" spans="1:3" hidden="1" x14ac:dyDescent="0.15">
      <c r="A53" s="130">
        <v>37124</v>
      </c>
      <c r="B53" s="139">
        <v>-546792</v>
      </c>
      <c r="C53" s="139">
        <v>131992</v>
      </c>
    </row>
    <row r="54" spans="1:3" hidden="1" x14ac:dyDescent="0.15">
      <c r="A54" s="130">
        <v>37125</v>
      </c>
      <c r="B54" s="139">
        <v>1777844</v>
      </c>
      <c r="C54" s="139">
        <v>325935</v>
      </c>
    </row>
    <row r="55" spans="1:3" hidden="1" x14ac:dyDescent="0.15">
      <c r="A55" s="130">
        <v>37126</v>
      </c>
      <c r="B55" s="139">
        <v>-343241</v>
      </c>
      <c r="C55" s="139">
        <v>-55436</v>
      </c>
    </row>
    <row r="56" spans="1:3" hidden="1" x14ac:dyDescent="0.15">
      <c r="A56" s="130">
        <v>37127</v>
      </c>
      <c r="B56" s="139">
        <v>918192</v>
      </c>
      <c r="C56" s="139">
        <v>106781</v>
      </c>
    </row>
    <row r="57" spans="1:3" hidden="1" x14ac:dyDescent="0.15">
      <c r="A57" s="130">
        <v>37130</v>
      </c>
      <c r="B57" s="139">
        <v>1529049</v>
      </c>
      <c r="C57" s="139">
        <v>118184</v>
      </c>
    </row>
    <row r="58" spans="1:3" hidden="1" x14ac:dyDescent="0.15">
      <c r="A58" s="130">
        <v>37131</v>
      </c>
      <c r="B58" s="139">
        <v>198209</v>
      </c>
      <c r="C58" s="139">
        <v>-38815</v>
      </c>
    </row>
    <row r="59" spans="1:3" hidden="1" x14ac:dyDescent="0.15">
      <c r="A59" s="130">
        <v>37132</v>
      </c>
      <c r="B59" s="139">
        <v>1578880</v>
      </c>
      <c r="C59" s="139">
        <v>-15565</v>
      </c>
    </row>
    <row r="60" spans="1:3" hidden="1" x14ac:dyDescent="0.15">
      <c r="A60" s="130">
        <v>37133</v>
      </c>
      <c r="B60" s="139">
        <v>-262400</v>
      </c>
      <c r="C60" s="139">
        <v>79444</v>
      </c>
    </row>
    <row r="61" spans="1:3" s="142" customFormat="1" ht="8.4" hidden="1" thickBot="1" x14ac:dyDescent="0.2">
      <c r="A61" s="140">
        <v>37134</v>
      </c>
      <c r="B61" s="141">
        <v>404653</v>
      </c>
      <c r="C61" s="141">
        <v>46715</v>
      </c>
    </row>
    <row r="62" spans="1:3" ht="8.4" hidden="1" thickTop="1" x14ac:dyDescent="0.15">
      <c r="A62" s="130">
        <v>37138</v>
      </c>
      <c r="B62" s="139">
        <v>2030401</v>
      </c>
      <c r="C62" s="139">
        <v>112705</v>
      </c>
    </row>
    <row r="63" spans="1:3" hidden="1" x14ac:dyDescent="0.15">
      <c r="A63" s="130">
        <v>37139</v>
      </c>
      <c r="B63" s="139">
        <v>-267932</v>
      </c>
      <c r="C63" s="139">
        <v>-34426</v>
      </c>
    </row>
    <row r="64" spans="1:3" hidden="1" x14ac:dyDescent="0.15">
      <c r="A64" s="130">
        <v>37140</v>
      </c>
      <c r="B64" s="139">
        <v>-174272</v>
      </c>
      <c r="C64" s="139">
        <v>-52637</v>
      </c>
    </row>
    <row r="65" spans="1:3" hidden="1" x14ac:dyDescent="0.15">
      <c r="A65" s="130">
        <v>37141</v>
      </c>
      <c r="B65" s="139">
        <v>-259290</v>
      </c>
      <c r="C65" s="139">
        <v>-24800</v>
      </c>
    </row>
    <row r="66" spans="1:3" hidden="1" x14ac:dyDescent="0.15">
      <c r="A66" s="130">
        <v>37144</v>
      </c>
      <c r="B66" s="139">
        <v>155904</v>
      </c>
      <c r="C66" s="139">
        <v>130658</v>
      </c>
    </row>
    <row r="67" spans="1:3" hidden="1" x14ac:dyDescent="0.15">
      <c r="A67" s="130">
        <v>37146</v>
      </c>
      <c r="B67" s="139">
        <v>10329</v>
      </c>
      <c r="C67" s="139">
        <v>184</v>
      </c>
    </row>
    <row r="68" spans="1:3" hidden="1" x14ac:dyDescent="0.15">
      <c r="A68" s="130">
        <v>37147</v>
      </c>
      <c r="B68" s="139">
        <v>-1035151</v>
      </c>
      <c r="C68" s="139">
        <v>-237553</v>
      </c>
    </row>
    <row r="69" spans="1:3" hidden="1" x14ac:dyDescent="0.15">
      <c r="A69" s="130">
        <v>37148</v>
      </c>
      <c r="B69" s="139">
        <v>131955</v>
      </c>
      <c r="C69" s="139">
        <v>-83968</v>
      </c>
    </row>
    <row r="70" spans="1:3" hidden="1" x14ac:dyDescent="0.15">
      <c r="A70" s="130">
        <v>37151</v>
      </c>
      <c r="B70" s="139">
        <v>-519455</v>
      </c>
      <c r="C70" s="139">
        <v>208462</v>
      </c>
    </row>
    <row r="71" spans="1:3" hidden="1" x14ac:dyDescent="0.15">
      <c r="A71" s="130">
        <v>37152</v>
      </c>
      <c r="B71" s="139">
        <v>927493</v>
      </c>
      <c r="C71" s="139">
        <v>186962</v>
      </c>
    </row>
    <row r="72" spans="1:3" hidden="1" x14ac:dyDescent="0.15">
      <c r="A72" s="130">
        <v>37153</v>
      </c>
      <c r="B72" s="139">
        <v>278897</v>
      </c>
      <c r="C72" s="139">
        <v>24355</v>
      </c>
    </row>
    <row r="73" spans="1:3" hidden="1" x14ac:dyDescent="0.15">
      <c r="A73" s="130">
        <v>37154</v>
      </c>
      <c r="B73" s="139">
        <v>-324249</v>
      </c>
      <c r="C73" s="139">
        <v>-41376</v>
      </c>
    </row>
    <row r="74" spans="1:3" hidden="1" x14ac:dyDescent="0.15">
      <c r="A74" s="130">
        <v>37155</v>
      </c>
      <c r="B74" s="139">
        <v>131147</v>
      </c>
      <c r="C74" s="139">
        <v>23229</v>
      </c>
    </row>
    <row r="75" spans="1:3" hidden="1" x14ac:dyDescent="0.15">
      <c r="A75" s="130">
        <v>37158</v>
      </c>
      <c r="B75" s="139">
        <v>649428</v>
      </c>
      <c r="C75" s="139">
        <v>432388</v>
      </c>
    </row>
    <row r="76" spans="1:3" hidden="1" x14ac:dyDescent="0.15">
      <c r="A76" s="130">
        <v>37159</v>
      </c>
      <c r="B76" s="139">
        <v>-1177383</v>
      </c>
      <c r="C76" s="139">
        <v>-320385</v>
      </c>
    </row>
    <row r="77" spans="1:3" hidden="1" x14ac:dyDescent="0.15">
      <c r="A77" s="130">
        <v>37160</v>
      </c>
      <c r="B77" s="139">
        <v>330499</v>
      </c>
      <c r="C77" s="139">
        <v>1003</v>
      </c>
    </row>
    <row r="78" spans="1:3" hidden="1" x14ac:dyDescent="0.15">
      <c r="A78" s="130">
        <v>37161</v>
      </c>
      <c r="B78" s="139">
        <v>237216</v>
      </c>
      <c r="C78" s="139">
        <v>65472</v>
      </c>
    </row>
    <row r="79" spans="1:3" s="142" customFormat="1" ht="8.4" hidden="1" thickBot="1" x14ac:dyDescent="0.2">
      <c r="A79" s="140">
        <v>37162</v>
      </c>
      <c r="B79" s="141">
        <v>-413713</v>
      </c>
      <c r="C79" s="141">
        <f>54299-4503</f>
        <v>49796</v>
      </c>
    </row>
    <row r="80" spans="1:3" ht="8.4" hidden="1" thickTop="1" x14ac:dyDescent="0.15">
      <c r="A80" s="130">
        <v>37165</v>
      </c>
      <c r="B80" s="139">
        <v>-398024</v>
      </c>
      <c r="C80" s="139">
        <v>126107</v>
      </c>
    </row>
    <row r="81" spans="1:3" hidden="1" x14ac:dyDescent="0.15">
      <c r="A81" s="130">
        <v>37166</v>
      </c>
      <c r="B81" s="139">
        <v>-39333</v>
      </c>
      <c r="C81" s="139">
        <v>-11017</v>
      </c>
    </row>
    <row r="82" spans="1:3" hidden="1" x14ac:dyDescent="0.15">
      <c r="A82" s="130">
        <v>37167</v>
      </c>
      <c r="B82" s="139">
        <v>312679</v>
      </c>
      <c r="C82" s="139">
        <v>11605</v>
      </c>
    </row>
    <row r="83" spans="1:3" hidden="1" x14ac:dyDescent="0.15">
      <c r="A83" s="130">
        <v>37168</v>
      </c>
      <c r="B83" s="139">
        <v>209436</v>
      </c>
      <c r="C83" s="139">
        <v>-150906</v>
      </c>
    </row>
    <row r="84" spans="1:3" hidden="1" x14ac:dyDescent="0.15">
      <c r="A84" s="130">
        <v>37169</v>
      </c>
      <c r="B84" s="139">
        <v>-301617</v>
      </c>
      <c r="C84" s="139">
        <v>192637</v>
      </c>
    </row>
    <row r="85" spans="1:3" hidden="1" x14ac:dyDescent="0.15">
      <c r="A85" s="130">
        <v>37172</v>
      </c>
      <c r="B85" s="139">
        <v>111378</v>
      </c>
      <c r="C85" s="139">
        <v>88301</v>
      </c>
    </row>
    <row r="86" spans="1:3" hidden="1" x14ac:dyDescent="0.15">
      <c r="A86" s="130">
        <v>37173</v>
      </c>
      <c r="B86" s="139">
        <v>349385</v>
      </c>
      <c r="C86" s="139">
        <v>-65303</v>
      </c>
    </row>
    <row r="87" spans="1:3" hidden="1" x14ac:dyDescent="0.15">
      <c r="A87" s="130">
        <v>37174</v>
      </c>
      <c r="B87" s="139">
        <v>51354</v>
      </c>
      <c r="C87" s="139">
        <v>-242299</v>
      </c>
    </row>
    <row r="88" spans="1:3" hidden="1" x14ac:dyDescent="0.15">
      <c r="A88" s="130">
        <v>37175</v>
      </c>
      <c r="B88" s="139">
        <v>32035</v>
      </c>
      <c r="C88" s="139">
        <v>-43187</v>
      </c>
    </row>
    <row r="89" spans="1:3" hidden="1" x14ac:dyDescent="0.15">
      <c r="A89" s="130">
        <v>37176</v>
      </c>
      <c r="B89" s="139">
        <v>-49485</v>
      </c>
      <c r="C89" s="139">
        <v>136891</v>
      </c>
    </row>
    <row r="90" spans="1:3" hidden="1" x14ac:dyDescent="0.15">
      <c r="A90" s="130">
        <v>37179</v>
      </c>
      <c r="B90" s="139">
        <v>34540</v>
      </c>
      <c r="C90" s="139">
        <v>36038</v>
      </c>
    </row>
    <row r="91" spans="1:3" hidden="1" x14ac:dyDescent="0.15">
      <c r="A91" s="130">
        <v>37180</v>
      </c>
      <c r="B91" s="139">
        <v>-444586</v>
      </c>
      <c r="C91" s="139">
        <v>-141051</v>
      </c>
    </row>
    <row r="92" spans="1:3" hidden="1" x14ac:dyDescent="0.15">
      <c r="A92" s="130">
        <v>37181</v>
      </c>
      <c r="B92" s="139">
        <v>-269704</v>
      </c>
      <c r="C92" s="139">
        <v>110306</v>
      </c>
    </row>
    <row r="93" spans="1:3" hidden="1" x14ac:dyDescent="0.15">
      <c r="A93" s="130">
        <v>37182</v>
      </c>
      <c r="B93" s="139">
        <v>-416871</v>
      </c>
      <c r="C93" s="139">
        <v>-179355</v>
      </c>
    </row>
    <row r="94" spans="1:3" hidden="1" x14ac:dyDescent="0.15">
      <c r="A94" s="130">
        <v>37183</v>
      </c>
      <c r="B94" s="139">
        <v>-1174327</v>
      </c>
      <c r="C94" s="139">
        <v>-283033</v>
      </c>
    </row>
    <row r="95" spans="1:3" hidden="1" x14ac:dyDescent="0.15">
      <c r="A95" s="130">
        <v>37186</v>
      </c>
      <c r="B95" s="139">
        <v>393687</v>
      </c>
      <c r="C95" s="139">
        <v>-217384</v>
      </c>
    </row>
    <row r="96" spans="1:3" hidden="1" x14ac:dyDescent="0.15">
      <c r="A96" s="130">
        <v>37187</v>
      </c>
      <c r="B96" s="139">
        <v>-166299</v>
      </c>
      <c r="C96" s="139">
        <v>202661</v>
      </c>
    </row>
    <row r="97" spans="1:5" hidden="1" x14ac:dyDescent="0.15">
      <c r="A97" s="130">
        <v>37188</v>
      </c>
      <c r="B97" s="139">
        <v>181651</v>
      </c>
      <c r="C97" s="139">
        <v>-256952</v>
      </c>
    </row>
    <row r="98" spans="1:5" hidden="1" x14ac:dyDescent="0.15">
      <c r="A98" s="130">
        <v>37189</v>
      </c>
      <c r="B98" s="139">
        <v>-140019</v>
      </c>
      <c r="C98" s="139">
        <v>-42208</v>
      </c>
    </row>
    <row r="99" spans="1:5" hidden="1" x14ac:dyDescent="0.15">
      <c r="A99" s="130">
        <v>37190</v>
      </c>
      <c r="B99" s="139">
        <v>277883</v>
      </c>
      <c r="C99" s="139">
        <v>-30893</v>
      </c>
    </row>
    <row r="100" spans="1:5" hidden="1" x14ac:dyDescent="0.15">
      <c r="A100" s="130">
        <v>37193</v>
      </c>
      <c r="B100" s="139">
        <v>-313999</v>
      </c>
      <c r="C100" s="139">
        <v>37550</v>
      </c>
    </row>
    <row r="101" spans="1:5" hidden="1" x14ac:dyDescent="0.15">
      <c r="A101" s="130">
        <v>37194</v>
      </c>
      <c r="B101" s="139">
        <v>-276743</v>
      </c>
      <c r="C101" s="139">
        <v>-105916</v>
      </c>
    </row>
    <row r="102" spans="1:5" s="142" customFormat="1" ht="8.4" hidden="1" thickBot="1" x14ac:dyDescent="0.2">
      <c r="A102" s="140">
        <v>37195</v>
      </c>
      <c r="B102" s="141">
        <v>-419461</v>
      </c>
      <c r="C102" s="141">
        <v>94742</v>
      </c>
      <c r="E102" s="141"/>
    </row>
    <row r="103" spans="1:5" ht="8.4" hidden="1" thickTop="1" x14ac:dyDescent="0.15">
      <c r="A103" s="130">
        <v>37196</v>
      </c>
      <c r="B103" s="139">
        <v>245388</v>
      </c>
      <c r="C103" s="139">
        <v>267</v>
      </c>
      <c r="E103" s="143"/>
    </row>
    <row r="104" spans="1:5" hidden="1" x14ac:dyDescent="0.15">
      <c r="A104" s="130">
        <v>37197</v>
      </c>
      <c r="B104" s="139">
        <v>-152120</v>
      </c>
      <c r="C104" s="139">
        <v>12235.939999999944</v>
      </c>
      <c r="E104" s="143"/>
    </row>
    <row r="105" spans="1:5" hidden="1" x14ac:dyDescent="0.15">
      <c r="A105" s="130">
        <v>37200</v>
      </c>
      <c r="B105" s="139">
        <v>-265527</v>
      </c>
      <c r="C105" s="139">
        <v>-110696</v>
      </c>
      <c r="E105" s="143"/>
    </row>
    <row r="106" spans="1:5" hidden="1" x14ac:dyDescent="0.15">
      <c r="A106" s="130">
        <v>37201</v>
      </c>
      <c r="B106" s="139">
        <v>-492586</v>
      </c>
      <c r="C106" s="139">
        <v>9411</v>
      </c>
      <c r="E106" s="143"/>
    </row>
    <row r="107" spans="1:5" hidden="1" x14ac:dyDescent="0.15">
      <c r="A107" s="130">
        <v>37202</v>
      </c>
      <c r="B107" s="139">
        <v>19552</v>
      </c>
      <c r="C107" s="139">
        <v>-10531</v>
      </c>
      <c r="E107" s="144"/>
    </row>
    <row r="108" spans="1:5" hidden="1" x14ac:dyDescent="0.15">
      <c r="A108" s="130">
        <v>37203</v>
      </c>
      <c r="B108" s="139">
        <v>-402571</v>
      </c>
      <c r="C108" s="139">
        <v>-185055</v>
      </c>
    </row>
    <row r="109" spans="1:5" hidden="1" x14ac:dyDescent="0.15">
      <c r="A109" s="130">
        <v>37204</v>
      </c>
      <c r="B109" s="139">
        <v>-217343</v>
      </c>
      <c r="C109" s="139">
        <v>48972</v>
      </c>
    </row>
    <row r="110" spans="1:5" hidden="1" x14ac:dyDescent="0.15">
      <c r="A110" s="130">
        <v>37207</v>
      </c>
      <c r="B110" s="139">
        <v>151613</v>
      </c>
      <c r="C110" s="139">
        <v>93607</v>
      </c>
    </row>
    <row r="111" spans="1:5" hidden="1" x14ac:dyDescent="0.15">
      <c r="A111" s="130">
        <v>37208</v>
      </c>
      <c r="B111" s="139">
        <v>170042</v>
      </c>
      <c r="C111" s="139">
        <v>-99569</v>
      </c>
    </row>
    <row r="112" spans="1:5" hidden="1" x14ac:dyDescent="0.15">
      <c r="A112" s="130">
        <v>37209</v>
      </c>
      <c r="B112" s="139">
        <v>176655</v>
      </c>
      <c r="C112" s="139">
        <v>121148</v>
      </c>
    </row>
    <row r="113" spans="1:3" hidden="1" x14ac:dyDescent="0.15">
      <c r="A113" s="130">
        <v>37210</v>
      </c>
      <c r="B113" s="139">
        <v>450645</v>
      </c>
      <c r="C113" s="139">
        <v>181968</v>
      </c>
    </row>
    <row r="114" spans="1:3" hidden="1" x14ac:dyDescent="0.15">
      <c r="A114" s="130">
        <v>37211</v>
      </c>
      <c r="B114" s="139">
        <v>-414707</v>
      </c>
      <c r="C114" s="139">
        <v>-44698</v>
      </c>
    </row>
    <row r="115" spans="1:3" hidden="1" x14ac:dyDescent="0.15">
      <c r="A115" s="130">
        <v>37214</v>
      </c>
      <c r="B115" s="139">
        <v>-493700</v>
      </c>
      <c r="C115" s="139">
        <v>9821</v>
      </c>
    </row>
    <row r="116" spans="1:3" hidden="1" x14ac:dyDescent="0.15">
      <c r="A116" s="130">
        <v>37215</v>
      </c>
      <c r="B116" s="139">
        <v>37487</v>
      </c>
      <c r="C116" s="139">
        <v>-59188</v>
      </c>
    </row>
    <row r="117" spans="1:3" hidden="1" x14ac:dyDescent="0.15">
      <c r="A117" s="130">
        <v>37216</v>
      </c>
      <c r="B117" s="139">
        <v>1206935</v>
      </c>
      <c r="C117" s="139">
        <v>109520</v>
      </c>
    </row>
    <row r="118" spans="1:3" hidden="1" x14ac:dyDescent="0.15">
      <c r="A118" s="130">
        <v>37221</v>
      </c>
      <c r="B118" s="139">
        <v>1548124</v>
      </c>
      <c r="C118" s="139">
        <v>47610</v>
      </c>
    </row>
    <row r="119" spans="1:3" hidden="1" x14ac:dyDescent="0.15">
      <c r="A119" s="130">
        <v>37222</v>
      </c>
      <c r="B119" s="139">
        <v>-588067</v>
      </c>
      <c r="C119" s="139">
        <v>30</v>
      </c>
    </row>
    <row r="120" spans="1:3" hidden="1" x14ac:dyDescent="0.15">
      <c r="A120" s="130">
        <v>37223</v>
      </c>
      <c r="B120" s="139">
        <v>307183</v>
      </c>
      <c r="C120" s="139">
        <v>4022</v>
      </c>
    </row>
    <row r="121" spans="1:3" hidden="1" x14ac:dyDescent="0.15">
      <c r="A121" s="130">
        <v>37224</v>
      </c>
      <c r="B121" s="139">
        <v>773383</v>
      </c>
      <c r="C121" s="139">
        <v>78118</v>
      </c>
    </row>
    <row r="122" spans="1:3" s="142" customFormat="1" ht="8.4" hidden="1" thickBot="1" x14ac:dyDescent="0.2">
      <c r="A122" s="140">
        <v>37225</v>
      </c>
      <c r="B122" s="141">
        <v>-1163676</v>
      </c>
      <c r="C122" s="141">
        <v>-107770</v>
      </c>
    </row>
    <row r="123" spans="1:3" x14ac:dyDescent="0.15">
      <c r="A123" s="130">
        <v>37228</v>
      </c>
      <c r="B123" s="139">
        <v>-481454</v>
      </c>
      <c r="C123" s="139">
        <v>23531</v>
      </c>
    </row>
    <row r="124" spans="1:3" x14ac:dyDescent="0.15">
      <c r="A124" s="130">
        <v>37229</v>
      </c>
      <c r="B124" s="139">
        <v>543856</v>
      </c>
      <c r="C124" s="139">
        <v>12960</v>
      </c>
    </row>
    <row r="125" spans="1:3" x14ac:dyDescent="0.15">
      <c r="A125" s="130">
        <v>37230</v>
      </c>
      <c r="B125" s="139">
        <v>325347</v>
      </c>
      <c r="C125" s="139">
        <v>127029</v>
      </c>
    </row>
    <row r="126" spans="1:3" x14ac:dyDescent="0.15">
      <c r="A126" s="130">
        <v>37231</v>
      </c>
      <c r="B126" s="139">
        <v>26728</v>
      </c>
      <c r="C126" s="139">
        <v>4477</v>
      </c>
    </row>
    <row r="127" spans="1:3" x14ac:dyDescent="0.15">
      <c r="A127" s="130">
        <v>37232</v>
      </c>
      <c r="B127" s="139">
        <v>-1074863</v>
      </c>
      <c r="C127" s="139">
        <v>-20208</v>
      </c>
    </row>
    <row r="128" spans="1:3" x14ac:dyDescent="0.15">
      <c r="A128" s="130">
        <v>37235</v>
      </c>
      <c r="B128" s="139">
        <v>-349919</v>
      </c>
      <c r="C128" s="139">
        <v>-120310</v>
      </c>
    </row>
    <row r="129" spans="1:3" x14ac:dyDescent="0.15">
      <c r="A129" s="130">
        <v>37236</v>
      </c>
      <c r="B129" s="139">
        <v>-249331</v>
      </c>
      <c r="C129" s="139">
        <v>18012</v>
      </c>
    </row>
    <row r="130" spans="1:3" x14ac:dyDescent="0.15">
      <c r="A130" s="130">
        <v>37237</v>
      </c>
      <c r="B130" s="139">
        <v>174995</v>
      </c>
      <c r="C130" s="139">
        <v>84363</v>
      </c>
    </row>
    <row r="131" spans="1:3" x14ac:dyDescent="0.15">
      <c r="A131" s="130">
        <v>37238</v>
      </c>
      <c r="B131" s="139">
        <v>413945</v>
      </c>
      <c r="C131" s="139">
        <v>-11621</v>
      </c>
    </row>
    <row r="132" spans="1:3" x14ac:dyDescent="0.15">
      <c r="A132" s="130">
        <v>37239</v>
      </c>
      <c r="B132" s="139">
        <v>-111770</v>
      </c>
      <c r="C132" s="139">
        <v>-118863</v>
      </c>
    </row>
    <row r="133" spans="1:3" x14ac:dyDescent="0.15">
      <c r="A133" s="130">
        <v>37242</v>
      </c>
      <c r="B133" s="139">
        <v>152869</v>
      </c>
      <c r="C133" s="139">
        <v>109481</v>
      </c>
    </row>
    <row r="134" spans="1:3" x14ac:dyDescent="0.15">
      <c r="A134" s="130">
        <v>37243</v>
      </c>
      <c r="B134" s="139">
        <v>35911</v>
      </c>
      <c r="C134" s="139">
        <v>83836</v>
      </c>
    </row>
    <row r="135" spans="1:3" x14ac:dyDescent="0.15">
      <c r="A135" s="130">
        <v>37244</v>
      </c>
      <c r="B135" s="139">
        <v>567320</v>
      </c>
      <c r="C135" s="139">
        <v>63596</v>
      </c>
    </row>
    <row r="136" spans="1:3" x14ac:dyDescent="0.15">
      <c r="A136" s="130">
        <v>37245</v>
      </c>
      <c r="B136" s="139">
        <v>-391955</v>
      </c>
      <c r="C136" s="139">
        <v>8248</v>
      </c>
    </row>
    <row r="137" spans="1:3" x14ac:dyDescent="0.15">
      <c r="A137" s="130">
        <v>37246</v>
      </c>
      <c r="B137" s="139">
        <v>-418847</v>
      </c>
      <c r="C137" s="139">
        <v>9544</v>
      </c>
    </row>
    <row r="138" spans="1:3" x14ac:dyDescent="0.15">
      <c r="A138" s="130">
        <v>37249</v>
      </c>
      <c r="B138" s="139">
        <v>0</v>
      </c>
      <c r="C138" s="139">
        <v>0</v>
      </c>
    </row>
    <row r="139" spans="1:3" x14ac:dyDescent="0.15">
      <c r="A139" s="130">
        <v>37251</v>
      </c>
      <c r="B139" s="139">
        <v>-59488</v>
      </c>
      <c r="C139" s="139">
        <v>215</v>
      </c>
    </row>
    <row r="140" spans="1:3" x14ac:dyDescent="0.15">
      <c r="A140" s="130">
        <v>37252</v>
      </c>
    </row>
    <row r="141" spans="1:3" x14ac:dyDescent="0.15">
      <c r="A141" s="130">
        <v>37253</v>
      </c>
    </row>
    <row r="142" spans="1:3" s="142" customFormat="1" ht="8.4" thickBot="1" x14ac:dyDescent="0.2">
      <c r="A142" s="140">
        <v>37256</v>
      </c>
      <c r="B142" s="141"/>
      <c r="C142" s="141"/>
    </row>
    <row r="143" spans="1:3" ht="8.4" thickTop="1" x14ac:dyDescent="0.15"/>
  </sheetData>
  <pageMargins left="0.75" right="0.75" top="1" bottom="1" header="0.5" footer="0.5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E787"/>
  <sheetViews>
    <sheetView workbookViewId="0">
      <pane xSplit="1" ySplit="3" topLeftCell="B4" activePane="bottomRight" state="frozen"/>
      <selection activeCell="A4" sqref="A4"/>
      <selection pane="topRight" activeCell="A4" sqref="A4"/>
      <selection pane="bottomLeft" activeCell="A4" sqref="A4"/>
      <selection pane="bottomRight" activeCell="A4" sqref="A4"/>
    </sheetView>
  </sheetViews>
  <sheetFormatPr defaultRowHeight="7.8" x14ac:dyDescent="0.15"/>
  <cols>
    <col min="1" max="1" width="10.1640625" style="129" bestFit="1" customWidth="1"/>
    <col min="2" max="2" width="8.33203125" style="129" bestFit="1" customWidth="1"/>
    <col min="3" max="3" width="7.1640625" style="129" bestFit="1" customWidth="1"/>
    <col min="4" max="4" width="8.33203125" style="129" bestFit="1" customWidth="1"/>
    <col min="5" max="5" width="10.1640625" style="129" bestFit="1" customWidth="1"/>
    <col min="6" max="16384" width="9.33203125" style="129"/>
  </cols>
  <sheetData>
    <row r="1" spans="1:5" x14ac:dyDescent="0.15">
      <c r="A1" s="133" t="s">
        <v>57</v>
      </c>
    </row>
    <row r="3" spans="1:5" x14ac:dyDescent="0.15">
      <c r="A3" s="129" t="s">
        <v>36</v>
      </c>
      <c r="B3" s="14" t="s">
        <v>54</v>
      </c>
      <c r="C3" s="14" t="s">
        <v>53</v>
      </c>
      <c r="D3" s="14" t="s">
        <v>39</v>
      </c>
    </row>
    <row r="4" spans="1:5" hidden="1" x14ac:dyDescent="0.15">
      <c r="A4" s="130">
        <v>37105</v>
      </c>
      <c r="B4" s="138">
        <v>2346369</v>
      </c>
      <c r="C4" s="138">
        <v>0</v>
      </c>
      <c r="D4" s="138">
        <v>2346369</v>
      </c>
      <c r="E4" s="130"/>
    </row>
    <row r="5" spans="1:5" hidden="1" x14ac:dyDescent="0.15">
      <c r="A5" s="130">
        <v>37106</v>
      </c>
      <c r="B5" s="138">
        <v>2188870</v>
      </c>
      <c r="C5" s="138">
        <v>0</v>
      </c>
      <c r="D5" s="138">
        <v>2188870</v>
      </c>
      <c r="E5" s="130"/>
    </row>
    <row r="6" spans="1:5" hidden="1" x14ac:dyDescent="0.15">
      <c r="A6" s="130">
        <v>37109</v>
      </c>
      <c r="B6" s="138">
        <v>2225325</v>
      </c>
      <c r="C6" s="138">
        <v>0</v>
      </c>
      <c r="D6" s="138">
        <v>2225325</v>
      </c>
      <c r="E6" s="130"/>
    </row>
    <row r="7" spans="1:5" hidden="1" x14ac:dyDescent="0.15">
      <c r="A7" s="130">
        <v>37110</v>
      </c>
      <c r="B7" s="138">
        <v>2124985</v>
      </c>
      <c r="C7" s="138">
        <v>0</v>
      </c>
      <c r="D7" s="138">
        <v>2124985</v>
      </c>
      <c r="E7" s="130"/>
    </row>
    <row r="8" spans="1:5" hidden="1" x14ac:dyDescent="0.15">
      <c r="A8" s="130">
        <v>37111</v>
      </c>
      <c r="B8" s="138">
        <v>2145674</v>
      </c>
      <c r="C8" s="138">
        <v>0</v>
      </c>
      <c r="D8" s="138">
        <v>2145674</v>
      </c>
      <c r="E8" s="130"/>
    </row>
    <row r="9" spans="1:5" hidden="1" x14ac:dyDescent="0.15">
      <c r="A9" s="130">
        <v>37112</v>
      </c>
      <c r="B9" s="138">
        <v>2094985</v>
      </c>
      <c r="C9" s="138">
        <v>89125</v>
      </c>
      <c r="D9" s="138">
        <v>2122819</v>
      </c>
      <c r="E9" s="130"/>
    </row>
    <row r="10" spans="1:5" hidden="1" x14ac:dyDescent="0.15">
      <c r="A10" s="130">
        <v>37113</v>
      </c>
      <c r="B10" s="138">
        <v>2079287</v>
      </c>
      <c r="C10" s="138">
        <v>93406</v>
      </c>
      <c r="D10" s="138">
        <v>2124676</v>
      </c>
      <c r="E10" s="130"/>
    </row>
    <row r="11" spans="1:5" hidden="1" x14ac:dyDescent="0.15">
      <c r="A11" s="130">
        <v>37116</v>
      </c>
      <c r="B11" s="138">
        <v>1611819</v>
      </c>
      <c r="C11" s="138">
        <v>91114</v>
      </c>
      <c r="D11" s="138">
        <v>1624772</v>
      </c>
      <c r="E11" s="130"/>
    </row>
    <row r="12" spans="1:5" hidden="1" x14ac:dyDescent="0.15">
      <c r="A12" s="130">
        <v>37117</v>
      </c>
      <c r="B12" s="138">
        <v>1644596</v>
      </c>
      <c r="C12" s="138">
        <v>199856</v>
      </c>
      <c r="D12" s="138">
        <v>1671632</v>
      </c>
      <c r="E12" s="130"/>
    </row>
    <row r="13" spans="1:5" hidden="1" x14ac:dyDescent="0.15">
      <c r="A13" s="130">
        <v>37118</v>
      </c>
      <c r="B13" s="138">
        <v>1777097</v>
      </c>
      <c r="C13" s="138">
        <v>235752</v>
      </c>
      <c r="D13" s="138">
        <v>1807253</v>
      </c>
      <c r="E13" s="130"/>
    </row>
    <row r="14" spans="1:5" hidden="1" x14ac:dyDescent="0.15">
      <c r="A14" s="130">
        <v>37119</v>
      </c>
      <c r="B14" s="138">
        <v>1743795</v>
      </c>
      <c r="C14" s="138">
        <v>230380</v>
      </c>
      <c r="D14" s="138">
        <v>1779408</v>
      </c>
      <c r="E14" s="130"/>
    </row>
    <row r="15" spans="1:5" hidden="1" x14ac:dyDescent="0.15">
      <c r="A15" s="130">
        <v>37120</v>
      </c>
      <c r="B15" s="138">
        <v>1716027</v>
      </c>
      <c r="C15" s="138">
        <v>227200</v>
      </c>
      <c r="D15" s="138">
        <v>1753635</v>
      </c>
      <c r="E15" s="130"/>
    </row>
    <row r="16" spans="1:5" hidden="1" x14ac:dyDescent="0.15">
      <c r="A16" s="130">
        <v>37123</v>
      </c>
      <c r="B16" s="138">
        <v>1664305</v>
      </c>
      <c r="C16" s="138">
        <v>218625</v>
      </c>
      <c r="D16" s="138">
        <v>1701884</v>
      </c>
      <c r="E16" s="130"/>
    </row>
    <row r="17" spans="1:5" hidden="1" x14ac:dyDescent="0.15">
      <c r="A17" s="130">
        <v>37124</v>
      </c>
      <c r="B17" s="138">
        <v>1874522</v>
      </c>
      <c r="C17" s="138">
        <v>217562</v>
      </c>
      <c r="D17" s="138">
        <v>1904918</v>
      </c>
      <c r="E17" s="130"/>
    </row>
    <row r="18" spans="1:5" hidden="1" x14ac:dyDescent="0.15">
      <c r="A18" s="130">
        <v>37125</v>
      </c>
      <c r="B18" s="138">
        <v>1748801</v>
      </c>
      <c r="C18" s="138">
        <v>15436</v>
      </c>
      <c r="D18" s="138">
        <v>1752036</v>
      </c>
      <c r="E18" s="130"/>
    </row>
    <row r="19" spans="1:5" hidden="1" x14ac:dyDescent="0.15">
      <c r="A19" s="130">
        <v>37126</v>
      </c>
      <c r="B19" s="138">
        <v>1821611</v>
      </c>
      <c r="C19" s="138">
        <v>181116</v>
      </c>
      <c r="D19" s="138">
        <v>1934968</v>
      </c>
      <c r="E19" s="130"/>
    </row>
    <row r="20" spans="1:5" hidden="1" x14ac:dyDescent="0.15">
      <c r="A20" s="130">
        <v>37127</v>
      </c>
      <c r="B20" s="138">
        <v>1776291</v>
      </c>
      <c r="C20" s="138">
        <v>175056</v>
      </c>
      <c r="D20" s="138">
        <v>1889856</v>
      </c>
      <c r="E20" s="130"/>
    </row>
    <row r="21" spans="1:5" hidden="1" x14ac:dyDescent="0.15">
      <c r="A21" s="130">
        <v>37130</v>
      </c>
      <c r="B21" s="138">
        <v>1688411</v>
      </c>
      <c r="C21" s="138">
        <v>18470</v>
      </c>
      <c r="D21" s="138">
        <v>1695783</v>
      </c>
      <c r="E21" s="130"/>
    </row>
    <row r="22" spans="1:5" hidden="1" x14ac:dyDescent="0.15">
      <c r="A22" s="130">
        <v>37131</v>
      </c>
      <c r="B22" s="138">
        <v>1648123</v>
      </c>
      <c r="C22" s="138">
        <v>0</v>
      </c>
      <c r="D22" s="138">
        <v>1648123</v>
      </c>
      <c r="E22" s="130"/>
    </row>
    <row r="23" spans="1:5" hidden="1" x14ac:dyDescent="0.15">
      <c r="A23" s="130">
        <v>37132</v>
      </c>
      <c r="B23" s="138">
        <v>1788488</v>
      </c>
      <c r="C23" s="138">
        <v>11501</v>
      </c>
      <c r="D23" s="138">
        <v>1795643</v>
      </c>
      <c r="E23" s="130"/>
    </row>
    <row r="24" spans="1:5" hidden="1" x14ac:dyDescent="0.15">
      <c r="A24" s="130">
        <v>37133</v>
      </c>
      <c r="B24" s="138">
        <v>1894682</v>
      </c>
      <c r="C24" s="138">
        <v>208792</v>
      </c>
      <c r="D24" s="138">
        <v>2018097</v>
      </c>
      <c r="E24" s="130"/>
    </row>
    <row r="25" spans="1:5" hidden="1" x14ac:dyDescent="0.15">
      <c r="A25" s="130">
        <v>37134</v>
      </c>
      <c r="B25" s="138">
        <v>1955089</v>
      </c>
      <c r="C25" s="138">
        <v>11215</v>
      </c>
      <c r="D25" s="138">
        <v>1956700</v>
      </c>
      <c r="E25" s="130"/>
    </row>
    <row r="26" spans="1:5" hidden="1" x14ac:dyDescent="0.15">
      <c r="A26" s="130">
        <v>37138</v>
      </c>
      <c r="B26" s="138">
        <v>1973918</v>
      </c>
      <c r="C26" s="138">
        <v>87818</v>
      </c>
      <c r="D26" s="138">
        <v>2024788</v>
      </c>
      <c r="E26" s="130"/>
    </row>
    <row r="27" spans="1:5" hidden="1" x14ac:dyDescent="0.15">
      <c r="A27" s="130">
        <v>37139</v>
      </c>
      <c r="B27" s="138">
        <v>1973918</v>
      </c>
      <c r="C27" s="138">
        <v>175766</v>
      </c>
      <c r="D27" s="138">
        <v>2024788</v>
      </c>
      <c r="E27" s="130"/>
    </row>
    <row r="28" spans="1:5" hidden="1" x14ac:dyDescent="0.15">
      <c r="A28" s="130">
        <v>37140</v>
      </c>
      <c r="B28" s="138">
        <v>850299</v>
      </c>
      <c r="C28" s="138">
        <v>178332</v>
      </c>
      <c r="D28" s="138">
        <v>918272</v>
      </c>
      <c r="E28" s="130"/>
    </row>
    <row r="29" spans="1:5" hidden="1" x14ac:dyDescent="0.15">
      <c r="A29" s="130">
        <v>37141</v>
      </c>
      <c r="B29" s="138">
        <v>995491</v>
      </c>
      <c r="C29" s="138">
        <v>184335</v>
      </c>
      <c r="D29" s="138">
        <v>1095875</v>
      </c>
      <c r="E29" s="130"/>
    </row>
    <row r="30" spans="1:5" hidden="1" x14ac:dyDescent="0.15">
      <c r="A30" s="130">
        <v>37144</v>
      </c>
      <c r="B30" s="138">
        <v>1216305</v>
      </c>
      <c r="C30" s="138">
        <v>178635</v>
      </c>
      <c r="D30" s="138">
        <v>1305412</v>
      </c>
      <c r="E30" s="130"/>
    </row>
    <row r="31" spans="1:5" hidden="1" x14ac:dyDescent="0.15">
      <c r="A31" s="130">
        <v>37146</v>
      </c>
      <c r="B31" s="138">
        <v>1255926</v>
      </c>
      <c r="C31" s="138">
        <v>178635</v>
      </c>
      <c r="D31" s="138">
        <v>1343274</v>
      </c>
    </row>
    <row r="32" spans="1:5" hidden="1" x14ac:dyDescent="0.15">
      <c r="A32" s="130">
        <v>37147</v>
      </c>
      <c r="B32" s="138">
        <v>1323775</v>
      </c>
      <c r="C32" s="138">
        <v>188977</v>
      </c>
      <c r="D32" s="138">
        <v>1420686</v>
      </c>
    </row>
    <row r="33" spans="1:4" hidden="1" x14ac:dyDescent="0.15">
      <c r="A33" s="130">
        <v>37148</v>
      </c>
      <c r="B33" s="138">
        <v>1378447</v>
      </c>
      <c r="C33" s="138">
        <v>195228</v>
      </c>
      <c r="D33" s="138">
        <v>1471332</v>
      </c>
    </row>
    <row r="34" spans="1:4" hidden="1" x14ac:dyDescent="0.15">
      <c r="A34" s="130">
        <v>37151</v>
      </c>
      <c r="B34" s="138">
        <v>1308291</v>
      </c>
      <c r="C34" s="138">
        <v>162123</v>
      </c>
      <c r="D34" s="138">
        <v>1386316</v>
      </c>
    </row>
    <row r="35" spans="1:4" hidden="1" x14ac:dyDescent="0.15">
      <c r="A35" s="130">
        <v>37152</v>
      </c>
      <c r="B35" s="138">
        <v>1524084</v>
      </c>
      <c r="C35" s="138">
        <v>76340</v>
      </c>
      <c r="D35" s="138">
        <v>1559652</v>
      </c>
    </row>
    <row r="36" spans="1:4" hidden="1" x14ac:dyDescent="0.15">
      <c r="A36" s="130">
        <v>37153</v>
      </c>
      <c r="B36" s="138">
        <v>1336349</v>
      </c>
      <c r="C36" s="138">
        <v>177127</v>
      </c>
      <c r="D36" s="138">
        <v>1478968</v>
      </c>
    </row>
    <row r="37" spans="1:4" hidden="1" x14ac:dyDescent="0.15">
      <c r="A37" s="130">
        <v>37154</v>
      </c>
      <c r="B37" s="138">
        <v>1268363</v>
      </c>
      <c r="C37" s="138">
        <v>171181</v>
      </c>
      <c r="D37" s="138">
        <v>1399296</v>
      </c>
    </row>
    <row r="38" spans="1:4" hidden="1" x14ac:dyDescent="0.15">
      <c r="A38" s="130">
        <v>37155</v>
      </c>
      <c r="B38" s="138">
        <v>1211328</v>
      </c>
      <c r="C38" s="138">
        <v>171048</v>
      </c>
      <c r="D38" s="138">
        <v>1343675</v>
      </c>
    </row>
    <row r="39" spans="1:4" hidden="1" x14ac:dyDescent="0.15">
      <c r="A39" s="130">
        <v>37158</v>
      </c>
      <c r="B39" s="138">
        <v>1507055</v>
      </c>
      <c r="C39" s="138">
        <v>292917</v>
      </c>
      <c r="D39" s="138">
        <v>1773048</v>
      </c>
    </row>
    <row r="40" spans="1:4" hidden="1" x14ac:dyDescent="0.15">
      <c r="A40" s="130">
        <v>37159</v>
      </c>
      <c r="B40" s="138">
        <v>1350778</v>
      </c>
      <c r="C40" s="138">
        <v>66536</v>
      </c>
      <c r="D40" s="138">
        <v>1494675</v>
      </c>
    </row>
    <row r="41" spans="1:4" hidden="1" x14ac:dyDescent="0.15">
      <c r="A41" s="130">
        <v>37160</v>
      </c>
      <c r="B41" s="138">
        <v>1365565</v>
      </c>
      <c r="C41" s="138">
        <v>249445</v>
      </c>
      <c r="D41" s="138">
        <v>1585881</v>
      </c>
    </row>
    <row r="42" spans="1:4" hidden="1" x14ac:dyDescent="0.15">
      <c r="A42" s="130">
        <v>37161</v>
      </c>
      <c r="B42" s="138">
        <v>1406354</v>
      </c>
      <c r="C42" s="138">
        <v>256233</v>
      </c>
      <c r="D42" s="138">
        <v>1647277</v>
      </c>
    </row>
    <row r="43" spans="1:4" hidden="1" x14ac:dyDescent="0.15">
      <c r="A43" s="130">
        <v>37162</v>
      </c>
      <c r="B43" s="138">
        <v>1483992</v>
      </c>
      <c r="C43" s="138">
        <v>256028</v>
      </c>
      <c r="D43" s="138">
        <v>1711306</v>
      </c>
    </row>
    <row r="44" spans="1:4" hidden="1" x14ac:dyDescent="0.15">
      <c r="A44" s="130">
        <v>37165</v>
      </c>
      <c r="B44" s="138">
        <v>1438638</v>
      </c>
      <c r="C44" s="138">
        <v>13047</v>
      </c>
      <c r="D44" s="138">
        <v>1443693</v>
      </c>
    </row>
    <row r="45" spans="1:4" hidden="1" x14ac:dyDescent="0.15">
      <c r="A45" s="130">
        <v>37166</v>
      </c>
      <c r="B45" s="138">
        <v>1284451</v>
      </c>
      <c r="C45" s="138">
        <v>168294</v>
      </c>
      <c r="D45" s="138">
        <v>1399647</v>
      </c>
    </row>
    <row r="46" spans="1:4" hidden="1" x14ac:dyDescent="0.15">
      <c r="A46" s="130">
        <v>37167</v>
      </c>
      <c r="B46" s="138">
        <v>554984</v>
      </c>
      <c r="C46" s="138">
        <v>200018</v>
      </c>
      <c r="D46" s="138">
        <v>455999</v>
      </c>
    </row>
    <row r="47" spans="1:4" hidden="1" x14ac:dyDescent="0.15">
      <c r="A47" s="130">
        <v>37168</v>
      </c>
      <c r="B47" s="138">
        <v>632764</v>
      </c>
      <c r="C47" s="138">
        <v>207064</v>
      </c>
      <c r="D47" s="138">
        <v>513338</v>
      </c>
    </row>
    <row r="48" spans="1:4" hidden="1" x14ac:dyDescent="0.15">
      <c r="A48" s="130">
        <v>37169</v>
      </c>
      <c r="B48" s="138">
        <v>490476</v>
      </c>
      <c r="C48" s="138">
        <v>26644</v>
      </c>
      <c r="D48" s="138">
        <v>476734</v>
      </c>
    </row>
    <row r="49" spans="1:4" hidden="1" x14ac:dyDescent="0.15">
      <c r="A49" s="130">
        <v>37172</v>
      </c>
      <c r="B49" s="138">
        <v>559630</v>
      </c>
      <c r="C49" s="138">
        <v>84475</v>
      </c>
      <c r="D49" s="138">
        <v>580179</v>
      </c>
    </row>
    <row r="50" spans="1:4" hidden="1" x14ac:dyDescent="0.15">
      <c r="A50" s="130">
        <v>37173</v>
      </c>
      <c r="B50" s="138">
        <v>515339</v>
      </c>
      <c r="C50" s="138">
        <v>66890</v>
      </c>
      <c r="D50" s="138">
        <v>542774</v>
      </c>
    </row>
    <row r="51" spans="1:4" hidden="1" x14ac:dyDescent="0.15">
      <c r="A51" s="130">
        <v>37174</v>
      </c>
      <c r="B51" s="138">
        <v>495302</v>
      </c>
      <c r="C51" s="138">
        <v>206736</v>
      </c>
      <c r="D51" s="138">
        <v>551578</v>
      </c>
    </row>
    <row r="52" spans="1:4" hidden="1" x14ac:dyDescent="0.15">
      <c r="A52" s="130">
        <v>37175</v>
      </c>
      <c r="B52" s="138">
        <v>538061</v>
      </c>
      <c r="C52" s="138">
        <v>184786</v>
      </c>
      <c r="D52" s="138">
        <v>610523</v>
      </c>
    </row>
    <row r="53" spans="1:4" hidden="1" x14ac:dyDescent="0.15">
      <c r="A53" s="130">
        <v>37176</v>
      </c>
      <c r="B53" s="138">
        <v>602751</v>
      </c>
      <c r="C53" s="138">
        <v>169216</v>
      </c>
      <c r="D53" s="138">
        <v>683323</v>
      </c>
    </row>
    <row r="54" spans="1:4" hidden="1" x14ac:dyDescent="0.15">
      <c r="A54" s="130">
        <v>37179</v>
      </c>
      <c r="B54" s="138">
        <v>580128</v>
      </c>
      <c r="C54" s="138">
        <v>89178</v>
      </c>
      <c r="D54" s="138">
        <v>620210</v>
      </c>
    </row>
    <row r="55" spans="1:4" hidden="1" x14ac:dyDescent="0.15">
      <c r="A55" s="130">
        <v>37180</v>
      </c>
      <c r="B55" s="138">
        <v>513093</v>
      </c>
      <c r="C55" s="138">
        <v>118142</v>
      </c>
      <c r="D55" s="138">
        <v>508063</v>
      </c>
    </row>
    <row r="56" spans="1:4" hidden="1" x14ac:dyDescent="0.15">
      <c r="A56" s="130">
        <v>37181</v>
      </c>
      <c r="B56" s="138">
        <v>580584</v>
      </c>
      <c r="C56" s="138">
        <v>116719</v>
      </c>
      <c r="D56" s="138">
        <v>654376</v>
      </c>
    </row>
    <row r="57" spans="1:4" hidden="1" x14ac:dyDescent="0.15">
      <c r="A57" s="130">
        <v>37182</v>
      </c>
      <c r="B57" s="138">
        <v>548558</v>
      </c>
      <c r="C57" s="138">
        <v>193706</v>
      </c>
      <c r="D57" s="138">
        <v>641275</v>
      </c>
    </row>
    <row r="58" spans="1:4" hidden="1" x14ac:dyDescent="0.15">
      <c r="A58" s="130">
        <v>37183</v>
      </c>
      <c r="B58" s="138">
        <v>534120</v>
      </c>
      <c r="C58" s="138">
        <v>229094</v>
      </c>
      <c r="D58" s="138">
        <v>590621</v>
      </c>
    </row>
    <row r="59" spans="1:4" hidden="1" x14ac:dyDescent="0.15">
      <c r="A59" s="130">
        <v>37186</v>
      </c>
      <c r="B59" s="138">
        <v>596225</v>
      </c>
      <c r="C59" s="138">
        <v>250266</v>
      </c>
      <c r="D59" s="138">
        <v>552601</v>
      </c>
    </row>
    <row r="60" spans="1:4" hidden="1" x14ac:dyDescent="0.15">
      <c r="A60" s="130">
        <v>37187</v>
      </c>
      <c r="B60" s="138">
        <v>555530</v>
      </c>
      <c r="C60" s="138">
        <v>167130</v>
      </c>
      <c r="D60" s="138">
        <v>621551</v>
      </c>
    </row>
    <row r="61" spans="1:4" hidden="1" x14ac:dyDescent="0.15">
      <c r="A61" s="130">
        <v>37188</v>
      </c>
      <c r="B61" s="138">
        <v>578453</v>
      </c>
      <c r="C61" s="138">
        <v>109855</v>
      </c>
      <c r="D61" s="138">
        <v>580196</v>
      </c>
    </row>
    <row r="62" spans="1:4" hidden="1" x14ac:dyDescent="0.15">
      <c r="A62" s="130">
        <v>37189</v>
      </c>
      <c r="B62" s="138">
        <v>566703</v>
      </c>
      <c r="C62" s="138">
        <v>105129</v>
      </c>
      <c r="D62" s="138">
        <v>564393</v>
      </c>
    </row>
    <row r="63" spans="1:4" hidden="1" x14ac:dyDescent="0.15">
      <c r="A63" s="130">
        <v>37190</v>
      </c>
      <c r="B63" s="138">
        <v>580917</v>
      </c>
      <c r="C63" s="138">
        <v>0</v>
      </c>
      <c r="D63" s="138">
        <v>580917</v>
      </c>
    </row>
    <row r="64" spans="1:4" hidden="1" x14ac:dyDescent="0.15">
      <c r="A64" s="130">
        <v>37193</v>
      </c>
      <c r="B64" s="138">
        <v>595709</v>
      </c>
      <c r="C64" s="138">
        <v>161855</v>
      </c>
      <c r="D64" s="138">
        <v>609024</v>
      </c>
    </row>
    <row r="65" spans="1:4" hidden="1" x14ac:dyDescent="0.15">
      <c r="A65" s="130">
        <v>37194</v>
      </c>
      <c r="B65" s="138">
        <v>625084</v>
      </c>
      <c r="C65" s="138">
        <v>160900</v>
      </c>
      <c r="D65" s="138">
        <v>606918</v>
      </c>
    </row>
    <row r="66" spans="1:4" hidden="1" x14ac:dyDescent="0.15">
      <c r="A66" s="130">
        <v>37195</v>
      </c>
      <c r="B66" s="138">
        <v>625364</v>
      </c>
      <c r="C66" s="138">
        <v>21529</v>
      </c>
      <c r="D66" s="138">
        <v>625364</v>
      </c>
    </row>
    <row r="67" spans="1:4" hidden="1" x14ac:dyDescent="0.15">
      <c r="A67" s="130">
        <v>37196</v>
      </c>
      <c r="B67" s="138">
        <v>407821</v>
      </c>
      <c r="C67" s="138">
        <v>105873</v>
      </c>
      <c r="D67" s="138">
        <v>390990</v>
      </c>
    </row>
    <row r="68" spans="1:4" hidden="1" x14ac:dyDescent="0.15">
      <c r="A68" s="130">
        <v>37197</v>
      </c>
      <c r="B68" s="138">
        <v>409054</v>
      </c>
      <c r="C68" s="138">
        <v>49989</v>
      </c>
      <c r="D68" s="138">
        <v>413583</v>
      </c>
    </row>
    <row r="69" spans="1:4" hidden="1" x14ac:dyDescent="0.15">
      <c r="A69" s="130">
        <v>37200</v>
      </c>
      <c r="B69" s="138">
        <v>546870</v>
      </c>
      <c r="C69" s="138">
        <v>261305</v>
      </c>
      <c r="D69" s="138">
        <v>740934</v>
      </c>
    </row>
    <row r="70" spans="1:4" hidden="1" x14ac:dyDescent="0.15">
      <c r="A70" s="130">
        <v>37201</v>
      </c>
      <c r="B70" s="138">
        <v>618400</v>
      </c>
      <c r="C70" s="138">
        <v>283409</v>
      </c>
      <c r="D70" s="138">
        <v>855367</v>
      </c>
    </row>
    <row r="71" spans="1:4" hidden="1" x14ac:dyDescent="0.15">
      <c r="A71" s="130">
        <v>37202</v>
      </c>
      <c r="B71" s="138">
        <v>559293</v>
      </c>
      <c r="C71" s="138">
        <v>241141</v>
      </c>
      <c r="D71" s="138">
        <v>747592</v>
      </c>
    </row>
    <row r="72" spans="1:4" hidden="1" x14ac:dyDescent="0.15">
      <c r="A72" s="130">
        <v>37203</v>
      </c>
      <c r="B72" s="138">
        <v>566614</v>
      </c>
      <c r="C72" s="138">
        <v>248951</v>
      </c>
      <c r="D72" s="138">
        <v>759008</v>
      </c>
    </row>
    <row r="73" spans="1:4" hidden="1" x14ac:dyDescent="0.15">
      <c r="A73" s="130">
        <v>37204</v>
      </c>
      <c r="B73" s="138">
        <v>582274</v>
      </c>
      <c r="C73" s="138">
        <v>112543</v>
      </c>
      <c r="D73" s="138">
        <v>673397</v>
      </c>
    </row>
    <row r="74" spans="1:4" hidden="1" x14ac:dyDescent="0.15">
      <c r="A74" s="130">
        <v>37207</v>
      </c>
      <c r="B74" s="138">
        <v>728022</v>
      </c>
      <c r="C74" s="138">
        <v>238102</v>
      </c>
      <c r="D74" s="138">
        <v>953205</v>
      </c>
    </row>
    <row r="75" spans="1:4" hidden="1" x14ac:dyDescent="0.15">
      <c r="A75" s="130">
        <v>37208</v>
      </c>
      <c r="B75" s="138">
        <v>618940</v>
      </c>
      <c r="C75" s="138">
        <v>242383</v>
      </c>
      <c r="D75" s="138">
        <v>808640</v>
      </c>
    </row>
    <row r="76" spans="1:4" hidden="1" x14ac:dyDescent="0.15">
      <c r="A76" s="130">
        <v>37209</v>
      </c>
      <c r="B76" s="138">
        <v>690967</v>
      </c>
      <c r="C76" s="138">
        <v>371495</v>
      </c>
      <c r="D76" s="138">
        <v>1019463</v>
      </c>
    </row>
    <row r="77" spans="1:4" hidden="1" x14ac:dyDescent="0.15">
      <c r="A77" s="130">
        <v>37210</v>
      </c>
      <c r="B77" s="138">
        <v>728217</v>
      </c>
      <c r="C77" s="138">
        <v>89160</v>
      </c>
      <c r="D77" s="138">
        <v>794310</v>
      </c>
    </row>
    <row r="78" spans="1:4" hidden="1" x14ac:dyDescent="0.15">
      <c r="A78" s="130">
        <v>37211</v>
      </c>
      <c r="B78" s="138">
        <v>629777</v>
      </c>
      <c r="C78" s="138">
        <v>91761</v>
      </c>
      <c r="D78" s="138">
        <v>683206</v>
      </c>
    </row>
    <row r="79" spans="1:4" hidden="1" x14ac:dyDescent="0.15">
      <c r="A79" s="130">
        <v>37214</v>
      </c>
      <c r="B79" s="138">
        <v>450432</v>
      </c>
      <c r="C79" s="138">
        <v>73633</v>
      </c>
      <c r="D79" s="138">
        <v>463600</v>
      </c>
    </row>
    <row r="80" spans="1:4" hidden="1" x14ac:dyDescent="0.15">
      <c r="A80" s="130">
        <v>37215</v>
      </c>
      <c r="B80" s="138">
        <v>516967</v>
      </c>
      <c r="C80" s="138">
        <v>207174</v>
      </c>
      <c r="D80" s="138">
        <v>648405</v>
      </c>
    </row>
    <row r="81" spans="1:4" hidden="1" x14ac:dyDescent="0.15">
      <c r="A81" s="130">
        <v>37216</v>
      </c>
      <c r="B81" s="138">
        <v>681358</v>
      </c>
      <c r="C81" s="138">
        <v>73108</v>
      </c>
      <c r="D81" s="138">
        <v>731807</v>
      </c>
    </row>
    <row r="82" spans="1:4" hidden="1" x14ac:dyDescent="0.15">
      <c r="A82" s="130">
        <v>37221</v>
      </c>
      <c r="B82" s="138">
        <v>729554</v>
      </c>
      <c r="C82" s="138">
        <v>0</v>
      </c>
      <c r="D82" s="138">
        <v>729554</v>
      </c>
    </row>
    <row r="83" spans="1:4" hidden="1" x14ac:dyDescent="0.15">
      <c r="A83" s="130">
        <v>37222</v>
      </c>
      <c r="B83" s="138">
        <v>776344</v>
      </c>
      <c r="C83" s="138">
        <v>0</v>
      </c>
      <c r="D83" s="138">
        <v>776344</v>
      </c>
    </row>
    <row r="84" spans="1:4" hidden="1" x14ac:dyDescent="0.15">
      <c r="A84" s="130">
        <v>37223</v>
      </c>
      <c r="B84" s="138">
        <v>918458</v>
      </c>
      <c r="C84" s="138">
        <v>0</v>
      </c>
      <c r="D84" s="138">
        <v>918458</v>
      </c>
    </row>
    <row r="85" spans="1:4" hidden="1" x14ac:dyDescent="0.15">
      <c r="A85" s="130">
        <v>37224</v>
      </c>
      <c r="B85" s="138">
        <v>913348</v>
      </c>
      <c r="C85" s="138">
        <v>115680</v>
      </c>
      <c r="D85" s="138">
        <v>1006161</v>
      </c>
    </row>
    <row r="86" spans="1:4" hidden="1" x14ac:dyDescent="0.15">
      <c r="A86" s="130">
        <v>37225</v>
      </c>
      <c r="B86" s="138">
        <v>980641</v>
      </c>
      <c r="C86" s="138">
        <v>133559</v>
      </c>
      <c r="D86" s="138">
        <v>1088013</v>
      </c>
    </row>
    <row r="87" spans="1:4" x14ac:dyDescent="0.15">
      <c r="A87" s="130">
        <v>37228</v>
      </c>
      <c r="B87" s="138">
        <v>589757</v>
      </c>
      <c r="C87" s="138">
        <v>40250</v>
      </c>
      <c r="D87" s="138">
        <v>612067</v>
      </c>
    </row>
    <row r="88" spans="1:4" x14ac:dyDescent="0.15">
      <c r="A88" s="130">
        <v>37229</v>
      </c>
      <c r="B88" s="138">
        <v>511250</v>
      </c>
      <c r="C88" s="138">
        <v>102060</v>
      </c>
      <c r="D88" s="138">
        <v>548295</v>
      </c>
    </row>
    <row r="89" spans="1:4" x14ac:dyDescent="0.15">
      <c r="A89" s="130">
        <v>37230</v>
      </c>
      <c r="B89" s="138">
        <v>508541</v>
      </c>
      <c r="C89" s="138">
        <v>138638</v>
      </c>
      <c r="D89" s="138">
        <v>596458</v>
      </c>
    </row>
    <row r="90" spans="1:4" x14ac:dyDescent="0.15">
      <c r="A90" s="130">
        <v>37231</v>
      </c>
      <c r="B90" s="138">
        <v>529505</v>
      </c>
      <c r="C90" s="138">
        <v>157877</v>
      </c>
      <c r="D90" s="138">
        <v>657434</v>
      </c>
    </row>
    <row r="91" spans="1:4" x14ac:dyDescent="0.15">
      <c r="A91" s="130">
        <v>37232</v>
      </c>
      <c r="B91" s="138">
        <v>484805</v>
      </c>
      <c r="C91" s="138">
        <v>128411</v>
      </c>
      <c r="D91" s="138">
        <v>582765</v>
      </c>
    </row>
    <row r="92" spans="1:4" x14ac:dyDescent="0.15">
      <c r="A92" s="130">
        <v>37235</v>
      </c>
      <c r="B92" s="138">
        <v>346165</v>
      </c>
      <c r="C92" s="138">
        <v>150060</v>
      </c>
      <c r="D92" s="138">
        <v>390093</v>
      </c>
    </row>
    <row r="93" spans="1:4" x14ac:dyDescent="0.15">
      <c r="A93" s="130">
        <v>37236</v>
      </c>
      <c r="B93" s="138">
        <v>490929</v>
      </c>
      <c r="C93" s="138">
        <v>164620</v>
      </c>
      <c r="D93" s="138">
        <v>626061</v>
      </c>
    </row>
    <row r="94" spans="1:4" x14ac:dyDescent="0.15">
      <c r="A94" s="130">
        <v>37237</v>
      </c>
      <c r="B94" s="138">
        <v>527434</v>
      </c>
      <c r="C94" s="138">
        <v>335675</v>
      </c>
      <c r="D94" s="138">
        <v>809776</v>
      </c>
    </row>
    <row r="95" spans="1:4" x14ac:dyDescent="0.15">
      <c r="A95" s="130">
        <v>37238</v>
      </c>
      <c r="B95" s="138">
        <v>390067</v>
      </c>
      <c r="C95" s="138">
        <v>277123</v>
      </c>
      <c r="D95" s="138">
        <v>609705</v>
      </c>
    </row>
    <row r="96" spans="1:4" x14ac:dyDescent="0.15">
      <c r="A96" s="130">
        <v>37239</v>
      </c>
      <c r="B96" s="138">
        <v>301541</v>
      </c>
      <c r="C96" s="138">
        <v>283690</v>
      </c>
      <c r="D96" s="138">
        <v>441246</v>
      </c>
    </row>
    <row r="97" spans="1:4" x14ac:dyDescent="0.15">
      <c r="A97" s="130">
        <v>37242</v>
      </c>
      <c r="B97" s="138">
        <v>410206</v>
      </c>
      <c r="C97" s="138">
        <v>134457</v>
      </c>
      <c r="D97" s="138">
        <v>504708</v>
      </c>
    </row>
    <row r="98" spans="1:4" x14ac:dyDescent="0.15">
      <c r="A98" s="130">
        <v>37243</v>
      </c>
      <c r="B98" s="138">
        <v>407381</v>
      </c>
      <c r="C98" s="138">
        <v>0</v>
      </c>
      <c r="D98" s="138">
        <v>407381</v>
      </c>
    </row>
    <row r="99" spans="1:4" x14ac:dyDescent="0.15">
      <c r="A99" s="130">
        <v>37244</v>
      </c>
      <c r="B99" s="138">
        <v>453176</v>
      </c>
      <c r="C99" s="138">
        <v>0</v>
      </c>
      <c r="D99" s="138">
        <v>453176</v>
      </c>
    </row>
    <row r="100" spans="1:4" x14ac:dyDescent="0.15">
      <c r="A100" s="130">
        <v>37245</v>
      </c>
      <c r="B100" s="138">
        <v>502348</v>
      </c>
      <c r="C100" s="138">
        <v>0</v>
      </c>
      <c r="D100" s="138">
        <v>502348</v>
      </c>
    </row>
    <row r="101" spans="1:4" x14ac:dyDescent="0.15">
      <c r="A101" s="130">
        <v>37246</v>
      </c>
      <c r="B101" s="138">
        <v>348234</v>
      </c>
      <c r="C101" s="138">
        <v>0</v>
      </c>
      <c r="D101" s="138">
        <v>348234</v>
      </c>
    </row>
    <row r="102" spans="1:4" x14ac:dyDescent="0.15">
      <c r="A102" s="130">
        <v>37249</v>
      </c>
      <c r="B102" s="138">
        <v>347552</v>
      </c>
      <c r="C102" s="138">
        <v>0</v>
      </c>
      <c r="D102" s="138">
        <v>347552</v>
      </c>
    </row>
    <row r="103" spans="1:4" x14ac:dyDescent="0.15">
      <c r="A103" s="130">
        <v>37251</v>
      </c>
      <c r="B103" s="138">
        <v>305387</v>
      </c>
      <c r="C103" s="138">
        <v>0</v>
      </c>
      <c r="D103" s="138">
        <v>305387</v>
      </c>
    </row>
    <row r="104" spans="1:4" x14ac:dyDescent="0.15">
      <c r="B104" s="138"/>
      <c r="C104" s="138"/>
      <c r="D104" s="138"/>
    </row>
    <row r="105" spans="1:4" x14ac:dyDescent="0.15">
      <c r="B105" s="138"/>
      <c r="C105" s="138"/>
      <c r="D105" s="138"/>
    </row>
    <row r="106" spans="1:4" x14ac:dyDescent="0.15">
      <c r="B106" s="138"/>
      <c r="C106" s="138"/>
      <c r="D106" s="138"/>
    </row>
    <row r="107" spans="1:4" x14ac:dyDescent="0.15">
      <c r="B107" s="138"/>
      <c r="C107" s="138"/>
      <c r="D107" s="138"/>
    </row>
    <row r="108" spans="1:4" x14ac:dyDescent="0.15">
      <c r="B108" s="138"/>
      <c r="C108" s="138"/>
      <c r="D108" s="138"/>
    </row>
    <row r="109" spans="1:4" x14ac:dyDescent="0.15">
      <c r="B109" s="138"/>
      <c r="C109" s="138"/>
      <c r="D109" s="138"/>
    </row>
    <row r="110" spans="1:4" x14ac:dyDescent="0.15">
      <c r="B110" s="138"/>
      <c r="C110" s="138"/>
      <c r="D110" s="138"/>
    </row>
    <row r="111" spans="1:4" x14ac:dyDescent="0.15">
      <c r="B111" s="138"/>
      <c r="C111" s="138"/>
      <c r="D111" s="138"/>
    </row>
    <row r="112" spans="1:4" x14ac:dyDescent="0.15">
      <c r="B112" s="138"/>
      <c r="C112" s="138"/>
      <c r="D112" s="138"/>
    </row>
    <row r="113" spans="2:4" x14ac:dyDescent="0.15">
      <c r="B113" s="138"/>
      <c r="C113" s="138"/>
      <c r="D113" s="138"/>
    </row>
    <row r="114" spans="2:4" x14ac:dyDescent="0.15">
      <c r="B114" s="138"/>
      <c r="C114" s="138"/>
      <c r="D114" s="138"/>
    </row>
    <row r="115" spans="2:4" x14ac:dyDescent="0.15">
      <c r="B115" s="138"/>
      <c r="C115" s="138"/>
      <c r="D115" s="138"/>
    </row>
    <row r="116" spans="2:4" x14ac:dyDescent="0.15">
      <c r="B116" s="138"/>
      <c r="C116" s="138"/>
      <c r="D116" s="138"/>
    </row>
    <row r="117" spans="2:4" x14ac:dyDescent="0.15">
      <c r="B117" s="138"/>
      <c r="C117" s="138"/>
      <c r="D117" s="138"/>
    </row>
    <row r="118" spans="2:4" x14ac:dyDescent="0.15">
      <c r="B118" s="138"/>
      <c r="C118" s="138"/>
      <c r="D118" s="138"/>
    </row>
    <row r="119" spans="2:4" x14ac:dyDescent="0.15">
      <c r="B119" s="138"/>
      <c r="C119" s="138"/>
      <c r="D119" s="138"/>
    </row>
    <row r="120" spans="2:4" x14ac:dyDescent="0.15">
      <c r="B120" s="138"/>
      <c r="C120" s="138"/>
      <c r="D120" s="138"/>
    </row>
    <row r="121" spans="2:4" x14ac:dyDescent="0.15">
      <c r="B121" s="138"/>
      <c r="C121" s="138"/>
      <c r="D121" s="138"/>
    </row>
    <row r="122" spans="2:4" x14ac:dyDescent="0.15">
      <c r="B122" s="138"/>
      <c r="C122" s="138"/>
      <c r="D122" s="138"/>
    </row>
    <row r="123" spans="2:4" x14ac:dyDescent="0.15">
      <c r="B123" s="138"/>
      <c r="C123" s="138"/>
      <c r="D123" s="138"/>
    </row>
    <row r="124" spans="2:4" x14ac:dyDescent="0.15">
      <c r="B124" s="138"/>
      <c r="C124" s="138"/>
      <c r="D124" s="138"/>
    </row>
    <row r="125" spans="2:4" x14ac:dyDescent="0.15">
      <c r="B125" s="138"/>
      <c r="C125" s="138"/>
      <c r="D125" s="138"/>
    </row>
    <row r="126" spans="2:4" x14ac:dyDescent="0.15">
      <c r="B126" s="138"/>
      <c r="C126" s="138"/>
      <c r="D126" s="138"/>
    </row>
    <row r="127" spans="2:4" x14ac:dyDescent="0.15">
      <c r="B127" s="138"/>
      <c r="C127" s="138"/>
      <c r="D127" s="138"/>
    </row>
    <row r="128" spans="2:4" x14ac:dyDescent="0.15">
      <c r="B128" s="138"/>
      <c r="C128" s="138"/>
      <c r="D128" s="138"/>
    </row>
    <row r="129" spans="2:4" x14ac:dyDescent="0.15">
      <c r="B129" s="138"/>
      <c r="C129" s="138"/>
      <c r="D129" s="138"/>
    </row>
    <row r="130" spans="2:4" x14ac:dyDescent="0.15">
      <c r="B130" s="138"/>
      <c r="C130" s="138"/>
      <c r="D130" s="138"/>
    </row>
    <row r="131" spans="2:4" x14ac:dyDescent="0.15">
      <c r="B131" s="138"/>
      <c r="C131" s="138"/>
      <c r="D131" s="138"/>
    </row>
    <row r="132" spans="2:4" x14ac:dyDescent="0.15">
      <c r="B132" s="138"/>
      <c r="C132" s="138"/>
      <c r="D132" s="138"/>
    </row>
    <row r="133" spans="2:4" x14ac:dyDescent="0.15">
      <c r="B133" s="138"/>
      <c r="C133" s="138"/>
      <c r="D133" s="138"/>
    </row>
    <row r="134" spans="2:4" x14ac:dyDescent="0.15">
      <c r="B134" s="138"/>
      <c r="C134" s="138"/>
      <c r="D134" s="138"/>
    </row>
    <row r="135" spans="2:4" x14ac:dyDescent="0.15">
      <c r="B135" s="138"/>
      <c r="C135" s="138"/>
      <c r="D135" s="138"/>
    </row>
    <row r="136" spans="2:4" x14ac:dyDescent="0.15">
      <c r="B136" s="138"/>
      <c r="C136" s="138"/>
      <c r="D136" s="138"/>
    </row>
    <row r="137" spans="2:4" x14ac:dyDescent="0.15">
      <c r="B137" s="138"/>
      <c r="C137" s="138"/>
      <c r="D137" s="138"/>
    </row>
    <row r="138" spans="2:4" x14ac:dyDescent="0.15">
      <c r="B138" s="138"/>
      <c r="C138" s="138"/>
      <c r="D138" s="138"/>
    </row>
    <row r="139" spans="2:4" x14ac:dyDescent="0.15">
      <c r="B139" s="138"/>
      <c r="C139" s="138"/>
      <c r="D139" s="138"/>
    </row>
    <row r="140" spans="2:4" x14ac:dyDescent="0.15">
      <c r="B140" s="138"/>
      <c r="C140" s="138"/>
      <c r="D140" s="138"/>
    </row>
    <row r="141" spans="2:4" x14ac:dyDescent="0.15">
      <c r="B141" s="138"/>
      <c r="C141" s="138"/>
      <c r="D141" s="138"/>
    </row>
    <row r="142" spans="2:4" x14ac:dyDescent="0.15">
      <c r="B142" s="138"/>
      <c r="C142" s="138"/>
      <c r="D142" s="138"/>
    </row>
    <row r="143" spans="2:4" x14ac:dyDescent="0.15">
      <c r="B143" s="138"/>
      <c r="C143" s="138"/>
      <c r="D143" s="138"/>
    </row>
    <row r="144" spans="2:4" x14ac:dyDescent="0.15">
      <c r="B144" s="138"/>
      <c r="C144" s="138"/>
      <c r="D144" s="138"/>
    </row>
    <row r="145" spans="2:4" x14ac:dyDescent="0.15">
      <c r="B145" s="138"/>
      <c r="C145" s="138"/>
      <c r="D145" s="138"/>
    </row>
    <row r="146" spans="2:4" x14ac:dyDescent="0.15">
      <c r="B146" s="138"/>
      <c r="C146" s="138"/>
      <c r="D146" s="138"/>
    </row>
    <row r="147" spans="2:4" x14ac:dyDescent="0.15">
      <c r="B147" s="138"/>
      <c r="C147" s="138"/>
      <c r="D147" s="138"/>
    </row>
    <row r="148" spans="2:4" x14ac:dyDescent="0.15">
      <c r="B148" s="138"/>
      <c r="C148" s="138"/>
      <c r="D148" s="138"/>
    </row>
    <row r="149" spans="2:4" x14ac:dyDescent="0.15">
      <c r="B149" s="138"/>
      <c r="C149" s="138"/>
      <c r="D149" s="138"/>
    </row>
    <row r="150" spans="2:4" x14ac:dyDescent="0.15">
      <c r="B150" s="138"/>
      <c r="C150" s="138"/>
      <c r="D150" s="138"/>
    </row>
    <row r="151" spans="2:4" x14ac:dyDescent="0.15">
      <c r="B151" s="138"/>
      <c r="C151" s="138"/>
      <c r="D151" s="138"/>
    </row>
    <row r="152" spans="2:4" x14ac:dyDescent="0.15">
      <c r="B152" s="138"/>
      <c r="C152" s="138"/>
      <c r="D152" s="138"/>
    </row>
    <row r="153" spans="2:4" x14ac:dyDescent="0.15">
      <c r="B153" s="138"/>
      <c r="C153" s="138"/>
      <c r="D153" s="138"/>
    </row>
    <row r="154" spans="2:4" x14ac:dyDescent="0.15">
      <c r="B154" s="138"/>
      <c r="C154" s="138"/>
      <c r="D154" s="138"/>
    </row>
    <row r="155" spans="2:4" x14ac:dyDescent="0.15">
      <c r="B155" s="138"/>
      <c r="C155" s="138"/>
      <c r="D155" s="138"/>
    </row>
    <row r="156" spans="2:4" x14ac:dyDescent="0.15">
      <c r="B156" s="138"/>
      <c r="C156" s="138"/>
      <c r="D156" s="138"/>
    </row>
    <row r="157" spans="2:4" x14ac:dyDescent="0.15">
      <c r="B157" s="138"/>
      <c r="C157" s="138"/>
      <c r="D157" s="138"/>
    </row>
    <row r="158" spans="2:4" x14ac:dyDescent="0.15">
      <c r="B158" s="138"/>
      <c r="C158" s="138"/>
      <c r="D158" s="138"/>
    </row>
    <row r="159" spans="2:4" x14ac:dyDescent="0.15">
      <c r="B159" s="138"/>
      <c r="C159" s="138"/>
      <c r="D159" s="138"/>
    </row>
    <row r="160" spans="2:4" x14ac:dyDescent="0.15">
      <c r="B160" s="138"/>
      <c r="C160" s="138"/>
      <c r="D160" s="138"/>
    </row>
    <row r="161" spans="2:4" x14ac:dyDescent="0.15">
      <c r="B161" s="138"/>
      <c r="C161" s="138"/>
      <c r="D161" s="138"/>
    </row>
    <row r="162" spans="2:4" x14ac:dyDescent="0.15">
      <c r="B162" s="138"/>
      <c r="C162" s="138"/>
      <c r="D162" s="138"/>
    </row>
    <row r="163" spans="2:4" x14ac:dyDescent="0.15">
      <c r="B163" s="138"/>
      <c r="C163" s="138"/>
      <c r="D163" s="138"/>
    </row>
    <row r="164" spans="2:4" x14ac:dyDescent="0.15">
      <c r="B164" s="138"/>
      <c r="C164" s="138"/>
      <c r="D164" s="138"/>
    </row>
    <row r="165" spans="2:4" x14ac:dyDescent="0.15">
      <c r="B165" s="138"/>
      <c r="C165" s="138"/>
      <c r="D165" s="138"/>
    </row>
    <row r="166" spans="2:4" x14ac:dyDescent="0.15">
      <c r="B166" s="138"/>
      <c r="C166" s="138"/>
      <c r="D166" s="138"/>
    </row>
    <row r="167" spans="2:4" x14ac:dyDescent="0.15">
      <c r="B167" s="138"/>
      <c r="C167" s="138"/>
      <c r="D167" s="138"/>
    </row>
    <row r="168" spans="2:4" x14ac:dyDescent="0.15">
      <c r="B168" s="138"/>
      <c r="C168" s="138"/>
      <c r="D168" s="138"/>
    </row>
    <row r="169" spans="2:4" x14ac:dyDescent="0.15">
      <c r="B169" s="138"/>
      <c r="C169" s="138"/>
      <c r="D169" s="138"/>
    </row>
    <row r="170" spans="2:4" x14ac:dyDescent="0.15">
      <c r="B170" s="138"/>
      <c r="C170" s="138"/>
      <c r="D170" s="138"/>
    </row>
    <row r="171" spans="2:4" x14ac:dyDescent="0.15">
      <c r="B171" s="138"/>
      <c r="C171" s="138"/>
      <c r="D171" s="138"/>
    </row>
    <row r="172" spans="2:4" x14ac:dyDescent="0.15">
      <c r="B172" s="138"/>
      <c r="C172" s="138"/>
      <c r="D172" s="138"/>
    </row>
    <row r="173" spans="2:4" x14ac:dyDescent="0.15">
      <c r="B173" s="138"/>
      <c r="C173" s="138"/>
      <c r="D173" s="138"/>
    </row>
    <row r="174" spans="2:4" x14ac:dyDescent="0.15">
      <c r="B174" s="138"/>
      <c r="C174" s="138"/>
      <c r="D174" s="138"/>
    </row>
    <row r="175" spans="2:4" x14ac:dyDescent="0.15">
      <c r="B175" s="138"/>
      <c r="C175" s="138"/>
      <c r="D175" s="138"/>
    </row>
    <row r="176" spans="2:4" x14ac:dyDescent="0.15">
      <c r="B176" s="138"/>
      <c r="C176" s="138"/>
      <c r="D176" s="138"/>
    </row>
    <row r="177" spans="2:4" x14ac:dyDescent="0.15">
      <c r="B177" s="138"/>
      <c r="C177" s="138"/>
      <c r="D177" s="138"/>
    </row>
    <row r="178" spans="2:4" x14ac:dyDescent="0.15">
      <c r="B178" s="138"/>
      <c r="C178" s="138"/>
      <c r="D178" s="138"/>
    </row>
    <row r="179" spans="2:4" x14ac:dyDescent="0.15">
      <c r="B179" s="138"/>
      <c r="C179" s="138"/>
      <c r="D179" s="138"/>
    </row>
    <row r="180" spans="2:4" x14ac:dyDescent="0.15">
      <c r="B180" s="138"/>
      <c r="C180" s="138"/>
      <c r="D180" s="138"/>
    </row>
    <row r="181" spans="2:4" x14ac:dyDescent="0.15">
      <c r="B181" s="138"/>
      <c r="C181" s="138"/>
      <c r="D181" s="138"/>
    </row>
    <row r="182" spans="2:4" x14ac:dyDescent="0.15">
      <c r="B182" s="138"/>
      <c r="C182" s="138"/>
      <c r="D182" s="138"/>
    </row>
    <row r="183" spans="2:4" x14ac:dyDescent="0.15">
      <c r="B183" s="138"/>
      <c r="C183" s="138"/>
      <c r="D183" s="138"/>
    </row>
    <row r="184" spans="2:4" x14ac:dyDescent="0.15">
      <c r="B184" s="138"/>
      <c r="C184" s="138"/>
      <c r="D184" s="138"/>
    </row>
    <row r="185" spans="2:4" x14ac:dyDescent="0.15">
      <c r="B185" s="138"/>
      <c r="C185" s="138"/>
      <c r="D185" s="138"/>
    </row>
    <row r="186" spans="2:4" x14ac:dyDescent="0.15">
      <c r="B186" s="138"/>
      <c r="C186" s="138"/>
      <c r="D186" s="138"/>
    </row>
    <row r="187" spans="2:4" x14ac:dyDescent="0.15">
      <c r="B187" s="138"/>
      <c r="C187" s="138"/>
      <c r="D187" s="138"/>
    </row>
    <row r="188" spans="2:4" x14ac:dyDescent="0.15">
      <c r="B188" s="138"/>
      <c r="C188" s="138"/>
      <c r="D188" s="138"/>
    </row>
    <row r="189" spans="2:4" x14ac:dyDescent="0.15">
      <c r="B189" s="138"/>
      <c r="C189" s="138"/>
      <c r="D189" s="138"/>
    </row>
    <row r="190" spans="2:4" x14ac:dyDescent="0.15">
      <c r="B190" s="138"/>
      <c r="C190" s="138"/>
      <c r="D190" s="138"/>
    </row>
    <row r="191" spans="2:4" x14ac:dyDescent="0.15">
      <c r="B191" s="138"/>
      <c r="C191" s="138"/>
      <c r="D191" s="138"/>
    </row>
    <row r="192" spans="2:4" x14ac:dyDescent="0.15">
      <c r="B192" s="138"/>
      <c r="C192" s="138"/>
      <c r="D192" s="138"/>
    </row>
    <row r="193" spans="2:4" x14ac:dyDescent="0.15">
      <c r="B193" s="138"/>
      <c r="C193" s="138"/>
      <c r="D193" s="138"/>
    </row>
    <row r="194" spans="2:4" x14ac:dyDescent="0.15">
      <c r="B194" s="138"/>
      <c r="C194" s="138"/>
      <c r="D194" s="138"/>
    </row>
    <row r="195" spans="2:4" x14ac:dyDescent="0.15">
      <c r="B195" s="138"/>
      <c r="C195" s="138"/>
      <c r="D195" s="138"/>
    </row>
    <row r="196" spans="2:4" x14ac:dyDescent="0.15">
      <c r="B196" s="138"/>
      <c r="C196" s="138"/>
      <c r="D196" s="138"/>
    </row>
    <row r="197" spans="2:4" x14ac:dyDescent="0.15">
      <c r="B197" s="138"/>
      <c r="C197" s="138"/>
      <c r="D197" s="138"/>
    </row>
    <row r="198" spans="2:4" x14ac:dyDescent="0.15">
      <c r="B198" s="138"/>
      <c r="C198" s="138"/>
      <c r="D198" s="138"/>
    </row>
    <row r="199" spans="2:4" x14ac:dyDescent="0.15">
      <c r="B199" s="138"/>
      <c r="C199" s="138"/>
      <c r="D199" s="138"/>
    </row>
    <row r="200" spans="2:4" x14ac:dyDescent="0.15">
      <c r="B200" s="138"/>
      <c r="C200" s="138"/>
      <c r="D200" s="138"/>
    </row>
    <row r="201" spans="2:4" x14ac:dyDescent="0.15">
      <c r="B201" s="138"/>
      <c r="C201" s="138"/>
      <c r="D201" s="138"/>
    </row>
    <row r="202" spans="2:4" x14ac:dyDescent="0.15">
      <c r="B202" s="138"/>
      <c r="C202" s="138"/>
      <c r="D202" s="138"/>
    </row>
    <row r="203" spans="2:4" x14ac:dyDescent="0.15">
      <c r="B203" s="138"/>
      <c r="C203" s="138"/>
      <c r="D203" s="138"/>
    </row>
    <row r="204" spans="2:4" x14ac:dyDescent="0.15">
      <c r="B204" s="138"/>
      <c r="C204" s="138"/>
      <c r="D204" s="138"/>
    </row>
    <row r="205" spans="2:4" x14ac:dyDescent="0.15">
      <c r="B205" s="138"/>
      <c r="C205" s="138"/>
      <c r="D205" s="138"/>
    </row>
    <row r="206" spans="2:4" x14ac:dyDescent="0.15">
      <c r="B206" s="138"/>
      <c r="C206" s="138"/>
      <c r="D206" s="138"/>
    </row>
    <row r="207" spans="2:4" x14ac:dyDescent="0.15">
      <c r="B207" s="138"/>
      <c r="C207" s="138"/>
      <c r="D207" s="138"/>
    </row>
    <row r="208" spans="2:4" x14ac:dyDescent="0.15">
      <c r="B208" s="138"/>
      <c r="C208" s="138"/>
      <c r="D208" s="138"/>
    </row>
    <row r="209" spans="2:4" x14ac:dyDescent="0.15">
      <c r="B209" s="138"/>
      <c r="C209" s="138"/>
      <c r="D209" s="138"/>
    </row>
    <row r="210" spans="2:4" x14ac:dyDescent="0.15">
      <c r="B210" s="138"/>
      <c r="C210" s="138"/>
      <c r="D210" s="138"/>
    </row>
    <row r="211" spans="2:4" x14ac:dyDescent="0.15">
      <c r="B211" s="138"/>
      <c r="C211" s="138"/>
      <c r="D211" s="138"/>
    </row>
    <row r="212" spans="2:4" x14ac:dyDescent="0.15">
      <c r="B212" s="138"/>
      <c r="C212" s="138"/>
      <c r="D212" s="138"/>
    </row>
    <row r="213" spans="2:4" x14ac:dyDescent="0.15">
      <c r="B213" s="138"/>
      <c r="C213" s="138"/>
      <c r="D213" s="138"/>
    </row>
    <row r="214" spans="2:4" x14ac:dyDescent="0.15">
      <c r="B214" s="138"/>
      <c r="C214" s="138"/>
      <c r="D214" s="138"/>
    </row>
    <row r="215" spans="2:4" x14ac:dyDescent="0.15">
      <c r="B215" s="138"/>
      <c r="C215" s="138"/>
      <c r="D215" s="138"/>
    </row>
    <row r="216" spans="2:4" x14ac:dyDescent="0.15">
      <c r="B216" s="138"/>
      <c r="C216" s="138"/>
      <c r="D216" s="138"/>
    </row>
    <row r="217" spans="2:4" x14ac:dyDescent="0.15">
      <c r="B217" s="138"/>
      <c r="C217" s="138"/>
      <c r="D217" s="138"/>
    </row>
    <row r="218" spans="2:4" x14ac:dyDescent="0.15">
      <c r="B218" s="138"/>
      <c r="C218" s="138"/>
      <c r="D218" s="138"/>
    </row>
    <row r="219" spans="2:4" x14ac:dyDescent="0.15">
      <c r="B219" s="138"/>
      <c r="C219" s="138"/>
      <c r="D219" s="138"/>
    </row>
    <row r="220" spans="2:4" x14ac:dyDescent="0.15">
      <c r="B220" s="138"/>
      <c r="C220" s="138"/>
      <c r="D220" s="138"/>
    </row>
    <row r="221" spans="2:4" x14ac:dyDescent="0.15">
      <c r="B221" s="138"/>
      <c r="C221" s="138"/>
      <c r="D221" s="138"/>
    </row>
    <row r="222" spans="2:4" x14ac:dyDescent="0.15">
      <c r="B222" s="138"/>
      <c r="C222" s="138"/>
      <c r="D222" s="138"/>
    </row>
    <row r="223" spans="2:4" x14ac:dyDescent="0.15">
      <c r="B223" s="138"/>
      <c r="C223" s="138"/>
      <c r="D223" s="138"/>
    </row>
    <row r="224" spans="2:4" x14ac:dyDescent="0.15">
      <c r="B224" s="138"/>
      <c r="C224" s="138"/>
      <c r="D224" s="138"/>
    </row>
    <row r="225" spans="2:4" x14ac:dyDescent="0.15">
      <c r="B225" s="138"/>
      <c r="C225" s="138"/>
      <c r="D225" s="138"/>
    </row>
    <row r="226" spans="2:4" x14ac:dyDescent="0.15">
      <c r="B226" s="138"/>
      <c r="C226" s="138"/>
      <c r="D226" s="138"/>
    </row>
    <row r="227" spans="2:4" x14ac:dyDescent="0.15">
      <c r="B227" s="138"/>
      <c r="C227" s="138"/>
      <c r="D227" s="138"/>
    </row>
    <row r="228" spans="2:4" x14ac:dyDescent="0.15">
      <c r="B228" s="138"/>
      <c r="C228" s="138"/>
      <c r="D228" s="138"/>
    </row>
    <row r="229" spans="2:4" x14ac:dyDescent="0.15">
      <c r="B229" s="138"/>
      <c r="C229" s="138"/>
      <c r="D229" s="138"/>
    </row>
    <row r="230" spans="2:4" x14ac:dyDescent="0.15">
      <c r="B230" s="138"/>
      <c r="C230" s="138"/>
      <c r="D230" s="138"/>
    </row>
    <row r="231" spans="2:4" x14ac:dyDescent="0.15">
      <c r="B231" s="138"/>
      <c r="C231" s="138"/>
      <c r="D231" s="138"/>
    </row>
    <row r="232" spans="2:4" x14ac:dyDescent="0.15">
      <c r="B232" s="138"/>
      <c r="C232" s="138"/>
      <c r="D232" s="138"/>
    </row>
    <row r="233" spans="2:4" x14ac:dyDescent="0.15">
      <c r="B233" s="138"/>
      <c r="C233" s="138"/>
      <c r="D233" s="138"/>
    </row>
    <row r="234" spans="2:4" x14ac:dyDescent="0.15">
      <c r="B234" s="138"/>
      <c r="C234" s="138"/>
      <c r="D234" s="138"/>
    </row>
    <row r="235" spans="2:4" x14ac:dyDescent="0.15">
      <c r="B235" s="138"/>
      <c r="C235" s="138"/>
      <c r="D235" s="138"/>
    </row>
    <row r="236" spans="2:4" x14ac:dyDescent="0.15">
      <c r="B236" s="138"/>
      <c r="C236" s="138"/>
      <c r="D236" s="138"/>
    </row>
    <row r="237" spans="2:4" x14ac:dyDescent="0.15">
      <c r="B237" s="138"/>
      <c r="C237" s="138"/>
      <c r="D237" s="138"/>
    </row>
    <row r="238" spans="2:4" x14ac:dyDescent="0.15">
      <c r="B238" s="138"/>
      <c r="C238" s="138"/>
      <c r="D238" s="138"/>
    </row>
    <row r="239" spans="2:4" x14ac:dyDescent="0.15">
      <c r="B239" s="138"/>
      <c r="C239" s="138"/>
      <c r="D239" s="138"/>
    </row>
    <row r="240" spans="2:4" x14ac:dyDescent="0.15">
      <c r="B240" s="138"/>
      <c r="C240" s="138"/>
      <c r="D240" s="138"/>
    </row>
    <row r="241" spans="2:4" x14ac:dyDescent="0.15">
      <c r="B241" s="138"/>
      <c r="C241" s="138"/>
      <c r="D241" s="138"/>
    </row>
    <row r="242" spans="2:4" x14ac:dyDescent="0.15">
      <c r="B242" s="138"/>
      <c r="C242" s="138"/>
      <c r="D242" s="138"/>
    </row>
    <row r="243" spans="2:4" x14ac:dyDescent="0.15">
      <c r="B243" s="138"/>
      <c r="C243" s="138"/>
      <c r="D243" s="138"/>
    </row>
    <row r="244" spans="2:4" x14ac:dyDescent="0.15">
      <c r="B244" s="138"/>
      <c r="C244" s="138"/>
      <c r="D244" s="138"/>
    </row>
    <row r="245" spans="2:4" x14ac:dyDescent="0.15">
      <c r="B245" s="138"/>
      <c r="C245" s="138"/>
      <c r="D245" s="138"/>
    </row>
    <row r="246" spans="2:4" x14ac:dyDescent="0.15">
      <c r="B246" s="138"/>
      <c r="C246" s="138"/>
      <c r="D246" s="138"/>
    </row>
    <row r="247" spans="2:4" x14ac:dyDescent="0.15">
      <c r="B247" s="138"/>
      <c r="C247" s="138"/>
      <c r="D247" s="138"/>
    </row>
    <row r="248" spans="2:4" x14ac:dyDescent="0.15">
      <c r="B248" s="138"/>
      <c r="C248" s="138"/>
      <c r="D248" s="138"/>
    </row>
    <row r="249" spans="2:4" x14ac:dyDescent="0.15">
      <c r="B249" s="138"/>
      <c r="C249" s="138"/>
      <c r="D249" s="138"/>
    </row>
    <row r="250" spans="2:4" x14ac:dyDescent="0.15">
      <c r="B250" s="138"/>
      <c r="C250" s="138"/>
      <c r="D250" s="138"/>
    </row>
    <row r="251" spans="2:4" x14ac:dyDescent="0.15">
      <c r="B251" s="138"/>
      <c r="C251" s="138"/>
      <c r="D251" s="138"/>
    </row>
    <row r="252" spans="2:4" x14ac:dyDescent="0.15">
      <c r="B252" s="138"/>
      <c r="C252" s="138"/>
      <c r="D252" s="138"/>
    </row>
    <row r="253" spans="2:4" x14ac:dyDescent="0.15">
      <c r="B253" s="138"/>
      <c r="C253" s="138"/>
      <c r="D253" s="138"/>
    </row>
    <row r="254" spans="2:4" x14ac:dyDescent="0.15">
      <c r="B254" s="138"/>
      <c r="C254" s="138"/>
      <c r="D254" s="138"/>
    </row>
    <row r="255" spans="2:4" x14ac:dyDescent="0.15">
      <c r="B255" s="138"/>
      <c r="C255" s="138"/>
      <c r="D255" s="138"/>
    </row>
    <row r="256" spans="2:4" x14ac:dyDescent="0.15">
      <c r="B256" s="138"/>
      <c r="C256" s="138"/>
      <c r="D256" s="138"/>
    </row>
    <row r="257" spans="2:4" x14ac:dyDescent="0.15">
      <c r="B257" s="138"/>
      <c r="C257" s="138"/>
      <c r="D257" s="138"/>
    </row>
    <row r="258" spans="2:4" x14ac:dyDescent="0.15">
      <c r="B258" s="138"/>
      <c r="C258" s="138"/>
      <c r="D258" s="138"/>
    </row>
    <row r="259" spans="2:4" x14ac:dyDescent="0.15">
      <c r="B259" s="138"/>
      <c r="C259" s="138"/>
      <c r="D259" s="138"/>
    </row>
    <row r="260" spans="2:4" x14ac:dyDescent="0.15">
      <c r="B260" s="138"/>
      <c r="C260" s="138"/>
      <c r="D260" s="138"/>
    </row>
    <row r="261" spans="2:4" x14ac:dyDescent="0.15">
      <c r="B261" s="138"/>
      <c r="C261" s="138"/>
      <c r="D261" s="138"/>
    </row>
    <row r="262" spans="2:4" x14ac:dyDescent="0.15">
      <c r="B262" s="138"/>
      <c r="C262" s="138"/>
      <c r="D262" s="138"/>
    </row>
    <row r="263" spans="2:4" x14ac:dyDescent="0.15">
      <c r="B263" s="138"/>
      <c r="C263" s="138"/>
      <c r="D263" s="138"/>
    </row>
    <row r="264" spans="2:4" x14ac:dyDescent="0.15">
      <c r="B264" s="138"/>
      <c r="C264" s="138"/>
      <c r="D264" s="138"/>
    </row>
    <row r="265" spans="2:4" x14ac:dyDescent="0.15">
      <c r="B265" s="138"/>
      <c r="C265" s="138"/>
      <c r="D265" s="138"/>
    </row>
    <row r="266" spans="2:4" x14ac:dyDescent="0.15">
      <c r="B266" s="138"/>
      <c r="C266" s="138"/>
      <c r="D266" s="138"/>
    </row>
    <row r="267" spans="2:4" x14ac:dyDescent="0.15">
      <c r="B267" s="138"/>
      <c r="C267" s="138"/>
      <c r="D267" s="138"/>
    </row>
    <row r="268" spans="2:4" x14ac:dyDescent="0.15">
      <c r="B268" s="138"/>
      <c r="C268" s="138"/>
      <c r="D268" s="138"/>
    </row>
    <row r="269" spans="2:4" x14ac:dyDescent="0.15">
      <c r="B269" s="138"/>
      <c r="C269" s="138"/>
      <c r="D269" s="138"/>
    </row>
    <row r="270" spans="2:4" x14ac:dyDescent="0.15">
      <c r="B270" s="138"/>
      <c r="C270" s="138"/>
      <c r="D270" s="138"/>
    </row>
    <row r="271" spans="2:4" x14ac:dyDescent="0.15">
      <c r="B271" s="138"/>
      <c r="C271" s="138"/>
      <c r="D271" s="138"/>
    </row>
    <row r="272" spans="2:4" x14ac:dyDescent="0.15">
      <c r="B272" s="138"/>
      <c r="C272" s="138"/>
      <c r="D272" s="138"/>
    </row>
    <row r="273" spans="2:4" x14ac:dyDescent="0.15">
      <c r="B273" s="138"/>
      <c r="C273" s="138"/>
      <c r="D273" s="138"/>
    </row>
    <row r="274" spans="2:4" x14ac:dyDescent="0.15">
      <c r="B274" s="138"/>
      <c r="C274" s="138"/>
      <c r="D274" s="138"/>
    </row>
    <row r="275" spans="2:4" x14ac:dyDescent="0.15">
      <c r="B275" s="138"/>
      <c r="C275" s="138"/>
      <c r="D275" s="138"/>
    </row>
    <row r="276" spans="2:4" x14ac:dyDescent="0.15">
      <c r="B276" s="138"/>
      <c r="C276" s="138"/>
      <c r="D276" s="138"/>
    </row>
    <row r="277" spans="2:4" x14ac:dyDescent="0.15">
      <c r="B277" s="138"/>
      <c r="C277" s="138"/>
      <c r="D277" s="138"/>
    </row>
    <row r="278" spans="2:4" x14ac:dyDescent="0.15">
      <c r="B278" s="138"/>
      <c r="C278" s="138"/>
      <c r="D278" s="138"/>
    </row>
    <row r="279" spans="2:4" x14ac:dyDescent="0.15">
      <c r="B279" s="138"/>
      <c r="C279" s="138"/>
      <c r="D279" s="138"/>
    </row>
    <row r="280" spans="2:4" x14ac:dyDescent="0.15">
      <c r="B280" s="138"/>
      <c r="C280" s="138"/>
      <c r="D280" s="138"/>
    </row>
    <row r="281" spans="2:4" x14ac:dyDescent="0.15">
      <c r="B281" s="138"/>
      <c r="C281" s="138"/>
      <c r="D281" s="138"/>
    </row>
    <row r="282" spans="2:4" x14ac:dyDescent="0.15">
      <c r="B282" s="138"/>
      <c r="C282" s="138"/>
      <c r="D282" s="138"/>
    </row>
    <row r="283" spans="2:4" x14ac:dyDescent="0.15">
      <c r="B283" s="138"/>
      <c r="C283" s="138"/>
      <c r="D283" s="138"/>
    </row>
    <row r="284" spans="2:4" x14ac:dyDescent="0.15">
      <c r="B284" s="138"/>
      <c r="C284" s="138"/>
      <c r="D284" s="138"/>
    </row>
    <row r="285" spans="2:4" x14ac:dyDescent="0.15">
      <c r="B285" s="138"/>
      <c r="C285" s="138"/>
      <c r="D285" s="138"/>
    </row>
    <row r="286" spans="2:4" x14ac:dyDescent="0.15">
      <c r="B286" s="138"/>
      <c r="C286" s="138"/>
      <c r="D286" s="138"/>
    </row>
    <row r="287" spans="2:4" x14ac:dyDescent="0.15">
      <c r="B287" s="138"/>
      <c r="C287" s="138"/>
      <c r="D287" s="138"/>
    </row>
    <row r="288" spans="2:4" x14ac:dyDescent="0.15">
      <c r="B288" s="138"/>
      <c r="C288" s="138"/>
      <c r="D288" s="138"/>
    </row>
    <row r="289" spans="2:4" x14ac:dyDescent="0.15">
      <c r="B289" s="138"/>
      <c r="C289" s="138"/>
      <c r="D289" s="138"/>
    </row>
    <row r="290" spans="2:4" x14ac:dyDescent="0.15">
      <c r="B290" s="138"/>
      <c r="C290" s="138"/>
      <c r="D290" s="138"/>
    </row>
    <row r="291" spans="2:4" x14ac:dyDescent="0.15">
      <c r="B291" s="138"/>
      <c r="C291" s="138"/>
      <c r="D291" s="138"/>
    </row>
    <row r="292" spans="2:4" x14ac:dyDescent="0.15">
      <c r="B292" s="138"/>
      <c r="C292" s="138"/>
      <c r="D292" s="138"/>
    </row>
    <row r="293" spans="2:4" x14ac:dyDescent="0.15">
      <c r="B293" s="138"/>
      <c r="C293" s="138"/>
      <c r="D293" s="138"/>
    </row>
    <row r="294" spans="2:4" x14ac:dyDescent="0.15">
      <c r="B294" s="138"/>
      <c r="C294" s="138"/>
      <c r="D294" s="138"/>
    </row>
    <row r="295" spans="2:4" x14ac:dyDescent="0.15">
      <c r="B295" s="138"/>
      <c r="C295" s="138"/>
      <c r="D295" s="138"/>
    </row>
    <row r="296" spans="2:4" x14ac:dyDescent="0.15">
      <c r="B296" s="138"/>
      <c r="C296" s="138"/>
      <c r="D296" s="138"/>
    </row>
    <row r="297" spans="2:4" x14ac:dyDescent="0.15">
      <c r="B297" s="138"/>
      <c r="C297" s="138"/>
      <c r="D297" s="138"/>
    </row>
    <row r="298" spans="2:4" x14ac:dyDescent="0.15">
      <c r="B298" s="138"/>
      <c r="C298" s="138"/>
      <c r="D298" s="138"/>
    </row>
    <row r="299" spans="2:4" x14ac:dyDescent="0.15">
      <c r="B299" s="138"/>
      <c r="C299" s="138"/>
      <c r="D299" s="138"/>
    </row>
    <row r="300" spans="2:4" x14ac:dyDescent="0.15">
      <c r="B300" s="138"/>
      <c r="C300" s="138"/>
      <c r="D300" s="138"/>
    </row>
    <row r="301" spans="2:4" x14ac:dyDescent="0.15">
      <c r="B301" s="138"/>
      <c r="C301" s="138"/>
      <c r="D301" s="138"/>
    </row>
    <row r="302" spans="2:4" x14ac:dyDescent="0.15">
      <c r="B302" s="138"/>
      <c r="C302" s="138"/>
      <c r="D302" s="138"/>
    </row>
    <row r="303" spans="2:4" x14ac:dyDescent="0.15">
      <c r="B303" s="138"/>
      <c r="C303" s="138"/>
      <c r="D303" s="138"/>
    </row>
    <row r="304" spans="2:4" x14ac:dyDescent="0.15">
      <c r="B304" s="138"/>
      <c r="C304" s="138"/>
      <c r="D304" s="138"/>
    </row>
    <row r="305" spans="2:4" x14ac:dyDescent="0.15">
      <c r="B305" s="138"/>
      <c r="C305" s="138"/>
      <c r="D305" s="138"/>
    </row>
    <row r="306" spans="2:4" x14ac:dyDescent="0.15">
      <c r="B306" s="138"/>
      <c r="C306" s="138"/>
      <c r="D306" s="138"/>
    </row>
    <row r="307" spans="2:4" x14ac:dyDescent="0.15">
      <c r="B307" s="138"/>
      <c r="C307" s="138"/>
      <c r="D307" s="138"/>
    </row>
    <row r="308" spans="2:4" x14ac:dyDescent="0.15">
      <c r="B308" s="138"/>
      <c r="C308" s="138"/>
      <c r="D308" s="138"/>
    </row>
    <row r="309" spans="2:4" x14ac:dyDescent="0.15">
      <c r="B309" s="138"/>
      <c r="C309" s="138"/>
      <c r="D309" s="138"/>
    </row>
    <row r="310" spans="2:4" x14ac:dyDescent="0.15">
      <c r="B310" s="138"/>
      <c r="C310" s="138"/>
      <c r="D310" s="138"/>
    </row>
    <row r="311" spans="2:4" x14ac:dyDescent="0.15">
      <c r="B311" s="138"/>
      <c r="C311" s="138"/>
      <c r="D311" s="138"/>
    </row>
    <row r="312" spans="2:4" x14ac:dyDescent="0.15">
      <c r="B312" s="138"/>
      <c r="C312" s="138"/>
      <c r="D312" s="138"/>
    </row>
    <row r="313" spans="2:4" x14ac:dyDescent="0.15">
      <c r="B313" s="138"/>
      <c r="C313" s="138"/>
      <c r="D313" s="138"/>
    </row>
    <row r="314" spans="2:4" x14ac:dyDescent="0.15">
      <c r="B314" s="138"/>
      <c r="C314" s="138"/>
      <c r="D314" s="138"/>
    </row>
    <row r="315" spans="2:4" x14ac:dyDescent="0.15">
      <c r="B315" s="138"/>
      <c r="C315" s="138"/>
      <c r="D315" s="138"/>
    </row>
    <row r="316" spans="2:4" x14ac:dyDescent="0.15">
      <c r="B316" s="138"/>
      <c r="C316" s="138"/>
      <c r="D316" s="138"/>
    </row>
    <row r="317" spans="2:4" x14ac:dyDescent="0.15">
      <c r="B317" s="138"/>
      <c r="C317" s="138"/>
      <c r="D317" s="138"/>
    </row>
    <row r="318" spans="2:4" x14ac:dyDescent="0.15">
      <c r="B318" s="138"/>
      <c r="C318" s="138"/>
      <c r="D318" s="138"/>
    </row>
    <row r="319" spans="2:4" x14ac:dyDescent="0.15">
      <c r="B319" s="138"/>
      <c r="C319" s="138"/>
      <c r="D319" s="138"/>
    </row>
    <row r="320" spans="2:4" x14ac:dyDescent="0.15">
      <c r="B320" s="138"/>
      <c r="C320" s="138"/>
      <c r="D320" s="138"/>
    </row>
    <row r="321" spans="2:4" x14ac:dyDescent="0.15">
      <c r="B321" s="138"/>
      <c r="C321" s="138"/>
      <c r="D321" s="138"/>
    </row>
    <row r="322" spans="2:4" x14ac:dyDescent="0.15">
      <c r="B322" s="138"/>
      <c r="C322" s="138"/>
      <c r="D322" s="138"/>
    </row>
    <row r="323" spans="2:4" x14ac:dyDescent="0.15">
      <c r="B323" s="138"/>
      <c r="C323" s="138"/>
      <c r="D323" s="138"/>
    </row>
    <row r="324" spans="2:4" x14ac:dyDescent="0.15">
      <c r="B324" s="138"/>
      <c r="C324" s="138"/>
      <c r="D324" s="138"/>
    </row>
    <row r="325" spans="2:4" x14ac:dyDescent="0.15">
      <c r="B325" s="138"/>
      <c r="C325" s="138"/>
      <c r="D325" s="138"/>
    </row>
    <row r="326" spans="2:4" x14ac:dyDescent="0.15">
      <c r="B326" s="138"/>
      <c r="C326" s="138"/>
      <c r="D326" s="138"/>
    </row>
    <row r="327" spans="2:4" x14ac:dyDescent="0.15">
      <c r="B327" s="138"/>
      <c r="C327" s="138"/>
      <c r="D327" s="138"/>
    </row>
    <row r="328" spans="2:4" x14ac:dyDescent="0.15">
      <c r="B328" s="138"/>
      <c r="C328" s="138"/>
      <c r="D328" s="138"/>
    </row>
    <row r="329" spans="2:4" x14ac:dyDescent="0.15">
      <c r="B329" s="138"/>
      <c r="C329" s="138"/>
      <c r="D329" s="138"/>
    </row>
    <row r="330" spans="2:4" x14ac:dyDescent="0.15">
      <c r="B330" s="138"/>
      <c r="C330" s="138"/>
      <c r="D330" s="138"/>
    </row>
    <row r="331" spans="2:4" x14ac:dyDescent="0.15">
      <c r="B331" s="138"/>
      <c r="C331" s="138"/>
      <c r="D331" s="138"/>
    </row>
    <row r="332" spans="2:4" x14ac:dyDescent="0.15">
      <c r="B332" s="138"/>
      <c r="C332" s="138"/>
      <c r="D332" s="138"/>
    </row>
    <row r="333" spans="2:4" x14ac:dyDescent="0.15">
      <c r="B333" s="138"/>
      <c r="C333" s="138"/>
      <c r="D333" s="138"/>
    </row>
    <row r="334" spans="2:4" x14ac:dyDescent="0.15">
      <c r="B334" s="138"/>
      <c r="C334" s="138"/>
      <c r="D334" s="138"/>
    </row>
    <row r="335" spans="2:4" x14ac:dyDescent="0.15">
      <c r="B335" s="138"/>
      <c r="C335" s="138"/>
      <c r="D335" s="138"/>
    </row>
    <row r="336" spans="2:4" x14ac:dyDescent="0.15">
      <c r="B336" s="138"/>
      <c r="C336" s="138"/>
      <c r="D336" s="138"/>
    </row>
    <row r="337" spans="2:4" x14ac:dyDescent="0.15">
      <c r="B337" s="138"/>
      <c r="C337" s="138"/>
      <c r="D337" s="138"/>
    </row>
    <row r="338" spans="2:4" x14ac:dyDescent="0.15">
      <c r="B338" s="138"/>
      <c r="C338" s="138"/>
      <c r="D338" s="138"/>
    </row>
    <row r="339" spans="2:4" x14ac:dyDescent="0.15">
      <c r="B339" s="138"/>
      <c r="C339" s="138"/>
      <c r="D339" s="138"/>
    </row>
    <row r="340" spans="2:4" x14ac:dyDescent="0.15">
      <c r="B340" s="138"/>
      <c r="C340" s="138"/>
      <c r="D340" s="138"/>
    </row>
    <row r="341" spans="2:4" x14ac:dyDescent="0.15">
      <c r="B341" s="138"/>
      <c r="C341" s="138"/>
      <c r="D341" s="138"/>
    </row>
    <row r="342" spans="2:4" x14ac:dyDescent="0.15">
      <c r="B342" s="138"/>
      <c r="C342" s="138"/>
      <c r="D342" s="138"/>
    </row>
    <row r="343" spans="2:4" x14ac:dyDescent="0.15">
      <c r="B343" s="138"/>
      <c r="C343" s="138"/>
      <c r="D343" s="138"/>
    </row>
    <row r="344" spans="2:4" x14ac:dyDescent="0.15">
      <c r="B344" s="138"/>
      <c r="C344" s="138"/>
      <c r="D344" s="138"/>
    </row>
    <row r="345" spans="2:4" x14ac:dyDescent="0.15">
      <c r="B345" s="138"/>
      <c r="C345" s="138"/>
      <c r="D345" s="138"/>
    </row>
    <row r="346" spans="2:4" x14ac:dyDescent="0.15">
      <c r="B346" s="138"/>
      <c r="C346" s="138"/>
      <c r="D346" s="138"/>
    </row>
    <row r="347" spans="2:4" x14ac:dyDescent="0.15">
      <c r="B347" s="138"/>
      <c r="C347" s="138"/>
      <c r="D347" s="138"/>
    </row>
    <row r="348" spans="2:4" x14ac:dyDescent="0.15">
      <c r="B348" s="138"/>
      <c r="C348" s="138"/>
      <c r="D348" s="138"/>
    </row>
    <row r="349" spans="2:4" x14ac:dyDescent="0.15">
      <c r="B349" s="138"/>
      <c r="C349" s="138"/>
      <c r="D349" s="138"/>
    </row>
    <row r="350" spans="2:4" x14ac:dyDescent="0.15">
      <c r="B350" s="138"/>
      <c r="C350" s="138"/>
      <c r="D350" s="138"/>
    </row>
    <row r="351" spans="2:4" x14ac:dyDescent="0.15">
      <c r="B351" s="138"/>
      <c r="C351" s="138"/>
      <c r="D351" s="138"/>
    </row>
    <row r="352" spans="2:4" x14ac:dyDescent="0.15">
      <c r="B352" s="138"/>
      <c r="C352" s="138"/>
      <c r="D352" s="138"/>
    </row>
    <row r="353" spans="2:4" x14ac:dyDescent="0.15">
      <c r="B353" s="138"/>
      <c r="C353" s="138"/>
      <c r="D353" s="138"/>
    </row>
    <row r="354" spans="2:4" x14ac:dyDescent="0.15">
      <c r="B354" s="138"/>
      <c r="C354" s="138"/>
      <c r="D354" s="138"/>
    </row>
    <row r="355" spans="2:4" x14ac:dyDescent="0.15">
      <c r="B355" s="138"/>
      <c r="C355" s="138"/>
      <c r="D355" s="138"/>
    </row>
    <row r="356" spans="2:4" x14ac:dyDescent="0.15">
      <c r="B356" s="138"/>
      <c r="C356" s="138"/>
      <c r="D356" s="138"/>
    </row>
    <row r="357" spans="2:4" x14ac:dyDescent="0.15">
      <c r="B357" s="138"/>
      <c r="C357" s="138"/>
      <c r="D357" s="138"/>
    </row>
    <row r="358" spans="2:4" x14ac:dyDescent="0.15">
      <c r="B358" s="138"/>
      <c r="C358" s="138"/>
      <c r="D358" s="138"/>
    </row>
    <row r="359" spans="2:4" x14ac:dyDescent="0.15">
      <c r="B359" s="138"/>
      <c r="C359" s="138"/>
      <c r="D359" s="138"/>
    </row>
    <row r="360" spans="2:4" x14ac:dyDescent="0.15">
      <c r="B360" s="138"/>
      <c r="C360" s="138"/>
      <c r="D360" s="138"/>
    </row>
    <row r="361" spans="2:4" x14ac:dyDescent="0.15">
      <c r="B361" s="138"/>
      <c r="C361" s="138"/>
      <c r="D361" s="138"/>
    </row>
    <row r="362" spans="2:4" x14ac:dyDescent="0.15">
      <c r="B362" s="138"/>
      <c r="C362" s="138"/>
      <c r="D362" s="138"/>
    </row>
    <row r="363" spans="2:4" x14ac:dyDescent="0.15">
      <c r="B363" s="138"/>
      <c r="C363" s="138"/>
      <c r="D363" s="138"/>
    </row>
    <row r="364" spans="2:4" x14ac:dyDescent="0.15">
      <c r="B364" s="138"/>
      <c r="C364" s="138"/>
      <c r="D364" s="138"/>
    </row>
    <row r="365" spans="2:4" x14ac:dyDescent="0.15">
      <c r="B365" s="138"/>
      <c r="C365" s="138"/>
      <c r="D365" s="138"/>
    </row>
    <row r="366" spans="2:4" x14ac:dyDescent="0.15">
      <c r="B366" s="138"/>
      <c r="C366" s="138"/>
      <c r="D366" s="138"/>
    </row>
    <row r="367" spans="2:4" x14ac:dyDescent="0.15">
      <c r="B367" s="138"/>
      <c r="C367" s="138"/>
      <c r="D367" s="138"/>
    </row>
    <row r="368" spans="2:4" x14ac:dyDescent="0.15">
      <c r="B368" s="138"/>
      <c r="C368" s="138"/>
      <c r="D368" s="138"/>
    </row>
    <row r="369" spans="2:4" x14ac:dyDescent="0.15">
      <c r="B369" s="138"/>
      <c r="C369" s="138"/>
      <c r="D369" s="138"/>
    </row>
    <row r="370" spans="2:4" x14ac:dyDescent="0.15">
      <c r="B370" s="138"/>
      <c r="C370" s="138"/>
      <c r="D370" s="138"/>
    </row>
    <row r="371" spans="2:4" x14ac:dyDescent="0.15">
      <c r="B371" s="138"/>
      <c r="C371" s="138"/>
      <c r="D371" s="138"/>
    </row>
    <row r="372" spans="2:4" x14ac:dyDescent="0.15">
      <c r="B372" s="138"/>
      <c r="C372" s="138"/>
      <c r="D372" s="138"/>
    </row>
    <row r="373" spans="2:4" x14ac:dyDescent="0.15">
      <c r="B373" s="138"/>
      <c r="C373" s="138"/>
      <c r="D373" s="138"/>
    </row>
    <row r="374" spans="2:4" x14ac:dyDescent="0.15">
      <c r="B374" s="138"/>
      <c r="C374" s="138"/>
      <c r="D374" s="138"/>
    </row>
    <row r="375" spans="2:4" x14ac:dyDescent="0.15">
      <c r="B375" s="138"/>
      <c r="C375" s="138"/>
      <c r="D375" s="138"/>
    </row>
    <row r="376" spans="2:4" x14ac:dyDescent="0.15">
      <c r="B376" s="138"/>
      <c r="C376" s="138"/>
      <c r="D376" s="138"/>
    </row>
    <row r="377" spans="2:4" x14ac:dyDescent="0.15">
      <c r="B377" s="138"/>
      <c r="C377" s="138"/>
      <c r="D377" s="138"/>
    </row>
    <row r="378" spans="2:4" x14ac:dyDescent="0.15">
      <c r="B378" s="138"/>
      <c r="C378" s="138"/>
      <c r="D378" s="138"/>
    </row>
    <row r="379" spans="2:4" x14ac:dyDescent="0.15">
      <c r="B379" s="138"/>
      <c r="C379" s="138"/>
      <c r="D379" s="138"/>
    </row>
    <row r="380" spans="2:4" x14ac:dyDescent="0.15">
      <c r="B380" s="138"/>
      <c r="C380" s="138"/>
      <c r="D380" s="138"/>
    </row>
    <row r="381" spans="2:4" x14ac:dyDescent="0.15">
      <c r="B381" s="138"/>
      <c r="C381" s="138"/>
      <c r="D381" s="138"/>
    </row>
    <row r="382" spans="2:4" x14ac:dyDescent="0.15">
      <c r="B382" s="138"/>
      <c r="C382" s="138"/>
      <c r="D382" s="138"/>
    </row>
    <row r="383" spans="2:4" x14ac:dyDescent="0.15">
      <c r="B383" s="138"/>
      <c r="C383" s="138"/>
      <c r="D383" s="138"/>
    </row>
    <row r="384" spans="2:4" x14ac:dyDescent="0.15">
      <c r="B384" s="138"/>
      <c r="C384" s="138"/>
      <c r="D384" s="138"/>
    </row>
    <row r="385" spans="2:4" x14ac:dyDescent="0.15">
      <c r="B385" s="138"/>
      <c r="C385" s="138"/>
      <c r="D385" s="138"/>
    </row>
    <row r="386" spans="2:4" x14ac:dyDescent="0.15">
      <c r="B386" s="138"/>
      <c r="C386" s="138"/>
      <c r="D386" s="138"/>
    </row>
    <row r="387" spans="2:4" x14ac:dyDescent="0.15">
      <c r="B387" s="138"/>
      <c r="C387" s="138"/>
      <c r="D387" s="138"/>
    </row>
    <row r="388" spans="2:4" x14ac:dyDescent="0.15">
      <c r="B388" s="138"/>
      <c r="C388" s="138"/>
      <c r="D388" s="138"/>
    </row>
    <row r="389" spans="2:4" x14ac:dyDescent="0.15">
      <c r="B389" s="138"/>
      <c r="C389" s="138"/>
      <c r="D389" s="138"/>
    </row>
    <row r="390" spans="2:4" x14ac:dyDescent="0.15">
      <c r="B390" s="138"/>
      <c r="C390" s="138"/>
      <c r="D390" s="138"/>
    </row>
    <row r="391" spans="2:4" x14ac:dyDescent="0.15">
      <c r="B391" s="138"/>
      <c r="C391" s="138"/>
      <c r="D391" s="138"/>
    </row>
    <row r="392" spans="2:4" x14ac:dyDescent="0.15">
      <c r="B392" s="138"/>
      <c r="C392" s="138"/>
      <c r="D392" s="138"/>
    </row>
    <row r="393" spans="2:4" x14ac:dyDescent="0.15">
      <c r="B393" s="138"/>
      <c r="C393" s="138"/>
      <c r="D393" s="138"/>
    </row>
    <row r="394" spans="2:4" x14ac:dyDescent="0.15">
      <c r="B394" s="138"/>
      <c r="C394" s="138"/>
      <c r="D394" s="138"/>
    </row>
    <row r="395" spans="2:4" x14ac:dyDescent="0.15">
      <c r="B395" s="138"/>
      <c r="C395" s="138"/>
      <c r="D395" s="138"/>
    </row>
    <row r="396" spans="2:4" x14ac:dyDescent="0.15">
      <c r="B396" s="138"/>
      <c r="C396" s="138"/>
      <c r="D396" s="138"/>
    </row>
    <row r="397" spans="2:4" x14ac:dyDescent="0.15">
      <c r="B397" s="138"/>
      <c r="C397" s="138"/>
      <c r="D397" s="138"/>
    </row>
    <row r="398" spans="2:4" x14ac:dyDescent="0.15">
      <c r="B398" s="138"/>
      <c r="C398" s="138"/>
      <c r="D398" s="138"/>
    </row>
    <row r="399" spans="2:4" x14ac:dyDescent="0.15">
      <c r="B399" s="138"/>
      <c r="C399" s="138"/>
      <c r="D399" s="138"/>
    </row>
    <row r="400" spans="2:4" x14ac:dyDescent="0.15">
      <c r="B400" s="138"/>
      <c r="C400" s="138"/>
      <c r="D400" s="138"/>
    </row>
    <row r="401" spans="2:4" x14ac:dyDescent="0.15">
      <c r="B401" s="138"/>
      <c r="C401" s="138"/>
      <c r="D401" s="138"/>
    </row>
    <row r="402" spans="2:4" x14ac:dyDescent="0.15">
      <c r="B402" s="138"/>
      <c r="C402" s="138"/>
      <c r="D402" s="138"/>
    </row>
    <row r="403" spans="2:4" x14ac:dyDescent="0.15">
      <c r="B403" s="138"/>
      <c r="C403" s="138"/>
      <c r="D403" s="138"/>
    </row>
    <row r="404" spans="2:4" x14ac:dyDescent="0.15">
      <c r="B404" s="138"/>
      <c r="C404" s="138"/>
      <c r="D404" s="138"/>
    </row>
    <row r="405" spans="2:4" x14ac:dyDescent="0.15">
      <c r="B405" s="138"/>
      <c r="C405" s="138"/>
      <c r="D405" s="138"/>
    </row>
    <row r="406" spans="2:4" x14ac:dyDescent="0.15">
      <c r="B406" s="138"/>
      <c r="C406" s="138"/>
      <c r="D406" s="138"/>
    </row>
    <row r="407" spans="2:4" x14ac:dyDescent="0.15">
      <c r="B407" s="138"/>
      <c r="C407" s="138"/>
      <c r="D407" s="138"/>
    </row>
    <row r="408" spans="2:4" x14ac:dyDescent="0.15">
      <c r="B408" s="138"/>
      <c r="C408" s="138"/>
      <c r="D408" s="138"/>
    </row>
    <row r="409" spans="2:4" x14ac:dyDescent="0.15">
      <c r="B409" s="138"/>
      <c r="C409" s="138"/>
      <c r="D409" s="138"/>
    </row>
    <row r="410" spans="2:4" x14ac:dyDescent="0.15">
      <c r="B410" s="138"/>
      <c r="C410" s="138"/>
      <c r="D410" s="138"/>
    </row>
    <row r="411" spans="2:4" x14ac:dyDescent="0.15">
      <c r="B411" s="138"/>
      <c r="C411" s="138"/>
      <c r="D411" s="138"/>
    </row>
    <row r="412" spans="2:4" x14ac:dyDescent="0.15">
      <c r="B412" s="138"/>
      <c r="C412" s="138"/>
      <c r="D412" s="138"/>
    </row>
    <row r="413" spans="2:4" x14ac:dyDescent="0.15">
      <c r="B413" s="138"/>
      <c r="C413" s="138"/>
      <c r="D413" s="138"/>
    </row>
    <row r="414" spans="2:4" x14ac:dyDescent="0.15">
      <c r="B414" s="138"/>
      <c r="C414" s="138"/>
      <c r="D414" s="138"/>
    </row>
    <row r="415" spans="2:4" x14ac:dyDescent="0.15">
      <c r="B415" s="138"/>
      <c r="C415" s="138"/>
      <c r="D415" s="138"/>
    </row>
    <row r="416" spans="2:4" x14ac:dyDescent="0.15">
      <c r="B416" s="138"/>
      <c r="C416" s="138"/>
      <c r="D416" s="138"/>
    </row>
    <row r="417" spans="2:4" x14ac:dyDescent="0.15">
      <c r="B417" s="138"/>
      <c r="C417" s="138"/>
      <c r="D417" s="138"/>
    </row>
    <row r="418" spans="2:4" x14ac:dyDescent="0.15">
      <c r="B418" s="138"/>
      <c r="C418" s="138"/>
      <c r="D418" s="138"/>
    </row>
    <row r="419" spans="2:4" x14ac:dyDescent="0.15">
      <c r="B419" s="138"/>
      <c r="C419" s="138"/>
      <c r="D419" s="138"/>
    </row>
    <row r="420" spans="2:4" x14ac:dyDescent="0.15">
      <c r="B420" s="138"/>
      <c r="C420" s="138"/>
      <c r="D420" s="138"/>
    </row>
    <row r="421" spans="2:4" x14ac:dyDescent="0.15">
      <c r="B421" s="138"/>
      <c r="C421" s="138"/>
      <c r="D421" s="138"/>
    </row>
    <row r="422" spans="2:4" x14ac:dyDescent="0.15">
      <c r="B422" s="138"/>
      <c r="C422" s="138"/>
      <c r="D422" s="138"/>
    </row>
    <row r="423" spans="2:4" x14ac:dyDescent="0.15">
      <c r="B423" s="138"/>
      <c r="C423" s="138"/>
      <c r="D423" s="138"/>
    </row>
    <row r="424" spans="2:4" x14ac:dyDescent="0.15">
      <c r="B424" s="138"/>
      <c r="C424" s="138"/>
      <c r="D424" s="138"/>
    </row>
    <row r="425" spans="2:4" x14ac:dyDescent="0.15">
      <c r="B425" s="138"/>
      <c r="C425" s="138"/>
      <c r="D425" s="138"/>
    </row>
    <row r="426" spans="2:4" x14ac:dyDescent="0.15">
      <c r="B426" s="138"/>
      <c r="C426" s="138"/>
      <c r="D426" s="138"/>
    </row>
    <row r="427" spans="2:4" x14ac:dyDescent="0.15">
      <c r="B427" s="138"/>
      <c r="C427" s="138"/>
      <c r="D427" s="138"/>
    </row>
    <row r="428" spans="2:4" x14ac:dyDescent="0.15">
      <c r="B428" s="138"/>
      <c r="C428" s="138"/>
      <c r="D428" s="138"/>
    </row>
    <row r="429" spans="2:4" x14ac:dyDescent="0.15">
      <c r="B429" s="138"/>
      <c r="C429" s="138"/>
      <c r="D429" s="138"/>
    </row>
    <row r="430" spans="2:4" x14ac:dyDescent="0.15">
      <c r="B430" s="138"/>
      <c r="C430" s="138"/>
      <c r="D430" s="138"/>
    </row>
    <row r="431" spans="2:4" x14ac:dyDescent="0.15">
      <c r="B431" s="138"/>
      <c r="C431" s="138"/>
      <c r="D431" s="138"/>
    </row>
    <row r="432" spans="2:4" x14ac:dyDescent="0.15">
      <c r="B432" s="138"/>
      <c r="C432" s="138"/>
      <c r="D432" s="138"/>
    </row>
    <row r="433" spans="2:4" x14ac:dyDescent="0.15">
      <c r="B433" s="138"/>
      <c r="C433" s="138"/>
      <c r="D433" s="138"/>
    </row>
    <row r="434" spans="2:4" x14ac:dyDescent="0.15">
      <c r="B434" s="138"/>
      <c r="C434" s="138"/>
      <c r="D434" s="138"/>
    </row>
    <row r="435" spans="2:4" x14ac:dyDescent="0.15">
      <c r="B435" s="138"/>
      <c r="C435" s="138"/>
      <c r="D435" s="138"/>
    </row>
    <row r="436" spans="2:4" x14ac:dyDescent="0.15">
      <c r="B436" s="138"/>
      <c r="C436" s="138"/>
      <c r="D436" s="138"/>
    </row>
    <row r="437" spans="2:4" x14ac:dyDescent="0.15">
      <c r="B437" s="138"/>
      <c r="C437" s="138"/>
      <c r="D437" s="138"/>
    </row>
    <row r="438" spans="2:4" x14ac:dyDescent="0.15">
      <c r="B438" s="138"/>
      <c r="C438" s="138"/>
      <c r="D438" s="138"/>
    </row>
    <row r="439" spans="2:4" x14ac:dyDescent="0.15">
      <c r="B439" s="138"/>
      <c r="C439" s="138"/>
      <c r="D439" s="138"/>
    </row>
    <row r="440" spans="2:4" x14ac:dyDescent="0.15">
      <c r="B440" s="138"/>
      <c r="C440" s="138"/>
      <c r="D440" s="138"/>
    </row>
    <row r="441" spans="2:4" x14ac:dyDescent="0.15">
      <c r="B441" s="138"/>
      <c r="C441" s="138"/>
      <c r="D441" s="138"/>
    </row>
    <row r="442" spans="2:4" x14ac:dyDescent="0.15">
      <c r="B442" s="138"/>
      <c r="C442" s="138"/>
      <c r="D442" s="138"/>
    </row>
    <row r="443" spans="2:4" x14ac:dyDescent="0.15">
      <c r="B443" s="138"/>
      <c r="C443" s="138"/>
      <c r="D443" s="138"/>
    </row>
    <row r="444" spans="2:4" x14ac:dyDescent="0.15">
      <c r="B444" s="138"/>
      <c r="C444" s="138"/>
      <c r="D444" s="138"/>
    </row>
    <row r="445" spans="2:4" x14ac:dyDescent="0.15">
      <c r="B445" s="138"/>
      <c r="C445" s="138"/>
      <c r="D445" s="138"/>
    </row>
    <row r="446" spans="2:4" x14ac:dyDescent="0.15">
      <c r="B446" s="138"/>
      <c r="C446" s="138"/>
      <c r="D446" s="138"/>
    </row>
    <row r="447" spans="2:4" x14ac:dyDescent="0.15">
      <c r="B447" s="138"/>
      <c r="C447" s="138"/>
      <c r="D447" s="138"/>
    </row>
    <row r="448" spans="2:4" x14ac:dyDescent="0.15">
      <c r="B448" s="138"/>
      <c r="C448" s="138"/>
      <c r="D448" s="138"/>
    </row>
    <row r="449" spans="2:4" x14ac:dyDescent="0.15">
      <c r="B449" s="138"/>
      <c r="C449" s="138"/>
      <c r="D449" s="138"/>
    </row>
    <row r="450" spans="2:4" x14ac:dyDescent="0.15">
      <c r="B450" s="138"/>
      <c r="C450" s="138"/>
      <c r="D450" s="138"/>
    </row>
    <row r="451" spans="2:4" x14ac:dyDescent="0.15">
      <c r="B451" s="138"/>
      <c r="C451" s="138"/>
      <c r="D451" s="138"/>
    </row>
    <row r="452" spans="2:4" x14ac:dyDescent="0.15">
      <c r="B452" s="138"/>
      <c r="C452" s="138"/>
      <c r="D452" s="138"/>
    </row>
    <row r="453" spans="2:4" x14ac:dyDescent="0.15">
      <c r="B453" s="138"/>
      <c r="C453" s="138"/>
      <c r="D453" s="138"/>
    </row>
    <row r="454" spans="2:4" x14ac:dyDescent="0.15">
      <c r="B454" s="138"/>
      <c r="C454" s="138"/>
      <c r="D454" s="138"/>
    </row>
    <row r="455" spans="2:4" x14ac:dyDescent="0.15">
      <c r="B455" s="138"/>
      <c r="C455" s="138"/>
      <c r="D455" s="138"/>
    </row>
    <row r="456" spans="2:4" x14ac:dyDescent="0.15">
      <c r="B456" s="138"/>
      <c r="C456" s="138"/>
      <c r="D456" s="138"/>
    </row>
    <row r="457" spans="2:4" x14ac:dyDescent="0.15">
      <c r="B457" s="138"/>
      <c r="C457" s="138"/>
      <c r="D457" s="138"/>
    </row>
    <row r="458" spans="2:4" x14ac:dyDescent="0.15">
      <c r="B458" s="138"/>
      <c r="C458" s="138"/>
      <c r="D458" s="138"/>
    </row>
    <row r="459" spans="2:4" x14ac:dyDescent="0.15">
      <c r="B459" s="138"/>
      <c r="C459" s="138"/>
      <c r="D459" s="138"/>
    </row>
    <row r="460" spans="2:4" x14ac:dyDescent="0.15">
      <c r="B460" s="138"/>
      <c r="C460" s="138"/>
      <c r="D460" s="138"/>
    </row>
    <row r="461" spans="2:4" x14ac:dyDescent="0.15">
      <c r="B461" s="138"/>
      <c r="C461" s="138"/>
      <c r="D461" s="138"/>
    </row>
    <row r="462" spans="2:4" x14ac:dyDescent="0.15">
      <c r="B462" s="138"/>
      <c r="C462" s="138"/>
      <c r="D462" s="138"/>
    </row>
    <row r="463" spans="2:4" x14ac:dyDescent="0.15">
      <c r="B463" s="138"/>
      <c r="C463" s="138"/>
      <c r="D463" s="138"/>
    </row>
    <row r="464" spans="2:4" x14ac:dyDescent="0.15">
      <c r="B464" s="138"/>
      <c r="C464" s="138"/>
      <c r="D464" s="138"/>
    </row>
    <row r="465" spans="2:4" x14ac:dyDescent="0.15">
      <c r="B465" s="138"/>
      <c r="C465" s="138"/>
      <c r="D465" s="138"/>
    </row>
    <row r="466" spans="2:4" x14ac:dyDescent="0.15">
      <c r="B466" s="138"/>
      <c r="C466" s="138"/>
      <c r="D466" s="138"/>
    </row>
    <row r="467" spans="2:4" x14ac:dyDescent="0.15">
      <c r="B467" s="138"/>
      <c r="C467" s="138"/>
      <c r="D467" s="138"/>
    </row>
    <row r="468" spans="2:4" x14ac:dyDescent="0.15">
      <c r="B468" s="138"/>
      <c r="C468" s="138"/>
      <c r="D468" s="138"/>
    </row>
    <row r="469" spans="2:4" x14ac:dyDescent="0.15">
      <c r="B469" s="138"/>
      <c r="C469" s="138"/>
      <c r="D469" s="138"/>
    </row>
    <row r="470" spans="2:4" x14ac:dyDescent="0.15">
      <c r="B470" s="138"/>
      <c r="C470" s="138"/>
      <c r="D470" s="138"/>
    </row>
    <row r="471" spans="2:4" x14ac:dyDescent="0.15">
      <c r="B471" s="138"/>
      <c r="C471" s="138"/>
      <c r="D471" s="138"/>
    </row>
    <row r="472" spans="2:4" x14ac:dyDescent="0.15">
      <c r="B472" s="138"/>
      <c r="C472" s="138"/>
      <c r="D472" s="138"/>
    </row>
    <row r="473" spans="2:4" x14ac:dyDescent="0.15">
      <c r="B473" s="138"/>
      <c r="C473" s="138"/>
      <c r="D473" s="138"/>
    </row>
    <row r="474" spans="2:4" x14ac:dyDescent="0.15">
      <c r="B474" s="138"/>
      <c r="C474" s="138"/>
      <c r="D474" s="138"/>
    </row>
    <row r="475" spans="2:4" x14ac:dyDescent="0.15">
      <c r="B475" s="138"/>
      <c r="C475" s="138"/>
      <c r="D475" s="138"/>
    </row>
    <row r="476" spans="2:4" x14ac:dyDescent="0.15">
      <c r="B476" s="138"/>
      <c r="C476" s="138"/>
      <c r="D476" s="138"/>
    </row>
    <row r="477" spans="2:4" x14ac:dyDescent="0.15">
      <c r="B477" s="138"/>
      <c r="C477" s="138"/>
      <c r="D477" s="138"/>
    </row>
    <row r="478" spans="2:4" x14ac:dyDescent="0.15">
      <c r="B478" s="138"/>
      <c r="C478" s="138"/>
      <c r="D478" s="138"/>
    </row>
    <row r="479" spans="2:4" x14ac:dyDescent="0.15">
      <c r="B479" s="138"/>
      <c r="C479" s="138"/>
      <c r="D479" s="138"/>
    </row>
    <row r="480" spans="2:4" x14ac:dyDescent="0.15">
      <c r="B480" s="138"/>
      <c r="C480" s="138"/>
      <c r="D480" s="138"/>
    </row>
    <row r="481" spans="2:4" x14ac:dyDescent="0.15">
      <c r="B481" s="138"/>
      <c r="C481" s="138"/>
      <c r="D481" s="138"/>
    </row>
    <row r="482" spans="2:4" x14ac:dyDescent="0.15">
      <c r="B482" s="138"/>
      <c r="C482" s="138"/>
      <c r="D482" s="138"/>
    </row>
    <row r="483" spans="2:4" x14ac:dyDescent="0.15">
      <c r="B483" s="138"/>
      <c r="C483" s="138"/>
      <c r="D483" s="138"/>
    </row>
    <row r="484" spans="2:4" x14ac:dyDescent="0.15">
      <c r="B484" s="138"/>
      <c r="C484" s="138"/>
      <c r="D484" s="138"/>
    </row>
    <row r="485" spans="2:4" x14ac:dyDescent="0.15">
      <c r="B485" s="138"/>
      <c r="C485" s="138"/>
      <c r="D485" s="138"/>
    </row>
    <row r="486" spans="2:4" x14ac:dyDescent="0.15">
      <c r="B486" s="138"/>
      <c r="C486" s="138"/>
      <c r="D486" s="138"/>
    </row>
    <row r="487" spans="2:4" x14ac:dyDescent="0.15">
      <c r="B487" s="138"/>
      <c r="C487" s="138"/>
      <c r="D487" s="138"/>
    </row>
    <row r="488" spans="2:4" x14ac:dyDescent="0.15">
      <c r="B488" s="138"/>
      <c r="C488" s="138"/>
      <c r="D488" s="138"/>
    </row>
    <row r="489" spans="2:4" x14ac:dyDescent="0.15">
      <c r="B489" s="138"/>
      <c r="C489" s="138"/>
      <c r="D489" s="138"/>
    </row>
    <row r="490" spans="2:4" x14ac:dyDescent="0.15">
      <c r="B490" s="138"/>
      <c r="C490" s="138"/>
      <c r="D490" s="138"/>
    </row>
    <row r="491" spans="2:4" x14ac:dyDescent="0.15">
      <c r="B491" s="138"/>
      <c r="C491" s="138"/>
      <c r="D491" s="138"/>
    </row>
    <row r="492" spans="2:4" x14ac:dyDescent="0.15">
      <c r="B492" s="138"/>
      <c r="C492" s="138"/>
      <c r="D492" s="138"/>
    </row>
    <row r="493" spans="2:4" x14ac:dyDescent="0.15">
      <c r="B493" s="138"/>
      <c r="C493" s="138"/>
      <c r="D493" s="138"/>
    </row>
    <row r="494" spans="2:4" x14ac:dyDescent="0.15">
      <c r="B494" s="138"/>
      <c r="C494" s="138"/>
      <c r="D494" s="138"/>
    </row>
    <row r="495" spans="2:4" x14ac:dyDescent="0.15">
      <c r="B495" s="138"/>
      <c r="C495" s="138"/>
      <c r="D495" s="138"/>
    </row>
    <row r="496" spans="2:4" x14ac:dyDescent="0.15">
      <c r="B496" s="138"/>
      <c r="C496" s="138"/>
      <c r="D496" s="138"/>
    </row>
    <row r="497" spans="2:4" x14ac:dyDescent="0.15">
      <c r="B497" s="138"/>
      <c r="C497" s="138"/>
      <c r="D497" s="138"/>
    </row>
    <row r="498" spans="2:4" x14ac:dyDescent="0.15">
      <c r="B498" s="138"/>
      <c r="C498" s="138"/>
      <c r="D498" s="138"/>
    </row>
    <row r="499" spans="2:4" x14ac:dyDescent="0.15">
      <c r="B499" s="138"/>
      <c r="C499" s="138"/>
      <c r="D499" s="138"/>
    </row>
    <row r="500" spans="2:4" x14ac:dyDescent="0.15">
      <c r="B500" s="138"/>
      <c r="C500" s="138"/>
      <c r="D500" s="138"/>
    </row>
    <row r="501" spans="2:4" x14ac:dyDescent="0.15">
      <c r="B501" s="138"/>
      <c r="C501" s="138"/>
      <c r="D501" s="138"/>
    </row>
    <row r="502" spans="2:4" x14ac:dyDescent="0.15">
      <c r="B502" s="138"/>
      <c r="C502" s="138"/>
      <c r="D502" s="138"/>
    </row>
    <row r="503" spans="2:4" x14ac:dyDescent="0.15">
      <c r="B503" s="138"/>
      <c r="C503" s="138"/>
      <c r="D503" s="138"/>
    </row>
    <row r="504" spans="2:4" x14ac:dyDescent="0.15">
      <c r="B504" s="138"/>
      <c r="C504" s="138"/>
      <c r="D504" s="138"/>
    </row>
    <row r="505" spans="2:4" x14ac:dyDescent="0.15">
      <c r="B505" s="138"/>
      <c r="C505" s="138"/>
      <c r="D505" s="138"/>
    </row>
    <row r="506" spans="2:4" x14ac:dyDescent="0.15">
      <c r="B506" s="138"/>
      <c r="C506" s="138"/>
      <c r="D506" s="138"/>
    </row>
    <row r="507" spans="2:4" x14ac:dyDescent="0.15">
      <c r="B507" s="138"/>
      <c r="C507" s="138"/>
      <c r="D507" s="138"/>
    </row>
    <row r="508" spans="2:4" x14ac:dyDescent="0.15">
      <c r="B508" s="138"/>
      <c r="C508" s="138"/>
      <c r="D508" s="138"/>
    </row>
    <row r="509" spans="2:4" x14ac:dyDescent="0.15">
      <c r="B509" s="138"/>
      <c r="C509" s="138"/>
      <c r="D509" s="138"/>
    </row>
    <row r="510" spans="2:4" x14ac:dyDescent="0.15">
      <c r="B510" s="138"/>
      <c r="C510" s="138"/>
      <c r="D510" s="138"/>
    </row>
    <row r="511" spans="2:4" x14ac:dyDescent="0.15">
      <c r="B511" s="138"/>
      <c r="C511" s="138"/>
      <c r="D511" s="138"/>
    </row>
    <row r="512" spans="2:4" x14ac:dyDescent="0.15">
      <c r="B512" s="138"/>
      <c r="C512" s="138"/>
      <c r="D512" s="138"/>
    </row>
    <row r="513" spans="2:4" x14ac:dyDescent="0.15">
      <c r="B513" s="138"/>
      <c r="C513" s="138"/>
      <c r="D513" s="138"/>
    </row>
    <row r="514" spans="2:4" x14ac:dyDescent="0.15">
      <c r="B514" s="138"/>
      <c r="C514" s="138"/>
      <c r="D514" s="138"/>
    </row>
    <row r="515" spans="2:4" x14ac:dyDescent="0.15">
      <c r="B515" s="138"/>
      <c r="C515" s="138"/>
      <c r="D515" s="138"/>
    </row>
    <row r="516" spans="2:4" x14ac:dyDescent="0.15">
      <c r="B516" s="138"/>
      <c r="C516" s="138"/>
      <c r="D516" s="138"/>
    </row>
    <row r="517" spans="2:4" x14ac:dyDescent="0.15">
      <c r="B517" s="138"/>
      <c r="C517" s="138"/>
      <c r="D517" s="138"/>
    </row>
    <row r="518" spans="2:4" x14ac:dyDescent="0.15">
      <c r="B518" s="138"/>
      <c r="C518" s="138"/>
      <c r="D518" s="138"/>
    </row>
    <row r="519" spans="2:4" x14ac:dyDescent="0.15">
      <c r="B519" s="138"/>
      <c r="C519" s="138"/>
      <c r="D519" s="138"/>
    </row>
    <row r="520" spans="2:4" x14ac:dyDescent="0.15">
      <c r="B520" s="138"/>
      <c r="C520" s="138"/>
      <c r="D520" s="138"/>
    </row>
    <row r="521" spans="2:4" x14ac:dyDescent="0.15">
      <c r="B521" s="138"/>
      <c r="C521" s="138"/>
      <c r="D521" s="138"/>
    </row>
    <row r="522" spans="2:4" x14ac:dyDescent="0.15">
      <c r="B522" s="138"/>
      <c r="C522" s="138"/>
      <c r="D522" s="138"/>
    </row>
    <row r="523" spans="2:4" x14ac:dyDescent="0.15">
      <c r="B523" s="138"/>
      <c r="C523" s="138"/>
      <c r="D523" s="138"/>
    </row>
    <row r="524" spans="2:4" x14ac:dyDescent="0.15">
      <c r="B524" s="138"/>
      <c r="C524" s="138"/>
      <c r="D524" s="138"/>
    </row>
    <row r="525" spans="2:4" x14ac:dyDescent="0.15">
      <c r="B525" s="138"/>
      <c r="C525" s="138"/>
      <c r="D525" s="138"/>
    </row>
    <row r="526" spans="2:4" x14ac:dyDescent="0.15">
      <c r="B526" s="138"/>
      <c r="C526" s="138"/>
      <c r="D526" s="138"/>
    </row>
    <row r="527" spans="2:4" x14ac:dyDescent="0.15">
      <c r="B527" s="138"/>
      <c r="C527" s="138"/>
      <c r="D527" s="138"/>
    </row>
    <row r="528" spans="2:4" x14ac:dyDescent="0.15">
      <c r="B528" s="138"/>
      <c r="C528" s="138"/>
      <c r="D528" s="138"/>
    </row>
    <row r="529" spans="2:4" x14ac:dyDescent="0.15">
      <c r="B529" s="138"/>
      <c r="C529" s="138"/>
      <c r="D529" s="138"/>
    </row>
    <row r="530" spans="2:4" x14ac:dyDescent="0.15">
      <c r="B530" s="138"/>
      <c r="C530" s="138"/>
      <c r="D530" s="138"/>
    </row>
    <row r="531" spans="2:4" x14ac:dyDescent="0.15">
      <c r="B531" s="138"/>
      <c r="C531" s="138"/>
      <c r="D531" s="138"/>
    </row>
    <row r="532" spans="2:4" x14ac:dyDescent="0.15">
      <c r="B532" s="138"/>
      <c r="C532" s="138"/>
      <c r="D532" s="138"/>
    </row>
    <row r="533" spans="2:4" x14ac:dyDescent="0.15">
      <c r="B533" s="138"/>
      <c r="C533" s="138"/>
      <c r="D533" s="138"/>
    </row>
    <row r="534" spans="2:4" x14ac:dyDescent="0.15">
      <c r="B534" s="138"/>
      <c r="C534" s="138"/>
      <c r="D534" s="138"/>
    </row>
    <row r="535" spans="2:4" x14ac:dyDescent="0.15">
      <c r="B535" s="138"/>
      <c r="C535" s="138"/>
      <c r="D535" s="138"/>
    </row>
    <row r="536" spans="2:4" x14ac:dyDescent="0.15">
      <c r="B536" s="138"/>
      <c r="C536" s="138"/>
      <c r="D536" s="138"/>
    </row>
    <row r="537" spans="2:4" x14ac:dyDescent="0.15">
      <c r="B537" s="138"/>
      <c r="C537" s="138"/>
      <c r="D537" s="138"/>
    </row>
    <row r="538" spans="2:4" x14ac:dyDescent="0.15">
      <c r="B538" s="138"/>
      <c r="C538" s="138"/>
      <c r="D538" s="138"/>
    </row>
    <row r="539" spans="2:4" x14ac:dyDescent="0.15">
      <c r="B539" s="138"/>
      <c r="C539" s="138"/>
      <c r="D539" s="138"/>
    </row>
    <row r="540" spans="2:4" x14ac:dyDescent="0.15">
      <c r="B540" s="138"/>
      <c r="C540" s="138"/>
      <c r="D540" s="138"/>
    </row>
    <row r="541" spans="2:4" x14ac:dyDescent="0.15">
      <c r="B541" s="138"/>
      <c r="C541" s="138"/>
      <c r="D541" s="138"/>
    </row>
    <row r="542" spans="2:4" x14ac:dyDescent="0.15">
      <c r="B542" s="138"/>
      <c r="C542" s="138"/>
      <c r="D542" s="138"/>
    </row>
    <row r="543" spans="2:4" x14ac:dyDescent="0.15">
      <c r="B543" s="138"/>
      <c r="C543" s="138"/>
      <c r="D543" s="138"/>
    </row>
    <row r="544" spans="2:4" x14ac:dyDescent="0.15">
      <c r="B544" s="138"/>
      <c r="C544" s="138"/>
      <c r="D544" s="138"/>
    </row>
    <row r="545" spans="2:4" x14ac:dyDescent="0.15">
      <c r="B545" s="138"/>
      <c r="C545" s="138"/>
      <c r="D545" s="138"/>
    </row>
    <row r="546" spans="2:4" x14ac:dyDescent="0.15">
      <c r="B546" s="138"/>
      <c r="C546" s="138"/>
      <c r="D546" s="138"/>
    </row>
    <row r="547" spans="2:4" x14ac:dyDescent="0.15">
      <c r="B547" s="138"/>
      <c r="C547" s="138"/>
      <c r="D547" s="138"/>
    </row>
    <row r="548" spans="2:4" x14ac:dyDescent="0.15">
      <c r="B548" s="138"/>
      <c r="C548" s="138"/>
      <c r="D548" s="138"/>
    </row>
    <row r="549" spans="2:4" x14ac:dyDescent="0.15">
      <c r="B549" s="138"/>
      <c r="C549" s="138"/>
      <c r="D549" s="138"/>
    </row>
    <row r="550" spans="2:4" x14ac:dyDescent="0.15">
      <c r="B550" s="138"/>
      <c r="C550" s="138"/>
      <c r="D550" s="138"/>
    </row>
    <row r="551" spans="2:4" x14ac:dyDescent="0.15">
      <c r="B551" s="138"/>
      <c r="C551" s="138"/>
      <c r="D551" s="138"/>
    </row>
    <row r="552" spans="2:4" x14ac:dyDescent="0.15">
      <c r="B552" s="138"/>
      <c r="C552" s="138"/>
      <c r="D552" s="138"/>
    </row>
    <row r="553" spans="2:4" x14ac:dyDescent="0.15">
      <c r="B553" s="138"/>
      <c r="C553" s="138"/>
      <c r="D553" s="138"/>
    </row>
    <row r="554" spans="2:4" x14ac:dyDescent="0.15">
      <c r="B554" s="138"/>
      <c r="C554" s="138"/>
      <c r="D554" s="138"/>
    </row>
    <row r="555" spans="2:4" x14ac:dyDescent="0.15">
      <c r="B555" s="138"/>
      <c r="C555" s="138"/>
      <c r="D555" s="138"/>
    </row>
    <row r="556" spans="2:4" x14ac:dyDescent="0.15">
      <c r="B556" s="138"/>
      <c r="C556" s="138"/>
      <c r="D556" s="138"/>
    </row>
    <row r="557" spans="2:4" x14ac:dyDescent="0.15">
      <c r="B557" s="138"/>
      <c r="C557" s="138"/>
      <c r="D557" s="138"/>
    </row>
    <row r="558" spans="2:4" x14ac:dyDescent="0.15">
      <c r="B558" s="138"/>
      <c r="C558" s="138"/>
      <c r="D558" s="138"/>
    </row>
    <row r="559" spans="2:4" x14ac:dyDescent="0.15">
      <c r="B559" s="138"/>
      <c r="C559" s="138"/>
      <c r="D559" s="138"/>
    </row>
    <row r="560" spans="2:4" x14ac:dyDescent="0.15">
      <c r="B560" s="138"/>
      <c r="C560" s="138"/>
      <c r="D560" s="138"/>
    </row>
    <row r="561" spans="2:4" x14ac:dyDescent="0.15">
      <c r="B561" s="138"/>
      <c r="C561" s="138"/>
      <c r="D561" s="138"/>
    </row>
    <row r="562" spans="2:4" x14ac:dyDescent="0.15">
      <c r="B562" s="138"/>
      <c r="C562" s="138"/>
      <c r="D562" s="138"/>
    </row>
    <row r="563" spans="2:4" x14ac:dyDescent="0.15">
      <c r="B563" s="138"/>
      <c r="C563" s="138"/>
      <c r="D563" s="138"/>
    </row>
    <row r="564" spans="2:4" x14ac:dyDescent="0.15">
      <c r="B564" s="138"/>
      <c r="C564" s="138"/>
      <c r="D564" s="138"/>
    </row>
    <row r="565" spans="2:4" x14ac:dyDescent="0.15">
      <c r="B565" s="138"/>
      <c r="C565" s="138"/>
      <c r="D565" s="138"/>
    </row>
    <row r="566" spans="2:4" x14ac:dyDescent="0.15">
      <c r="B566" s="138"/>
      <c r="C566" s="138"/>
      <c r="D566" s="138"/>
    </row>
    <row r="567" spans="2:4" x14ac:dyDescent="0.15">
      <c r="B567" s="138"/>
      <c r="C567" s="138"/>
      <c r="D567" s="138"/>
    </row>
    <row r="568" spans="2:4" x14ac:dyDescent="0.15">
      <c r="B568" s="138"/>
      <c r="C568" s="138"/>
      <c r="D568" s="138"/>
    </row>
    <row r="569" spans="2:4" x14ac:dyDescent="0.15">
      <c r="B569" s="138"/>
      <c r="C569" s="138"/>
      <c r="D569" s="138"/>
    </row>
    <row r="570" spans="2:4" x14ac:dyDescent="0.15">
      <c r="B570" s="138"/>
      <c r="C570" s="138"/>
      <c r="D570" s="138"/>
    </row>
    <row r="571" spans="2:4" x14ac:dyDescent="0.15">
      <c r="B571" s="138"/>
      <c r="C571" s="138"/>
      <c r="D571" s="138"/>
    </row>
    <row r="572" spans="2:4" x14ac:dyDescent="0.15">
      <c r="B572" s="138"/>
      <c r="C572" s="138"/>
      <c r="D572" s="138"/>
    </row>
    <row r="573" spans="2:4" x14ac:dyDescent="0.15">
      <c r="B573" s="138"/>
      <c r="C573" s="138"/>
      <c r="D573" s="138"/>
    </row>
    <row r="574" spans="2:4" x14ac:dyDescent="0.15">
      <c r="B574" s="138"/>
      <c r="C574" s="138"/>
      <c r="D574" s="138"/>
    </row>
    <row r="575" spans="2:4" x14ac:dyDescent="0.15">
      <c r="B575" s="138"/>
      <c r="C575" s="138"/>
      <c r="D575" s="138"/>
    </row>
    <row r="576" spans="2:4" x14ac:dyDescent="0.15">
      <c r="B576" s="138"/>
      <c r="C576" s="138"/>
      <c r="D576" s="138"/>
    </row>
    <row r="577" spans="2:4" x14ac:dyDescent="0.15">
      <c r="B577" s="138"/>
      <c r="C577" s="138"/>
      <c r="D577" s="138"/>
    </row>
    <row r="578" spans="2:4" x14ac:dyDescent="0.15">
      <c r="B578" s="138"/>
      <c r="C578" s="138"/>
      <c r="D578" s="138"/>
    </row>
    <row r="579" spans="2:4" x14ac:dyDescent="0.15">
      <c r="B579" s="138"/>
      <c r="C579" s="138"/>
      <c r="D579" s="138"/>
    </row>
    <row r="580" spans="2:4" x14ac:dyDescent="0.15">
      <c r="B580" s="138"/>
      <c r="C580" s="138"/>
      <c r="D580" s="138"/>
    </row>
    <row r="581" spans="2:4" x14ac:dyDescent="0.15">
      <c r="B581" s="138"/>
      <c r="C581" s="138"/>
      <c r="D581" s="138"/>
    </row>
    <row r="582" spans="2:4" x14ac:dyDescent="0.15">
      <c r="B582" s="138"/>
      <c r="C582" s="138"/>
      <c r="D582" s="138"/>
    </row>
    <row r="583" spans="2:4" x14ac:dyDescent="0.15">
      <c r="B583" s="138"/>
      <c r="C583" s="138"/>
      <c r="D583" s="138"/>
    </row>
    <row r="584" spans="2:4" x14ac:dyDescent="0.15">
      <c r="B584" s="138"/>
      <c r="C584" s="138"/>
      <c r="D584" s="138"/>
    </row>
    <row r="585" spans="2:4" x14ac:dyDescent="0.15">
      <c r="B585" s="138"/>
      <c r="C585" s="138"/>
      <c r="D585" s="138"/>
    </row>
    <row r="586" spans="2:4" x14ac:dyDescent="0.15">
      <c r="B586" s="138"/>
      <c r="C586" s="138"/>
      <c r="D586" s="138"/>
    </row>
    <row r="587" spans="2:4" x14ac:dyDescent="0.15">
      <c r="B587" s="138"/>
      <c r="C587" s="138"/>
      <c r="D587" s="138"/>
    </row>
    <row r="588" spans="2:4" x14ac:dyDescent="0.15">
      <c r="B588" s="138"/>
      <c r="C588" s="138"/>
      <c r="D588" s="138"/>
    </row>
    <row r="589" spans="2:4" x14ac:dyDescent="0.15">
      <c r="B589" s="138"/>
      <c r="C589" s="138"/>
      <c r="D589" s="138"/>
    </row>
    <row r="590" spans="2:4" x14ac:dyDescent="0.15">
      <c r="B590" s="138"/>
      <c r="C590" s="138"/>
      <c r="D590" s="138"/>
    </row>
    <row r="591" spans="2:4" x14ac:dyDescent="0.15">
      <c r="B591" s="138"/>
      <c r="C591" s="138"/>
      <c r="D591" s="138"/>
    </row>
    <row r="592" spans="2:4" x14ac:dyDescent="0.15">
      <c r="B592" s="138"/>
      <c r="C592" s="138"/>
      <c r="D592" s="138"/>
    </row>
    <row r="593" spans="2:4" x14ac:dyDescent="0.15">
      <c r="B593" s="138"/>
      <c r="C593" s="138"/>
      <c r="D593" s="138"/>
    </row>
    <row r="594" spans="2:4" x14ac:dyDescent="0.15">
      <c r="B594" s="138"/>
      <c r="C594" s="138"/>
      <c r="D594" s="138"/>
    </row>
    <row r="595" spans="2:4" x14ac:dyDescent="0.15">
      <c r="B595" s="138"/>
      <c r="C595" s="138"/>
      <c r="D595" s="138"/>
    </row>
    <row r="596" spans="2:4" x14ac:dyDescent="0.15">
      <c r="B596" s="138"/>
      <c r="C596" s="138"/>
      <c r="D596" s="138"/>
    </row>
    <row r="597" spans="2:4" x14ac:dyDescent="0.15">
      <c r="B597" s="138"/>
      <c r="C597" s="138"/>
      <c r="D597" s="138"/>
    </row>
    <row r="598" spans="2:4" x14ac:dyDescent="0.15">
      <c r="B598" s="138"/>
      <c r="C598" s="138"/>
      <c r="D598" s="138"/>
    </row>
    <row r="599" spans="2:4" x14ac:dyDescent="0.15">
      <c r="B599" s="138"/>
      <c r="C599" s="138"/>
      <c r="D599" s="138"/>
    </row>
    <row r="600" spans="2:4" x14ac:dyDescent="0.15">
      <c r="B600" s="138"/>
      <c r="C600" s="138"/>
      <c r="D600" s="138"/>
    </row>
    <row r="601" spans="2:4" x14ac:dyDescent="0.15">
      <c r="B601" s="138"/>
      <c r="C601" s="138"/>
      <c r="D601" s="138"/>
    </row>
    <row r="602" spans="2:4" x14ac:dyDescent="0.15">
      <c r="B602" s="138"/>
      <c r="C602" s="138"/>
      <c r="D602" s="138"/>
    </row>
    <row r="603" spans="2:4" x14ac:dyDescent="0.15">
      <c r="B603" s="138"/>
      <c r="C603" s="138"/>
      <c r="D603" s="138"/>
    </row>
    <row r="604" spans="2:4" x14ac:dyDescent="0.15">
      <c r="B604" s="138"/>
      <c r="C604" s="138"/>
      <c r="D604" s="138"/>
    </row>
    <row r="605" spans="2:4" x14ac:dyDescent="0.15">
      <c r="B605" s="138"/>
      <c r="C605" s="138"/>
      <c r="D605" s="138"/>
    </row>
    <row r="606" spans="2:4" x14ac:dyDescent="0.15">
      <c r="B606" s="138"/>
      <c r="C606" s="138"/>
      <c r="D606" s="138"/>
    </row>
    <row r="607" spans="2:4" x14ac:dyDescent="0.15">
      <c r="B607" s="138"/>
      <c r="C607" s="138"/>
      <c r="D607" s="138"/>
    </row>
    <row r="608" spans="2:4" x14ac:dyDescent="0.15">
      <c r="B608" s="138"/>
      <c r="C608" s="138"/>
      <c r="D608" s="138"/>
    </row>
    <row r="609" spans="2:4" x14ac:dyDescent="0.15">
      <c r="B609" s="138"/>
      <c r="C609" s="138"/>
      <c r="D609" s="138"/>
    </row>
    <row r="610" spans="2:4" x14ac:dyDescent="0.15">
      <c r="B610" s="138"/>
      <c r="C610" s="138"/>
      <c r="D610" s="138"/>
    </row>
    <row r="611" spans="2:4" x14ac:dyDescent="0.15">
      <c r="B611" s="138"/>
      <c r="C611" s="138"/>
      <c r="D611" s="138"/>
    </row>
    <row r="612" spans="2:4" x14ac:dyDescent="0.15">
      <c r="B612" s="138"/>
      <c r="C612" s="138"/>
      <c r="D612" s="138"/>
    </row>
    <row r="613" spans="2:4" x14ac:dyDescent="0.15">
      <c r="B613" s="138"/>
      <c r="C613" s="138"/>
      <c r="D613" s="138"/>
    </row>
    <row r="614" spans="2:4" x14ac:dyDescent="0.15">
      <c r="B614" s="138"/>
      <c r="C614" s="138"/>
      <c r="D614" s="138"/>
    </row>
    <row r="615" spans="2:4" x14ac:dyDescent="0.15">
      <c r="B615" s="138"/>
      <c r="C615" s="138"/>
      <c r="D615" s="138"/>
    </row>
    <row r="616" spans="2:4" x14ac:dyDescent="0.15">
      <c r="B616" s="138"/>
      <c r="C616" s="138"/>
      <c r="D616" s="138"/>
    </row>
    <row r="617" spans="2:4" x14ac:dyDescent="0.15">
      <c r="B617" s="138"/>
      <c r="C617" s="138"/>
      <c r="D617" s="138"/>
    </row>
    <row r="618" spans="2:4" x14ac:dyDescent="0.15">
      <c r="B618" s="138"/>
      <c r="C618" s="138"/>
      <c r="D618" s="138"/>
    </row>
    <row r="619" spans="2:4" x14ac:dyDescent="0.15">
      <c r="B619" s="138"/>
      <c r="C619" s="138"/>
      <c r="D619" s="138"/>
    </row>
    <row r="620" spans="2:4" x14ac:dyDescent="0.15">
      <c r="B620" s="138"/>
      <c r="C620" s="138"/>
      <c r="D620" s="138"/>
    </row>
    <row r="621" spans="2:4" x14ac:dyDescent="0.15">
      <c r="B621" s="138"/>
      <c r="C621" s="138"/>
      <c r="D621" s="138"/>
    </row>
    <row r="622" spans="2:4" x14ac:dyDescent="0.15">
      <c r="B622" s="138"/>
      <c r="C622" s="138"/>
      <c r="D622" s="138"/>
    </row>
    <row r="623" spans="2:4" x14ac:dyDescent="0.15">
      <c r="B623" s="138"/>
      <c r="C623" s="138"/>
      <c r="D623" s="138"/>
    </row>
    <row r="624" spans="2:4" x14ac:dyDescent="0.15">
      <c r="B624" s="138"/>
      <c r="C624" s="138"/>
      <c r="D624" s="138"/>
    </row>
    <row r="625" spans="2:4" x14ac:dyDescent="0.15">
      <c r="B625" s="138"/>
      <c r="C625" s="138"/>
      <c r="D625" s="138"/>
    </row>
    <row r="626" spans="2:4" x14ac:dyDescent="0.15">
      <c r="B626" s="138"/>
      <c r="C626" s="138"/>
      <c r="D626" s="138"/>
    </row>
    <row r="627" spans="2:4" x14ac:dyDescent="0.15">
      <c r="B627" s="138"/>
      <c r="C627" s="138"/>
      <c r="D627" s="138"/>
    </row>
    <row r="628" spans="2:4" x14ac:dyDescent="0.15">
      <c r="B628" s="138"/>
      <c r="C628" s="138"/>
      <c r="D628" s="138"/>
    </row>
    <row r="629" spans="2:4" x14ac:dyDescent="0.15">
      <c r="B629" s="138"/>
      <c r="C629" s="138"/>
      <c r="D629" s="138"/>
    </row>
    <row r="630" spans="2:4" x14ac:dyDescent="0.15">
      <c r="B630" s="138"/>
      <c r="C630" s="138"/>
      <c r="D630" s="138"/>
    </row>
    <row r="631" spans="2:4" x14ac:dyDescent="0.15">
      <c r="B631" s="138"/>
      <c r="C631" s="138"/>
      <c r="D631" s="138"/>
    </row>
    <row r="632" spans="2:4" x14ac:dyDescent="0.15">
      <c r="B632" s="138"/>
      <c r="C632" s="138"/>
      <c r="D632" s="138"/>
    </row>
    <row r="633" spans="2:4" x14ac:dyDescent="0.15">
      <c r="B633" s="138"/>
      <c r="C633" s="138"/>
      <c r="D633" s="138"/>
    </row>
    <row r="634" spans="2:4" x14ac:dyDescent="0.15">
      <c r="B634" s="138"/>
      <c r="C634" s="138"/>
      <c r="D634" s="138"/>
    </row>
    <row r="635" spans="2:4" x14ac:dyDescent="0.15">
      <c r="B635" s="138"/>
      <c r="C635" s="138"/>
      <c r="D635" s="138"/>
    </row>
    <row r="636" spans="2:4" x14ac:dyDescent="0.15">
      <c r="B636" s="138"/>
      <c r="C636" s="138"/>
      <c r="D636" s="138"/>
    </row>
    <row r="637" spans="2:4" x14ac:dyDescent="0.15">
      <c r="B637" s="138"/>
      <c r="C637" s="138"/>
      <c r="D637" s="138"/>
    </row>
    <row r="638" spans="2:4" x14ac:dyDescent="0.15">
      <c r="B638" s="138"/>
      <c r="C638" s="138"/>
      <c r="D638" s="138"/>
    </row>
    <row r="639" spans="2:4" x14ac:dyDescent="0.15">
      <c r="B639" s="138"/>
      <c r="C639" s="138"/>
      <c r="D639" s="138"/>
    </row>
    <row r="640" spans="2:4" x14ac:dyDescent="0.15">
      <c r="B640" s="138"/>
      <c r="C640" s="138"/>
      <c r="D640" s="138"/>
    </row>
    <row r="641" spans="2:4" x14ac:dyDescent="0.15">
      <c r="B641" s="138"/>
      <c r="C641" s="138"/>
      <c r="D641" s="138"/>
    </row>
    <row r="642" spans="2:4" x14ac:dyDescent="0.15">
      <c r="B642" s="138"/>
      <c r="C642" s="138"/>
      <c r="D642" s="138"/>
    </row>
    <row r="643" spans="2:4" x14ac:dyDescent="0.15">
      <c r="B643" s="138"/>
      <c r="C643" s="138"/>
      <c r="D643" s="138"/>
    </row>
    <row r="644" spans="2:4" x14ac:dyDescent="0.15">
      <c r="B644" s="138"/>
      <c r="C644" s="138"/>
      <c r="D644" s="138"/>
    </row>
    <row r="645" spans="2:4" x14ac:dyDescent="0.15">
      <c r="B645" s="138"/>
      <c r="C645" s="138"/>
      <c r="D645" s="138"/>
    </row>
    <row r="646" spans="2:4" x14ac:dyDescent="0.15">
      <c r="B646" s="138"/>
      <c r="C646" s="138"/>
      <c r="D646" s="138"/>
    </row>
    <row r="647" spans="2:4" x14ac:dyDescent="0.15">
      <c r="B647" s="138"/>
      <c r="C647" s="138"/>
      <c r="D647" s="138"/>
    </row>
    <row r="648" spans="2:4" x14ac:dyDescent="0.15">
      <c r="B648" s="138"/>
      <c r="C648" s="138"/>
      <c r="D648" s="138"/>
    </row>
    <row r="649" spans="2:4" x14ac:dyDescent="0.15">
      <c r="B649" s="138"/>
      <c r="C649" s="138"/>
      <c r="D649" s="138"/>
    </row>
    <row r="650" spans="2:4" x14ac:dyDescent="0.15">
      <c r="B650" s="138"/>
      <c r="C650" s="138"/>
      <c r="D650" s="138"/>
    </row>
    <row r="651" spans="2:4" x14ac:dyDescent="0.15">
      <c r="B651" s="138"/>
      <c r="C651" s="138"/>
      <c r="D651" s="138"/>
    </row>
    <row r="652" spans="2:4" x14ac:dyDescent="0.15">
      <c r="B652" s="138"/>
      <c r="C652" s="138"/>
      <c r="D652" s="138"/>
    </row>
    <row r="653" spans="2:4" x14ac:dyDescent="0.15">
      <c r="B653" s="138"/>
      <c r="C653" s="138"/>
      <c r="D653" s="138"/>
    </row>
    <row r="654" spans="2:4" x14ac:dyDescent="0.15">
      <c r="B654" s="138"/>
      <c r="C654" s="138"/>
      <c r="D654" s="138"/>
    </row>
    <row r="655" spans="2:4" x14ac:dyDescent="0.15">
      <c r="B655" s="138"/>
      <c r="C655" s="138"/>
      <c r="D655" s="138"/>
    </row>
    <row r="656" spans="2:4" x14ac:dyDescent="0.15">
      <c r="B656" s="138"/>
      <c r="C656" s="138"/>
      <c r="D656" s="138"/>
    </row>
    <row r="657" spans="2:4" x14ac:dyDescent="0.15">
      <c r="B657" s="138"/>
      <c r="C657" s="138"/>
      <c r="D657" s="138"/>
    </row>
    <row r="658" spans="2:4" x14ac:dyDescent="0.15">
      <c r="B658" s="138"/>
      <c r="C658" s="138"/>
      <c r="D658" s="138"/>
    </row>
    <row r="659" spans="2:4" x14ac:dyDescent="0.15">
      <c r="B659" s="138"/>
      <c r="C659" s="138"/>
      <c r="D659" s="138"/>
    </row>
    <row r="660" spans="2:4" x14ac:dyDescent="0.15">
      <c r="B660" s="138"/>
      <c r="C660" s="138"/>
      <c r="D660" s="138"/>
    </row>
    <row r="661" spans="2:4" x14ac:dyDescent="0.15">
      <c r="B661" s="138"/>
      <c r="C661" s="138"/>
      <c r="D661" s="138"/>
    </row>
    <row r="662" spans="2:4" x14ac:dyDescent="0.15">
      <c r="B662" s="138"/>
      <c r="C662" s="138"/>
      <c r="D662" s="138"/>
    </row>
    <row r="663" spans="2:4" x14ac:dyDescent="0.15">
      <c r="B663" s="138"/>
      <c r="C663" s="138"/>
      <c r="D663" s="138"/>
    </row>
    <row r="664" spans="2:4" x14ac:dyDescent="0.15">
      <c r="B664" s="138"/>
      <c r="C664" s="138"/>
      <c r="D664" s="138"/>
    </row>
    <row r="665" spans="2:4" x14ac:dyDescent="0.15">
      <c r="B665" s="138"/>
      <c r="C665" s="138"/>
      <c r="D665" s="138"/>
    </row>
    <row r="666" spans="2:4" x14ac:dyDescent="0.15">
      <c r="B666" s="138"/>
      <c r="C666" s="138"/>
      <c r="D666" s="138"/>
    </row>
    <row r="667" spans="2:4" x14ac:dyDescent="0.15">
      <c r="B667" s="138"/>
      <c r="C667" s="138"/>
      <c r="D667" s="138"/>
    </row>
    <row r="668" spans="2:4" x14ac:dyDescent="0.15">
      <c r="B668" s="138"/>
      <c r="C668" s="138"/>
      <c r="D668" s="138"/>
    </row>
    <row r="669" spans="2:4" x14ac:dyDescent="0.15">
      <c r="B669" s="138"/>
      <c r="C669" s="138"/>
      <c r="D669" s="138"/>
    </row>
    <row r="670" spans="2:4" x14ac:dyDescent="0.15">
      <c r="B670" s="138"/>
      <c r="C670" s="138"/>
      <c r="D670" s="138"/>
    </row>
    <row r="671" spans="2:4" x14ac:dyDescent="0.15">
      <c r="B671" s="138"/>
      <c r="C671" s="138"/>
      <c r="D671" s="138"/>
    </row>
    <row r="672" spans="2:4" x14ac:dyDescent="0.15">
      <c r="B672" s="138"/>
      <c r="C672" s="138"/>
      <c r="D672" s="138"/>
    </row>
    <row r="673" spans="2:4" x14ac:dyDescent="0.15">
      <c r="B673" s="138"/>
      <c r="C673" s="138"/>
      <c r="D673" s="138"/>
    </row>
    <row r="674" spans="2:4" x14ac:dyDescent="0.15">
      <c r="B674" s="138"/>
      <c r="C674" s="138"/>
      <c r="D674" s="138"/>
    </row>
    <row r="675" spans="2:4" x14ac:dyDescent="0.15">
      <c r="B675" s="138"/>
      <c r="C675" s="138"/>
      <c r="D675" s="138"/>
    </row>
    <row r="676" spans="2:4" x14ac:dyDescent="0.15">
      <c r="B676" s="138"/>
      <c r="C676" s="138"/>
      <c r="D676" s="138"/>
    </row>
    <row r="677" spans="2:4" x14ac:dyDescent="0.15">
      <c r="B677" s="138"/>
      <c r="C677" s="138"/>
      <c r="D677" s="138"/>
    </row>
    <row r="678" spans="2:4" x14ac:dyDescent="0.15">
      <c r="B678" s="138"/>
      <c r="C678" s="138"/>
      <c r="D678" s="138"/>
    </row>
    <row r="679" spans="2:4" x14ac:dyDescent="0.15">
      <c r="B679" s="138"/>
      <c r="C679" s="138"/>
      <c r="D679" s="138"/>
    </row>
    <row r="680" spans="2:4" x14ac:dyDescent="0.15">
      <c r="B680" s="138"/>
      <c r="C680" s="138"/>
      <c r="D680" s="138"/>
    </row>
    <row r="681" spans="2:4" x14ac:dyDescent="0.15">
      <c r="B681" s="138"/>
      <c r="C681" s="138"/>
      <c r="D681" s="138"/>
    </row>
    <row r="682" spans="2:4" x14ac:dyDescent="0.15">
      <c r="B682" s="138"/>
      <c r="C682" s="138"/>
      <c r="D682" s="138"/>
    </row>
    <row r="683" spans="2:4" x14ac:dyDescent="0.15">
      <c r="B683" s="138"/>
      <c r="C683" s="138"/>
      <c r="D683" s="138"/>
    </row>
    <row r="684" spans="2:4" x14ac:dyDescent="0.15">
      <c r="B684" s="138"/>
      <c r="C684" s="138"/>
      <c r="D684" s="138"/>
    </row>
    <row r="685" spans="2:4" x14ac:dyDescent="0.15">
      <c r="B685" s="138"/>
      <c r="C685" s="138"/>
      <c r="D685" s="138"/>
    </row>
    <row r="686" spans="2:4" x14ac:dyDescent="0.15">
      <c r="B686" s="138"/>
      <c r="C686" s="138"/>
      <c r="D686" s="138"/>
    </row>
    <row r="687" spans="2:4" x14ac:dyDescent="0.15">
      <c r="B687" s="138"/>
      <c r="C687" s="138"/>
      <c r="D687" s="138"/>
    </row>
    <row r="688" spans="2:4" x14ac:dyDescent="0.15">
      <c r="B688" s="138"/>
      <c r="C688" s="138"/>
      <c r="D688" s="138"/>
    </row>
    <row r="689" spans="2:4" x14ac:dyDescent="0.15">
      <c r="B689" s="138"/>
      <c r="C689" s="138"/>
      <c r="D689" s="138"/>
    </row>
    <row r="690" spans="2:4" x14ac:dyDescent="0.15">
      <c r="B690" s="138"/>
      <c r="C690" s="138"/>
      <c r="D690" s="138"/>
    </row>
    <row r="691" spans="2:4" x14ac:dyDescent="0.15">
      <c r="B691" s="138"/>
      <c r="C691" s="138"/>
      <c r="D691" s="138"/>
    </row>
    <row r="692" spans="2:4" x14ac:dyDescent="0.15">
      <c r="B692" s="138"/>
      <c r="C692" s="138"/>
      <c r="D692" s="138"/>
    </row>
    <row r="693" spans="2:4" x14ac:dyDescent="0.15">
      <c r="B693" s="138"/>
      <c r="C693" s="138"/>
      <c r="D693" s="138"/>
    </row>
    <row r="694" spans="2:4" x14ac:dyDescent="0.15">
      <c r="B694" s="138"/>
      <c r="C694" s="138"/>
      <c r="D694" s="138"/>
    </row>
    <row r="695" spans="2:4" x14ac:dyDescent="0.15">
      <c r="B695" s="138"/>
      <c r="C695" s="138"/>
      <c r="D695" s="138"/>
    </row>
    <row r="696" spans="2:4" x14ac:dyDescent="0.15">
      <c r="B696" s="138"/>
      <c r="C696" s="138"/>
      <c r="D696" s="138"/>
    </row>
    <row r="697" spans="2:4" x14ac:dyDescent="0.15">
      <c r="B697" s="138"/>
      <c r="C697" s="138"/>
      <c r="D697" s="138"/>
    </row>
    <row r="698" spans="2:4" x14ac:dyDescent="0.15">
      <c r="B698" s="138"/>
      <c r="C698" s="138"/>
      <c r="D698" s="138"/>
    </row>
    <row r="699" spans="2:4" x14ac:dyDescent="0.15">
      <c r="B699" s="138"/>
      <c r="C699" s="138"/>
      <c r="D699" s="138"/>
    </row>
    <row r="700" spans="2:4" x14ac:dyDescent="0.15">
      <c r="B700" s="138"/>
      <c r="C700" s="138"/>
      <c r="D700" s="138"/>
    </row>
    <row r="701" spans="2:4" x14ac:dyDescent="0.15">
      <c r="B701" s="138"/>
      <c r="C701" s="138"/>
      <c r="D701" s="138"/>
    </row>
    <row r="702" spans="2:4" x14ac:dyDescent="0.15">
      <c r="B702" s="138"/>
      <c r="C702" s="138"/>
      <c r="D702" s="138"/>
    </row>
    <row r="703" spans="2:4" x14ac:dyDescent="0.15">
      <c r="B703" s="138"/>
      <c r="C703" s="138"/>
      <c r="D703" s="138"/>
    </row>
    <row r="704" spans="2:4" x14ac:dyDescent="0.15">
      <c r="B704" s="138"/>
      <c r="C704" s="138"/>
      <c r="D704" s="138"/>
    </row>
    <row r="705" spans="2:4" x14ac:dyDescent="0.15">
      <c r="B705" s="138"/>
      <c r="C705" s="138"/>
      <c r="D705" s="138"/>
    </row>
    <row r="706" spans="2:4" x14ac:dyDescent="0.15">
      <c r="B706" s="138"/>
      <c r="C706" s="138"/>
      <c r="D706" s="138"/>
    </row>
    <row r="707" spans="2:4" x14ac:dyDescent="0.15">
      <c r="B707" s="138"/>
      <c r="C707" s="138"/>
      <c r="D707" s="138"/>
    </row>
    <row r="708" spans="2:4" x14ac:dyDescent="0.15">
      <c r="B708" s="138"/>
      <c r="C708" s="138"/>
      <c r="D708" s="138"/>
    </row>
    <row r="709" spans="2:4" x14ac:dyDescent="0.15">
      <c r="B709" s="138"/>
      <c r="C709" s="138"/>
      <c r="D709" s="138"/>
    </row>
    <row r="710" spans="2:4" x14ac:dyDescent="0.15">
      <c r="B710" s="138"/>
      <c r="C710" s="138"/>
      <c r="D710" s="138"/>
    </row>
    <row r="711" spans="2:4" x14ac:dyDescent="0.15">
      <c r="B711" s="138"/>
      <c r="C711" s="138"/>
      <c r="D711" s="138"/>
    </row>
    <row r="712" spans="2:4" x14ac:dyDescent="0.15">
      <c r="B712" s="138"/>
      <c r="C712" s="138"/>
      <c r="D712" s="138"/>
    </row>
    <row r="713" spans="2:4" x14ac:dyDescent="0.15">
      <c r="B713" s="138"/>
      <c r="C713" s="138"/>
      <c r="D713" s="138"/>
    </row>
    <row r="714" spans="2:4" x14ac:dyDescent="0.15">
      <c r="B714" s="138"/>
      <c r="C714" s="138"/>
      <c r="D714" s="138"/>
    </row>
    <row r="715" spans="2:4" x14ac:dyDescent="0.15">
      <c r="B715" s="138"/>
      <c r="C715" s="138"/>
      <c r="D715" s="138"/>
    </row>
    <row r="716" spans="2:4" x14ac:dyDescent="0.15">
      <c r="B716" s="138"/>
      <c r="C716" s="138"/>
      <c r="D716" s="138"/>
    </row>
    <row r="717" spans="2:4" x14ac:dyDescent="0.15">
      <c r="B717" s="138"/>
      <c r="C717" s="138"/>
      <c r="D717" s="138"/>
    </row>
    <row r="718" spans="2:4" x14ac:dyDescent="0.15">
      <c r="B718" s="138"/>
      <c r="C718" s="138"/>
      <c r="D718" s="138"/>
    </row>
    <row r="719" spans="2:4" x14ac:dyDescent="0.15">
      <c r="B719" s="138"/>
      <c r="C719" s="138"/>
      <c r="D719" s="138"/>
    </row>
    <row r="720" spans="2:4" x14ac:dyDescent="0.15">
      <c r="B720" s="138"/>
      <c r="C720" s="138"/>
      <c r="D720" s="138"/>
    </row>
    <row r="721" spans="2:4" x14ac:dyDescent="0.15">
      <c r="B721" s="138"/>
      <c r="C721" s="138"/>
      <c r="D721" s="138"/>
    </row>
    <row r="722" spans="2:4" x14ac:dyDescent="0.15">
      <c r="B722" s="138"/>
      <c r="C722" s="138"/>
      <c r="D722" s="138"/>
    </row>
    <row r="723" spans="2:4" x14ac:dyDescent="0.15">
      <c r="B723" s="138"/>
      <c r="C723" s="138"/>
      <c r="D723" s="138"/>
    </row>
    <row r="724" spans="2:4" x14ac:dyDescent="0.15">
      <c r="B724" s="138"/>
      <c r="C724" s="138"/>
      <c r="D724" s="138"/>
    </row>
    <row r="725" spans="2:4" x14ac:dyDescent="0.15">
      <c r="B725" s="138"/>
      <c r="C725" s="138"/>
      <c r="D725" s="138"/>
    </row>
    <row r="726" spans="2:4" x14ac:dyDescent="0.15">
      <c r="B726" s="138"/>
      <c r="C726" s="138"/>
      <c r="D726" s="138"/>
    </row>
    <row r="727" spans="2:4" x14ac:dyDescent="0.15">
      <c r="B727" s="138"/>
      <c r="C727" s="138"/>
      <c r="D727" s="138"/>
    </row>
    <row r="728" spans="2:4" x14ac:dyDescent="0.15">
      <c r="B728" s="138"/>
      <c r="C728" s="138"/>
      <c r="D728" s="138"/>
    </row>
    <row r="729" spans="2:4" x14ac:dyDescent="0.15">
      <c r="B729" s="138"/>
      <c r="C729" s="138"/>
      <c r="D729" s="138"/>
    </row>
    <row r="730" spans="2:4" x14ac:dyDescent="0.15">
      <c r="B730" s="138"/>
      <c r="C730" s="138"/>
      <c r="D730" s="138"/>
    </row>
    <row r="731" spans="2:4" x14ac:dyDescent="0.15">
      <c r="B731" s="138"/>
      <c r="C731" s="138"/>
      <c r="D731" s="138"/>
    </row>
    <row r="732" spans="2:4" x14ac:dyDescent="0.15">
      <c r="B732" s="138"/>
      <c r="C732" s="138"/>
      <c r="D732" s="138"/>
    </row>
    <row r="733" spans="2:4" x14ac:dyDescent="0.15">
      <c r="B733" s="138"/>
      <c r="C733" s="138"/>
      <c r="D733" s="138"/>
    </row>
    <row r="734" spans="2:4" x14ac:dyDescent="0.15">
      <c r="B734" s="138"/>
      <c r="C734" s="138"/>
      <c r="D734" s="138"/>
    </row>
    <row r="735" spans="2:4" x14ac:dyDescent="0.15">
      <c r="B735" s="138"/>
      <c r="C735" s="138"/>
      <c r="D735" s="138"/>
    </row>
    <row r="736" spans="2:4" x14ac:dyDescent="0.15">
      <c r="B736" s="138"/>
      <c r="C736" s="138"/>
      <c r="D736" s="138"/>
    </row>
    <row r="737" spans="2:4" x14ac:dyDescent="0.15">
      <c r="B737" s="138"/>
      <c r="C737" s="138"/>
      <c r="D737" s="138"/>
    </row>
    <row r="738" spans="2:4" x14ac:dyDescent="0.15">
      <c r="B738" s="138"/>
      <c r="C738" s="138"/>
      <c r="D738" s="138"/>
    </row>
    <row r="739" spans="2:4" x14ac:dyDescent="0.15">
      <c r="B739" s="138"/>
      <c r="C739" s="138"/>
      <c r="D739" s="138"/>
    </row>
    <row r="740" spans="2:4" x14ac:dyDescent="0.15">
      <c r="B740" s="138"/>
      <c r="C740" s="138"/>
      <c r="D740" s="138"/>
    </row>
    <row r="741" spans="2:4" x14ac:dyDescent="0.15">
      <c r="B741" s="138"/>
      <c r="C741" s="138"/>
      <c r="D741" s="138"/>
    </row>
    <row r="742" spans="2:4" x14ac:dyDescent="0.15">
      <c r="B742" s="138"/>
      <c r="C742" s="138"/>
      <c r="D742" s="138"/>
    </row>
    <row r="743" spans="2:4" x14ac:dyDescent="0.15">
      <c r="B743" s="138"/>
      <c r="C743" s="138"/>
      <c r="D743" s="138"/>
    </row>
    <row r="744" spans="2:4" x14ac:dyDescent="0.15">
      <c r="B744" s="138"/>
      <c r="C744" s="138"/>
      <c r="D744" s="138"/>
    </row>
    <row r="745" spans="2:4" x14ac:dyDescent="0.15">
      <c r="B745" s="138"/>
      <c r="C745" s="138"/>
      <c r="D745" s="138"/>
    </row>
    <row r="746" spans="2:4" x14ac:dyDescent="0.15">
      <c r="B746" s="138"/>
      <c r="C746" s="138"/>
      <c r="D746" s="138"/>
    </row>
    <row r="747" spans="2:4" x14ac:dyDescent="0.15">
      <c r="B747" s="138"/>
      <c r="C747" s="138"/>
      <c r="D747" s="138"/>
    </row>
    <row r="748" spans="2:4" x14ac:dyDescent="0.15">
      <c r="B748" s="138"/>
      <c r="C748" s="138"/>
      <c r="D748" s="138"/>
    </row>
    <row r="749" spans="2:4" x14ac:dyDescent="0.15">
      <c r="B749" s="138"/>
      <c r="C749" s="138"/>
      <c r="D749" s="138"/>
    </row>
    <row r="750" spans="2:4" x14ac:dyDescent="0.15">
      <c r="B750" s="138"/>
      <c r="C750" s="138"/>
      <c r="D750" s="138"/>
    </row>
    <row r="751" spans="2:4" x14ac:dyDescent="0.15">
      <c r="B751" s="138"/>
      <c r="C751" s="138"/>
      <c r="D751" s="138"/>
    </row>
    <row r="752" spans="2:4" x14ac:dyDescent="0.15">
      <c r="B752" s="138"/>
      <c r="C752" s="138"/>
      <c r="D752" s="138"/>
    </row>
    <row r="753" spans="2:4" x14ac:dyDescent="0.15">
      <c r="B753" s="138"/>
      <c r="C753" s="138"/>
      <c r="D753" s="138"/>
    </row>
    <row r="754" spans="2:4" x14ac:dyDescent="0.15">
      <c r="B754" s="138"/>
      <c r="C754" s="138"/>
      <c r="D754" s="138"/>
    </row>
    <row r="755" spans="2:4" x14ac:dyDescent="0.15">
      <c r="B755" s="138"/>
      <c r="C755" s="138"/>
      <c r="D755" s="138"/>
    </row>
    <row r="756" spans="2:4" x14ac:dyDescent="0.15">
      <c r="B756" s="138"/>
      <c r="C756" s="138"/>
      <c r="D756" s="138"/>
    </row>
    <row r="757" spans="2:4" x14ac:dyDescent="0.15">
      <c r="B757" s="138"/>
      <c r="C757" s="138"/>
      <c r="D757" s="138"/>
    </row>
    <row r="758" spans="2:4" x14ac:dyDescent="0.15">
      <c r="B758" s="138"/>
      <c r="C758" s="138"/>
      <c r="D758" s="138"/>
    </row>
    <row r="759" spans="2:4" x14ac:dyDescent="0.15">
      <c r="B759" s="138"/>
      <c r="C759" s="138"/>
      <c r="D759" s="138"/>
    </row>
    <row r="760" spans="2:4" x14ac:dyDescent="0.15">
      <c r="B760" s="138"/>
      <c r="C760" s="138"/>
      <c r="D760" s="138"/>
    </row>
    <row r="761" spans="2:4" x14ac:dyDescent="0.15">
      <c r="B761" s="138"/>
      <c r="C761" s="138"/>
      <c r="D761" s="138"/>
    </row>
    <row r="762" spans="2:4" x14ac:dyDescent="0.15">
      <c r="B762" s="138"/>
      <c r="C762" s="138"/>
      <c r="D762" s="138"/>
    </row>
    <row r="763" spans="2:4" x14ac:dyDescent="0.15">
      <c r="B763" s="138"/>
      <c r="C763" s="138"/>
      <c r="D763" s="138"/>
    </row>
    <row r="764" spans="2:4" x14ac:dyDescent="0.15">
      <c r="B764" s="138"/>
      <c r="C764" s="138"/>
      <c r="D764" s="138"/>
    </row>
    <row r="765" spans="2:4" x14ac:dyDescent="0.15">
      <c r="B765" s="138"/>
      <c r="C765" s="138"/>
      <c r="D765" s="138"/>
    </row>
    <row r="766" spans="2:4" x14ac:dyDescent="0.15">
      <c r="B766" s="138"/>
      <c r="C766" s="138"/>
      <c r="D766" s="138"/>
    </row>
    <row r="767" spans="2:4" x14ac:dyDescent="0.15">
      <c r="B767" s="138"/>
      <c r="C767" s="138"/>
      <c r="D767" s="138"/>
    </row>
    <row r="768" spans="2:4" x14ac:dyDescent="0.15">
      <c r="B768" s="138"/>
      <c r="C768" s="138"/>
      <c r="D768" s="138"/>
    </row>
    <row r="769" spans="2:4" x14ac:dyDescent="0.15">
      <c r="B769" s="138"/>
      <c r="C769" s="138"/>
      <c r="D769" s="138"/>
    </row>
    <row r="770" spans="2:4" x14ac:dyDescent="0.15">
      <c r="B770" s="138"/>
      <c r="C770" s="138"/>
      <c r="D770" s="138"/>
    </row>
    <row r="771" spans="2:4" x14ac:dyDescent="0.15">
      <c r="B771" s="138"/>
      <c r="C771" s="138"/>
      <c r="D771" s="138"/>
    </row>
    <row r="772" spans="2:4" x14ac:dyDescent="0.15">
      <c r="B772" s="138"/>
      <c r="C772" s="138"/>
      <c r="D772" s="138"/>
    </row>
    <row r="773" spans="2:4" x14ac:dyDescent="0.15">
      <c r="B773" s="138"/>
      <c r="C773" s="138"/>
      <c r="D773" s="138"/>
    </row>
    <row r="774" spans="2:4" x14ac:dyDescent="0.15">
      <c r="B774" s="138"/>
      <c r="C774" s="138"/>
      <c r="D774" s="138"/>
    </row>
    <row r="775" spans="2:4" x14ac:dyDescent="0.15">
      <c r="B775" s="138"/>
      <c r="C775" s="138"/>
      <c r="D775" s="138"/>
    </row>
    <row r="776" spans="2:4" x14ac:dyDescent="0.15">
      <c r="B776" s="138"/>
      <c r="C776" s="138"/>
      <c r="D776" s="138"/>
    </row>
    <row r="777" spans="2:4" x14ac:dyDescent="0.15">
      <c r="B777" s="138"/>
      <c r="C777" s="138"/>
      <c r="D777" s="138"/>
    </row>
    <row r="778" spans="2:4" x14ac:dyDescent="0.15">
      <c r="B778" s="138"/>
      <c r="C778" s="138"/>
      <c r="D778" s="138"/>
    </row>
    <row r="779" spans="2:4" x14ac:dyDescent="0.15">
      <c r="B779" s="138"/>
      <c r="C779" s="138"/>
      <c r="D779" s="138"/>
    </row>
    <row r="780" spans="2:4" x14ac:dyDescent="0.15">
      <c r="B780" s="138"/>
      <c r="C780" s="138"/>
      <c r="D780" s="138"/>
    </row>
    <row r="781" spans="2:4" x14ac:dyDescent="0.15">
      <c r="B781" s="138"/>
      <c r="C781" s="138"/>
      <c r="D781" s="138"/>
    </row>
    <row r="782" spans="2:4" x14ac:dyDescent="0.15">
      <c r="B782" s="138"/>
      <c r="C782" s="138"/>
      <c r="D782" s="138"/>
    </row>
    <row r="783" spans="2:4" x14ac:dyDescent="0.15">
      <c r="B783" s="138"/>
      <c r="C783" s="138"/>
      <c r="D783" s="138"/>
    </row>
    <row r="784" spans="2:4" x14ac:dyDescent="0.15">
      <c r="B784" s="138"/>
      <c r="C784" s="138"/>
      <c r="D784" s="138"/>
    </row>
    <row r="785" spans="2:4" x14ac:dyDescent="0.15">
      <c r="B785" s="138"/>
      <c r="C785" s="138"/>
      <c r="D785" s="138"/>
    </row>
    <row r="786" spans="2:4" x14ac:dyDescent="0.15">
      <c r="B786" s="138"/>
      <c r="C786" s="138"/>
      <c r="D786" s="138"/>
    </row>
    <row r="787" spans="2:4" x14ac:dyDescent="0.15">
      <c r="B787" s="138"/>
      <c r="C787" s="138"/>
      <c r="D787" s="138"/>
    </row>
  </sheetData>
  <pageMargins left="0.75" right="0.75" top="1" bottom="1" header="0.5" footer="0.5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V59"/>
  <sheetViews>
    <sheetView zoomScale="90" workbookViewId="0">
      <selection activeCell="A4" sqref="A4"/>
    </sheetView>
  </sheetViews>
  <sheetFormatPr defaultRowHeight="10.5" customHeight="1" x14ac:dyDescent="0.15"/>
  <cols>
    <col min="1" max="1" width="8.33203125" style="129" customWidth="1"/>
    <col min="2" max="2" width="6.1640625" style="129" customWidth="1"/>
    <col min="3" max="3" width="8.33203125" style="129" customWidth="1"/>
    <col min="4" max="4" width="8.5" style="129" customWidth="1"/>
    <col min="5" max="6" width="8.5" style="130" customWidth="1"/>
    <col min="7" max="8" width="8.5" style="129" customWidth="1"/>
    <col min="9" max="9" width="8.5" style="130" customWidth="1"/>
    <col min="10" max="10" width="8.33203125" style="130" customWidth="1"/>
    <col min="11" max="12" width="8.5" style="129" customWidth="1"/>
    <col min="13" max="13" width="8.33203125" style="129" customWidth="1"/>
    <col min="14" max="14" width="3.6640625" style="129" hidden="1" customWidth="1"/>
    <col min="15" max="16" width="8.5" style="14" customWidth="1"/>
    <col min="17" max="17" width="8.5" style="129" customWidth="1"/>
    <col min="18" max="18" width="8.33203125" style="129" customWidth="1"/>
    <col min="19" max="19" width="7" style="129" bestFit="1" customWidth="1"/>
    <col min="20" max="20" width="6.6640625" style="132" bestFit="1" customWidth="1"/>
    <col min="21" max="21" width="5.1640625" style="40" bestFit="1" customWidth="1"/>
    <col min="22" max="22" width="9.6640625" style="16" bestFit="1" customWidth="1"/>
    <col min="23" max="16384" width="9.33203125" style="129"/>
  </cols>
  <sheetData>
    <row r="1" spans="1:22" ht="10.5" customHeight="1" x14ac:dyDescent="0.15">
      <c r="A1" s="133" t="s">
        <v>140</v>
      </c>
    </row>
    <row r="3" spans="1:22" ht="10.5" customHeight="1" x14ac:dyDescent="0.2">
      <c r="A3" s="227" t="s">
        <v>74</v>
      </c>
      <c r="B3" s="19" t="s">
        <v>63</v>
      </c>
      <c r="C3" s="20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 spans="1:22" ht="10.5" customHeight="1" x14ac:dyDescent="0.2">
      <c r="A4" s="19" t="s">
        <v>139</v>
      </c>
      <c r="B4" s="18" t="s">
        <v>72</v>
      </c>
      <c r="C4" s="128" t="s">
        <v>73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 spans="1:22" ht="10.5" customHeight="1" x14ac:dyDescent="0.2">
      <c r="A5" s="33" t="s">
        <v>72</v>
      </c>
      <c r="B5" s="33"/>
      <c r="C5" s="34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 spans="1:22" ht="10.5" customHeight="1" x14ac:dyDescent="0.2">
      <c r="A6" s="7">
        <v>0</v>
      </c>
      <c r="B6" s="7"/>
      <c r="C6" s="8"/>
      <c r="D6"/>
      <c r="E6"/>
      <c r="F6"/>
      <c r="G6"/>
      <c r="H6"/>
      <c r="I6"/>
      <c r="J6"/>
      <c r="K6"/>
      <c r="L6"/>
      <c r="M6"/>
      <c r="N6"/>
      <c r="O6"/>
      <c r="P6"/>
      <c r="Q6"/>
      <c r="R6"/>
    </row>
    <row r="7" spans="1:22" ht="10.5" customHeight="1" x14ac:dyDescent="0.2">
      <c r="A7" s="9" t="s">
        <v>73</v>
      </c>
      <c r="B7" s="9"/>
      <c r="C7" s="10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 spans="1:22" ht="10.5" customHeight="1" x14ac:dyDescent="0.2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 spans="1:22" s="131" customFormat="1" ht="24" customHeight="1" x14ac:dyDescent="0.15">
      <c r="A9" s="131" t="s">
        <v>136</v>
      </c>
      <c r="B9" s="131" t="s">
        <v>133</v>
      </c>
      <c r="C9" s="131" t="s">
        <v>137</v>
      </c>
      <c r="D9" s="131" t="s">
        <v>58</v>
      </c>
      <c r="E9" s="131" t="s">
        <v>59</v>
      </c>
      <c r="F9" s="131" t="s">
        <v>60</v>
      </c>
      <c r="G9" s="131" t="s">
        <v>134</v>
      </c>
      <c r="H9" s="131" t="s">
        <v>61</v>
      </c>
      <c r="I9" s="131" t="s">
        <v>62</v>
      </c>
      <c r="J9" s="131" t="s">
        <v>63</v>
      </c>
      <c r="K9" s="131" t="s">
        <v>135</v>
      </c>
      <c r="L9" s="131" t="s">
        <v>64</v>
      </c>
      <c r="M9" s="131" t="s">
        <v>138</v>
      </c>
      <c r="N9" s="131" t="s">
        <v>65</v>
      </c>
      <c r="O9" s="15" t="s">
        <v>66</v>
      </c>
      <c r="P9" s="15" t="s">
        <v>67</v>
      </c>
      <c r="Q9" s="131" t="s">
        <v>68</v>
      </c>
      <c r="R9" s="131" t="s">
        <v>69</v>
      </c>
      <c r="S9" s="131" t="s">
        <v>70</v>
      </c>
      <c r="T9" s="132" t="s">
        <v>71</v>
      </c>
      <c r="U9" s="41" t="s">
        <v>68</v>
      </c>
      <c r="V9" s="17" t="s">
        <v>139</v>
      </c>
    </row>
    <row r="10" spans="1:22" ht="9" customHeight="1" x14ac:dyDescent="0.15">
      <c r="A10" s="145"/>
      <c r="B10" s="145"/>
      <c r="C10" s="145"/>
      <c r="D10" s="145"/>
      <c r="E10" s="145"/>
      <c r="F10" s="146"/>
      <c r="G10" s="145"/>
      <c r="H10" s="145"/>
      <c r="I10" s="145"/>
      <c r="J10" s="146"/>
      <c r="K10" s="145"/>
      <c r="L10" s="145"/>
      <c r="M10" s="145"/>
      <c r="N10" s="145"/>
      <c r="O10" s="147"/>
      <c r="P10" s="147"/>
      <c r="Q10" s="145"/>
      <c r="R10" s="145"/>
      <c r="S10" s="145"/>
      <c r="T10" s="148"/>
      <c r="U10" s="149"/>
      <c r="V10" s="16">
        <f>IF(O10="SUMAS",O10,IF(O10="AECOCAN",O10,IF(O10="ROCKIES",O10,P10)))</f>
        <v>0</v>
      </c>
    </row>
    <row r="11" spans="1:22" ht="9" customHeight="1" x14ac:dyDescent="0.15">
      <c r="A11" s="145"/>
      <c r="B11" s="145"/>
      <c r="C11" s="145"/>
      <c r="D11" s="145"/>
      <c r="E11" s="145"/>
      <c r="F11" s="146"/>
      <c r="G11" s="145"/>
      <c r="H11" s="145"/>
      <c r="I11" s="145"/>
      <c r="J11" s="146"/>
      <c r="K11" s="145"/>
      <c r="L11" s="145"/>
      <c r="M11" s="145"/>
      <c r="N11" s="145"/>
      <c r="O11" s="147"/>
      <c r="P11" s="147"/>
      <c r="Q11" s="145"/>
      <c r="R11" s="145"/>
      <c r="S11" s="145"/>
      <c r="T11" s="148"/>
      <c r="U11" s="149"/>
    </row>
    <row r="12" spans="1:22" ht="9" customHeight="1" x14ac:dyDescent="0.15">
      <c r="A12" s="145"/>
      <c r="B12" s="145"/>
      <c r="C12" s="145"/>
      <c r="D12" s="145"/>
      <c r="E12" s="146"/>
      <c r="F12" s="146"/>
      <c r="G12" s="145"/>
      <c r="H12" s="145"/>
      <c r="I12" s="146"/>
      <c r="J12" s="146"/>
      <c r="K12" s="145"/>
      <c r="L12" s="145"/>
      <c r="M12" s="145"/>
      <c r="N12" s="145"/>
      <c r="O12" s="147"/>
      <c r="P12" s="147"/>
      <c r="Q12" s="145"/>
      <c r="R12" s="145"/>
      <c r="S12" s="145"/>
      <c r="T12" s="148"/>
      <c r="U12" s="149"/>
    </row>
    <row r="13" spans="1:22" ht="9" customHeight="1" x14ac:dyDescent="0.15">
      <c r="A13" s="145"/>
      <c r="B13" s="145"/>
      <c r="C13" s="145"/>
      <c r="D13" s="145"/>
      <c r="E13" s="145"/>
      <c r="F13" s="146"/>
      <c r="G13" s="145"/>
      <c r="H13" s="145"/>
      <c r="I13" s="145"/>
      <c r="J13" s="146"/>
      <c r="K13" s="145"/>
      <c r="L13" s="145"/>
      <c r="M13" s="145"/>
      <c r="N13" s="145"/>
      <c r="O13" s="147"/>
      <c r="P13" s="147"/>
      <c r="Q13" s="145"/>
      <c r="R13" s="145"/>
      <c r="S13" s="145"/>
      <c r="T13" s="148"/>
      <c r="U13" s="149"/>
    </row>
    <row r="14" spans="1:22" ht="9" customHeight="1" x14ac:dyDescent="0.15">
      <c r="A14" s="145"/>
      <c r="B14" s="145"/>
      <c r="C14" s="145"/>
      <c r="D14" s="145"/>
      <c r="E14" s="146"/>
      <c r="F14" s="146"/>
      <c r="G14" s="145"/>
      <c r="H14" s="145"/>
      <c r="I14" s="146"/>
      <c r="J14" s="146"/>
      <c r="K14" s="145"/>
      <c r="L14" s="145"/>
      <c r="M14" s="145"/>
      <c r="N14" s="145"/>
      <c r="O14" s="147"/>
      <c r="P14" s="147"/>
      <c r="Q14" s="145"/>
      <c r="R14" s="145"/>
      <c r="S14" s="145"/>
      <c r="T14" s="148"/>
      <c r="U14" s="149"/>
    </row>
    <row r="15" spans="1:22" ht="9" customHeight="1" x14ac:dyDescent="0.15">
      <c r="A15" s="145"/>
      <c r="B15" s="145"/>
      <c r="C15" s="145"/>
      <c r="D15" s="145"/>
      <c r="E15" s="146"/>
      <c r="F15" s="146"/>
      <c r="G15" s="145"/>
      <c r="H15" s="145"/>
      <c r="I15" s="146"/>
      <c r="J15" s="146"/>
      <c r="K15" s="145"/>
      <c r="L15" s="145"/>
      <c r="M15" s="145"/>
      <c r="N15" s="145"/>
      <c r="O15" s="147"/>
      <c r="P15" s="147"/>
      <c r="Q15" s="145"/>
      <c r="R15" s="145"/>
      <c r="S15" s="145"/>
      <c r="T15" s="148"/>
      <c r="U15" s="149"/>
    </row>
    <row r="16" spans="1:22" ht="9" customHeight="1" x14ac:dyDescent="0.15">
      <c r="A16" s="145"/>
      <c r="B16" s="145"/>
      <c r="C16" s="145"/>
      <c r="D16" s="145"/>
      <c r="E16" s="146"/>
      <c r="F16" s="146"/>
      <c r="G16" s="145"/>
      <c r="H16" s="145"/>
      <c r="I16" s="146"/>
      <c r="J16" s="146"/>
      <c r="K16" s="145"/>
      <c r="L16" s="145"/>
      <c r="M16" s="145"/>
      <c r="N16" s="145"/>
      <c r="O16" s="147"/>
      <c r="P16" s="147"/>
      <c r="Q16" s="145"/>
      <c r="R16" s="145"/>
      <c r="S16" s="145"/>
      <c r="T16" s="148"/>
      <c r="U16" s="149"/>
    </row>
    <row r="17" spans="1:21" ht="9" customHeight="1" x14ac:dyDescent="0.15">
      <c r="A17" s="150"/>
      <c r="B17" s="150"/>
      <c r="C17" s="150"/>
      <c r="D17" s="150"/>
      <c r="E17" s="151"/>
      <c r="F17" s="151"/>
      <c r="G17" s="150"/>
      <c r="H17" s="150"/>
      <c r="I17" s="151"/>
      <c r="J17" s="151"/>
      <c r="K17" s="150"/>
      <c r="L17" s="150"/>
      <c r="M17" s="150"/>
      <c r="N17" s="150"/>
      <c r="O17" s="152"/>
      <c r="P17" s="152"/>
      <c r="Q17" s="150"/>
      <c r="R17" s="150"/>
      <c r="S17" s="150"/>
      <c r="T17" s="31"/>
      <c r="U17" s="32"/>
    </row>
    <row r="18" spans="1:21" ht="9" customHeight="1" x14ac:dyDescent="0.15">
      <c r="A18" s="150"/>
      <c r="B18" s="150"/>
      <c r="C18" s="150"/>
      <c r="D18" s="150"/>
      <c r="E18" s="151"/>
      <c r="F18" s="151"/>
      <c r="G18" s="150"/>
      <c r="H18" s="150"/>
      <c r="I18" s="151"/>
      <c r="J18" s="151"/>
      <c r="K18" s="150"/>
      <c r="L18" s="150"/>
      <c r="M18" s="150"/>
      <c r="N18" s="150"/>
      <c r="O18" s="152"/>
      <c r="P18" s="152"/>
      <c r="Q18" s="150"/>
      <c r="R18" s="150"/>
      <c r="S18" s="150"/>
      <c r="T18" s="31"/>
      <c r="U18" s="32"/>
    </row>
    <row r="19" spans="1:21" ht="9" customHeight="1" x14ac:dyDescent="0.15">
      <c r="A19" s="150"/>
      <c r="B19" s="150"/>
      <c r="C19" s="150"/>
      <c r="D19" s="150"/>
      <c r="E19" s="151"/>
      <c r="F19" s="151"/>
      <c r="G19" s="150"/>
      <c r="H19" s="150"/>
      <c r="I19" s="151"/>
      <c r="J19" s="151"/>
      <c r="K19" s="150"/>
      <c r="L19" s="150"/>
      <c r="M19" s="150"/>
      <c r="N19" s="150"/>
      <c r="O19" s="152"/>
      <c r="P19" s="152"/>
      <c r="Q19" s="150"/>
      <c r="R19" s="150"/>
      <c r="S19" s="150"/>
      <c r="T19" s="31"/>
      <c r="U19" s="32"/>
    </row>
    <row r="20" spans="1:21" ht="9" customHeight="1" x14ac:dyDescent="0.15">
      <c r="A20" s="150"/>
      <c r="B20" s="150"/>
      <c r="C20" s="150"/>
      <c r="D20" s="150"/>
      <c r="E20" s="151"/>
      <c r="F20" s="151"/>
      <c r="G20" s="150"/>
      <c r="H20" s="150"/>
      <c r="I20" s="151"/>
      <c r="J20" s="151"/>
      <c r="K20" s="150"/>
      <c r="L20" s="150"/>
      <c r="M20" s="150"/>
      <c r="N20" s="150"/>
      <c r="O20" s="152"/>
      <c r="P20" s="152"/>
      <c r="Q20" s="150"/>
      <c r="R20" s="150"/>
      <c r="S20" s="150"/>
      <c r="T20" s="31"/>
      <c r="U20" s="32"/>
    </row>
    <row r="21" spans="1:21" ht="9" customHeight="1" x14ac:dyDescent="0.15">
      <c r="A21" s="150"/>
      <c r="B21" s="150"/>
      <c r="C21" s="150"/>
      <c r="D21" s="150"/>
      <c r="E21" s="151"/>
      <c r="F21" s="151"/>
      <c r="G21" s="150"/>
      <c r="H21" s="150"/>
      <c r="I21" s="151"/>
      <c r="J21" s="151"/>
      <c r="K21" s="150"/>
      <c r="L21" s="150"/>
      <c r="M21" s="150"/>
      <c r="N21" s="150"/>
      <c r="O21" s="152"/>
      <c r="P21" s="152"/>
      <c r="Q21" s="150"/>
      <c r="R21" s="150"/>
      <c r="S21" s="150"/>
      <c r="T21" s="31"/>
      <c r="U21" s="32"/>
    </row>
    <row r="22" spans="1:21" ht="9" customHeight="1" x14ac:dyDescent="0.15">
      <c r="A22" s="150"/>
      <c r="B22" s="150"/>
      <c r="C22" s="150"/>
      <c r="D22" s="150"/>
      <c r="E22" s="151"/>
      <c r="F22" s="151"/>
      <c r="G22" s="150"/>
      <c r="H22" s="150"/>
      <c r="I22" s="151"/>
      <c r="J22" s="151"/>
      <c r="K22" s="150"/>
      <c r="L22" s="150"/>
      <c r="M22" s="150"/>
      <c r="N22" s="150"/>
      <c r="O22" s="152"/>
      <c r="P22" s="152"/>
      <c r="Q22" s="150"/>
      <c r="R22" s="150"/>
      <c r="S22" s="150"/>
      <c r="T22" s="31"/>
      <c r="U22" s="32"/>
    </row>
    <row r="23" spans="1:21" ht="9" customHeight="1" x14ac:dyDescent="0.15">
      <c r="A23" s="150"/>
      <c r="B23" s="150"/>
      <c r="C23" s="150"/>
      <c r="D23" s="150"/>
      <c r="E23" s="151"/>
      <c r="F23" s="151"/>
      <c r="G23" s="150"/>
      <c r="H23" s="150"/>
      <c r="I23" s="151"/>
      <c r="J23" s="151"/>
      <c r="K23" s="150"/>
      <c r="L23" s="150"/>
      <c r="M23" s="150"/>
      <c r="N23" s="150"/>
      <c r="O23" s="152"/>
      <c r="P23" s="152"/>
      <c r="Q23" s="150"/>
      <c r="R23" s="150"/>
      <c r="S23" s="150"/>
      <c r="T23" s="31"/>
      <c r="U23" s="32"/>
    </row>
    <row r="24" spans="1:21" ht="9" customHeight="1" x14ac:dyDescent="0.15">
      <c r="A24" s="145"/>
      <c r="B24" s="145"/>
      <c r="C24" s="145"/>
      <c r="D24" s="145"/>
      <c r="E24" s="145"/>
      <c r="F24" s="146"/>
      <c r="G24" s="145"/>
      <c r="H24" s="145"/>
      <c r="I24" s="145"/>
      <c r="J24" s="146"/>
      <c r="K24" s="145"/>
      <c r="L24" s="145"/>
      <c r="M24" s="145"/>
      <c r="N24" s="145"/>
      <c r="O24" s="147"/>
      <c r="P24" s="147"/>
      <c r="Q24" s="145"/>
      <c r="R24" s="145"/>
      <c r="S24" s="145"/>
      <c r="T24" s="148"/>
      <c r="U24" s="149"/>
    </row>
    <row r="25" spans="1:21" ht="9" customHeight="1" x14ac:dyDescent="0.15">
      <c r="A25" s="145"/>
      <c r="B25" s="145"/>
      <c r="C25" s="145"/>
      <c r="D25" s="145"/>
      <c r="E25" s="145"/>
      <c r="F25" s="146"/>
      <c r="G25" s="145"/>
      <c r="H25" s="145"/>
      <c r="I25" s="145"/>
      <c r="J25" s="146"/>
      <c r="K25" s="145"/>
      <c r="L25" s="145"/>
      <c r="M25" s="145"/>
      <c r="N25" s="145"/>
      <c r="O25" s="147"/>
      <c r="P25" s="147"/>
      <c r="Q25" s="145"/>
      <c r="R25" s="145"/>
      <c r="S25" s="145"/>
      <c r="T25" s="148"/>
      <c r="U25" s="149"/>
    </row>
    <row r="26" spans="1:21" ht="9" customHeight="1" x14ac:dyDescent="0.15">
      <c r="A26" s="145"/>
      <c r="B26" s="145"/>
      <c r="C26" s="145"/>
      <c r="D26" s="145"/>
      <c r="E26" s="146"/>
      <c r="F26" s="146"/>
      <c r="G26" s="145"/>
      <c r="H26" s="145"/>
      <c r="I26" s="146"/>
      <c r="J26" s="146"/>
      <c r="K26" s="145"/>
      <c r="L26" s="145"/>
      <c r="M26" s="145"/>
      <c r="N26" s="145"/>
      <c r="O26" s="147"/>
      <c r="P26" s="147"/>
      <c r="Q26" s="145"/>
      <c r="R26" s="145"/>
      <c r="S26" s="145"/>
      <c r="T26" s="148"/>
      <c r="U26" s="149"/>
    </row>
    <row r="27" spans="1:21" ht="9" customHeight="1" x14ac:dyDescent="0.15">
      <c r="A27" s="145"/>
      <c r="B27" s="145"/>
      <c r="C27" s="145"/>
      <c r="D27" s="145"/>
      <c r="E27" s="145"/>
      <c r="F27" s="146"/>
      <c r="G27" s="145"/>
      <c r="H27" s="145"/>
      <c r="I27" s="145"/>
      <c r="J27" s="146"/>
      <c r="K27" s="145"/>
      <c r="L27" s="145"/>
      <c r="M27" s="145"/>
      <c r="N27" s="145"/>
      <c r="O27" s="147"/>
      <c r="P27" s="147"/>
      <c r="Q27" s="145"/>
      <c r="R27" s="145"/>
      <c r="S27" s="145"/>
      <c r="T27" s="148"/>
      <c r="U27" s="149"/>
    </row>
    <row r="28" spans="1:21" ht="9" customHeight="1" x14ac:dyDescent="0.15">
      <c r="A28" s="145"/>
      <c r="B28" s="145"/>
      <c r="C28" s="145"/>
      <c r="D28" s="145"/>
      <c r="E28" s="146"/>
      <c r="F28" s="146"/>
      <c r="G28" s="145"/>
      <c r="H28" s="145"/>
      <c r="I28" s="146"/>
      <c r="J28" s="146"/>
      <c r="K28" s="145"/>
      <c r="L28" s="145"/>
      <c r="M28" s="145"/>
      <c r="N28" s="145"/>
      <c r="O28" s="147"/>
      <c r="P28" s="147"/>
      <c r="Q28" s="145"/>
      <c r="R28" s="145"/>
      <c r="S28" s="145"/>
      <c r="T28" s="148"/>
      <c r="U28" s="149"/>
    </row>
    <row r="29" spans="1:21" ht="9" customHeight="1" x14ac:dyDescent="0.15">
      <c r="A29" s="145"/>
      <c r="B29" s="145"/>
      <c r="C29" s="145"/>
      <c r="D29" s="145"/>
      <c r="E29" s="146"/>
      <c r="F29" s="146"/>
      <c r="G29" s="145"/>
      <c r="H29" s="145"/>
      <c r="I29" s="146"/>
      <c r="J29" s="146"/>
      <c r="K29" s="145"/>
      <c r="L29" s="145"/>
      <c r="M29" s="145"/>
      <c r="N29" s="145"/>
      <c r="O29" s="147"/>
      <c r="P29" s="147"/>
      <c r="Q29" s="145"/>
      <c r="R29" s="145"/>
      <c r="S29" s="145"/>
      <c r="T29" s="148"/>
      <c r="U29" s="149"/>
    </row>
    <row r="30" spans="1:21" ht="9" customHeight="1" x14ac:dyDescent="0.15">
      <c r="A30" s="145"/>
      <c r="B30" s="145"/>
      <c r="C30" s="145"/>
      <c r="D30" s="145"/>
      <c r="E30" s="146"/>
      <c r="F30" s="146"/>
      <c r="G30" s="145"/>
      <c r="H30" s="145"/>
      <c r="I30" s="146"/>
      <c r="J30" s="146"/>
      <c r="K30" s="145"/>
      <c r="L30" s="145"/>
      <c r="M30" s="145"/>
      <c r="N30" s="145"/>
      <c r="O30" s="147"/>
      <c r="P30" s="147"/>
      <c r="Q30" s="145"/>
      <c r="R30" s="145"/>
      <c r="S30" s="145"/>
      <c r="T30" s="148"/>
      <c r="U30" s="149"/>
    </row>
    <row r="31" spans="1:21" ht="10.5" customHeight="1" x14ac:dyDescent="0.15">
      <c r="J31" s="131"/>
    </row>
    <row r="32" spans="1:21" ht="10.5" customHeight="1" x14ac:dyDescent="0.15">
      <c r="J32" s="131"/>
    </row>
    <row r="33" spans="10:10" ht="10.5" customHeight="1" x14ac:dyDescent="0.15">
      <c r="J33" s="131"/>
    </row>
    <row r="34" spans="10:10" ht="10.5" customHeight="1" x14ac:dyDescent="0.15">
      <c r="J34" s="131"/>
    </row>
    <row r="35" spans="10:10" ht="10.5" customHeight="1" x14ac:dyDescent="0.15">
      <c r="J35" s="131"/>
    </row>
    <row r="36" spans="10:10" ht="10.5" customHeight="1" x14ac:dyDescent="0.15">
      <c r="J36" s="131"/>
    </row>
    <row r="37" spans="10:10" ht="10.5" customHeight="1" x14ac:dyDescent="0.15">
      <c r="J37" s="131"/>
    </row>
    <row r="38" spans="10:10" ht="10.5" customHeight="1" x14ac:dyDescent="0.15">
      <c r="J38" s="131"/>
    </row>
    <row r="39" spans="10:10" ht="10.5" customHeight="1" x14ac:dyDescent="0.15">
      <c r="J39" s="131"/>
    </row>
    <row r="40" spans="10:10" ht="10.5" customHeight="1" x14ac:dyDescent="0.15">
      <c r="J40" s="131"/>
    </row>
    <row r="41" spans="10:10" ht="10.5" customHeight="1" x14ac:dyDescent="0.15">
      <c r="J41" s="131"/>
    </row>
    <row r="42" spans="10:10" ht="10.5" customHeight="1" x14ac:dyDescent="0.15">
      <c r="J42" s="131"/>
    </row>
    <row r="43" spans="10:10" ht="10.5" customHeight="1" x14ac:dyDescent="0.15">
      <c r="J43" s="131"/>
    </row>
    <row r="44" spans="10:10" ht="10.5" customHeight="1" x14ac:dyDescent="0.15">
      <c r="J44" s="131"/>
    </row>
    <row r="45" spans="10:10" ht="10.5" customHeight="1" x14ac:dyDescent="0.15">
      <c r="J45" s="131"/>
    </row>
    <row r="46" spans="10:10" ht="10.5" customHeight="1" x14ac:dyDescent="0.15">
      <c r="J46" s="131"/>
    </row>
    <row r="47" spans="10:10" ht="10.5" customHeight="1" x14ac:dyDescent="0.15">
      <c r="J47" s="131"/>
    </row>
    <row r="48" spans="10:10" ht="10.5" customHeight="1" x14ac:dyDescent="0.15">
      <c r="J48" s="131"/>
    </row>
    <row r="49" spans="10:10" ht="10.5" customHeight="1" x14ac:dyDescent="0.15">
      <c r="J49" s="131"/>
    </row>
    <row r="50" spans="10:10" ht="10.5" customHeight="1" x14ac:dyDescent="0.15">
      <c r="J50" s="131"/>
    </row>
    <row r="51" spans="10:10" ht="10.5" customHeight="1" x14ac:dyDescent="0.15">
      <c r="J51" s="131"/>
    </row>
    <row r="52" spans="10:10" ht="10.5" customHeight="1" x14ac:dyDescent="0.15">
      <c r="J52" s="131"/>
    </row>
    <row r="53" spans="10:10" ht="10.5" customHeight="1" x14ac:dyDescent="0.15">
      <c r="J53" s="131"/>
    </row>
    <row r="54" spans="10:10" ht="10.5" customHeight="1" x14ac:dyDescent="0.15">
      <c r="J54" s="131"/>
    </row>
    <row r="55" spans="10:10" ht="10.5" customHeight="1" x14ac:dyDescent="0.15">
      <c r="J55" s="131"/>
    </row>
    <row r="56" spans="10:10" ht="10.5" customHeight="1" x14ac:dyDescent="0.15">
      <c r="J56" s="131"/>
    </row>
    <row r="57" spans="10:10" ht="10.5" customHeight="1" x14ac:dyDescent="0.15">
      <c r="J57" s="131"/>
    </row>
    <row r="58" spans="10:10" ht="10.5" customHeight="1" x14ac:dyDescent="0.15">
      <c r="J58" s="131"/>
    </row>
    <row r="59" spans="10:10" ht="10.5" customHeight="1" x14ac:dyDescent="0.15">
      <c r="J59" s="131"/>
    </row>
  </sheetData>
  <pageMargins left="0.75" right="0.75" top="1" bottom="1" header="0.5" footer="0.5"/>
  <pageSetup orientation="portrait" r:id="rId2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P58"/>
  <sheetViews>
    <sheetView workbookViewId="0">
      <selection activeCell="A4" sqref="A4"/>
    </sheetView>
  </sheetViews>
  <sheetFormatPr defaultRowHeight="7.8" x14ac:dyDescent="0.15"/>
  <cols>
    <col min="1" max="1" width="17.1640625" style="129" customWidth="1"/>
    <col min="2" max="2" width="13.83203125" style="129" customWidth="1"/>
    <col min="3" max="3" width="12.1640625" style="129" bestFit="1" customWidth="1"/>
    <col min="4" max="7" width="9.33203125" style="129"/>
    <col min="8" max="8" width="10.33203125" style="129" bestFit="1" customWidth="1"/>
    <col min="9" max="9" width="10.5" style="129" bestFit="1" customWidth="1"/>
    <col min="10" max="11" width="9.33203125" style="129"/>
    <col min="12" max="12" width="11.1640625" style="129" bestFit="1" customWidth="1"/>
    <col min="13" max="13" width="11.5" style="129" bestFit="1" customWidth="1"/>
    <col min="14" max="25" width="11.5" style="129" customWidth="1"/>
    <col min="26" max="16384" width="9.33203125" style="129"/>
  </cols>
  <sheetData>
    <row r="1" spans="1:42" x14ac:dyDescent="0.15">
      <c r="A1" s="133" t="s">
        <v>142</v>
      </c>
      <c r="B1" s="11"/>
    </row>
    <row r="2" spans="1:42" x14ac:dyDescent="0.15"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1:42" s="133" customFormat="1" x14ac:dyDescent="0.15">
      <c r="A3" s="133" t="s">
        <v>49</v>
      </c>
      <c r="B3" s="5" t="str">
        <f>Dth_Day!C5</f>
        <v>Jan-02</v>
      </c>
      <c r="C3" s="5" t="str">
        <f>Dth_Day!D5</f>
        <v>Feb-02</v>
      </c>
      <c r="D3" s="5" t="str">
        <f>Dth_Day!E5</f>
        <v>Mar-02</v>
      </c>
      <c r="E3" s="5" t="str">
        <f>Dth_Day!F5</f>
        <v>Apr-02</v>
      </c>
      <c r="F3" s="5" t="str">
        <f>Dth_Day!G5</f>
        <v>May-02</v>
      </c>
      <c r="G3" s="5" t="str">
        <f>Dth_Day!H5</f>
        <v>Jun-02</v>
      </c>
      <c r="H3" s="5" t="str">
        <f>Dth_Day!I5</f>
        <v>Jul-02</v>
      </c>
      <c r="I3" s="5" t="str">
        <f>Dth_Day!J5</f>
        <v>Aug-02</v>
      </c>
      <c r="J3" s="5" t="str">
        <f>Dth_Day!K5</f>
        <v>Sep-02</v>
      </c>
      <c r="K3" s="5" t="str">
        <f>Dth_Day!L5</f>
        <v>Oct-02</v>
      </c>
      <c r="L3" s="5" t="str">
        <f>Dth_Day!M5</f>
        <v>Nov-02</v>
      </c>
      <c r="M3" s="5" t="str">
        <f>Dth_Day!N5</f>
        <v>Dec-02</v>
      </c>
      <c r="N3" s="5" t="str">
        <f>Dth_Day!O5</f>
        <v>Jan-03</v>
      </c>
      <c r="O3" s="5" t="str">
        <f>Dth_Day!P5</f>
        <v>Feb-03</v>
      </c>
      <c r="P3" s="5" t="str">
        <f>Dth_Day!Q5</f>
        <v>Mar-03</v>
      </c>
      <c r="Q3" s="5" t="str">
        <f>Dth_Day!R5</f>
        <v>Apr-03</v>
      </c>
      <c r="R3" s="5" t="str">
        <f>Dth_Day!S5</f>
        <v>May-03</v>
      </c>
      <c r="S3" s="5" t="str">
        <f>Dth_Day!T5</f>
        <v>Jun-03</v>
      </c>
      <c r="T3" s="5" t="str">
        <f>Dth_Day!U5</f>
        <v>Jul-03</v>
      </c>
      <c r="U3" s="5" t="str">
        <f>Dth_Day!V5</f>
        <v>Aug-03</v>
      </c>
      <c r="V3" s="5" t="str">
        <f>Dth_Day!W5</f>
        <v>Sep-03</v>
      </c>
      <c r="W3" s="5" t="str">
        <f>Dth_Day!X5</f>
        <v>Oct-03</v>
      </c>
      <c r="X3" s="5" t="str">
        <f>Dth_Day!Y5</f>
        <v>Nov-03</v>
      </c>
      <c r="Y3" s="5" t="str">
        <f>Dth_Day!Z5</f>
        <v>Dec-03</v>
      </c>
      <c r="Z3" s="134"/>
      <c r="AA3" s="134"/>
      <c r="AB3" s="134"/>
      <c r="AC3" s="134"/>
      <c r="AD3" s="134"/>
      <c r="AE3" s="134"/>
      <c r="AF3" s="134"/>
      <c r="AG3" s="134"/>
      <c r="AH3" s="134"/>
      <c r="AI3" s="134"/>
      <c r="AJ3" s="134"/>
      <c r="AK3" s="134"/>
      <c r="AL3" s="134"/>
      <c r="AM3" s="134"/>
      <c r="AN3" s="134"/>
      <c r="AO3" s="134"/>
      <c r="AP3" s="134"/>
    </row>
    <row r="4" spans="1:42" x14ac:dyDescent="0.15">
      <c r="A4" s="11" t="s">
        <v>48</v>
      </c>
      <c r="B4" s="129">
        <v>31</v>
      </c>
      <c r="C4" s="129">
        <v>28</v>
      </c>
      <c r="D4" s="129">
        <v>31</v>
      </c>
      <c r="E4" s="129">
        <v>30</v>
      </c>
      <c r="F4" s="129">
        <v>31</v>
      </c>
      <c r="G4" s="129">
        <v>30</v>
      </c>
      <c r="H4" s="129">
        <v>31</v>
      </c>
      <c r="I4" s="129">
        <v>31</v>
      </c>
      <c r="J4" s="129">
        <v>30</v>
      </c>
      <c r="K4" s="129">
        <v>31</v>
      </c>
      <c r="L4" s="129">
        <v>30</v>
      </c>
      <c r="M4" s="129">
        <v>31</v>
      </c>
      <c r="N4" s="129">
        <v>31</v>
      </c>
      <c r="O4" s="129">
        <v>28</v>
      </c>
      <c r="P4" s="129">
        <v>31</v>
      </c>
      <c r="Q4" s="129">
        <v>30</v>
      </c>
      <c r="R4" s="129">
        <v>31</v>
      </c>
      <c r="S4" s="129">
        <v>30</v>
      </c>
      <c r="T4" s="129">
        <v>31</v>
      </c>
      <c r="U4" s="129">
        <v>31</v>
      </c>
      <c r="V4" s="129">
        <v>30</v>
      </c>
      <c r="W4" s="129">
        <v>31</v>
      </c>
      <c r="X4" s="129">
        <v>30</v>
      </c>
      <c r="Y4" s="129">
        <v>31</v>
      </c>
    </row>
    <row r="5" spans="1:42" x14ac:dyDescent="0.15">
      <c r="A5" s="11" t="s">
        <v>103</v>
      </c>
      <c r="B5" s="11">
        <f>B4*'SPEC REPORT'!C28</f>
        <v>0</v>
      </c>
      <c r="C5" s="11">
        <f>C4*'SPEC REPORT'!D28</f>
        <v>0</v>
      </c>
      <c r="D5" s="11">
        <f>D4*'SPEC REPORT'!E28</f>
        <v>0</v>
      </c>
      <c r="E5" s="11">
        <f>E4*'SPEC REPORT'!F28</f>
        <v>0</v>
      </c>
      <c r="F5" s="11">
        <f>F4*'SPEC REPORT'!G28</f>
        <v>0</v>
      </c>
      <c r="G5" s="11">
        <f>G4*'SPEC REPORT'!H28</f>
        <v>0</v>
      </c>
      <c r="H5" s="11">
        <f>H4*'SPEC REPORT'!I28</f>
        <v>0</v>
      </c>
      <c r="I5" s="11">
        <f>I4*'SPEC REPORT'!J28</f>
        <v>0</v>
      </c>
      <c r="J5" s="11">
        <f>J4*'SPEC REPORT'!K28</f>
        <v>0</v>
      </c>
      <c r="K5" s="11">
        <f>K4*'SPEC REPORT'!L28</f>
        <v>0</v>
      </c>
      <c r="L5" s="11">
        <f>L4*'SPEC REPORT'!M28</f>
        <v>0</v>
      </c>
      <c r="M5" s="11">
        <f>M4*'SPEC REPORT'!N28</f>
        <v>0</v>
      </c>
      <c r="N5" s="11">
        <f>'SPEC REPORT'!C42*N4</f>
        <v>0</v>
      </c>
      <c r="O5" s="11">
        <f>'SPEC REPORT'!D42*O4</f>
        <v>0</v>
      </c>
      <c r="P5" s="11">
        <f>'SPEC REPORT'!E42*P4</f>
        <v>0</v>
      </c>
      <c r="Q5" s="11">
        <f>'SPEC REPORT'!F42*Q4</f>
        <v>0</v>
      </c>
      <c r="R5" s="11">
        <f>'SPEC REPORT'!G42*R4</f>
        <v>0</v>
      </c>
      <c r="S5" s="11">
        <f>'SPEC REPORT'!H42*S4</f>
        <v>0</v>
      </c>
      <c r="T5" s="11">
        <f>'SPEC REPORT'!I42*T4</f>
        <v>0</v>
      </c>
      <c r="U5" s="11">
        <f>'SPEC REPORT'!J42*U4</f>
        <v>0</v>
      </c>
      <c r="V5" s="11">
        <f>'SPEC REPORT'!K42*V4</f>
        <v>0</v>
      </c>
      <c r="W5" s="11">
        <f>'SPEC REPORT'!L42*W4</f>
        <v>0</v>
      </c>
      <c r="X5" s="11">
        <f>'SPEC REPORT'!M42*X4</f>
        <v>0</v>
      </c>
      <c r="Y5" s="11">
        <f>'SPEC REPORT'!N42*Y4</f>
        <v>0</v>
      </c>
      <c r="Z5" s="11"/>
    </row>
    <row r="6" spans="1:42" x14ac:dyDescent="0.15">
      <c r="A6" s="11"/>
      <c r="C6" s="131"/>
    </row>
    <row r="7" spans="1:42" x14ac:dyDescent="0.15">
      <c r="A7" s="11" t="s">
        <v>143</v>
      </c>
      <c r="B7" s="155">
        <f>SUM(B5:Y5)</f>
        <v>0</v>
      </c>
      <c r="C7" s="131"/>
    </row>
    <row r="8" spans="1:42" x14ac:dyDescent="0.15">
      <c r="A8" s="11"/>
      <c r="C8" s="131"/>
    </row>
    <row r="9" spans="1:42" x14ac:dyDescent="0.15">
      <c r="A9" s="11" t="s">
        <v>96</v>
      </c>
      <c r="B9" s="154">
        <f>MAX(M9:Y9)</f>
        <v>0</v>
      </c>
      <c r="C9" s="153">
        <f>MIN(M9:Y9)</f>
        <v>0</v>
      </c>
      <c r="M9" s="11">
        <f>SUM(B5:M5)</f>
        <v>0</v>
      </c>
      <c r="N9" s="11">
        <f t="shared" ref="N9:Y9" si="0">SUM(C5:N5)</f>
        <v>0</v>
      </c>
      <c r="O9" s="11">
        <f t="shared" si="0"/>
        <v>0</v>
      </c>
      <c r="P9" s="11">
        <f t="shared" si="0"/>
        <v>0</v>
      </c>
      <c r="Q9" s="11">
        <f t="shared" si="0"/>
        <v>0</v>
      </c>
      <c r="R9" s="11">
        <f t="shared" si="0"/>
        <v>0</v>
      </c>
      <c r="S9" s="11">
        <f t="shared" si="0"/>
        <v>0</v>
      </c>
      <c r="T9" s="11">
        <f t="shared" si="0"/>
        <v>0</v>
      </c>
      <c r="U9" s="11">
        <f t="shared" si="0"/>
        <v>0</v>
      </c>
      <c r="V9" s="11">
        <f t="shared" si="0"/>
        <v>0</v>
      </c>
      <c r="W9" s="11">
        <f t="shared" si="0"/>
        <v>0</v>
      </c>
      <c r="X9" s="11">
        <f t="shared" si="0"/>
        <v>0</v>
      </c>
      <c r="Y9" s="11">
        <f t="shared" si="0"/>
        <v>0</v>
      </c>
    </row>
    <row r="10" spans="1:42" x14ac:dyDescent="0.15">
      <c r="A10" s="11"/>
      <c r="B10" s="6">
        <f>IF(ABS(C9)&gt;ABS(B9),C9,B9)</f>
        <v>0</v>
      </c>
      <c r="C10" s="131"/>
    </row>
    <row r="11" spans="1:42" x14ac:dyDescent="0.15">
      <c r="A11" s="11"/>
      <c r="C11" s="131"/>
    </row>
    <row r="12" spans="1:42" x14ac:dyDescent="0.15">
      <c r="A12" s="11"/>
      <c r="C12" s="131"/>
    </row>
    <row r="13" spans="1:42" s="133" customFormat="1" x14ac:dyDescent="0.15">
      <c r="A13" s="133" t="s">
        <v>50</v>
      </c>
      <c r="B13" s="5" t="str">
        <f>B3</f>
        <v>Jan-02</v>
      </c>
      <c r="C13" s="5" t="str">
        <f t="shared" ref="C13:Y13" si="1">C3</f>
        <v>Feb-02</v>
      </c>
      <c r="D13" s="5" t="str">
        <f t="shared" si="1"/>
        <v>Mar-02</v>
      </c>
      <c r="E13" s="5" t="str">
        <f t="shared" si="1"/>
        <v>Apr-02</v>
      </c>
      <c r="F13" s="5" t="str">
        <f t="shared" si="1"/>
        <v>May-02</v>
      </c>
      <c r="G13" s="5" t="str">
        <f t="shared" si="1"/>
        <v>Jun-02</v>
      </c>
      <c r="H13" s="5" t="str">
        <f t="shared" si="1"/>
        <v>Jul-02</v>
      </c>
      <c r="I13" s="5" t="str">
        <f t="shared" si="1"/>
        <v>Aug-02</v>
      </c>
      <c r="J13" s="5" t="str">
        <f t="shared" si="1"/>
        <v>Sep-02</v>
      </c>
      <c r="K13" s="5" t="str">
        <f t="shared" si="1"/>
        <v>Oct-02</v>
      </c>
      <c r="L13" s="5" t="str">
        <f t="shared" si="1"/>
        <v>Nov-02</v>
      </c>
      <c r="M13" s="5" t="str">
        <f t="shared" si="1"/>
        <v>Dec-02</v>
      </c>
      <c r="N13" s="5" t="str">
        <f t="shared" si="1"/>
        <v>Jan-03</v>
      </c>
      <c r="O13" s="5" t="str">
        <f t="shared" si="1"/>
        <v>Feb-03</v>
      </c>
      <c r="P13" s="5" t="str">
        <f t="shared" si="1"/>
        <v>Mar-03</v>
      </c>
      <c r="Q13" s="5" t="str">
        <f t="shared" si="1"/>
        <v>Apr-03</v>
      </c>
      <c r="R13" s="5" t="str">
        <f t="shared" si="1"/>
        <v>May-03</v>
      </c>
      <c r="S13" s="5" t="str">
        <f t="shared" si="1"/>
        <v>Jun-03</v>
      </c>
      <c r="T13" s="5" t="str">
        <f t="shared" si="1"/>
        <v>Jul-03</v>
      </c>
      <c r="U13" s="5" t="str">
        <f t="shared" si="1"/>
        <v>Aug-03</v>
      </c>
      <c r="V13" s="5" t="str">
        <f t="shared" si="1"/>
        <v>Sep-03</v>
      </c>
      <c r="W13" s="5" t="str">
        <f t="shared" si="1"/>
        <v>Oct-03</v>
      </c>
      <c r="X13" s="5" t="str">
        <f t="shared" si="1"/>
        <v>Nov-03</v>
      </c>
      <c r="Y13" s="5" t="str">
        <f t="shared" si="1"/>
        <v>Dec-03</v>
      </c>
      <c r="Z13" s="134"/>
    </row>
    <row r="14" spans="1:42" x14ac:dyDescent="0.15">
      <c r="A14" s="11" t="s">
        <v>48</v>
      </c>
      <c r="B14" s="129">
        <f>B4</f>
        <v>31</v>
      </c>
      <c r="C14" s="129">
        <f t="shared" ref="C14:Y14" si="2">C4</f>
        <v>28</v>
      </c>
      <c r="D14" s="129">
        <f t="shared" si="2"/>
        <v>31</v>
      </c>
      <c r="E14" s="129">
        <f t="shared" si="2"/>
        <v>30</v>
      </c>
      <c r="F14" s="129">
        <f t="shared" si="2"/>
        <v>31</v>
      </c>
      <c r="G14" s="129">
        <f t="shared" si="2"/>
        <v>30</v>
      </c>
      <c r="H14" s="129">
        <f t="shared" si="2"/>
        <v>31</v>
      </c>
      <c r="I14" s="129">
        <f t="shared" si="2"/>
        <v>31</v>
      </c>
      <c r="J14" s="129">
        <f t="shared" si="2"/>
        <v>30</v>
      </c>
      <c r="K14" s="129">
        <f t="shared" si="2"/>
        <v>31</v>
      </c>
      <c r="L14" s="129">
        <f t="shared" si="2"/>
        <v>30</v>
      </c>
      <c r="M14" s="129">
        <f t="shared" si="2"/>
        <v>31</v>
      </c>
      <c r="N14" s="129">
        <f t="shared" si="2"/>
        <v>31</v>
      </c>
      <c r="O14" s="129">
        <f t="shared" si="2"/>
        <v>28</v>
      </c>
      <c r="P14" s="129">
        <f t="shared" si="2"/>
        <v>31</v>
      </c>
      <c r="Q14" s="129">
        <f t="shared" si="2"/>
        <v>30</v>
      </c>
      <c r="R14" s="129">
        <f t="shared" si="2"/>
        <v>31</v>
      </c>
      <c r="S14" s="129">
        <f t="shared" si="2"/>
        <v>30</v>
      </c>
      <c r="T14" s="129">
        <f t="shared" si="2"/>
        <v>31</v>
      </c>
      <c r="U14" s="129">
        <f t="shared" si="2"/>
        <v>31</v>
      </c>
      <c r="V14" s="129">
        <f t="shared" si="2"/>
        <v>30</v>
      </c>
      <c r="W14" s="129">
        <f t="shared" si="2"/>
        <v>31</v>
      </c>
      <c r="X14" s="129">
        <f t="shared" si="2"/>
        <v>30</v>
      </c>
      <c r="Y14" s="129">
        <f t="shared" si="2"/>
        <v>31</v>
      </c>
    </row>
    <row r="15" spans="1:42" x14ac:dyDescent="0.15">
      <c r="A15" s="11" t="s">
        <v>95</v>
      </c>
      <c r="B15" s="11">
        <f>Dth_Day!C19*B14</f>
        <v>543470.79599999997</v>
      </c>
      <c r="C15" s="11">
        <f>Dth_Day!D19*C14</f>
        <v>664472.89159999997</v>
      </c>
      <c r="D15" s="11">
        <f>Dth_Day!E19*D14</f>
        <v>254559.16599999997</v>
      </c>
      <c r="E15" s="11">
        <f>Dth_Day!F19*E14</f>
        <v>-212654.90400000001</v>
      </c>
      <c r="F15" s="11">
        <f>Dth_Day!G19*F14</f>
        <v>218823.26499999998</v>
      </c>
      <c r="G15" s="11">
        <f>Dth_Day!H19*G14</f>
        <v>753518.64299999992</v>
      </c>
      <c r="H15" s="11">
        <f>Dth_Day!I19*H14</f>
        <v>-69264.102899999998</v>
      </c>
      <c r="I15" s="11">
        <f>Dth_Day!J19*I14</f>
        <v>-713264.10140000016</v>
      </c>
      <c r="J15" s="11">
        <f>Dth_Day!K19*J14</f>
        <v>-23482.353000000003</v>
      </c>
      <c r="K15" s="11">
        <f>Dth_Day!L19*K14</f>
        <v>719734.89879999997</v>
      </c>
      <c r="L15" s="11">
        <f>Dth_Day!M19*L14</f>
        <v>325692.19199999998</v>
      </c>
      <c r="M15" s="11">
        <f>Dth_Day!N19*M14</f>
        <v>161647.53150000004</v>
      </c>
      <c r="N15" s="11">
        <f>Dth_Day!O19*N14</f>
        <v>57645.532299999977</v>
      </c>
      <c r="O15" s="11">
        <f>Dth_Day!P19*O14</f>
        <v>146778.51439999999</v>
      </c>
      <c r="P15" s="11">
        <f>Dth_Day!Q19*P14</f>
        <v>445645.53129999997</v>
      </c>
      <c r="Q15" s="11">
        <f>Dth_Day!R19*Q14</f>
        <v>17345.096999999994</v>
      </c>
      <c r="R15" s="11">
        <f>Dth_Day!S19*R14</f>
        <v>411824.2647</v>
      </c>
      <c r="S15" s="11">
        <f>Dth_Day!T19*S14</f>
        <v>159346.095</v>
      </c>
      <c r="T15" s="11">
        <f>Dth_Day!U19*T14</f>
        <v>-1271179.7349</v>
      </c>
      <c r="U15" s="11">
        <f>Dth_Day!V19*U14</f>
        <v>-1733177.7352</v>
      </c>
      <c r="V15" s="11">
        <f>Dth_Day!W19*V14</f>
        <v>-1286654.9040000001</v>
      </c>
      <c r="W15" s="11">
        <f>Dth_Day!X19*W14</f>
        <v>-443177.7329</v>
      </c>
      <c r="X15" s="11">
        <f>Dth_Day!Y19*X14</f>
        <v>-930000</v>
      </c>
      <c r="Y15" s="11">
        <f>Dth_Day!Z19*Y14</f>
        <v>-1246000.0004</v>
      </c>
      <c r="Z15" s="11"/>
    </row>
    <row r="16" spans="1:42" x14ac:dyDescent="0.1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x14ac:dyDescent="0.15">
      <c r="A17" s="11" t="s">
        <v>143</v>
      </c>
      <c r="B17" s="155">
        <f>SUM(B15:Y15)</f>
        <v>-3048351.1500999997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x14ac:dyDescent="0.1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x14ac:dyDescent="0.15">
      <c r="A19" s="11" t="s">
        <v>96</v>
      </c>
      <c r="B19" s="154">
        <f>MAX(M19:Y19)</f>
        <v>2623253.9225999997</v>
      </c>
      <c r="C19" s="153">
        <f>MIN(M19:Y19)</f>
        <v>-5671605.0727000004</v>
      </c>
      <c r="M19" s="11">
        <f>SUM(B15:M15)</f>
        <v>2623253.9225999997</v>
      </c>
      <c r="N19" s="11">
        <f t="shared" ref="N19:Y19" si="3">SUM(C15:N15)</f>
        <v>2137428.6588999997</v>
      </c>
      <c r="O19" s="11">
        <f t="shared" si="3"/>
        <v>1619734.2816999997</v>
      </c>
      <c r="P19" s="11">
        <f t="shared" si="3"/>
        <v>1810820.6469999996</v>
      </c>
      <c r="Q19" s="11">
        <f t="shared" si="3"/>
        <v>2040820.6479999998</v>
      </c>
      <c r="R19" s="11">
        <f t="shared" si="3"/>
        <v>2233821.6476999996</v>
      </c>
      <c r="S19" s="11">
        <f t="shared" si="3"/>
        <v>1639649.0996999997</v>
      </c>
      <c r="T19" s="11">
        <f t="shared" si="3"/>
        <v>437733.46769999969</v>
      </c>
      <c r="U19" s="11">
        <f t="shared" si="3"/>
        <v>-582180.16609999957</v>
      </c>
      <c r="V19" s="11">
        <f t="shared" si="3"/>
        <v>-1845352.7171</v>
      </c>
      <c r="W19" s="11">
        <f t="shared" si="3"/>
        <v>-3008265.3488000003</v>
      </c>
      <c r="X19" s="11">
        <f t="shared" si="3"/>
        <v>-4263957.5408000005</v>
      </c>
      <c r="Y19" s="11">
        <f t="shared" si="3"/>
        <v>-5671605.0727000004</v>
      </c>
    </row>
    <row r="20" spans="1:26" x14ac:dyDescent="0.15">
      <c r="A20" s="11"/>
      <c r="B20" s="155">
        <f>IF(ABS(C19)&gt;ABS(B19),C19,B19)</f>
        <v>-5671605.0727000004</v>
      </c>
      <c r="C20" s="13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6" x14ac:dyDescent="0.15">
      <c r="A21" s="11"/>
      <c r="C21" s="13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6" x14ac:dyDescent="0.15">
      <c r="A22" s="11"/>
      <c r="C22" s="13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6" x14ac:dyDescent="0.15">
      <c r="A23" s="11"/>
      <c r="C23" s="13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6" x14ac:dyDescent="0.15">
      <c r="A24" s="11"/>
      <c r="C24" s="13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6" x14ac:dyDescent="0.15">
      <c r="A25" s="11"/>
      <c r="C25" s="13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6" x14ac:dyDescent="0.15">
      <c r="A26" s="4"/>
      <c r="C26" s="131"/>
    </row>
    <row r="27" spans="1:26" x14ac:dyDescent="0.15">
      <c r="A27" s="11"/>
      <c r="B27" s="11"/>
      <c r="C27" s="131"/>
    </row>
    <row r="28" spans="1:26" x14ac:dyDescent="0.15">
      <c r="A28" s="11"/>
      <c r="B28" s="11"/>
      <c r="C28" s="131"/>
    </row>
    <row r="29" spans="1:26" x14ac:dyDescent="0.15">
      <c r="A29" s="4"/>
      <c r="B29" s="4"/>
      <c r="C29" s="131"/>
    </row>
    <row r="30" spans="1:26" x14ac:dyDescent="0.15">
      <c r="C30" s="131"/>
      <c r="H30" s="12"/>
    </row>
    <row r="31" spans="1:26" x14ac:dyDescent="0.15">
      <c r="A31" s="133"/>
    </row>
    <row r="32" spans="1:26" x14ac:dyDescent="0.15">
      <c r="B32" s="4"/>
      <c r="C32" s="131"/>
    </row>
    <row r="33" spans="3:3" x14ac:dyDescent="0.15">
      <c r="C33" s="131"/>
    </row>
    <row r="34" spans="3:3" x14ac:dyDescent="0.15">
      <c r="C34" s="131"/>
    </row>
    <row r="35" spans="3:3" x14ac:dyDescent="0.15">
      <c r="C35" s="131"/>
    </row>
    <row r="36" spans="3:3" x14ac:dyDescent="0.15">
      <c r="C36" s="131"/>
    </row>
    <row r="37" spans="3:3" x14ac:dyDescent="0.15">
      <c r="C37" s="131"/>
    </row>
    <row r="38" spans="3:3" x14ac:dyDescent="0.15">
      <c r="C38" s="131"/>
    </row>
    <row r="39" spans="3:3" x14ac:dyDescent="0.15">
      <c r="C39" s="131"/>
    </row>
    <row r="40" spans="3:3" x14ac:dyDescent="0.15">
      <c r="C40" s="131"/>
    </row>
    <row r="41" spans="3:3" x14ac:dyDescent="0.15">
      <c r="C41" s="131"/>
    </row>
    <row r="42" spans="3:3" x14ac:dyDescent="0.15">
      <c r="C42" s="131"/>
    </row>
    <row r="43" spans="3:3" x14ac:dyDescent="0.15">
      <c r="C43" s="131"/>
    </row>
    <row r="44" spans="3:3" x14ac:dyDescent="0.15">
      <c r="C44" s="131"/>
    </row>
    <row r="45" spans="3:3" x14ac:dyDescent="0.15">
      <c r="C45" s="131"/>
    </row>
    <row r="46" spans="3:3" x14ac:dyDescent="0.15">
      <c r="C46" s="131"/>
    </row>
    <row r="47" spans="3:3" x14ac:dyDescent="0.15">
      <c r="C47" s="131"/>
    </row>
    <row r="48" spans="3:3" x14ac:dyDescent="0.15">
      <c r="C48" s="131"/>
    </row>
    <row r="49" spans="3:3" x14ac:dyDescent="0.15">
      <c r="C49" s="131"/>
    </row>
    <row r="50" spans="3:3" x14ac:dyDescent="0.15">
      <c r="C50" s="131"/>
    </row>
    <row r="51" spans="3:3" x14ac:dyDescent="0.15">
      <c r="C51" s="131"/>
    </row>
    <row r="52" spans="3:3" x14ac:dyDescent="0.15">
      <c r="C52" s="131"/>
    </row>
    <row r="53" spans="3:3" x14ac:dyDescent="0.15">
      <c r="C53" s="131"/>
    </row>
    <row r="54" spans="3:3" x14ac:dyDescent="0.15">
      <c r="C54" s="131"/>
    </row>
    <row r="55" spans="3:3" x14ac:dyDescent="0.15">
      <c r="C55" s="131"/>
    </row>
    <row r="56" spans="3:3" x14ac:dyDescent="0.15">
      <c r="C56" s="131"/>
    </row>
    <row r="57" spans="3:3" x14ac:dyDescent="0.15">
      <c r="C57" s="131"/>
    </row>
    <row r="58" spans="3:3" x14ac:dyDescent="0.15">
      <c r="C58" s="131"/>
    </row>
  </sheetData>
  <pageMargins left="0.75" right="0.75" top="1" bottom="1" header="0.5" footer="0.5"/>
  <pageSetup orientation="portrait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47</vt:i4>
      </vt:variant>
    </vt:vector>
  </HeadingPairs>
  <TitlesOfParts>
    <vt:vector size="72" baseType="lpstr">
      <vt:lpstr>GAS SUM</vt:lpstr>
      <vt:lpstr>REG</vt:lpstr>
      <vt:lpstr>SPEC</vt:lpstr>
      <vt:lpstr>Dth_Day</vt:lpstr>
      <vt:lpstr>Dth_Day INDEX</vt:lpstr>
      <vt:lpstr>Dth Prompt</vt:lpstr>
      <vt:lpstr>PLR SUM</vt:lpstr>
      <vt:lpstr>PLR DETAILS</vt:lpstr>
      <vt:lpstr>SPEC REPORT</vt:lpstr>
      <vt:lpstr>SPEC REPORT DETAILS</vt:lpstr>
      <vt:lpstr>SPEC BASIS</vt:lpstr>
      <vt:lpstr>Dth Fixed INPUT PG</vt:lpstr>
      <vt:lpstr>Dth Index INPUT PG</vt:lpstr>
      <vt:lpstr>PLR SUM FIXED INPUT PG</vt:lpstr>
      <vt:lpstr>PLR SUM INDEX INPUT PG</vt:lpstr>
      <vt:lpstr>SPEC SUM FIXED INPUT PG</vt:lpstr>
      <vt:lpstr>SPEC SUM INDEX INPUT PG</vt:lpstr>
      <vt:lpstr>PLR DET FIXED INPUT PG</vt:lpstr>
      <vt:lpstr>PLR DET INDEX INPUT PG</vt:lpstr>
      <vt:lpstr>SPEC DET FIXED INPUT PG</vt:lpstr>
      <vt:lpstr>SPEC DET INDEX INPUT PG</vt:lpstr>
      <vt:lpstr>5-DAY</vt:lpstr>
      <vt:lpstr>VAR</vt:lpstr>
      <vt:lpstr>OPEN SPEC</vt:lpstr>
      <vt:lpstr>Gap Risk</vt:lpstr>
      <vt:lpstr>'Dth Fixed INPUT PG'!Aeco_nonS</vt:lpstr>
      <vt:lpstr>'Dth Index INPUT PG'!Aeco_nonS</vt:lpstr>
      <vt:lpstr>'Dth_Day INDEX'!Aeco_nonS</vt:lpstr>
      <vt:lpstr>Aeco_nonS</vt:lpstr>
      <vt:lpstr>'Dth Fixed INPUT PG'!Aeco_S</vt:lpstr>
      <vt:lpstr>'Dth Index INPUT PG'!Aeco_S</vt:lpstr>
      <vt:lpstr>'Dth_Day INDEX'!Aeco_S</vt:lpstr>
      <vt:lpstr>Aeco_S</vt:lpstr>
      <vt:lpstr>'Dth Fixed INPUT PG'!Dthdt</vt:lpstr>
      <vt:lpstr>'Dth Index INPUT PG'!Dthdt</vt:lpstr>
      <vt:lpstr>'Dth_Day INDEX'!Dthdt</vt:lpstr>
      <vt:lpstr>Dthdt</vt:lpstr>
      <vt:lpstr>REG!Print_Area</vt:lpstr>
      <vt:lpstr>SPEC!Print_Area</vt:lpstr>
      <vt:lpstr>'Dth Fixed INPUT PG'!Print_Titles</vt:lpstr>
      <vt:lpstr>'Dth Index INPUT PG'!Print_Titles</vt:lpstr>
      <vt:lpstr>'Dth Prompt'!Print_Titles</vt:lpstr>
      <vt:lpstr>Dth_Day!Print_Titles</vt:lpstr>
      <vt:lpstr>'Dth_Day INDEX'!Print_Titles</vt:lpstr>
      <vt:lpstr>'PLR DET FIXED INPUT PG'!Print_Titles</vt:lpstr>
      <vt:lpstr>'PLR DET INDEX INPUT PG'!Print_Titles</vt:lpstr>
      <vt:lpstr>'PLR DETAILS'!Print_Titles</vt:lpstr>
      <vt:lpstr>'PLR SUM'!Print_Titles</vt:lpstr>
      <vt:lpstr>'PLR SUM FIXED INPUT PG'!Print_Titles</vt:lpstr>
      <vt:lpstr>'PLR SUM INDEX INPUT PG'!Print_Titles</vt:lpstr>
      <vt:lpstr>'SPEC BASIS'!Print_Titles</vt:lpstr>
      <vt:lpstr>'SPEC DET FIXED INPUT PG'!Print_Titles</vt:lpstr>
      <vt:lpstr>'SPEC DET INDEX INPUT PG'!Print_Titles</vt:lpstr>
      <vt:lpstr>'SPEC REPORT DETAILS'!Print_Titles</vt:lpstr>
      <vt:lpstr>'SPEC SUM FIXED INPUT PG'!Print_Titles</vt:lpstr>
      <vt:lpstr>'SPEC SUM INDEX INPUT PG'!Print_Titles</vt:lpstr>
      <vt:lpstr>'Dth Fixed INPUT PG'!Rockies_nonS</vt:lpstr>
      <vt:lpstr>'Dth Index INPUT PG'!Rockies_nonS</vt:lpstr>
      <vt:lpstr>'Dth_Day INDEX'!Rockies_nonS</vt:lpstr>
      <vt:lpstr>Rockies_nonS</vt:lpstr>
      <vt:lpstr>'Dth Fixed INPUT PG'!Rockies_S</vt:lpstr>
      <vt:lpstr>'Dth Index INPUT PG'!Rockies_S</vt:lpstr>
      <vt:lpstr>'Dth_Day INDEX'!Rockies_S</vt:lpstr>
      <vt:lpstr>Rockies_S</vt:lpstr>
      <vt:lpstr>'Dth Fixed INPUT PG'!Sumas_nonS</vt:lpstr>
      <vt:lpstr>'Dth Index INPUT PG'!Sumas_nonS</vt:lpstr>
      <vt:lpstr>'Dth_Day INDEX'!Sumas_nonS</vt:lpstr>
      <vt:lpstr>Sumas_nonS</vt:lpstr>
      <vt:lpstr>'Dth Fixed INPUT PG'!Sumas_S</vt:lpstr>
      <vt:lpstr>'Dth Index INPUT PG'!Sumas_S</vt:lpstr>
      <vt:lpstr>'Dth_Day INDEX'!Sumas_S</vt:lpstr>
      <vt:lpstr>Sumas_S</vt:lpstr>
    </vt:vector>
  </TitlesOfParts>
  <Company>Enron - Portland General Electric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Gardner</dc:creator>
  <cp:lastModifiedBy>Havlíček Jan</cp:lastModifiedBy>
  <cp:lastPrinted>2001-12-22T00:04:11Z</cp:lastPrinted>
  <dcterms:created xsi:type="dcterms:W3CDTF">2001-06-07T23:53:28Z</dcterms:created>
  <dcterms:modified xsi:type="dcterms:W3CDTF">2023-09-10T12:21:46Z</dcterms:modified>
</cp:coreProperties>
</file>