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O109" i="3"/>
  <c r="P109" i="3"/>
  <c r="Q109" i="3"/>
  <c r="R109" i="3"/>
  <c r="S109" i="3"/>
  <c r="T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<sst xmlns="http://schemas.openxmlformats.org/spreadsheetml/2006/main" count="2290" uniqueCount="312">
  <si>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</si>
  <si>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</si>
  <si>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</si>
  <si>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</si>
  <si>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</si>
  <si>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</si>
  <si>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</si>
  <si>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</si>
  <si>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</si>
  <si>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</si>
  <si>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</si>
  <si>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</si>
  <si>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</si>
  <si>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</si>
  <si>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</si>
  <si>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</si>
  <si>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</si>
  <si>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</si>
  <si>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</si>
  <si>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</si>
  <si>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</si>
  <si>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</si>
  <si>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</si>
  <si>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</si>
  <si>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</si>
  <si>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</si>
  <si>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</si>
  <si>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</si>
  <si>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</si>
  <si>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</si>
  <si>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</si>
  <si>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</si>
  <si>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</si>
  <si>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</si>
  <si>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</si>
  <si>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</si>
  <si>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</si>
  <si>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</si>
  <si>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</si>
  <si>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</si>
  <si>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</si>
  <si>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</si>
  <si>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</si>
  <si>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</si>
  <si>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</si>
  <si>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</si>
  <si>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</si>
  <si>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</si>
  <si>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</si>
  <si>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</si>
  <si>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</si>
  <si>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</si>
  <si>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</si>
  <si>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</si>
  <si>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</si>
  <si>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</si>
  <si>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</si>
  <si>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</si>
  <si>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</si>
  <si>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</si>
  <si>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</si>
  <si>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</si>
  <si>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</si>
  <si>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</si>
  <si>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</si>
  <si>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</si>
  <si>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</si>
  <si>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</si>
  <si>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</si>
  <si>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</si>
  <si>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</si>
  <si>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</si>
  <si>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</si>
  <si>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</si>
  <si>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</si>
  <si>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</si>
  <si>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</si>
  <si>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</si>
  <si>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</si>
  <si>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</si>
  <si>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</si>
  <si>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</si>
  <si>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</si>
  <si>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</si>
  <si>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</si>
  <si>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</si>
  <si>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</si>
  <si>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</si>
  <si>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</si>
  <si>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</si>
  <si>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</si>
  <si>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</si>
  <si>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</si>
  <si>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</si>
  <si>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</si>
  <si>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</si>
  <si>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</si>
  <si>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</si>
  <si>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</si>
  <si>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</si>
  <si>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</si>
  <si>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</si>
  <si>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</si>
  <si>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</si>
  <si>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</si>
  <si>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</si>
  <si>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</si>
  <si>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</si>
  <si>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</si>
  <si>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</si>
  <si>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</si>
  <si>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</si>
  <si>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</si>
  <si>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</si>
  <si>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</si>
  <si>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</si>
  <si>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</si>
  <si>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</si>
  <si>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</si>
  <si>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</si>
  <si>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</si>
  <si>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</si>
  <si>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</si>
  <si>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</si>
  <si>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</si>
  <si>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</si>
  <si>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</si>
  <si>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</si>
  <si>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</si>
  <si>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</si>
  <si>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</si>
  <si>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</si>
  <si>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</si>
  <si>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</si>
  <si>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</si>
  <si>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</si>
  <si>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</si>
  <si>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</si>
  <si>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</si>
  <si>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</si>
  <si>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</si>
  <si>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</si>
  <si>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</si>
  <si>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</si>
  <si>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</si>
  <si>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</si>
  <si>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</si>
  <si>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</si>
  <si>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</si>
  <si>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</si>
  <si>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</si>
  <si>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</si>
  <si>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</si>
  <si>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</si>
  <si>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</si>
  <si>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</si>
  <si>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</si>
  <si>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</si>
  <si>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</si>
  <si>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</si>
  <si>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</si>
  <si>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</si>
  <si>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</si>
  <si>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</si>
  <si>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</si>
  <si>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</si>
  <si>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</si>
  <si>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</si>
  <si>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</si>
  <si>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</si>
  <si>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</si>
  <si>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</si>
  <si>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</si>
  <si>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</si>
  <si>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</si>
  <si>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</si>
  <si>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</si>
  <si>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</si>
  <si>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</si>
  <si>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</si>
  <si>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</si>
  <si>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</si>
  <si>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</si>
  <si>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</si>
  <si>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</si>
  <si>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</si>
  <si>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</si>
  <si>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</si>
  <si>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</si>
  <si>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</si>
  <si>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</si>
  <si>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</si>
  <si>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</si>
  <si>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</si>
  <si>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</si>
  <si>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</si>
  <si>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</si>
  <si>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</si>
  <si>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</si>
  <si>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</si>
  <si>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</si>
  <si>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</si>
  <si>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</si>
  <si>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</si>
  <si>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</si>
  <si>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</si>
  <si>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</si>
  <si>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</si>
  <si>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</si>
  <si>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</si>
  <si>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</si>
  <si>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</si>
  <si>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</si>
  <si>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</si>
  <si>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</si>
  <si>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</si>
  <si>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</si>
  <si>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</si>
  <si>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</si>
  <si>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</si>
  <si>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</si>
  <si>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</si>
  <si>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</si>
  <si>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</si>
  <si>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</si>
  <si>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</si>
  <si>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</si>
  <si>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</si>
  <si>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</si>
  <si>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</si>
  <si>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</si>
  <si>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</si>
  <si>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</si>
  <si>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</si>
  <si>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</si>
  <si>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</si>
  <si>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</si>
  <si>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</si>
  <si>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</si>
  <si>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</si>
  <si>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</si>
  <si>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</si>
  <si>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</si>
  <si>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</si>
  <si>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</si>
  <si>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</si>
  <si>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</si>
  <si>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</si>
  <si>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</si>
  <si>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</si>
  <si>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</si>
  <si>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</si>
  <si>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</si>
  <si>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</si>
  <si>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</si>
  <si>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</si>
  <si>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</si>
  <si>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</si>
  <si>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</si>
  <si>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</si>
  <si>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</si>
  <si>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</si>
  <si>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</si>
  <si>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</si>
  <si>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</si>
  <si>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</si>
  <si>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</si>
  <si>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27, 2001</t>
  </si>
  <si>
    <t>FIXED TERM - Power Position Summary - MWH</t>
  </si>
  <si>
    <t>Valuation Date:  12/27/2001</t>
  </si>
  <si>
    <t>Prior Date:          12/26/2001</t>
  </si>
  <si>
    <t>As of:                  12/27/2001</t>
  </si>
  <si>
    <t>MERCHANT BOOK</t>
  </si>
  <si>
    <t>FIXED TERM - Power Position Summary - MWA</t>
  </si>
  <si>
    <t>As of:                12/27/2001</t>
  </si>
  <si>
    <t>TERM - Power PLR Book Details</t>
  </si>
  <si>
    <t>On-Peak Mwa</t>
  </si>
  <si>
    <t>Off-Peak Mwa</t>
  </si>
  <si>
    <t>Total MWA</t>
  </si>
  <si>
    <t>Prior MWA</t>
  </si>
  <si>
    <t>Delta MWA</t>
  </si>
  <si>
    <t>On-Peak MTM</t>
  </si>
  <si>
    <t>Off-Peak MTM</t>
  </si>
  <si>
    <t>Total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</si>
  <si>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</si>
  <si>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</si>
  <si>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</si>
  <si>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</si>
  <si>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</si>
  <si>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</si>
  <si>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</si>
  <si>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</si>
  <si>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</si>
  <si>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</si>
  <si>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</si>
  <si>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</si>
  <si>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</si>
  <si>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</si>
  <si>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PLR Book Summary</t>
  </si>
  <si>
    <t>MWa</t>
  </si>
  <si>
    <t>Load</t>
  </si>
  <si>
    <t>Generation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</si>
  <si>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</si>
  <si>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</si>
  <si>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</si>
  <si>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</si>
  <si>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</si>
  <si>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</si>
  <si>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</si>
  <si>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</si>
  <si>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TERM - Power SPEC Book Details</t>
  </si>
  <si>
    <t>TERM - Power SPEC Book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</si>
</sst>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  <dxf>
      <numFmt numFmtId="5" formatCode="#,##0_);\(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9690148415351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REG!$N$9:$N$108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REG!$O$9:$O$108</c:f>
              <c:numCache>
                <c:formatCode>#,##0</c:formatCode>
                <c:ptCount val="100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  <c:pt idx="99">
                  <c:v>1580.1210000000001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5-4ACF-9DE9-55F9BF6ABB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038632"/>
        <c:axId val="1"/>
      </c:barChart>
      <c:catAx>
        <c:axId val="1880386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038632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93751132490410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REG!$N$9:$N$108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REG!$P$9:$P$108</c:f>
              <c:numCache>
                <c:formatCode>#,##0</c:formatCode>
                <c:ptCount val="100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  <c:pt idx="99">
                  <c:v>1437.69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C7E-9476-6069BA7AE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141680"/>
        <c:axId val="1"/>
      </c:barChart>
      <c:catAx>
        <c:axId val="1881416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141680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REG!$N$10:$N$108</c:f>
              <c:numCache>
                <c:formatCode>0</c:formatCode>
                <c:ptCount val="99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</c:numCache>
            </c:numRef>
          </c:cat>
          <c:val>
            <c:numRef>
              <c:f>REG!$Q$10:$Q$108</c:f>
              <c:numCache>
                <c:formatCode>#,##0</c:formatCode>
                <c:ptCount val="99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  <c:pt idx="98">
                  <c:v>2500.98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8-4536-82B8-2E9E9D0F28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167744"/>
        <c:axId val="1"/>
      </c:barChart>
      <c:catAx>
        <c:axId val="1881677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16774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SPEC!$O$10:$O$109</c:f>
              <c:numCache>
                <c:formatCode>#,##0</c:formatCode>
                <c:ptCount val="100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  <c:pt idx="99">
                  <c:v>-101.31399999999999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8DA-BEA1-47A7A57911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756560"/>
        <c:axId val="1"/>
      </c:barChart>
      <c:catAx>
        <c:axId val="1877565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75656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SPEC!$P$10:$P$109</c:f>
              <c:numCache>
                <c:formatCode>#,##0</c:formatCode>
                <c:ptCount val="100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  <c:pt idx="99">
                  <c:v>-100.05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7-4588-86B6-1CB7F72BFE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751640"/>
        <c:axId val="1"/>
      </c:barChart>
      <c:catAx>
        <c:axId val="1877516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75164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  <c:pt idx="17">
                  <c:v>376.53899999999999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A-46CB-B46E-66919E2CC2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750656"/>
        <c:axId val="1"/>
      </c:barChart>
      <c:catAx>
        <c:axId val="1877506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75065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SPEC!$N$51:$N$109</c:f>
              <c:numCache>
                <c:formatCode>0</c:formatCode>
                <c:ptCount val="59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  <c:pt idx="58">
                  <c:v>37252</c:v>
                </c:pt>
              </c:numCache>
            </c:numRef>
          </c:cat>
          <c:val>
            <c:numRef>
              <c:f>SPEC!$R$51:$R$109</c:f>
              <c:numCache>
                <c:formatCode>#,##0</c:formatCode>
                <c:ptCount val="59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  <c:pt idx="58">
                  <c:v>1195.1790100000001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347-B807-4A4F732C4E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751968"/>
        <c:axId val="1"/>
      </c:barChart>
      <c:catAx>
        <c:axId val="1877519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75196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SPEC!$S$10:$S$109</c:f>
              <c:numCache>
                <c:formatCode>#,##0</c:formatCode>
                <c:ptCount val="100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  <c:pt idx="99">
                  <c:v>-12947.06299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4-440E-9FB5-81EBA03D2B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417104"/>
        <c:axId val="1"/>
      </c:barChart>
      <c:catAx>
        <c:axId val="1884171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41710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SPEC!$N$11:$N$109</c:f>
              <c:numCache>
                <c:formatCode>0</c:formatCode>
                <c:ptCount val="99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</c:numCache>
            </c:numRef>
          </c:cat>
          <c:val>
            <c:numRef>
              <c:f>SPEC!$T$11:$T$109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  <c:pt idx="98" formatCode="#,##0">
                  <c:v>58.755000000000003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6-4162-B049-51A61F6E08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421696"/>
        <c:axId val="1"/>
      </c:barChart>
      <c:catAx>
        <c:axId val="1884216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42169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295.25450961875504</v>
          </cell>
          <cell r="H9">
            <v>143.21923762435074</v>
          </cell>
          <cell r="I9">
            <v>20.16075307735462</v>
          </cell>
        </row>
        <row r="10">
          <cell r="G10">
            <v>0.14870575590861534</v>
          </cell>
          <cell r="H10">
            <v>8.0574888616951501</v>
          </cell>
          <cell r="I10">
            <v>0.50291787557036149</v>
          </cell>
        </row>
        <row r="12">
          <cell r="G12">
            <v>232.9771877401503</v>
          </cell>
          <cell r="H12">
            <v>179.01030373972958</v>
          </cell>
          <cell r="I12">
            <v>85.149778764016759</v>
          </cell>
        </row>
        <row r="13">
          <cell r="G13">
            <v>124.43945518987749</v>
          </cell>
          <cell r="H13">
            <v>58.509935925483731</v>
          </cell>
          <cell r="I13">
            <v>24.252527369103429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0.6474879596902523</v>
          </cell>
          <cell r="G59">
            <v>0.31826497249855723</v>
          </cell>
          <cell r="H59">
            <v>7.3579390793265032E-2</v>
          </cell>
          <cell r="I59">
            <v>1.6827850979814651E-2</v>
          </cell>
          <cell r="J59">
            <v>9.3970878868639418E-2</v>
          </cell>
          <cell r="K59">
            <v>0.23030638423293379</v>
          </cell>
          <cell r="L59">
            <v>0.75476256288583154</v>
          </cell>
          <cell r="M59">
            <v>0.90780600139479284</v>
          </cell>
          <cell r="N59">
            <v>0.82768411321297419</v>
          </cell>
          <cell r="O59">
            <v>0.59301666008979359</v>
          </cell>
          <cell r="P59">
            <v>0.42790950362473823</v>
          </cell>
          <cell r="Q59">
            <v>0.46593078190560644</v>
          </cell>
          <cell r="R59">
            <v>0.49498744644316645</v>
          </cell>
          <cell r="S59">
            <v>0.42513112423424421</v>
          </cell>
          <cell r="T59">
            <v>0.32761732682994105</v>
          </cell>
          <cell r="U59">
            <v>0.29362696995981474</v>
          </cell>
          <cell r="V59">
            <v>0.20978984879231333</v>
          </cell>
          <cell r="W59">
            <v>0.26575930384294655</v>
          </cell>
          <cell r="X59">
            <v>0.72970915494687616</v>
          </cell>
          <cell r="Y59">
            <v>0.8282594383358276</v>
          </cell>
          <cell r="Z59">
            <v>0.7383297189178778</v>
          </cell>
          <cell r="AA59">
            <v>0.48572727941021654</v>
          </cell>
          <cell r="AB59">
            <v>0.40042679751660792</v>
          </cell>
          <cell r="AC59">
            <v>0.486511038948446</v>
          </cell>
        </row>
        <row r="60">
          <cell r="F60">
            <v>3.2610911383468277E-4</v>
          </cell>
          <cell r="G60">
            <v>1.7905530803767E-2</v>
          </cell>
          <cell r="H60">
            <v>1.8354666991619033E-3</v>
          </cell>
          <cell r="I60">
            <v>3.8047871647488569E-3</v>
          </cell>
          <cell r="J60">
            <v>2.9826700713379006E-3</v>
          </cell>
          <cell r="K60">
            <v>3.4283966855886305E-2</v>
          </cell>
          <cell r="L60">
            <v>0.38845486778656962</v>
          </cell>
          <cell r="M60">
            <v>0.56540080270126414</v>
          </cell>
          <cell r="N60">
            <v>0.39524762157338056</v>
          </cell>
          <cell r="O60">
            <v>0.22816176519743292</v>
          </cell>
          <cell r="P60">
            <v>0.10806106715904396</v>
          </cell>
          <cell r="Q60">
            <v>0.1189877017107327</v>
          </cell>
          <cell r="R60">
            <v>0.10359918538869817</v>
          </cell>
          <cell r="S60">
            <v>5.7520189030288993E-2</v>
          </cell>
          <cell r="T60">
            <v>0.31595124693921223</v>
          </cell>
          <cell r="U60">
            <v>0.16021374838670241</v>
          </cell>
          <cell r="V60">
            <v>0.15391909072560683</v>
          </cell>
          <cell r="W60">
            <v>8.5789794780693041E-2</v>
          </cell>
          <cell r="X60">
            <v>0.32629522589211746</v>
          </cell>
          <cell r="Y60">
            <v>0.41054990235556965</v>
          </cell>
          <cell r="Z60">
            <v>0.35452077737766274</v>
          </cell>
          <cell r="AA60">
            <v>0.31524111705593472</v>
          </cell>
          <cell r="AB60">
            <v>0.17115375132799227</v>
          </cell>
          <cell r="AC60">
            <v>0.18139039357062095</v>
          </cell>
        </row>
        <row r="62">
          <cell r="F62">
            <v>0.99990209330536606</v>
          </cell>
          <cell r="G62">
            <v>0.78513291113916484</v>
          </cell>
          <cell r="H62">
            <v>0.53218611727510479</v>
          </cell>
          <cell r="I62">
            <v>0.42409063255850282</v>
          </cell>
          <cell r="J62">
            <v>0.39403312070672486</v>
          </cell>
          <cell r="K62">
            <v>0.44057575360660434</v>
          </cell>
          <cell r="L62">
            <v>0.89803880827889759</v>
          </cell>
          <cell r="M62">
            <v>0.97082709101298303</v>
          </cell>
          <cell r="N62">
            <v>0.92621671211363565</v>
          </cell>
          <cell r="O62">
            <v>0.76132730355841882</v>
          </cell>
          <cell r="P62">
            <v>0.75131968140037331</v>
          </cell>
          <cell r="Q62">
            <v>0.79476390074852998</v>
          </cell>
          <cell r="R62">
            <v>0.8090251552304154</v>
          </cell>
          <cell r="S62">
            <v>0.746498139493599</v>
          </cell>
          <cell r="T62">
            <v>0.63227122788282397</v>
          </cell>
          <cell r="U62">
            <v>0.49211954979199124</v>
          </cell>
          <cell r="V62">
            <v>0.37325241937571663</v>
          </cell>
          <cell r="W62">
            <v>0.44528045550024886</v>
          </cell>
          <cell r="X62">
            <v>0.85382497230518906</v>
          </cell>
          <cell r="Y62">
            <v>0.92815458967204223</v>
          </cell>
          <cell r="Z62">
            <v>0.8766410232965024</v>
          </cell>
          <cell r="AA62">
            <v>0.65502412663732879</v>
          </cell>
          <cell r="AB62">
            <v>0.67188660531519651</v>
          </cell>
          <cell r="AC62">
            <v>0.75219600749741711</v>
          </cell>
        </row>
        <row r="63">
          <cell r="F63">
            <v>0.53407491497801496</v>
          </cell>
          <cell r="G63">
            <v>0.25662252598896373</v>
          </cell>
          <cell r="H63">
            <v>0.15157829605689643</v>
          </cell>
          <cell r="I63">
            <v>8.948388608151249E-2</v>
          </cell>
          <cell r="J63">
            <v>5.7682315358458698E-2</v>
          </cell>
          <cell r="K63">
            <v>9.1169125763946757E-2</v>
          </cell>
          <cell r="L63">
            <v>0.6412922524691741</v>
          </cell>
          <cell r="M63">
            <v>0.80079302703700106</v>
          </cell>
          <cell r="N63">
            <v>0.61781223873057756</v>
          </cell>
          <cell r="O63">
            <v>0.45858549879493676</v>
          </cell>
          <cell r="P63">
            <v>0.41263719317279512</v>
          </cell>
          <cell r="Q63">
            <v>0.43091204903543368</v>
          </cell>
          <cell r="R63">
            <v>0.39070330438945378</v>
          </cell>
          <cell r="S63">
            <v>0.27022036279276329</v>
          </cell>
          <cell r="T63">
            <v>0.47669446984555541</v>
          </cell>
          <cell r="U63">
            <v>0.29507177716005706</v>
          </cell>
          <cell r="V63">
            <v>0.27408208737967965</v>
          </cell>
          <cell r="W63">
            <v>0.17143580734212649</v>
          </cell>
          <cell r="X63">
            <v>0.60522773976728661</v>
          </cell>
          <cell r="Y63">
            <v>0.71847447434572231</v>
          </cell>
          <cell r="Z63">
            <v>0.63426839060484863</v>
          </cell>
          <cell r="AA63">
            <v>0.45954154713424783</v>
          </cell>
          <cell r="AB63">
            <v>0.41364723522253827</v>
          </cell>
          <cell r="AC63">
            <v>0.46407846342708708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2.668754861108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7T00:00:00" maxDate="2001-12-28T00:00:00" count="2">
        <d v="2001-12-27T00:00:00"/>
        <m/>
      </sharedItems>
    </cacheField>
    <cacheField name="MKT_PRICE" numFmtId="0">
      <sharedItems containsString="0" containsBlank="1" containsNumber="1" minValue="12" maxValue="33.75" count="15">
        <n v="19.75"/>
        <n v="21.9"/>
        <n v="17.75"/>
        <n v="17.25"/>
        <n v="18.149999999999999"/>
        <n v="24.5"/>
        <n v="21.5"/>
        <n v="22.5"/>
        <n v="19.5"/>
        <n v="25.5"/>
        <n v="26"/>
        <n v="33.75"/>
        <n v="13.75"/>
        <n v="12"/>
        <m/>
      </sharedItems>
    </cacheField>
    <cacheField name="NOMMTM" numFmtId="0">
      <sharedItems containsString="0" containsBlank="1" containsNumber="1" containsInteger="1" minValue="-107262" maxValue="80496" count="28">
        <n v="-78000"/>
        <n v="-53500"/>
        <n v="75296"/>
        <n v="80496"/>
        <n v="68400"/>
        <n v="-33600"/>
        <n v="-67600"/>
        <n v="38304"/>
        <n v="72696"/>
        <n v="41496"/>
        <n v="36296"/>
        <n v="-42600"/>
        <n v="-13104"/>
        <n v="-18304"/>
        <n v="-8600"/>
        <n v="35776"/>
        <n v="30576"/>
        <n v="-48100"/>
        <n v="-9880"/>
        <n v="-15080"/>
        <n v="-5500"/>
        <n v="30784"/>
        <n v="9984"/>
        <n v="4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339" maxValue="79772" count="29">
        <n v="-77329"/>
        <n v="-77298"/>
        <n v="-52897"/>
        <n v="74648"/>
        <n v="79772"/>
        <n v="67630"/>
        <n v="-33488"/>
        <n v="-67210"/>
        <n v="38176"/>
        <n v="72277"/>
        <n v="41139"/>
        <n v="35969"/>
        <n v="-42120"/>
        <n v="-12991"/>
        <n v="-18139"/>
        <n v="-8503"/>
        <n v="35468"/>
        <n v="30301"/>
        <n v="-47558"/>
        <n v="-9795"/>
        <n v="-14944"/>
        <n v="-5438"/>
        <n v="30519"/>
        <n v="9894"/>
        <n v="45086"/>
        <n v="-106339"/>
        <n v="-29742"/>
        <n v="-289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1"/>
    <x v="1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2"/>
    <x v="2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5"/>
    <x v="5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6"/>
    <x v="6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7"/>
    <x v="7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8"/>
    <x v="8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2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3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4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2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3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2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3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4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2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3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3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C34" sqref="C34"/>
    </sheetView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267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2476991</v>
      </c>
    </row>
    <row r="9" spans="1:5" x14ac:dyDescent="0.2">
      <c r="A9" s="62" t="s">
        <v>62</v>
      </c>
      <c r="C9" s="63">
        <f>C16+C26</f>
        <v>1478807</v>
      </c>
    </row>
    <row r="10" spans="1:5" x14ac:dyDescent="0.2">
      <c r="A10" s="62" t="s">
        <v>63</v>
      </c>
      <c r="C10" s="63">
        <f>C17+C27</f>
        <v>1337640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2500980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1580121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1437690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-5418866.6361999996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-4740982.5902000004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58755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-101314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-100050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376539</v>
      </c>
    </row>
    <row r="29" spans="1:5" x14ac:dyDescent="0.2">
      <c r="A29" s="62" t="s">
        <v>85</v>
      </c>
      <c r="C29" s="155">
        <f>SUM('5-DAY'!C81:C143)</f>
        <v>1195179.0100000002</v>
      </c>
    </row>
    <row r="30" spans="1:5" x14ac:dyDescent="0.2">
      <c r="A30" s="62" t="s">
        <v>17</v>
      </c>
      <c r="C30" s="63">
        <f>'SPEC REPORT'!D12</f>
        <v>-12947097.558000006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311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270</v>
      </c>
    </row>
    <row r="4" spans="1:27" ht="12" customHeight="1" x14ac:dyDescent="0.2">
      <c r="A4" s="31" t="s">
        <v>271</v>
      </c>
    </row>
    <row r="5" spans="1:27" ht="11.25" customHeight="1" x14ac:dyDescent="0.2"/>
    <row r="6" spans="1:27" ht="12" customHeight="1" x14ac:dyDescent="0.2">
      <c r="A6" s="34" t="s">
        <v>299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300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301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300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301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278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302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300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301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300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301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303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300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301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304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300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301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305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306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307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308</v>
      </c>
    </row>
    <row r="43" spans="1:27" ht="11.25" customHeight="1" x14ac:dyDescent="0.2">
      <c r="A43" s="32" t="s">
        <v>309</v>
      </c>
      <c r="C43" s="98">
        <v>268921</v>
      </c>
      <c r="D43" s="98">
        <v>471600</v>
      </c>
      <c r="E43" s="98">
        <v>547606</v>
      </c>
      <c r="F43" s="98">
        <v>95823</v>
      </c>
      <c r="G43" s="98">
        <v>148916</v>
      </c>
      <c r="H43" s="98">
        <v>63200</v>
      </c>
      <c r="I43" s="98">
        <v>339524</v>
      </c>
      <c r="J43" s="98">
        <v>351773</v>
      </c>
      <c r="K43" s="98">
        <v>311944</v>
      </c>
      <c r="L43" s="98">
        <v>194887</v>
      </c>
      <c r="M43" s="98">
        <v>180007</v>
      </c>
      <c r="N43" s="98">
        <v>177482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3151683</v>
      </c>
    </row>
    <row r="44" spans="1:27" ht="11.25" customHeight="1" x14ac:dyDescent="0.2">
      <c r="A44" s="32" t="s">
        <v>300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301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283</v>
      </c>
      <c r="B46" s="99"/>
      <c r="C46" s="99">
        <v>268921</v>
      </c>
      <c r="D46" s="99">
        <v>471600</v>
      </c>
      <c r="E46" s="99">
        <v>547606</v>
      </c>
      <c r="F46" s="99">
        <v>95823</v>
      </c>
      <c r="G46" s="99">
        <v>148916</v>
      </c>
      <c r="H46" s="99">
        <v>63200</v>
      </c>
      <c r="I46" s="99">
        <v>339524</v>
      </c>
      <c r="J46" s="99">
        <v>351773</v>
      </c>
      <c r="K46" s="99">
        <v>311944</v>
      </c>
      <c r="L46" s="99">
        <v>194887</v>
      </c>
      <c r="M46" s="99">
        <v>180007</v>
      </c>
      <c r="N46" s="99">
        <v>177482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3151683</v>
      </c>
    </row>
    <row r="47" spans="1:27" ht="11.25" customHeight="1" x14ac:dyDescent="0.2">
      <c r="A47" s="32" t="s">
        <v>0</v>
      </c>
      <c r="C47" s="98">
        <v>268895</v>
      </c>
      <c r="D47" s="98">
        <v>471556</v>
      </c>
      <c r="E47" s="98">
        <v>547557</v>
      </c>
      <c r="F47" s="98">
        <v>117465</v>
      </c>
      <c r="G47" s="98">
        <v>169516</v>
      </c>
      <c r="H47" s="98">
        <v>122516</v>
      </c>
      <c r="I47" s="98">
        <v>339500</v>
      </c>
      <c r="J47" s="98">
        <v>351748</v>
      </c>
      <c r="K47" s="98">
        <v>311921</v>
      </c>
      <c r="L47" s="98">
        <v>194872</v>
      </c>
      <c r="M47" s="98">
        <v>179994</v>
      </c>
      <c r="N47" s="98">
        <v>177463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3253003</v>
      </c>
    </row>
    <row r="48" spans="1:27" ht="11.25" customHeight="1" x14ac:dyDescent="0.2">
      <c r="A48" s="32" t="s">
        <v>1</v>
      </c>
      <c r="C48" s="101">
        <v>26</v>
      </c>
      <c r="D48" s="101">
        <v>44</v>
      </c>
      <c r="E48" s="101">
        <v>49</v>
      </c>
      <c r="F48" s="101">
        <v>-21642</v>
      </c>
      <c r="G48" s="101">
        <v>-20600</v>
      </c>
      <c r="H48" s="101">
        <v>-59316</v>
      </c>
      <c r="I48" s="101">
        <v>24</v>
      </c>
      <c r="J48" s="101">
        <v>25</v>
      </c>
      <c r="K48" s="101">
        <v>23</v>
      </c>
      <c r="L48" s="101">
        <v>15</v>
      </c>
      <c r="M48" s="101">
        <v>13</v>
      </c>
      <c r="N48" s="101">
        <v>19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-101320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275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25</v>
      </c>
      <c r="D7" s="163">
        <v>75</v>
      </c>
      <c r="E7" s="163">
        <v>75</v>
      </c>
      <c r="F7" s="163">
        <v>75</v>
      </c>
      <c r="G7" s="163">
        <v>75</v>
      </c>
      <c r="H7" s="163">
        <v>75</v>
      </c>
      <c r="I7" s="163">
        <v>75</v>
      </c>
      <c r="J7" s="163">
        <v>75</v>
      </c>
      <c r="K7" s="163">
        <v>75</v>
      </c>
      <c r="L7" s="163">
        <v>75</v>
      </c>
      <c r="M7" s="163">
        <v>75</v>
      </c>
      <c r="N7" s="163">
        <v>75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35.3827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278</v>
      </c>
      <c r="B9" s="166"/>
      <c r="C9" s="166">
        <v>13.9785</v>
      </c>
      <c r="D9" s="166">
        <v>42.857100000000003</v>
      </c>
      <c r="E9" s="166">
        <v>41.935499999999998</v>
      </c>
      <c r="F9" s="166">
        <v>43.333300000000001</v>
      </c>
      <c r="G9" s="166">
        <v>41.935499999999998</v>
      </c>
      <c r="H9" s="166">
        <v>41.666699999999999</v>
      </c>
      <c r="I9" s="166">
        <v>41.935499999999998</v>
      </c>
      <c r="J9" s="166">
        <v>43.548400000000001</v>
      </c>
      <c r="K9" s="166">
        <v>40</v>
      </c>
      <c r="L9" s="166">
        <v>43.548400000000001</v>
      </c>
      <c r="M9" s="166">
        <v>41.666699999999999</v>
      </c>
      <c r="N9" s="166">
        <v>40.322600000000001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19.840199999999999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279</v>
      </c>
      <c r="B11" s="161"/>
      <c r="C11" s="163">
        <v>13.9785</v>
      </c>
      <c r="D11" s="163">
        <v>42.857100000000003</v>
      </c>
      <c r="E11" s="163">
        <v>41.935499999999998</v>
      </c>
      <c r="F11" s="163">
        <v>43.333300000000001</v>
      </c>
      <c r="G11" s="163">
        <v>41.935499999999998</v>
      </c>
      <c r="H11" s="163">
        <v>41.666699999999999</v>
      </c>
      <c r="I11" s="163">
        <v>41.935499999999998</v>
      </c>
      <c r="J11" s="163">
        <v>43.548400000000001</v>
      </c>
      <c r="K11" s="163">
        <v>40</v>
      </c>
      <c r="L11" s="163">
        <v>43.548400000000001</v>
      </c>
      <c r="M11" s="163">
        <v>41.666699999999999</v>
      </c>
      <c r="N11" s="163">
        <v>40.322600000000001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19.840199999999999</v>
      </c>
    </row>
    <row r="12" spans="1:27" ht="11.25" customHeight="1" x14ac:dyDescent="0.2">
      <c r="A12" s="163" t="s">
        <v>280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281</v>
      </c>
      <c r="B14" s="161"/>
      <c r="C14" s="163">
        <v>-1382962</v>
      </c>
      <c r="D14" s="163">
        <v>-1370787</v>
      </c>
      <c r="E14" s="163">
        <v>-1574471</v>
      </c>
      <c r="F14" s="163">
        <v>-1634939</v>
      </c>
      <c r="G14" s="163">
        <v>-1634285</v>
      </c>
      <c r="H14" s="163">
        <v>-1504068</v>
      </c>
      <c r="I14" s="163">
        <v>-1174460</v>
      </c>
      <c r="J14" s="163">
        <v>-1020685</v>
      </c>
      <c r="K14" s="163">
        <v>-1046560</v>
      </c>
      <c r="L14" s="163">
        <v>-1423774</v>
      </c>
      <c r="M14" s="163">
        <v>-1263762</v>
      </c>
      <c r="N14" s="163">
        <v>-1181000</v>
      </c>
      <c r="O14" s="163">
        <v>23345</v>
      </c>
      <c r="P14" s="163">
        <v>21439</v>
      </c>
      <c r="Q14" s="163">
        <v>23123</v>
      </c>
      <c r="R14" s="163">
        <v>23009</v>
      </c>
      <c r="S14" s="163">
        <v>22894</v>
      </c>
      <c r="T14" s="163">
        <v>21897</v>
      </c>
      <c r="U14" s="163">
        <v>22652</v>
      </c>
      <c r="V14" s="163">
        <v>22525</v>
      </c>
      <c r="W14" s="163">
        <v>21533</v>
      </c>
      <c r="X14" s="163">
        <v>23121</v>
      </c>
      <c r="Y14" s="163">
        <v>20426</v>
      </c>
      <c r="Z14" s="163">
        <v>21992</v>
      </c>
      <c r="AA14" s="163">
        <v>-15943797</v>
      </c>
    </row>
    <row r="15" spans="1:27" ht="11.25" customHeight="1" thickBot="1" x14ac:dyDescent="0.25">
      <c r="A15" s="163" t="s">
        <v>282</v>
      </c>
      <c r="B15" s="161"/>
      <c r="C15" s="163">
        <v>19179</v>
      </c>
      <c r="D15" s="163">
        <v>16792</v>
      </c>
      <c r="E15" s="163">
        <v>19077</v>
      </c>
      <c r="F15" s="163">
        <v>17573</v>
      </c>
      <c r="G15" s="163">
        <v>19015</v>
      </c>
      <c r="H15" s="163">
        <v>18509</v>
      </c>
      <c r="I15" s="163">
        <v>18930</v>
      </c>
      <c r="J15" s="163">
        <v>17965</v>
      </c>
      <c r="K15" s="163">
        <v>19301</v>
      </c>
      <c r="L15" s="163">
        <v>17938</v>
      </c>
      <c r="M15" s="163">
        <v>18294</v>
      </c>
      <c r="N15" s="163">
        <v>19390</v>
      </c>
      <c r="O15" s="163">
        <v>18407</v>
      </c>
      <c r="P15" s="163">
        <v>16079</v>
      </c>
      <c r="Q15" s="163">
        <v>18232</v>
      </c>
      <c r="R15" s="163">
        <v>16759</v>
      </c>
      <c r="S15" s="163">
        <v>18051</v>
      </c>
      <c r="T15" s="163">
        <v>17518</v>
      </c>
      <c r="U15" s="163">
        <v>17860</v>
      </c>
      <c r="V15" s="163">
        <v>17760</v>
      </c>
      <c r="W15" s="163">
        <v>17227</v>
      </c>
      <c r="X15" s="163">
        <v>16752</v>
      </c>
      <c r="Y15" s="163">
        <v>17873</v>
      </c>
      <c r="Z15" s="163">
        <v>17340</v>
      </c>
      <c r="AA15" s="163">
        <v>431821</v>
      </c>
    </row>
    <row r="16" spans="1:27" ht="11.25" customHeight="1" thickBot="1" x14ac:dyDescent="0.25">
      <c r="A16" s="165" t="s">
        <v>283</v>
      </c>
      <c r="B16" s="166"/>
      <c r="C16" s="166">
        <v>-1363783</v>
      </c>
      <c r="D16" s="166">
        <v>-1353995</v>
      </c>
      <c r="E16" s="166">
        <v>-1555394</v>
      </c>
      <c r="F16" s="166">
        <v>-1617366</v>
      </c>
      <c r="G16" s="166">
        <v>-1615270</v>
      </c>
      <c r="H16" s="166">
        <v>-1485559</v>
      </c>
      <c r="I16" s="166">
        <v>-1155530</v>
      </c>
      <c r="J16" s="166">
        <v>-1002720</v>
      </c>
      <c r="K16" s="166">
        <v>-1027259</v>
      </c>
      <c r="L16" s="166">
        <v>-1405836</v>
      </c>
      <c r="M16" s="166">
        <v>-1245468</v>
      </c>
      <c r="N16" s="166">
        <v>-1161610</v>
      </c>
      <c r="O16" s="166">
        <v>41752</v>
      </c>
      <c r="P16" s="166">
        <v>37518</v>
      </c>
      <c r="Q16" s="166">
        <v>41355</v>
      </c>
      <c r="R16" s="166">
        <v>39768</v>
      </c>
      <c r="S16" s="166">
        <v>40945</v>
      </c>
      <c r="T16" s="166">
        <v>39415</v>
      </c>
      <c r="U16" s="166">
        <v>40512</v>
      </c>
      <c r="V16" s="166">
        <v>40285</v>
      </c>
      <c r="W16" s="166">
        <v>38760</v>
      </c>
      <c r="X16" s="166">
        <v>39873</v>
      </c>
      <c r="Y16" s="166">
        <v>38299</v>
      </c>
      <c r="Z16" s="166">
        <v>39332</v>
      </c>
      <c r="AA16" s="167">
        <v>-15511976</v>
      </c>
    </row>
    <row r="18" spans="1:27" ht="12" customHeight="1" x14ac:dyDescent="0.2">
      <c r="A18" s="253" t="s">
        <v>284</v>
      </c>
    </row>
    <row r="19" spans="1:27" ht="11.25" customHeight="1" x14ac:dyDescent="0.2">
      <c r="A19" s="255" t="s">
        <v>285</v>
      </c>
      <c r="B19" s="7"/>
      <c r="C19" s="255">
        <v>27.75</v>
      </c>
      <c r="D19" s="255">
        <v>24.5</v>
      </c>
      <c r="E19" s="255">
        <v>21.5</v>
      </c>
      <c r="F19" s="255">
        <v>19.75</v>
      </c>
      <c r="G19" s="255">
        <v>19.75</v>
      </c>
      <c r="H19" s="255">
        <v>21.9</v>
      </c>
      <c r="I19" s="255">
        <v>34.1</v>
      </c>
      <c r="J19" s="255">
        <v>40.25</v>
      </c>
      <c r="K19" s="255">
        <v>35.25</v>
      </c>
      <c r="L19" s="255">
        <v>27.4</v>
      </c>
      <c r="M19" s="255">
        <v>29.15</v>
      </c>
      <c r="N19" s="255">
        <v>31.4</v>
      </c>
      <c r="O19" s="255">
        <v>33.35</v>
      </c>
      <c r="P19" s="255">
        <v>31.1</v>
      </c>
      <c r="Q19" s="255">
        <v>27.6</v>
      </c>
      <c r="R19" s="255">
        <v>22.95</v>
      </c>
      <c r="S19" s="255">
        <v>20.85</v>
      </c>
      <c r="T19" s="255">
        <v>24.6</v>
      </c>
      <c r="U19" s="255">
        <v>40.85</v>
      </c>
      <c r="V19" s="255">
        <v>45.85</v>
      </c>
      <c r="W19" s="255">
        <v>39.6</v>
      </c>
      <c r="X19" s="255">
        <v>27.35</v>
      </c>
      <c r="Y19" s="255">
        <v>29.35</v>
      </c>
      <c r="Z19" s="255">
        <v>34.1</v>
      </c>
      <c r="AA19" s="255"/>
    </row>
    <row r="20" spans="1:27" ht="11.25" customHeight="1" x14ac:dyDescent="0.2">
      <c r="A20" s="255" t="s">
        <v>286</v>
      </c>
      <c r="B20" s="7"/>
      <c r="C20" s="255">
        <v>28.75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287</v>
      </c>
      <c r="B21" s="7"/>
      <c r="C21" s="8">
        <v>-1</v>
      </c>
      <c r="D21" s="8">
        <v>-0.69999999999999929</v>
      </c>
      <c r="E21" s="8">
        <v>0</v>
      </c>
      <c r="F21" s="8">
        <v>-0.60000000000000142</v>
      </c>
      <c r="G21" s="8">
        <v>-0.75</v>
      </c>
      <c r="H21" s="8">
        <v>-1</v>
      </c>
      <c r="I21" s="8">
        <v>-0.25</v>
      </c>
      <c r="J21" s="8">
        <v>-1.6</v>
      </c>
      <c r="K21" s="8">
        <v>-1.85</v>
      </c>
      <c r="L21" s="8">
        <v>-0.10000000000000142</v>
      </c>
      <c r="M21" s="8">
        <v>-0.10000000000000142</v>
      </c>
      <c r="N21" s="8">
        <v>-0.10000000000000142</v>
      </c>
      <c r="O21" s="8">
        <v>-0.64999999999999858</v>
      </c>
      <c r="P21" s="8">
        <v>-0.64999999999999858</v>
      </c>
      <c r="Q21" s="8">
        <v>-0.64999999999999858</v>
      </c>
      <c r="R21" s="8">
        <v>-0.65000000000000213</v>
      </c>
      <c r="S21" s="8">
        <v>-0.64999999999999858</v>
      </c>
      <c r="T21" s="8">
        <v>-0.64999999999999858</v>
      </c>
      <c r="U21" s="8">
        <v>-0.64999999999999858</v>
      </c>
      <c r="V21" s="8">
        <v>-0.64999999999999858</v>
      </c>
      <c r="W21" s="8">
        <v>-0.64999999999999858</v>
      </c>
      <c r="X21" s="8">
        <v>-0.64999999999999858</v>
      </c>
      <c r="Y21" s="8">
        <v>-1.65</v>
      </c>
      <c r="Z21" s="8">
        <v>-0.64999999999999858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288</v>
      </c>
      <c r="B23" s="7"/>
      <c r="C23" s="255">
        <v>22</v>
      </c>
      <c r="D23" s="255">
        <v>19</v>
      </c>
      <c r="E23" s="255">
        <v>17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289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290</v>
      </c>
      <c r="B25" s="7"/>
      <c r="C25" s="8">
        <v>-0.25</v>
      </c>
      <c r="D25" s="8">
        <v>-0.25</v>
      </c>
      <c r="E25" s="8">
        <v>-0.25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70.071399999999997</v>
      </c>
      <c r="D28" s="255">
        <v>70.071399999999997</v>
      </c>
      <c r="E28" s="255">
        <v>70.071399999999997</v>
      </c>
      <c r="F28" s="255">
        <v>64.3125</v>
      </c>
      <c r="G28" s="255">
        <v>64.3125</v>
      </c>
      <c r="H28" s="255">
        <v>64.3125</v>
      </c>
      <c r="I28" s="255">
        <v>70.071399999999997</v>
      </c>
      <c r="J28" s="255">
        <v>70.071399999999997</v>
      </c>
      <c r="K28" s="255">
        <v>70.071399999999997</v>
      </c>
      <c r="L28" s="255">
        <v>70.071399999999997</v>
      </c>
      <c r="M28" s="255">
        <v>70.071399999999997</v>
      </c>
      <c r="N28" s="255">
        <v>70.071399999999997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54.575000000000003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291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278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279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280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281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282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284</v>
      </c>
    </row>
    <row r="47" spans="1:27" ht="11.25" customHeight="1" x14ac:dyDescent="0.2">
      <c r="A47" s="255" t="s">
        <v>285</v>
      </c>
      <c r="B47" s="7"/>
      <c r="C47" s="255">
        <v>27.75</v>
      </c>
      <c r="D47" s="255">
        <v>24.5</v>
      </c>
      <c r="E47" s="255">
        <v>21.5</v>
      </c>
      <c r="F47" s="255">
        <v>19.75</v>
      </c>
      <c r="G47" s="255">
        <v>19.75</v>
      </c>
      <c r="H47" s="255">
        <v>21.9</v>
      </c>
      <c r="I47" s="255">
        <v>34.1</v>
      </c>
      <c r="J47" s="255">
        <v>40.25</v>
      </c>
      <c r="K47" s="255">
        <v>35.25</v>
      </c>
      <c r="L47" s="255">
        <v>27.4</v>
      </c>
      <c r="M47" s="255">
        <v>29.15</v>
      </c>
      <c r="N47" s="255">
        <v>31.4</v>
      </c>
      <c r="O47" s="255">
        <v>33.35</v>
      </c>
      <c r="P47" s="255">
        <v>31.1</v>
      </c>
      <c r="Q47" s="255">
        <v>27.6</v>
      </c>
      <c r="R47" s="255">
        <v>22.95</v>
      </c>
      <c r="S47" s="255">
        <v>20.85</v>
      </c>
      <c r="T47" s="255">
        <v>24.6</v>
      </c>
      <c r="U47" s="255">
        <v>40.85</v>
      </c>
      <c r="V47" s="255">
        <v>45.85</v>
      </c>
      <c r="W47" s="255">
        <v>39.6</v>
      </c>
      <c r="X47" s="255">
        <v>27.35</v>
      </c>
      <c r="Y47" s="255">
        <v>29.35</v>
      </c>
      <c r="Z47" s="255">
        <v>34.1</v>
      </c>
      <c r="AA47" s="255"/>
    </row>
    <row r="48" spans="1:27" ht="11.25" customHeight="1" x14ac:dyDescent="0.2">
      <c r="A48" s="255" t="s">
        <v>286</v>
      </c>
      <c r="B48" s="7"/>
      <c r="C48" s="255">
        <v>28.75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287</v>
      </c>
      <c r="B49" s="7"/>
      <c r="C49" s="8">
        <v>-1</v>
      </c>
      <c r="D49" s="8">
        <v>-0.69999999999999929</v>
      </c>
      <c r="E49" s="8">
        <v>0</v>
      </c>
      <c r="F49" s="8">
        <v>-0.60000000000000142</v>
      </c>
      <c r="G49" s="8">
        <v>-0.75</v>
      </c>
      <c r="H49" s="8">
        <v>-1</v>
      </c>
      <c r="I49" s="8">
        <v>-0.25</v>
      </c>
      <c r="J49" s="8">
        <v>-1.6</v>
      </c>
      <c r="K49" s="8">
        <v>-1.85</v>
      </c>
      <c r="L49" s="8">
        <v>-0.10000000000000142</v>
      </c>
      <c r="M49" s="8">
        <v>-0.10000000000000142</v>
      </c>
      <c r="N49" s="8">
        <v>-0.10000000000000142</v>
      </c>
      <c r="O49" s="8">
        <v>-0.64999999999999858</v>
      </c>
      <c r="P49" s="8">
        <v>-0.64999999999999858</v>
      </c>
      <c r="Q49" s="8">
        <v>-0.64999999999999858</v>
      </c>
      <c r="R49" s="8">
        <v>-0.65000000000000213</v>
      </c>
      <c r="S49" s="8">
        <v>-0.64999999999999858</v>
      </c>
      <c r="T49" s="8">
        <v>-0.64999999999999858</v>
      </c>
      <c r="U49" s="8">
        <v>-0.64999999999999858</v>
      </c>
      <c r="V49" s="8">
        <v>-0.64999999999999858</v>
      </c>
      <c r="W49" s="8">
        <v>-0.64999999999999858</v>
      </c>
      <c r="X49" s="8">
        <v>-0.64999999999999858</v>
      </c>
      <c r="Y49" s="8">
        <v>-1.65</v>
      </c>
      <c r="Z49" s="8">
        <v>-0.64999999999999858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288</v>
      </c>
      <c r="B51" s="7"/>
      <c r="C51" s="255">
        <v>22</v>
      </c>
      <c r="D51" s="255">
        <v>19</v>
      </c>
      <c r="E51" s="255">
        <v>17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289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290</v>
      </c>
      <c r="B53" s="7"/>
      <c r="C53" s="8">
        <v>-0.25</v>
      </c>
      <c r="D53" s="8">
        <v>-0.25</v>
      </c>
      <c r="E53" s="8">
        <v>-0.25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753.87980000000005</v>
      </c>
      <c r="D63" s="163">
        <v>836.8297</v>
      </c>
      <c r="E63" s="163">
        <v>883.0154</v>
      </c>
      <c r="F63" s="163">
        <v>611.2269</v>
      </c>
      <c r="G63" s="163">
        <v>581.12689999999998</v>
      </c>
      <c r="H63" s="163">
        <v>518.85</v>
      </c>
      <c r="I63" s="163">
        <v>662.27689999999996</v>
      </c>
      <c r="J63" s="163">
        <v>684.13890000000004</v>
      </c>
      <c r="K63" s="163">
        <v>703.97500000000002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506.00360000000001</v>
      </c>
    </row>
    <row r="64" spans="1:27" ht="11.25" customHeight="1" thickBot="1" x14ac:dyDescent="0.25">
      <c r="A64" s="163" t="s">
        <v>277</v>
      </c>
      <c r="B64" s="161"/>
      <c r="C64" s="163">
        <v>780.97799999999995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302.37400000000002</v>
      </c>
    </row>
    <row r="65" spans="1:27" ht="11.25" customHeight="1" thickBot="1" x14ac:dyDescent="0.25">
      <c r="A65" s="165" t="s">
        <v>278</v>
      </c>
      <c r="B65" s="166"/>
      <c r="C65" s="166">
        <v>765.82629999999995</v>
      </c>
      <c r="D65" s="166">
        <v>750.83270000000005</v>
      </c>
      <c r="E65" s="166">
        <v>783.03009999999995</v>
      </c>
      <c r="F65" s="166">
        <v>561.69920000000002</v>
      </c>
      <c r="G65" s="166">
        <v>543.08330000000001</v>
      </c>
      <c r="H65" s="166">
        <v>516.21389999999997</v>
      </c>
      <c r="I65" s="166">
        <v>513.83280000000002</v>
      </c>
      <c r="J65" s="166">
        <v>530.99760000000003</v>
      </c>
      <c r="K65" s="166">
        <v>527.49249999999995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416.55540000000002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279</v>
      </c>
      <c r="B67" s="161"/>
      <c r="C67" s="163">
        <v>754.8048</v>
      </c>
      <c r="D67" s="163">
        <v>750.83270000000005</v>
      </c>
      <c r="E67" s="163">
        <v>783.03009999999995</v>
      </c>
      <c r="F67" s="163">
        <v>561.69920000000002</v>
      </c>
      <c r="G67" s="163">
        <v>543.08330000000001</v>
      </c>
      <c r="H67" s="163">
        <v>516.21389999999997</v>
      </c>
      <c r="I67" s="163">
        <v>513.83280000000002</v>
      </c>
      <c r="J67" s="163">
        <v>530.99760000000003</v>
      </c>
      <c r="K67" s="163">
        <v>527.49249999999995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416.08730000000003</v>
      </c>
    </row>
    <row r="68" spans="1:27" ht="11.25" customHeight="1" x14ac:dyDescent="0.2">
      <c r="A68" s="163" t="s">
        <v>280</v>
      </c>
      <c r="B68" s="161"/>
      <c r="C68" s="254">
        <v>11.021499999999946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0.46809999999999263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281</v>
      </c>
      <c r="B70" s="161"/>
      <c r="C70" s="163">
        <v>-21719021</v>
      </c>
      <c r="D70" s="163">
        <v>-16100663</v>
      </c>
      <c r="E70" s="163">
        <v>-18132507</v>
      </c>
      <c r="F70" s="163">
        <v>-14537828</v>
      </c>
      <c r="G70" s="163">
        <v>-14615005</v>
      </c>
      <c r="H70" s="163">
        <v>-12554768</v>
      </c>
      <c r="I70" s="163">
        <v>-16084258</v>
      </c>
      <c r="J70" s="163">
        <v>-14375550</v>
      </c>
      <c r="K70" s="163">
        <v>-13710467</v>
      </c>
      <c r="L70" s="163">
        <v>-12183152</v>
      </c>
      <c r="M70" s="163">
        <v>-10912722</v>
      </c>
      <c r="N70" s="163">
        <v>-9819458</v>
      </c>
      <c r="O70" s="163">
        <v>-1462340</v>
      </c>
      <c r="P70" s="163">
        <v>-1704239</v>
      </c>
      <c r="Q70" s="163">
        <v>-2386150</v>
      </c>
      <c r="R70" s="163">
        <v>-2940579</v>
      </c>
      <c r="S70" s="163">
        <v>-3399082</v>
      </c>
      <c r="T70" s="163">
        <v>-2740110</v>
      </c>
      <c r="U70" s="163">
        <v>-405140</v>
      </c>
      <c r="V70" s="163">
        <v>279131</v>
      </c>
      <c r="W70" s="163">
        <v>-324603</v>
      </c>
      <c r="X70" s="163">
        <v>-2146269</v>
      </c>
      <c r="Y70" s="163">
        <v>-1871570</v>
      </c>
      <c r="Z70" s="163">
        <v>-1313144</v>
      </c>
      <c r="AA70" s="163">
        <v>-195159494</v>
      </c>
    </row>
    <row r="71" spans="1:27" ht="11.25" customHeight="1" thickBot="1" x14ac:dyDescent="0.25">
      <c r="A71" s="163" t="s">
        <v>282</v>
      </c>
      <c r="B71" s="161"/>
      <c r="C71" s="163">
        <v>-13911129</v>
      </c>
      <c r="D71" s="163">
        <v>-12714708</v>
      </c>
      <c r="E71" s="163">
        <v>-14733285</v>
      </c>
      <c r="F71" s="163">
        <v>-9569596</v>
      </c>
      <c r="G71" s="163">
        <v>-10612721</v>
      </c>
      <c r="H71" s="163">
        <v>-10509476</v>
      </c>
      <c r="I71" s="163">
        <v>-7511570</v>
      </c>
      <c r="J71" s="163">
        <v>-6784506</v>
      </c>
      <c r="K71" s="163">
        <v>-7652379</v>
      </c>
      <c r="L71" s="163">
        <v>-7746715</v>
      </c>
      <c r="M71" s="163">
        <v>-7699557</v>
      </c>
      <c r="N71" s="163">
        <v>-7864108</v>
      </c>
      <c r="O71" s="163">
        <v>-1336320</v>
      </c>
      <c r="P71" s="163">
        <v>-1357671</v>
      </c>
      <c r="Q71" s="163">
        <v>-1524204</v>
      </c>
      <c r="R71" s="163">
        <v>-1161308</v>
      </c>
      <c r="S71" s="163">
        <v>-1307699</v>
      </c>
      <c r="T71" s="163">
        <v>-1349817</v>
      </c>
      <c r="U71" s="163">
        <v>-982272</v>
      </c>
      <c r="V71" s="163">
        <v>-897465</v>
      </c>
      <c r="W71" s="163">
        <v>-928145</v>
      </c>
      <c r="X71" s="163">
        <v>-1137506</v>
      </c>
      <c r="Y71" s="163">
        <v>-1046835</v>
      </c>
      <c r="Z71" s="163">
        <v>-936303</v>
      </c>
      <c r="AA71" s="163">
        <v>-131275295</v>
      </c>
    </row>
    <row r="72" spans="1:27" ht="11.25" customHeight="1" thickBot="1" x14ac:dyDescent="0.25">
      <c r="A72" s="165" t="s">
        <v>283</v>
      </c>
      <c r="B72" s="166"/>
      <c r="C72" s="166">
        <v>-35630150</v>
      </c>
      <c r="D72" s="166">
        <v>-28815371</v>
      </c>
      <c r="E72" s="166">
        <v>-32865792</v>
      </c>
      <c r="F72" s="166">
        <v>-24107424</v>
      </c>
      <c r="G72" s="166">
        <v>-25227726</v>
      </c>
      <c r="H72" s="166">
        <v>-23064244</v>
      </c>
      <c r="I72" s="166">
        <v>-23595828</v>
      </c>
      <c r="J72" s="166">
        <v>-21160056</v>
      </c>
      <c r="K72" s="166">
        <v>-21362846</v>
      </c>
      <c r="L72" s="166">
        <v>-19929867</v>
      </c>
      <c r="M72" s="166">
        <v>-18612279</v>
      </c>
      <c r="N72" s="166">
        <v>-17683566</v>
      </c>
      <c r="O72" s="166">
        <v>-2798660</v>
      </c>
      <c r="P72" s="166">
        <v>-3061910</v>
      </c>
      <c r="Q72" s="166">
        <v>-3910354</v>
      </c>
      <c r="R72" s="166">
        <v>-4101887</v>
      </c>
      <c r="S72" s="166">
        <v>-4706781</v>
      </c>
      <c r="T72" s="166">
        <v>-4089927</v>
      </c>
      <c r="U72" s="166">
        <v>-1387412</v>
      </c>
      <c r="V72" s="166">
        <v>-618334</v>
      </c>
      <c r="W72" s="166">
        <v>-1252748</v>
      </c>
      <c r="X72" s="166">
        <v>-3283775</v>
      </c>
      <c r="Y72" s="166">
        <v>-2918405</v>
      </c>
      <c r="Z72" s="166">
        <v>-2249447</v>
      </c>
      <c r="AA72" s="167">
        <v>-326434789</v>
      </c>
    </row>
    <row r="74" spans="1:27" ht="12" customHeight="1" x14ac:dyDescent="0.2">
      <c r="A74" s="253" t="s">
        <v>284</v>
      </c>
    </row>
    <row r="75" spans="1:27" ht="11.25" customHeight="1" x14ac:dyDescent="0.2">
      <c r="A75" s="255" t="s">
        <v>285</v>
      </c>
      <c r="B75" s="7"/>
      <c r="C75" s="255">
        <v>25.75</v>
      </c>
      <c r="D75" s="255">
        <v>22.5</v>
      </c>
      <c r="E75" s="255">
        <v>19.5</v>
      </c>
      <c r="F75" s="255">
        <v>17.75</v>
      </c>
      <c r="G75" s="255">
        <v>17.25</v>
      </c>
      <c r="H75" s="255">
        <v>18.149999999999999</v>
      </c>
      <c r="I75" s="255">
        <v>29.1</v>
      </c>
      <c r="J75" s="255">
        <v>36.75</v>
      </c>
      <c r="K75" s="255">
        <v>33.5</v>
      </c>
      <c r="L75" s="255">
        <v>25.9</v>
      </c>
      <c r="M75" s="255">
        <v>27.9</v>
      </c>
      <c r="N75" s="255">
        <v>30.9</v>
      </c>
      <c r="O75" s="255">
        <v>32.35</v>
      </c>
      <c r="P75" s="255">
        <v>29.6</v>
      </c>
      <c r="Q75" s="255">
        <v>25.6</v>
      </c>
      <c r="R75" s="255">
        <v>20.85</v>
      </c>
      <c r="S75" s="255">
        <v>17.600000000000001</v>
      </c>
      <c r="T75" s="255">
        <v>19.600000000000001</v>
      </c>
      <c r="U75" s="255">
        <v>35.85</v>
      </c>
      <c r="V75" s="255">
        <v>41.85</v>
      </c>
      <c r="W75" s="255">
        <v>36.6</v>
      </c>
      <c r="X75" s="255">
        <v>26.1</v>
      </c>
      <c r="Y75" s="255">
        <v>28.1</v>
      </c>
      <c r="Z75" s="255">
        <v>32.85</v>
      </c>
      <c r="AA75" s="255"/>
    </row>
    <row r="76" spans="1:27" ht="11.25" customHeight="1" x14ac:dyDescent="0.2">
      <c r="A76" s="255" t="s">
        <v>286</v>
      </c>
      <c r="B76" s="7"/>
      <c r="C76" s="255">
        <v>26.75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287</v>
      </c>
      <c r="B77" s="7"/>
      <c r="C77" s="8">
        <v>-1</v>
      </c>
      <c r="D77" s="8">
        <v>-0.69999999999999929</v>
      </c>
      <c r="E77" s="8">
        <v>0</v>
      </c>
      <c r="F77" s="8">
        <v>-0.60000000000000142</v>
      </c>
      <c r="G77" s="8">
        <v>-0.75</v>
      </c>
      <c r="H77" s="8">
        <v>-1</v>
      </c>
      <c r="I77" s="8">
        <v>-0.25</v>
      </c>
      <c r="J77" s="8">
        <v>-1.6</v>
      </c>
      <c r="K77" s="8">
        <v>-1.85</v>
      </c>
      <c r="L77" s="8">
        <v>-0.10000000000000142</v>
      </c>
      <c r="M77" s="8">
        <v>-0.10000000000000142</v>
      </c>
      <c r="N77" s="8">
        <v>-0.10000000000000142</v>
      </c>
      <c r="O77" s="8">
        <v>-0.64999999999999858</v>
      </c>
      <c r="P77" s="8">
        <v>-0.64999999999999858</v>
      </c>
      <c r="Q77" s="8">
        <v>-0.64999999999999858</v>
      </c>
      <c r="R77" s="8">
        <v>-0.64999999999999858</v>
      </c>
      <c r="S77" s="8">
        <v>-0.64999999999999858</v>
      </c>
      <c r="T77" s="8">
        <v>-0.64999999999999858</v>
      </c>
      <c r="U77" s="8">
        <v>-0.64999999999999858</v>
      </c>
      <c r="V77" s="8">
        <v>-0.64999999999999858</v>
      </c>
      <c r="W77" s="8">
        <v>-0.64999999999999858</v>
      </c>
      <c r="X77" s="8">
        <v>-0.64999999999999858</v>
      </c>
      <c r="Y77" s="8">
        <v>-1.65</v>
      </c>
      <c r="Z77" s="8">
        <v>-0.64999999999999858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288</v>
      </c>
      <c r="B79" s="7"/>
      <c r="C79" s="255">
        <v>22</v>
      </c>
      <c r="D79" s="255">
        <v>19</v>
      </c>
      <c r="E79" s="255">
        <v>17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289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290</v>
      </c>
      <c r="B81" s="7"/>
      <c r="C81" s="8">
        <v>-0.25</v>
      </c>
      <c r="D81" s="8">
        <v>-0.25</v>
      </c>
      <c r="E81" s="8">
        <v>-0.25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77.417000000000002</v>
      </c>
      <c r="D84" s="255">
        <v>83.609700000000004</v>
      </c>
      <c r="E84" s="255">
        <v>83.298599999999993</v>
      </c>
      <c r="F84" s="255">
        <v>76.761300000000006</v>
      </c>
      <c r="G84" s="255">
        <v>78.586699999999993</v>
      </c>
      <c r="H84" s="255">
        <v>78.586699999999993</v>
      </c>
      <c r="I84" s="255">
        <v>101.40770000000001</v>
      </c>
      <c r="J84" s="255">
        <v>101.40770000000001</v>
      </c>
      <c r="K84" s="255">
        <v>101.40770000000001</v>
      </c>
      <c r="L84" s="255">
        <v>75.606899999999996</v>
      </c>
      <c r="M84" s="255">
        <v>75.606899999999996</v>
      </c>
      <c r="N84" s="255">
        <v>75.606899999999996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67.683099999999996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292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277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278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279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280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281</v>
      </c>
      <c r="B98" s="161"/>
      <c r="C98" s="163">
        <v>246703</v>
      </c>
      <c r="D98" s="163">
        <v>225562</v>
      </c>
      <c r="E98" s="163">
        <v>78584</v>
      </c>
      <c r="F98" s="163">
        <v>92795</v>
      </c>
      <c r="G98" s="163">
        <v>92758</v>
      </c>
      <c r="H98" s="163">
        <v>-90420</v>
      </c>
      <c r="I98" s="163">
        <v>-145230</v>
      </c>
      <c r="J98" s="163">
        <v>-317170</v>
      </c>
      <c r="K98" s="163">
        <v>-161080</v>
      </c>
      <c r="L98" s="163">
        <v>30471</v>
      </c>
      <c r="M98" s="163">
        <v>219565</v>
      </c>
      <c r="N98" s="163">
        <v>225644</v>
      </c>
      <c r="O98" s="163">
        <v>234623</v>
      </c>
      <c r="P98" s="163">
        <v>202287</v>
      </c>
      <c r="Q98" s="163">
        <v>26878</v>
      </c>
      <c r="R98" s="163">
        <v>63323</v>
      </c>
      <c r="S98" s="163">
        <v>79444</v>
      </c>
      <c r="T98" s="163">
        <v>-124740</v>
      </c>
      <c r="U98" s="163">
        <v>-303649</v>
      </c>
      <c r="V98" s="163">
        <v>-424677</v>
      </c>
      <c r="W98" s="163">
        <v>-265880</v>
      </c>
      <c r="X98" s="163">
        <v>28852</v>
      </c>
      <c r="Y98" s="163">
        <v>194065</v>
      </c>
      <c r="Z98" s="163">
        <v>220755</v>
      </c>
      <c r="AA98" s="163">
        <v>429463</v>
      </c>
    </row>
    <row r="99" spans="1:27" ht="11.25" customHeight="1" thickBot="1" x14ac:dyDescent="0.25">
      <c r="A99" s="163" t="s">
        <v>282</v>
      </c>
      <c r="B99" s="161"/>
      <c r="C99" s="163">
        <v>66928</v>
      </c>
      <c r="D99" s="163">
        <v>68889</v>
      </c>
      <c r="E99" s="163">
        <v>91310</v>
      </c>
      <c r="F99" s="163">
        <v>103636</v>
      </c>
      <c r="G99" s="163">
        <v>123518</v>
      </c>
      <c r="H99" s="163">
        <v>120231</v>
      </c>
      <c r="I99" s="163">
        <v>38199</v>
      </c>
      <c r="J99" s="163">
        <v>18425</v>
      </c>
      <c r="K99" s="163">
        <v>29223</v>
      </c>
      <c r="L99" s="163">
        <v>58260</v>
      </c>
      <c r="M99" s="163">
        <v>61077</v>
      </c>
      <c r="N99" s="163">
        <v>53158</v>
      </c>
      <c r="O99" s="163">
        <v>50852</v>
      </c>
      <c r="P99" s="163">
        <v>53598</v>
      </c>
      <c r="Q99" s="163">
        <v>73238</v>
      </c>
      <c r="R99" s="163">
        <v>87375</v>
      </c>
      <c r="S99" s="163">
        <v>106455</v>
      </c>
      <c r="T99" s="163">
        <v>106305</v>
      </c>
      <c r="U99" s="163">
        <v>15288</v>
      </c>
      <c r="V99" s="163">
        <v>4554</v>
      </c>
      <c r="W99" s="163">
        <v>2158</v>
      </c>
      <c r="X99" s="163">
        <v>55840</v>
      </c>
      <c r="Y99" s="163">
        <v>54966</v>
      </c>
      <c r="Z99" s="163">
        <v>36699</v>
      </c>
      <c r="AA99" s="163">
        <v>1480182</v>
      </c>
    </row>
    <row r="100" spans="1:27" ht="11.25" customHeight="1" thickBot="1" x14ac:dyDescent="0.25">
      <c r="A100" s="165" t="s">
        <v>283</v>
      </c>
      <c r="B100" s="166"/>
      <c r="C100" s="166">
        <v>313631</v>
      </c>
      <c r="D100" s="166">
        <v>294451</v>
      </c>
      <c r="E100" s="166">
        <v>169894</v>
      </c>
      <c r="F100" s="166">
        <v>196431</v>
      </c>
      <c r="G100" s="166">
        <v>216276</v>
      </c>
      <c r="H100" s="166">
        <v>29811</v>
      </c>
      <c r="I100" s="166">
        <v>-107031</v>
      </c>
      <c r="J100" s="166">
        <v>-298745</v>
      </c>
      <c r="K100" s="166">
        <v>-131857</v>
      </c>
      <c r="L100" s="166">
        <v>88731</v>
      </c>
      <c r="M100" s="166">
        <v>280642</v>
      </c>
      <c r="N100" s="166">
        <v>278802</v>
      </c>
      <c r="O100" s="166">
        <v>285475</v>
      </c>
      <c r="P100" s="166">
        <v>255885</v>
      </c>
      <c r="Q100" s="166">
        <v>100116</v>
      </c>
      <c r="R100" s="166">
        <v>150698</v>
      </c>
      <c r="S100" s="166">
        <v>185899</v>
      </c>
      <c r="T100" s="166">
        <v>-18435</v>
      </c>
      <c r="U100" s="166">
        <v>-288361</v>
      </c>
      <c r="V100" s="166">
        <v>-420123</v>
      </c>
      <c r="W100" s="166">
        <v>-263722</v>
      </c>
      <c r="X100" s="166">
        <v>84692</v>
      </c>
      <c r="Y100" s="166">
        <v>249031</v>
      </c>
      <c r="Z100" s="166">
        <v>257454</v>
      </c>
      <c r="AA100" s="167">
        <v>1909645</v>
      </c>
    </row>
    <row r="102" spans="1:27" ht="12" customHeight="1" x14ac:dyDescent="0.2">
      <c r="A102" s="253" t="s">
        <v>284</v>
      </c>
    </row>
    <row r="103" spans="1:27" ht="11.25" customHeight="1" x14ac:dyDescent="0.2">
      <c r="A103" s="255" t="s">
        <v>285</v>
      </c>
      <c r="B103" s="7"/>
      <c r="C103" s="255">
        <v>27.75</v>
      </c>
      <c r="D103" s="255">
        <v>24.5</v>
      </c>
      <c r="E103" s="255">
        <v>21.5</v>
      </c>
      <c r="F103" s="255">
        <v>19.75</v>
      </c>
      <c r="G103" s="255">
        <v>19.75</v>
      </c>
      <c r="H103" s="255">
        <v>21.9</v>
      </c>
      <c r="I103" s="255">
        <v>34.1</v>
      </c>
      <c r="J103" s="255">
        <v>40.25</v>
      </c>
      <c r="K103" s="255">
        <v>35.25</v>
      </c>
      <c r="L103" s="255">
        <v>27.4</v>
      </c>
      <c r="M103" s="255">
        <v>29.15</v>
      </c>
      <c r="N103" s="255">
        <v>31.4</v>
      </c>
      <c r="O103" s="255">
        <v>33.35</v>
      </c>
      <c r="P103" s="255">
        <v>31.1</v>
      </c>
      <c r="Q103" s="255">
        <v>27.6</v>
      </c>
      <c r="R103" s="255">
        <v>22.95</v>
      </c>
      <c r="S103" s="255">
        <v>20.85</v>
      </c>
      <c r="T103" s="255">
        <v>24.6</v>
      </c>
      <c r="U103" s="255">
        <v>40.85</v>
      </c>
      <c r="V103" s="255">
        <v>45.85</v>
      </c>
      <c r="W103" s="255">
        <v>39.6</v>
      </c>
      <c r="X103" s="255">
        <v>27.35</v>
      </c>
      <c r="Y103" s="255">
        <v>29.35</v>
      </c>
      <c r="Z103" s="255">
        <v>34.1</v>
      </c>
      <c r="AA103" s="255"/>
    </row>
    <row r="104" spans="1:27" ht="11.25" customHeight="1" x14ac:dyDescent="0.2">
      <c r="A104" s="255" t="s">
        <v>286</v>
      </c>
      <c r="B104" s="7"/>
      <c r="C104" s="255">
        <v>28.75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287</v>
      </c>
      <c r="B105" s="7"/>
      <c r="C105" s="8">
        <v>-1</v>
      </c>
      <c r="D105" s="8">
        <v>-0.69999999999999929</v>
      </c>
      <c r="E105" s="8">
        <v>0</v>
      </c>
      <c r="F105" s="8">
        <v>-0.60000000000000142</v>
      </c>
      <c r="G105" s="8">
        <v>-0.75</v>
      </c>
      <c r="H105" s="8">
        <v>-1</v>
      </c>
      <c r="I105" s="8">
        <v>-0.25</v>
      </c>
      <c r="J105" s="8">
        <v>-1.6</v>
      </c>
      <c r="K105" s="8">
        <v>-1.85</v>
      </c>
      <c r="L105" s="8">
        <v>-0.10000000000000142</v>
      </c>
      <c r="M105" s="8">
        <v>-0.10000000000000142</v>
      </c>
      <c r="N105" s="8">
        <v>-0.10000000000000142</v>
      </c>
      <c r="O105" s="8">
        <v>-0.64999999999999858</v>
      </c>
      <c r="P105" s="8">
        <v>-0.64999999999999858</v>
      </c>
      <c r="Q105" s="8">
        <v>-0.64999999999999858</v>
      </c>
      <c r="R105" s="8">
        <v>-0.65000000000000213</v>
      </c>
      <c r="S105" s="8">
        <v>-0.64999999999999858</v>
      </c>
      <c r="T105" s="8">
        <v>-0.64999999999999858</v>
      </c>
      <c r="U105" s="8">
        <v>-0.64999999999999858</v>
      </c>
      <c r="V105" s="8">
        <v>-0.64999999999999858</v>
      </c>
      <c r="W105" s="8">
        <v>-0.64999999999999858</v>
      </c>
      <c r="X105" s="8">
        <v>-0.64999999999999858</v>
      </c>
      <c r="Y105" s="8">
        <v>-1.65</v>
      </c>
      <c r="Z105" s="8">
        <v>-0.64999999999999858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288</v>
      </c>
      <c r="B107" s="7"/>
      <c r="C107" s="255">
        <v>22</v>
      </c>
      <c r="D107" s="255">
        <v>19</v>
      </c>
      <c r="E107" s="255">
        <v>17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289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290</v>
      </c>
      <c r="B109" s="7"/>
      <c r="C109" s="8">
        <v>-0.25</v>
      </c>
      <c r="D109" s="8">
        <v>-0.25</v>
      </c>
      <c r="E109" s="8">
        <v>-0.25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278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279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280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281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282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284</v>
      </c>
    </row>
    <row r="131" spans="1:27" ht="11.25" customHeight="1" x14ac:dyDescent="0.2">
      <c r="A131" s="255" t="s">
        <v>285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286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287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288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289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290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293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-776.06489999999997</v>
      </c>
      <c r="D147" s="163">
        <v>-859.05880000000002</v>
      </c>
      <c r="E147" s="163">
        <v>-822.44949999999994</v>
      </c>
      <c r="F147" s="163">
        <v>-785.75289999999995</v>
      </c>
      <c r="G147" s="163">
        <v>-686.99659999999994</v>
      </c>
      <c r="H147" s="163">
        <v>-848.1277</v>
      </c>
      <c r="I147" s="163">
        <v>-518.40740000000005</v>
      </c>
      <c r="J147" s="163">
        <v>-537.95050000000003</v>
      </c>
      <c r="K147" s="163">
        <v>-551.57579999999996</v>
      </c>
      <c r="L147" s="163">
        <v>-617.5924</v>
      </c>
      <c r="M147" s="163">
        <v>-762.71360000000004</v>
      </c>
      <c r="N147" s="163">
        <v>-839.53359999999998</v>
      </c>
      <c r="O147" s="163">
        <v>-907.60950000000003</v>
      </c>
      <c r="P147" s="163">
        <v>-844.76779999999997</v>
      </c>
      <c r="Q147" s="163">
        <v>-779.24369999999999</v>
      </c>
      <c r="R147" s="163">
        <v>-892.88170000000002</v>
      </c>
      <c r="S147" s="163">
        <v>-911.21029999999996</v>
      </c>
      <c r="T147" s="163">
        <v>-922.87890000000004</v>
      </c>
      <c r="U147" s="163">
        <v>-640.48710000000005</v>
      </c>
      <c r="V147" s="163">
        <v>-689.95979999999997</v>
      </c>
      <c r="W147" s="163">
        <v>-601.84069999999997</v>
      </c>
      <c r="X147" s="163">
        <v>-743.69100000000003</v>
      </c>
      <c r="Y147" s="163">
        <v>-799.8836</v>
      </c>
      <c r="Z147" s="163">
        <v>-948.32079999999996</v>
      </c>
      <c r="AA147" s="163">
        <v>-761.11980000000005</v>
      </c>
    </row>
    <row r="148" spans="1:27" ht="11.25" customHeight="1" thickBot="1" x14ac:dyDescent="0.25">
      <c r="A148" s="163" t="s">
        <v>277</v>
      </c>
      <c r="B148" s="161"/>
      <c r="C148" s="163">
        <v>-957.76679999999999</v>
      </c>
      <c r="D148" s="163">
        <v>-880.57510000000002</v>
      </c>
      <c r="E148" s="163">
        <v>-843.71289999999999</v>
      </c>
      <c r="F148" s="163">
        <v>-735.01919999999996</v>
      </c>
      <c r="G148" s="163">
        <v>-648.26379999999995</v>
      </c>
      <c r="H148" s="163">
        <v>-818.0367</v>
      </c>
      <c r="I148" s="163">
        <v>-327.4581</v>
      </c>
      <c r="J148" s="163">
        <v>-330.98930000000001</v>
      </c>
      <c r="K148" s="163">
        <v>-448.51170000000002</v>
      </c>
      <c r="L148" s="163">
        <v>-631.44989999999996</v>
      </c>
      <c r="M148" s="163">
        <v>-835.10559999999998</v>
      </c>
      <c r="N148" s="163">
        <v>-816.38390000000004</v>
      </c>
      <c r="O148" s="163">
        <v>-946.2491</v>
      </c>
      <c r="P148" s="163">
        <v>-920.26739999999995</v>
      </c>
      <c r="Q148" s="163">
        <v>-748.73519999999996</v>
      </c>
      <c r="R148" s="163">
        <v>-802.11249999999995</v>
      </c>
      <c r="S148" s="163">
        <v>-765.55060000000003</v>
      </c>
      <c r="T148" s="163">
        <v>-798.2192</v>
      </c>
      <c r="U148" s="163">
        <v>-391.7867</v>
      </c>
      <c r="V148" s="163">
        <v>-458.09550000000002</v>
      </c>
      <c r="W148" s="163">
        <v>-414.56760000000003</v>
      </c>
      <c r="X148" s="163">
        <v>-609.65239999999994</v>
      </c>
      <c r="Y148" s="163">
        <v>-781.30510000000004</v>
      </c>
      <c r="Z148" s="163">
        <v>-834.39620000000002</v>
      </c>
      <c r="AA148" s="163">
        <v>-696.20529999999997</v>
      </c>
    </row>
    <row r="149" spans="1:27" ht="11.25" customHeight="1" thickBot="1" x14ac:dyDescent="0.25">
      <c r="A149" s="165" t="s">
        <v>278</v>
      </c>
      <c r="B149" s="166"/>
      <c r="C149" s="166">
        <v>-856.17</v>
      </c>
      <c r="D149" s="166">
        <v>-868.28009999999995</v>
      </c>
      <c r="E149" s="166">
        <v>-831.82360000000006</v>
      </c>
      <c r="F149" s="166">
        <v>-764.33199999999999</v>
      </c>
      <c r="G149" s="166">
        <v>-669.92089999999996</v>
      </c>
      <c r="H149" s="166">
        <v>-834.75390000000004</v>
      </c>
      <c r="I149" s="166">
        <v>-434.22550000000001</v>
      </c>
      <c r="J149" s="166">
        <v>-451.16030000000001</v>
      </c>
      <c r="K149" s="166">
        <v>-503.47919999999999</v>
      </c>
      <c r="L149" s="166">
        <v>-623.40359999999998</v>
      </c>
      <c r="M149" s="166">
        <v>-794.88779999999997</v>
      </c>
      <c r="N149" s="166">
        <v>-828.83</v>
      </c>
      <c r="O149" s="166">
        <v>-924.64419999999996</v>
      </c>
      <c r="P149" s="166">
        <v>-877.12480000000005</v>
      </c>
      <c r="Q149" s="166">
        <v>-765.79369999999994</v>
      </c>
      <c r="R149" s="166">
        <v>-854.55690000000004</v>
      </c>
      <c r="S149" s="166">
        <v>-846.99469999999997</v>
      </c>
      <c r="T149" s="166">
        <v>-867.47460000000001</v>
      </c>
      <c r="U149" s="166">
        <v>-530.84500000000003</v>
      </c>
      <c r="V149" s="166">
        <v>-587.74009999999998</v>
      </c>
      <c r="W149" s="166">
        <v>-518.60820000000001</v>
      </c>
      <c r="X149" s="166">
        <v>-687.48119999999994</v>
      </c>
      <c r="Y149" s="166">
        <v>-791.21360000000004</v>
      </c>
      <c r="Z149" s="166">
        <v>-898.096</v>
      </c>
      <c r="AA149" s="167">
        <v>-732.60479999999995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279</v>
      </c>
      <c r="B151" s="161"/>
      <c r="C151" s="163">
        <v>-938.75379999999996</v>
      </c>
      <c r="D151" s="163">
        <v>-927.87879999999996</v>
      </c>
      <c r="E151" s="163">
        <v>-863.64059999999995</v>
      </c>
      <c r="F151" s="163">
        <v>-780.38760000000002</v>
      </c>
      <c r="G151" s="163">
        <v>-683.17470000000003</v>
      </c>
      <c r="H151" s="163">
        <v>-849.14329999999995</v>
      </c>
      <c r="I151" s="163">
        <v>-478.83210000000003</v>
      </c>
      <c r="J151" s="163">
        <v>-478.12540000000001</v>
      </c>
      <c r="K151" s="163">
        <v>-528.89269999999999</v>
      </c>
      <c r="L151" s="163">
        <v>-662.85</v>
      </c>
      <c r="M151" s="163">
        <v>-826.03049999999996</v>
      </c>
      <c r="N151" s="163">
        <v>-858.09180000000003</v>
      </c>
      <c r="O151" s="163">
        <v>-944.06299999999999</v>
      </c>
      <c r="P151" s="163">
        <v>-892.8614</v>
      </c>
      <c r="Q151" s="163">
        <v>-774.83069999999998</v>
      </c>
      <c r="R151" s="163">
        <v>-868.73249999999996</v>
      </c>
      <c r="S151" s="163">
        <v>-853.05790000000002</v>
      </c>
      <c r="T151" s="163">
        <v>-877.92079999999999</v>
      </c>
      <c r="U151" s="163">
        <v>-552.90290000000005</v>
      </c>
      <c r="V151" s="163">
        <v>-609.625</v>
      </c>
      <c r="W151" s="163">
        <v>-540.24860000000001</v>
      </c>
      <c r="X151" s="163">
        <v>-701.33169999999996</v>
      </c>
      <c r="Y151" s="163">
        <v>-797.83839999999998</v>
      </c>
      <c r="Z151" s="163">
        <v>-910.6671</v>
      </c>
      <c r="AA151" s="163">
        <v>-757.0752</v>
      </c>
    </row>
    <row r="152" spans="1:27" ht="11.25" customHeight="1" x14ac:dyDescent="0.2">
      <c r="A152" s="163" t="s">
        <v>280</v>
      </c>
      <c r="B152" s="161"/>
      <c r="C152" s="254">
        <v>82.583799999999997</v>
      </c>
      <c r="D152" s="254">
        <v>59.598700000000008</v>
      </c>
      <c r="E152" s="254">
        <v>31.816999999999894</v>
      </c>
      <c r="F152" s="254">
        <v>16.055600000000027</v>
      </c>
      <c r="G152" s="254">
        <v>13.253800000000069</v>
      </c>
      <c r="H152" s="254">
        <v>14.38939999999991</v>
      </c>
      <c r="I152" s="254">
        <v>44.606600000000014</v>
      </c>
      <c r="J152" s="254">
        <v>26.965100000000007</v>
      </c>
      <c r="K152" s="254">
        <v>25.413499999999999</v>
      </c>
      <c r="L152" s="254">
        <v>39.44640000000004</v>
      </c>
      <c r="M152" s="254">
        <v>31.142699999999991</v>
      </c>
      <c r="N152" s="254">
        <v>29.261799999999994</v>
      </c>
      <c r="O152" s="254">
        <v>19.418800000000033</v>
      </c>
      <c r="P152" s="254">
        <v>15.736599999999953</v>
      </c>
      <c r="Q152" s="254">
        <v>9.0370000000000346</v>
      </c>
      <c r="R152" s="254">
        <v>14.175599999999918</v>
      </c>
      <c r="S152" s="254">
        <v>6.0632000000000517</v>
      </c>
      <c r="T152" s="254">
        <v>10.446199999999976</v>
      </c>
      <c r="U152" s="254">
        <v>22.057900000000018</v>
      </c>
      <c r="V152" s="254">
        <v>21.884900000000016</v>
      </c>
      <c r="W152" s="254">
        <v>21.6404</v>
      </c>
      <c r="X152" s="254">
        <v>13.850500000000011</v>
      </c>
      <c r="Y152" s="254">
        <v>6.6247999999999365</v>
      </c>
      <c r="Z152" s="254">
        <v>12.571100000000001</v>
      </c>
      <c r="AA152" s="254">
        <v>24.470400000000041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281</v>
      </c>
      <c r="B154" s="161"/>
      <c r="C154" s="163">
        <v>-23982657</v>
      </c>
      <c r="D154" s="163">
        <v>-19414282</v>
      </c>
      <c r="E154" s="163">
        <v>-14898714</v>
      </c>
      <c r="F154" s="163">
        <v>-13060809</v>
      </c>
      <c r="G154" s="163">
        <v>-12991707</v>
      </c>
      <c r="H154" s="163">
        <v>-13315242</v>
      </c>
      <c r="I154" s="163">
        <v>-19442139</v>
      </c>
      <c r="J154" s="163">
        <v>-23069720</v>
      </c>
      <c r="K154" s="163">
        <v>-19450406</v>
      </c>
      <c r="L154" s="163">
        <v>-19698040</v>
      </c>
      <c r="M154" s="163">
        <v>-20827019</v>
      </c>
      <c r="N154" s="163">
        <v>-23101701</v>
      </c>
      <c r="O154" s="163">
        <v>-27887076</v>
      </c>
      <c r="P154" s="163">
        <v>-22554536</v>
      </c>
      <c r="Q154" s="163">
        <v>-20100334</v>
      </c>
      <c r="R154" s="163">
        <v>-16768819</v>
      </c>
      <c r="S154" s="163">
        <v>-13990424</v>
      </c>
      <c r="T154" s="163">
        <v>-14330930</v>
      </c>
      <c r="U154" s="163">
        <v>-21864290</v>
      </c>
      <c r="V154" s="163">
        <v>-24712779</v>
      </c>
      <c r="W154" s="163">
        <v>-20357216</v>
      </c>
      <c r="X154" s="163">
        <v>-19212086</v>
      </c>
      <c r="Y154" s="163">
        <v>-18351389</v>
      </c>
      <c r="Z154" s="163">
        <v>-24057016</v>
      </c>
      <c r="AA154" s="163">
        <v>-467439331</v>
      </c>
    </row>
    <row r="155" spans="1:27" ht="11.25" customHeight="1" thickBot="1" x14ac:dyDescent="0.25">
      <c r="A155" s="163" t="s">
        <v>282</v>
      </c>
      <c r="B155" s="161"/>
      <c r="C155" s="163">
        <v>-14696313</v>
      </c>
      <c r="D155" s="163">
        <v>-11257611</v>
      </c>
      <c r="E155" s="163">
        <v>-9872888</v>
      </c>
      <c r="F155" s="163">
        <v>-7467818</v>
      </c>
      <c r="G155" s="163">
        <v>-7205124</v>
      </c>
      <c r="H155" s="163">
        <v>-6645201</v>
      </c>
      <c r="I155" s="163">
        <v>-10551020</v>
      </c>
      <c r="J155" s="163">
        <v>-11228073</v>
      </c>
      <c r="K155" s="163">
        <v>-11706544</v>
      </c>
      <c r="L155" s="163">
        <v>-11176664</v>
      </c>
      <c r="M155" s="163">
        <v>-13240505</v>
      </c>
      <c r="N155" s="163">
        <v>-14679246</v>
      </c>
      <c r="O155" s="163">
        <v>-16347244</v>
      </c>
      <c r="P155" s="163">
        <v>-12403165</v>
      </c>
      <c r="Q155" s="163">
        <v>-13281885</v>
      </c>
      <c r="R155" s="163">
        <v>-9620272</v>
      </c>
      <c r="S155" s="163">
        <v>-8679719</v>
      </c>
      <c r="T155" s="163">
        <v>-7576132</v>
      </c>
      <c r="U155" s="163">
        <v>-11384520</v>
      </c>
      <c r="V155" s="163">
        <v>-12787468</v>
      </c>
      <c r="W155" s="163">
        <v>-11358343</v>
      </c>
      <c r="X155" s="163">
        <v>-11105909</v>
      </c>
      <c r="Y155" s="163">
        <v>-12989035</v>
      </c>
      <c r="Z155" s="163">
        <v>-13851819</v>
      </c>
      <c r="AA155" s="163">
        <v>-271112518</v>
      </c>
    </row>
    <row r="156" spans="1:27" ht="11.25" customHeight="1" thickBot="1" x14ac:dyDescent="0.25">
      <c r="A156" s="165" t="s">
        <v>283</v>
      </c>
      <c r="B156" s="166"/>
      <c r="C156" s="166">
        <v>-38678970</v>
      </c>
      <c r="D156" s="166">
        <v>-30671893</v>
      </c>
      <c r="E156" s="166">
        <v>-24771602</v>
      </c>
      <c r="F156" s="166">
        <v>-20528627</v>
      </c>
      <c r="G156" s="166">
        <v>-20196831</v>
      </c>
      <c r="H156" s="166">
        <v>-19960443</v>
      </c>
      <c r="I156" s="166">
        <v>-29993159</v>
      </c>
      <c r="J156" s="166">
        <v>-34297793</v>
      </c>
      <c r="K156" s="166">
        <v>-31156950</v>
      </c>
      <c r="L156" s="166">
        <v>-30874704</v>
      </c>
      <c r="M156" s="166">
        <v>-34067524</v>
      </c>
      <c r="N156" s="166">
        <v>-37780947</v>
      </c>
      <c r="O156" s="166">
        <v>-44234320</v>
      </c>
      <c r="P156" s="166">
        <v>-34957701</v>
      </c>
      <c r="Q156" s="166">
        <v>-33382219</v>
      </c>
      <c r="R156" s="166">
        <v>-26389091</v>
      </c>
      <c r="S156" s="166">
        <v>-22670143</v>
      </c>
      <c r="T156" s="166">
        <v>-21907062</v>
      </c>
      <c r="U156" s="166">
        <v>-33248810</v>
      </c>
      <c r="V156" s="166">
        <v>-37500247</v>
      </c>
      <c r="W156" s="166">
        <v>-31715559</v>
      </c>
      <c r="X156" s="166">
        <v>-30317995</v>
      </c>
      <c r="Y156" s="166">
        <v>-31340424</v>
      </c>
      <c r="Z156" s="166">
        <v>-37908835</v>
      </c>
      <c r="AA156" s="167">
        <v>-738551849</v>
      </c>
    </row>
    <row r="158" spans="1:27" ht="12" customHeight="1" x14ac:dyDescent="0.2">
      <c r="A158" s="253" t="s">
        <v>284</v>
      </c>
    </row>
    <row r="159" spans="1:27" ht="11.25" customHeight="1" x14ac:dyDescent="0.2">
      <c r="A159" s="255" t="s">
        <v>285</v>
      </c>
      <c r="B159" s="7"/>
      <c r="C159" s="255">
        <v>26.24</v>
      </c>
      <c r="D159" s="255">
        <v>22.93</v>
      </c>
      <c r="E159" s="255">
        <v>19.87</v>
      </c>
      <c r="F159" s="255">
        <v>18.09</v>
      </c>
      <c r="G159" s="255">
        <v>17.579999999999998</v>
      </c>
      <c r="H159" s="255">
        <v>18.489999999999998</v>
      </c>
      <c r="I159" s="255">
        <v>29.65</v>
      </c>
      <c r="J159" s="255">
        <v>37.450000000000003</v>
      </c>
      <c r="K159" s="255">
        <v>34.14</v>
      </c>
      <c r="L159" s="255">
        <v>26.39</v>
      </c>
      <c r="M159" s="255">
        <v>28.43</v>
      </c>
      <c r="N159" s="255">
        <v>31.49</v>
      </c>
      <c r="O159" s="255">
        <v>32.96</v>
      </c>
      <c r="P159" s="255">
        <v>30.16</v>
      </c>
      <c r="Q159" s="255">
        <v>26.09</v>
      </c>
      <c r="R159" s="255">
        <v>21.25</v>
      </c>
      <c r="S159" s="255">
        <v>17.93</v>
      </c>
      <c r="T159" s="255">
        <v>19.97</v>
      </c>
      <c r="U159" s="255">
        <v>36.53</v>
      </c>
      <c r="V159" s="255">
        <v>42.65</v>
      </c>
      <c r="W159" s="255">
        <v>37.299999999999997</v>
      </c>
      <c r="X159" s="255">
        <v>26.6</v>
      </c>
      <c r="Y159" s="255">
        <v>28.63</v>
      </c>
      <c r="Z159" s="255">
        <v>33.47</v>
      </c>
      <c r="AA159" s="255"/>
    </row>
    <row r="160" spans="1:27" ht="11.25" customHeight="1" x14ac:dyDescent="0.2">
      <c r="A160" s="255" t="s">
        <v>286</v>
      </c>
      <c r="B160" s="7"/>
      <c r="C160" s="255">
        <v>27.26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287</v>
      </c>
      <c r="B161" s="7"/>
      <c r="C161" s="8">
        <v>-1.02</v>
      </c>
      <c r="D161" s="8">
        <v>-0.71000000000000085</v>
      </c>
      <c r="E161" s="8">
        <v>0</v>
      </c>
      <c r="F161" s="8">
        <v>-0.60999999999999943</v>
      </c>
      <c r="G161" s="8">
        <v>-0.76000000000000156</v>
      </c>
      <c r="H161" s="8">
        <v>-1.02</v>
      </c>
      <c r="I161" s="8">
        <v>-0.26000000000000156</v>
      </c>
      <c r="J161" s="8">
        <v>-1.63</v>
      </c>
      <c r="K161" s="8">
        <v>-1.88</v>
      </c>
      <c r="L161" s="8">
        <v>-9.9999999999997868E-2</v>
      </c>
      <c r="M161" s="8">
        <v>-0.10000000000000142</v>
      </c>
      <c r="N161" s="8">
        <v>-0.10000000000000142</v>
      </c>
      <c r="O161" s="8">
        <v>-0.67000000000000171</v>
      </c>
      <c r="P161" s="8">
        <v>-0.66</v>
      </c>
      <c r="Q161" s="8">
        <v>-0.66</v>
      </c>
      <c r="R161" s="8">
        <v>-0.66</v>
      </c>
      <c r="S161" s="8">
        <v>-0.67000000000000171</v>
      </c>
      <c r="T161" s="8">
        <v>-0.66</v>
      </c>
      <c r="U161" s="8">
        <v>-0.65999999999999659</v>
      </c>
      <c r="V161" s="8">
        <v>-0.66000000000000369</v>
      </c>
      <c r="W161" s="8">
        <v>-0.66000000000000369</v>
      </c>
      <c r="X161" s="8">
        <v>-0.66</v>
      </c>
      <c r="Y161" s="8">
        <v>-1.69</v>
      </c>
      <c r="Z161" s="8">
        <v>-0.67000000000000171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288</v>
      </c>
      <c r="B163" s="7"/>
      <c r="C163" s="255">
        <v>22.42</v>
      </c>
      <c r="D163" s="255">
        <v>19.36</v>
      </c>
      <c r="E163" s="255">
        <v>17.32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289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290</v>
      </c>
      <c r="B165" s="7"/>
      <c r="C165" s="8">
        <v>-0.25</v>
      </c>
      <c r="D165" s="8">
        <v>-0.26000000000000156</v>
      </c>
      <c r="E165" s="8">
        <v>-0.25999999999999801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278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279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280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281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282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283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284</v>
      </c>
    </row>
    <row r="187" spans="1:27" ht="11.25" customHeight="1" x14ac:dyDescent="0.2">
      <c r="A187" s="255" t="s">
        <v>285</v>
      </c>
      <c r="B187" s="7"/>
      <c r="C187" s="255">
        <v>27.15</v>
      </c>
      <c r="D187" s="255">
        <v>26</v>
      </c>
      <c r="E187" s="255">
        <v>24.5</v>
      </c>
      <c r="F187" s="255">
        <v>25.5</v>
      </c>
      <c r="G187" s="255">
        <v>26</v>
      </c>
      <c r="H187" s="255">
        <v>33.75</v>
      </c>
      <c r="I187" s="255">
        <v>44.3</v>
      </c>
      <c r="J187" s="255">
        <v>49.5</v>
      </c>
      <c r="K187" s="255">
        <v>38.5</v>
      </c>
      <c r="L187" s="255">
        <v>29</v>
      </c>
      <c r="M187" s="255">
        <v>27</v>
      </c>
      <c r="N187" s="255">
        <v>29.5</v>
      </c>
      <c r="O187" s="255">
        <v>28.46</v>
      </c>
      <c r="P187" s="255">
        <v>27.25</v>
      </c>
      <c r="Q187" s="255">
        <v>25.68</v>
      </c>
      <c r="R187" s="255">
        <v>26.73</v>
      </c>
      <c r="S187" s="255">
        <v>27.25</v>
      </c>
      <c r="T187" s="255">
        <v>35.369999999999997</v>
      </c>
      <c r="U187" s="255">
        <v>46.43</v>
      </c>
      <c r="V187" s="255">
        <v>51.88</v>
      </c>
      <c r="W187" s="255">
        <v>40.35</v>
      </c>
      <c r="X187" s="255">
        <v>30.39</v>
      </c>
      <c r="Y187" s="255">
        <v>28.3</v>
      </c>
      <c r="Z187" s="255">
        <v>30.92</v>
      </c>
      <c r="AA187" s="255"/>
    </row>
    <row r="188" spans="1:27" ht="11.25" customHeight="1" x14ac:dyDescent="0.2">
      <c r="A188" s="255" t="s">
        <v>286</v>
      </c>
      <c r="B188" s="7"/>
      <c r="C188" s="255">
        <v>27.75</v>
      </c>
      <c r="D188" s="255">
        <v>27</v>
      </c>
      <c r="E188" s="255">
        <v>26</v>
      </c>
      <c r="F188" s="255">
        <v>26.25</v>
      </c>
      <c r="G188" s="255">
        <v>27.25</v>
      </c>
      <c r="H188" s="255">
        <v>33.75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28.86</v>
      </c>
      <c r="P188" s="255">
        <v>28.08</v>
      </c>
      <c r="Q188" s="255">
        <v>27.04</v>
      </c>
      <c r="R188" s="255">
        <v>27.3</v>
      </c>
      <c r="S188" s="255">
        <v>28.34</v>
      </c>
      <c r="T188" s="255">
        <v>35.11</v>
      </c>
      <c r="U188" s="255">
        <v>47.85</v>
      </c>
      <c r="V188" s="255">
        <v>52.53</v>
      </c>
      <c r="W188" s="255">
        <v>41.61</v>
      </c>
      <c r="X188" s="255">
        <v>30.94</v>
      </c>
      <c r="Y188" s="255">
        <v>28.86</v>
      </c>
      <c r="Z188" s="255">
        <v>31.46</v>
      </c>
      <c r="AA188" s="255"/>
    </row>
    <row r="189" spans="1:27" ht="11.25" customHeight="1" x14ac:dyDescent="0.2">
      <c r="A189" s="255" t="s">
        <v>287</v>
      </c>
      <c r="B189" s="7"/>
      <c r="C189" s="8">
        <v>-0.60000000000000142</v>
      </c>
      <c r="D189" s="8">
        <v>-1</v>
      </c>
      <c r="E189" s="8">
        <v>-1.5</v>
      </c>
      <c r="F189" s="8">
        <v>-0.75</v>
      </c>
      <c r="G189" s="8">
        <v>-1.25</v>
      </c>
      <c r="H189" s="8">
        <v>0</v>
      </c>
      <c r="I189" s="8">
        <v>-1.7</v>
      </c>
      <c r="J189" s="8">
        <v>-1</v>
      </c>
      <c r="K189" s="8">
        <v>-1.5</v>
      </c>
      <c r="L189" s="8">
        <v>-0.75</v>
      </c>
      <c r="M189" s="8">
        <v>-0.75</v>
      </c>
      <c r="N189" s="8">
        <v>-0.75</v>
      </c>
      <c r="O189" s="8">
        <v>-0.39999999999999858</v>
      </c>
      <c r="P189" s="8">
        <v>-0.82999999999999829</v>
      </c>
      <c r="Q189" s="8">
        <v>-1.36</v>
      </c>
      <c r="R189" s="8">
        <v>-0.56999999999999995</v>
      </c>
      <c r="S189" s="8">
        <v>-1.0900000000000001</v>
      </c>
      <c r="T189" s="8">
        <v>0.25999999999999801</v>
      </c>
      <c r="U189" s="8">
        <v>-1.42</v>
      </c>
      <c r="V189" s="8">
        <v>-0.64999999999999858</v>
      </c>
      <c r="W189" s="8">
        <v>-1.26</v>
      </c>
      <c r="X189" s="8">
        <v>-0.55000000000000071</v>
      </c>
      <c r="Y189" s="8">
        <v>-0.55999999999999872</v>
      </c>
      <c r="Z189" s="8">
        <v>-0.53999999999999915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288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289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290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294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278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279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280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281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282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284</v>
      </c>
    </row>
    <row r="215" spans="1:27" ht="11.25" customHeight="1" x14ac:dyDescent="0.2">
      <c r="A215" s="255" t="s">
        <v>285</v>
      </c>
      <c r="B215" s="7"/>
      <c r="C215" s="255">
        <v>27.61</v>
      </c>
      <c r="D215" s="255">
        <v>24.3</v>
      </c>
      <c r="E215" s="255">
        <v>21.24</v>
      </c>
      <c r="F215" s="255">
        <v>19.46</v>
      </c>
      <c r="G215" s="255">
        <v>18.95</v>
      </c>
      <c r="H215" s="255">
        <v>19.86</v>
      </c>
      <c r="I215" s="255">
        <v>31.02</v>
      </c>
      <c r="J215" s="255">
        <v>38.82</v>
      </c>
      <c r="K215" s="255">
        <v>35.51</v>
      </c>
      <c r="L215" s="255">
        <v>27.76</v>
      </c>
      <c r="M215" s="255">
        <v>29.8</v>
      </c>
      <c r="N215" s="255">
        <v>32.86</v>
      </c>
      <c r="O215" s="255">
        <v>34.33</v>
      </c>
      <c r="P215" s="255">
        <v>32.53</v>
      </c>
      <c r="Q215" s="255">
        <v>28.46</v>
      </c>
      <c r="R215" s="255">
        <v>23.62</v>
      </c>
      <c r="S215" s="255">
        <v>21.3</v>
      </c>
      <c r="T215" s="255">
        <v>23.34</v>
      </c>
      <c r="U215" s="255">
        <v>39.9</v>
      </c>
      <c r="V215" s="255">
        <v>46.02</v>
      </c>
      <c r="W215" s="255">
        <v>40.67</v>
      </c>
      <c r="X215" s="255">
        <v>29.97</v>
      </c>
      <c r="Y215" s="255">
        <v>32</v>
      </c>
      <c r="Z215" s="255">
        <v>36.840000000000003</v>
      </c>
      <c r="AA215" s="255"/>
    </row>
    <row r="216" spans="1:27" ht="11.25" customHeight="1" x14ac:dyDescent="0.2">
      <c r="A216" s="255" t="s">
        <v>286</v>
      </c>
      <c r="B216" s="7"/>
      <c r="C216" s="255">
        <v>28.63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287</v>
      </c>
      <c r="B217" s="7"/>
      <c r="C217" s="8">
        <v>-1.02</v>
      </c>
      <c r="D217" s="8">
        <v>-0.71000000000000085</v>
      </c>
      <c r="E217" s="8">
        <v>0</v>
      </c>
      <c r="F217" s="8">
        <v>-0.60999999999999943</v>
      </c>
      <c r="G217" s="8">
        <v>-0.76000000000000156</v>
      </c>
      <c r="H217" s="8">
        <v>-1.02</v>
      </c>
      <c r="I217" s="8">
        <v>-0.26000000000000156</v>
      </c>
      <c r="J217" s="8">
        <v>-1.63</v>
      </c>
      <c r="K217" s="8">
        <v>-1.88</v>
      </c>
      <c r="L217" s="8">
        <v>-9.9999999999997868E-2</v>
      </c>
      <c r="M217" s="8">
        <v>-9.9999999999997868E-2</v>
      </c>
      <c r="N217" s="8">
        <v>-0.10000000000000142</v>
      </c>
      <c r="O217" s="8">
        <v>-0.67000000000000171</v>
      </c>
      <c r="P217" s="8">
        <v>-0.65999999999999659</v>
      </c>
      <c r="Q217" s="8">
        <v>-0.66</v>
      </c>
      <c r="R217" s="8">
        <v>-0.66</v>
      </c>
      <c r="S217" s="8">
        <v>-0.66999999999999815</v>
      </c>
      <c r="T217" s="8">
        <v>-0.66</v>
      </c>
      <c r="U217" s="8">
        <v>-0.66000000000000369</v>
      </c>
      <c r="V217" s="8">
        <v>-0.65999999999999659</v>
      </c>
      <c r="W217" s="8">
        <v>-0.65999999999999659</v>
      </c>
      <c r="X217" s="8">
        <v>-0.66</v>
      </c>
      <c r="Y217" s="8">
        <v>-1.69</v>
      </c>
      <c r="Z217" s="8">
        <v>-0.6699999999999946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288</v>
      </c>
      <c r="B219" s="7"/>
      <c r="C219" s="255">
        <v>23.79</v>
      </c>
      <c r="D219" s="255">
        <v>20.73</v>
      </c>
      <c r="E219" s="255">
        <v>18.690000000000001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289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290</v>
      </c>
      <c r="B221" s="7"/>
      <c r="C221" s="8">
        <v>-0.25</v>
      </c>
      <c r="D221" s="8">
        <v>-0.25999999999999801</v>
      </c>
      <c r="E221" s="8">
        <v>-0.25999999999999801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295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278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279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280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281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282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284</v>
      </c>
    </row>
    <row r="243" spans="1:27" ht="11.25" customHeight="1" x14ac:dyDescent="0.2">
      <c r="A243" s="255" t="s">
        <v>285</v>
      </c>
      <c r="B243" s="7"/>
      <c r="C243" s="255">
        <v>25.75</v>
      </c>
      <c r="D243" s="255">
        <v>22.5</v>
      </c>
      <c r="E243" s="255">
        <v>19.5</v>
      </c>
      <c r="F243" s="255">
        <v>17.75</v>
      </c>
      <c r="G243" s="255">
        <v>17.25</v>
      </c>
      <c r="H243" s="255">
        <v>18.149999999999999</v>
      </c>
      <c r="I243" s="255">
        <v>29.1</v>
      </c>
      <c r="J243" s="255">
        <v>36.75</v>
      </c>
      <c r="K243" s="255">
        <v>33.5</v>
      </c>
      <c r="L243" s="255">
        <v>25.9</v>
      </c>
      <c r="M243" s="255">
        <v>27.9</v>
      </c>
      <c r="N243" s="255">
        <v>30.9</v>
      </c>
      <c r="O243" s="255">
        <v>32.35</v>
      </c>
      <c r="P243" s="255">
        <v>29.6</v>
      </c>
      <c r="Q243" s="255">
        <v>25.6</v>
      </c>
      <c r="R243" s="255">
        <v>20.85</v>
      </c>
      <c r="S243" s="255">
        <v>17.600000000000001</v>
      </c>
      <c r="T243" s="255">
        <v>19.600000000000001</v>
      </c>
      <c r="U243" s="255">
        <v>35.85</v>
      </c>
      <c r="V243" s="255">
        <v>41.85</v>
      </c>
      <c r="W243" s="255">
        <v>36.6</v>
      </c>
      <c r="X243" s="255">
        <v>26.1</v>
      </c>
      <c r="Y243" s="255">
        <v>28.1</v>
      </c>
      <c r="Z243" s="255">
        <v>32.85</v>
      </c>
      <c r="AA243" s="255"/>
    </row>
    <row r="244" spans="1:27" ht="11.25" customHeight="1" x14ac:dyDescent="0.2">
      <c r="A244" s="255" t="s">
        <v>286</v>
      </c>
      <c r="B244" s="7"/>
      <c r="C244" s="255">
        <v>26.75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287</v>
      </c>
      <c r="B245" s="7"/>
      <c r="C245" s="8">
        <v>-1</v>
      </c>
      <c r="D245" s="8">
        <v>-0.69999999999999929</v>
      </c>
      <c r="E245" s="8">
        <v>0</v>
      </c>
      <c r="F245" s="8">
        <v>-0.60000000000000142</v>
      </c>
      <c r="G245" s="8">
        <v>-0.75</v>
      </c>
      <c r="H245" s="8">
        <v>-1</v>
      </c>
      <c r="I245" s="8">
        <v>-0.25</v>
      </c>
      <c r="J245" s="8">
        <v>-1.6</v>
      </c>
      <c r="K245" s="8">
        <v>-1.85</v>
      </c>
      <c r="L245" s="8">
        <v>-0.10000000000000142</v>
      </c>
      <c r="M245" s="8">
        <v>-0.10000000000000142</v>
      </c>
      <c r="N245" s="8">
        <v>-0.10000000000000142</v>
      </c>
      <c r="O245" s="8">
        <v>-0.64999999999999858</v>
      </c>
      <c r="P245" s="8">
        <v>-0.64999999999999858</v>
      </c>
      <c r="Q245" s="8">
        <v>-0.64999999999999858</v>
      </c>
      <c r="R245" s="8">
        <v>-0.64999999999999858</v>
      </c>
      <c r="S245" s="8">
        <v>-0.64999999999999858</v>
      </c>
      <c r="T245" s="8">
        <v>-0.64999999999999858</v>
      </c>
      <c r="U245" s="8">
        <v>-0.64999999999999858</v>
      </c>
      <c r="V245" s="8">
        <v>-0.64999999999999858</v>
      </c>
      <c r="W245" s="8">
        <v>-0.64999999999999858</v>
      </c>
      <c r="X245" s="8">
        <v>-0.64999999999999858</v>
      </c>
      <c r="Y245" s="8">
        <v>-1.65</v>
      </c>
      <c r="Z245" s="8">
        <v>-0.64999999999999858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288</v>
      </c>
      <c r="B247" s="7"/>
      <c r="C247" s="255">
        <v>22</v>
      </c>
      <c r="D247" s="255">
        <v>19</v>
      </c>
      <c r="E247" s="255">
        <v>17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289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290</v>
      </c>
      <c r="B249" s="7"/>
      <c r="C249" s="8">
        <v>-0.25</v>
      </c>
      <c r="D249" s="8">
        <v>-0.25</v>
      </c>
      <c r="E249" s="8">
        <v>-0.25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296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278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279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280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281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-78489</v>
      </c>
      <c r="J266" s="163">
        <v>0</v>
      </c>
      <c r="K266" s="163">
        <v>-30637</v>
      </c>
      <c r="L266" s="163">
        <v>-114795</v>
      </c>
      <c r="M266" s="163">
        <v>-86485</v>
      </c>
      <c r="N266" s="163">
        <v>-56367</v>
      </c>
      <c r="O266" s="163">
        <v>-43897</v>
      </c>
      <c r="P266" s="163">
        <v>-65509</v>
      </c>
      <c r="Q266" s="163">
        <v>-110180</v>
      </c>
      <c r="R266" s="163">
        <v>-156342</v>
      </c>
      <c r="S266" s="163">
        <v>-187359</v>
      </c>
      <c r="T266" s="163">
        <v>-160486</v>
      </c>
      <c r="U266" s="163">
        <v>-8712</v>
      </c>
      <c r="V266" s="163">
        <v>49093</v>
      </c>
      <c r="W266" s="163">
        <v>-1380</v>
      </c>
      <c r="X266" s="163">
        <v>-105229</v>
      </c>
      <c r="Y266" s="163">
        <v>-75507</v>
      </c>
      <c r="Z266" s="163">
        <v>-36654</v>
      </c>
      <c r="AA266" s="163">
        <v>-1268935</v>
      </c>
    </row>
    <row r="267" spans="1:27" ht="11.25" customHeight="1" thickBot="1" x14ac:dyDescent="0.25">
      <c r="A267" s="163" t="s">
        <v>282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-78489</v>
      </c>
      <c r="J268" s="166">
        <v>0</v>
      </c>
      <c r="K268" s="166">
        <v>-30637</v>
      </c>
      <c r="L268" s="166">
        <v>-114795</v>
      </c>
      <c r="M268" s="166">
        <v>-86485</v>
      </c>
      <c r="N268" s="166">
        <v>-56367</v>
      </c>
      <c r="O268" s="166">
        <v>-43897</v>
      </c>
      <c r="P268" s="166">
        <v>-65509</v>
      </c>
      <c r="Q268" s="166">
        <v>-110180</v>
      </c>
      <c r="R268" s="166">
        <v>-156342</v>
      </c>
      <c r="S268" s="166">
        <v>-187359</v>
      </c>
      <c r="T268" s="166">
        <v>-160486</v>
      </c>
      <c r="U268" s="166">
        <v>-8712</v>
      </c>
      <c r="V268" s="166">
        <v>49093</v>
      </c>
      <c r="W268" s="166">
        <v>-1380</v>
      </c>
      <c r="X268" s="166">
        <v>-105229</v>
      </c>
      <c r="Y268" s="166">
        <v>-75507</v>
      </c>
      <c r="Z268" s="166">
        <v>-36654</v>
      </c>
      <c r="AA268" s="167">
        <v>-1268935</v>
      </c>
    </row>
    <row r="270" spans="1:27" ht="12" customHeight="1" x14ac:dyDescent="0.2">
      <c r="A270" s="253" t="s">
        <v>284</v>
      </c>
    </row>
    <row r="271" spans="1:27" ht="11.25" customHeight="1" x14ac:dyDescent="0.2">
      <c r="A271" s="255" t="s">
        <v>285</v>
      </c>
      <c r="B271" s="7"/>
      <c r="C271" s="255">
        <v>25.75</v>
      </c>
      <c r="D271" s="255">
        <v>22.5</v>
      </c>
      <c r="E271" s="255">
        <v>19.5</v>
      </c>
      <c r="F271" s="255">
        <v>17.75</v>
      </c>
      <c r="G271" s="255">
        <v>17.25</v>
      </c>
      <c r="H271" s="255">
        <v>18.149999999999999</v>
      </c>
      <c r="I271" s="255">
        <v>29.1</v>
      </c>
      <c r="J271" s="255">
        <v>36.75</v>
      </c>
      <c r="K271" s="255">
        <v>33.5</v>
      </c>
      <c r="L271" s="255">
        <v>25.9</v>
      </c>
      <c r="M271" s="255">
        <v>27.9</v>
      </c>
      <c r="N271" s="255">
        <v>30.9</v>
      </c>
      <c r="O271" s="255">
        <v>32.35</v>
      </c>
      <c r="P271" s="255">
        <v>29.6</v>
      </c>
      <c r="Q271" s="255">
        <v>25.6</v>
      </c>
      <c r="R271" s="255">
        <v>20.85</v>
      </c>
      <c r="S271" s="255">
        <v>17.600000000000001</v>
      </c>
      <c r="T271" s="255">
        <v>19.600000000000001</v>
      </c>
      <c r="U271" s="255">
        <v>35.85</v>
      </c>
      <c r="V271" s="255">
        <v>41.85</v>
      </c>
      <c r="W271" s="255">
        <v>36.6</v>
      </c>
      <c r="X271" s="255">
        <v>26.1</v>
      </c>
      <c r="Y271" s="255">
        <v>28.1</v>
      </c>
      <c r="Z271" s="255">
        <v>32.85</v>
      </c>
      <c r="AA271" s="255"/>
    </row>
    <row r="272" spans="1:27" ht="11.25" customHeight="1" x14ac:dyDescent="0.2">
      <c r="A272" s="255" t="s">
        <v>286</v>
      </c>
      <c r="B272" s="7"/>
      <c r="C272" s="255">
        <v>26.75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287</v>
      </c>
      <c r="B273" s="7"/>
      <c r="C273" s="8">
        <v>-1</v>
      </c>
      <c r="D273" s="8">
        <v>-0.69999999999999929</v>
      </c>
      <c r="E273" s="8">
        <v>0</v>
      </c>
      <c r="F273" s="8">
        <v>-0.60000000000000142</v>
      </c>
      <c r="G273" s="8">
        <v>-0.75</v>
      </c>
      <c r="H273" s="8">
        <v>-1</v>
      </c>
      <c r="I273" s="8">
        <v>-0.25</v>
      </c>
      <c r="J273" s="8">
        <v>-1.6</v>
      </c>
      <c r="K273" s="8">
        <v>-1.85</v>
      </c>
      <c r="L273" s="8">
        <v>-0.10000000000000142</v>
      </c>
      <c r="M273" s="8">
        <v>-0.10000000000000142</v>
      </c>
      <c r="N273" s="8">
        <v>-0.10000000000000142</v>
      </c>
      <c r="O273" s="8">
        <v>-0.64999999999999858</v>
      </c>
      <c r="P273" s="8">
        <v>-0.64999999999999858</v>
      </c>
      <c r="Q273" s="8">
        <v>-0.64999999999999858</v>
      </c>
      <c r="R273" s="8">
        <v>-0.64999999999999858</v>
      </c>
      <c r="S273" s="8">
        <v>-0.64999999999999858</v>
      </c>
      <c r="T273" s="8">
        <v>-0.64999999999999858</v>
      </c>
      <c r="U273" s="8">
        <v>-0.64999999999999858</v>
      </c>
      <c r="V273" s="8">
        <v>-0.64999999999999858</v>
      </c>
      <c r="W273" s="8">
        <v>-0.64999999999999858</v>
      </c>
      <c r="X273" s="8">
        <v>-0.64999999999999858</v>
      </c>
      <c r="Y273" s="8">
        <v>-1.65</v>
      </c>
      <c r="Z273" s="8">
        <v>-0.64999999999999858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288</v>
      </c>
      <c r="B275" s="7"/>
      <c r="C275" s="255">
        <v>22</v>
      </c>
      <c r="D275" s="255">
        <v>19</v>
      </c>
      <c r="E275" s="255">
        <v>17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289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290</v>
      </c>
      <c r="B277" s="7"/>
      <c r="C277" s="8">
        <v>-0.25</v>
      </c>
      <c r="D277" s="8">
        <v>-0.25</v>
      </c>
      <c r="E277" s="8">
        <v>-0.25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297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278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279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280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281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282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284</v>
      </c>
    </row>
    <row r="299" spans="1:27" ht="11.25" customHeight="1" x14ac:dyDescent="0.2">
      <c r="A299" s="255" t="s">
        <v>285</v>
      </c>
      <c r="B299" s="7"/>
      <c r="C299" s="255">
        <v>25.75</v>
      </c>
      <c r="D299" s="255">
        <v>22.5</v>
      </c>
      <c r="E299" s="255">
        <v>19.5</v>
      </c>
      <c r="F299" s="255">
        <v>17.75</v>
      </c>
      <c r="G299" s="255">
        <v>17.25</v>
      </c>
      <c r="H299" s="255">
        <v>18.149999999999999</v>
      </c>
      <c r="I299" s="255">
        <v>29.1</v>
      </c>
      <c r="J299" s="255">
        <v>36.75</v>
      </c>
      <c r="K299" s="255">
        <v>33.5</v>
      </c>
      <c r="L299" s="255">
        <v>25.9</v>
      </c>
      <c r="M299" s="255">
        <v>27.9</v>
      </c>
      <c r="N299" s="255">
        <v>30.9</v>
      </c>
      <c r="O299" s="255">
        <v>32.35</v>
      </c>
      <c r="P299" s="255">
        <v>29.6</v>
      </c>
      <c r="Q299" s="255">
        <v>25.6</v>
      </c>
      <c r="R299" s="255">
        <v>20.85</v>
      </c>
      <c r="S299" s="255">
        <v>17.600000000000001</v>
      </c>
      <c r="T299" s="255">
        <v>19.600000000000001</v>
      </c>
      <c r="U299" s="255">
        <v>35.85</v>
      </c>
      <c r="V299" s="255">
        <v>41.85</v>
      </c>
      <c r="W299" s="255">
        <v>36.6</v>
      </c>
      <c r="X299" s="255">
        <v>26.1</v>
      </c>
      <c r="Y299" s="255">
        <v>28.1</v>
      </c>
      <c r="Z299" s="255">
        <v>32.85</v>
      </c>
      <c r="AA299" s="255"/>
    </row>
    <row r="300" spans="1:27" ht="11.25" customHeight="1" x14ac:dyDescent="0.2">
      <c r="A300" s="255" t="s">
        <v>286</v>
      </c>
      <c r="B300" s="7"/>
      <c r="C300" s="255">
        <v>26.75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287</v>
      </c>
      <c r="B301" s="7"/>
      <c r="C301" s="8">
        <v>-1</v>
      </c>
      <c r="D301" s="8">
        <v>-0.69999999999999929</v>
      </c>
      <c r="E301" s="8">
        <v>0</v>
      </c>
      <c r="F301" s="8">
        <v>-0.60000000000000142</v>
      </c>
      <c r="G301" s="8">
        <v>-0.75</v>
      </c>
      <c r="H301" s="8">
        <v>-1</v>
      </c>
      <c r="I301" s="8">
        <v>-0.25</v>
      </c>
      <c r="J301" s="8">
        <v>-1.6</v>
      </c>
      <c r="K301" s="8">
        <v>-1.85</v>
      </c>
      <c r="L301" s="8">
        <v>-0.10000000000000142</v>
      </c>
      <c r="M301" s="8">
        <v>-0.10000000000000142</v>
      </c>
      <c r="N301" s="8">
        <v>-0.10000000000000142</v>
      </c>
      <c r="O301" s="8">
        <v>-0.64999999999999858</v>
      </c>
      <c r="P301" s="8">
        <v>-0.64999999999999858</v>
      </c>
      <c r="Q301" s="8">
        <v>-0.64999999999999858</v>
      </c>
      <c r="R301" s="8">
        <v>-0.64999999999999858</v>
      </c>
      <c r="S301" s="8">
        <v>-0.64999999999999858</v>
      </c>
      <c r="T301" s="8">
        <v>-0.64999999999999858</v>
      </c>
      <c r="U301" s="8">
        <v>-0.64999999999999858</v>
      </c>
      <c r="V301" s="8">
        <v>-0.64999999999999858</v>
      </c>
      <c r="W301" s="8">
        <v>-0.64999999999999858</v>
      </c>
      <c r="X301" s="8">
        <v>-0.64999999999999858</v>
      </c>
      <c r="Y301" s="8">
        <v>-1.65</v>
      </c>
      <c r="Z301" s="8">
        <v>-0.64999999999999858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288</v>
      </c>
      <c r="B303" s="7"/>
      <c r="C303" s="255">
        <v>22</v>
      </c>
      <c r="D303" s="255">
        <v>19</v>
      </c>
      <c r="E303" s="255">
        <v>17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289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290</v>
      </c>
      <c r="B305" s="7"/>
      <c r="C305" s="8">
        <v>-0.25</v>
      </c>
      <c r="D305" s="8">
        <v>-0.25</v>
      </c>
      <c r="E305" s="8">
        <v>-0.25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topLeftCell="A171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310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278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279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280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281</v>
      </c>
      <c r="B14" s="161"/>
      <c r="C14" s="163">
        <v>-66736</v>
      </c>
      <c r="D14" s="163">
        <v>-89555</v>
      </c>
      <c r="E14" s="163">
        <v>-127802</v>
      </c>
      <c r="F14" s="163">
        <v>-222501</v>
      </c>
      <c r="G14" s="163">
        <v>-222412</v>
      </c>
      <c r="H14" s="163">
        <v>-192112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-921118</v>
      </c>
    </row>
    <row r="15" spans="1:27" ht="11.25" customHeight="1" thickBot="1" x14ac:dyDescent="0.25">
      <c r="A15" s="163" t="s">
        <v>282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283</v>
      </c>
      <c r="B16" s="166"/>
      <c r="C16" s="166">
        <v>-66736</v>
      </c>
      <c r="D16" s="166">
        <v>-89555</v>
      </c>
      <c r="E16" s="166">
        <v>-127802</v>
      </c>
      <c r="F16" s="166">
        <v>-222501</v>
      </c>
      <c r="G16" s="166">
        <v>-222412</v>
      </c>
      <c r="H16" s="166">
        <v>-192112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-921118</v>
      </c>
    </row>
    <row r="18" spans="1:27" ht="12" customHeight="1" x14ac:dyDescent="0.2">
      <c r="A18" s="253" t="s">
        <v>284</v>
      </c>
    </row>
    <row r="19" spans="1:27" ht="11.25" customHeight="1" x14ac:dyDescent="0.2">
      <c r="A19" s="255" t="s">
        <v>285</v>
      </c>
      <c r="B19" s="7"/>
      <c r="C19" s="255">
        <v>27.75</v>
      </c>
      <c r="D19" s="255">
        <v>24.5</v>
      </c>
      <c r="E19" s="255">
        <v>21.5</v>
      </c>
      <c r="F19" s="255">
        <v>19.75</v>
      </c>
      <c r="G19" s="255">
        <v>19.75</v>
      </c>
      <c r="H19" s="255">
        <v>21.9</v>
      </c>
      <c r="I19" s="255">
        <v>34.1</v>
      </c>
      <c r="J19" s="255">
        <v>40.25</v>
      </c>
      <c r="K19" s="255">
        <v>35.25</v>
      </c>
      <c r="L19" s="255">
        <v>27.4</v>
      </c>
      <c r="M19" s="255">
        <v>29.15</v>
      </c>
      <c r="N19" s="255">
        <v>31.4</v>
      </c>
      <c r="O19" s="255">
        <v>33.35</v>
      </c>
      <c r="P19" s="255">
        <v>31.1</v>
      </c>
      <c r="Q19" s="255">
        <v>27.6</v>
      </c>
      <c r="R19" s="255">
        <v>22.95</v>
      </c>
      <c r="S19" s="255">
        <v>20.85</v>
      </c>
      <c r="T19" s="255">
        <v>24.6</v>
      </c>
      <c r="U19" s="255">
        <v>40.85</v>
      </c>
      <c r="V19" s="255">
        <v>45.85</v>
      </c>
      <c r="W19" s="255">
        <v>39.6</v>
      </c>
      <c r="X19" s="255">
        <v>27.35</v>
      </c>
      <c r="Y19" s="255">
        <v>29.35</v>
      </c>
      <c r="Z19" s="255">
        <v>34.1</v>
      </c>
      <c r="AA19" s="255"/>
    </row>
    <row r="20" spans="1:27" ht="11.25" customHeight="1" x14ac:dyDescent="0.2">
      <c r="A20" s="255" t="s">
        <v>286</v>
      </c>
      <c r="B20" s="7"/>
      <c r="C20" s="255">
        <v>28.75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287</v>
      </c>
      <c r="B21" s="7"/>
      <c r="C21" s="8">
        <v>-1</v>
      </c>
      <c r="D21" s="8">
        <v>-0.69999999999999929</v>
      </c>
      <c r="E21" s="8">
        <v>0</v>
      </c>
      <c r="F21" s="8">
        <v>-0.60000000000000142</v>
      </c>
      <c r="G21" s="8">
        <v>-0.75</v>
      </c>
      <c r="H21" s="8">
        <v>-1</v>
      </c>
      <c r="I21" s="8">
        <v>-0.25</v>
      </c>
      <c r="J21" s="8">
        <v>-1.6</v>
      </c>
      <c r="K21" s="8">
        <v>-1.85</v>
      </c>
      <c r="L21" s="8">
        <v>-0.10000000000000142</v>
      </c>
      <c r="M21" s="8">
        <v>-0.10000000000000142</v>
      </c>
      <c r="N21" s="8">
        <v>-0.10000000000000142</v>
      </c>
      <c r="O21" s="8">
        <v>-0.64999999999999858</v>
      </c>
      <c r="P21" s="8">
        <v>-0.64999999999999858</v>
      </c>
      <c r="Q21" s="8">
        <v>-0.64999999999999858</v>
      </c>
      <c r="R21" s="8">
        <v>-0.65000000000000213</v>
      </c>
      <c r="S21" s="8">
        <v>-0.64999999999999858</v>
      </c>
      <c r="T21" s="8">
        <v>-0.64999999999999858</v>
      </c>
      <c r="U21" s="8">
        <v>-0.64999999999999858</v>
      </c>
      <c r="V21" s="8">
        <v>-0.64999999999999858</v>
      </c>
      <c r="W21" s="8">
        <v>-0.64999999999999858</v>
      </c>
      <c r="X21" s="8">
        <v>-0.64999999999999858</v>
      </c>
      <c r="Y21" s="8">
        <v>-1.65</v>
      </c>
      <c r="Z21" s="8">
        <v>-0.64999999999999858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288</v>
      </c>
      <c r="B23" s="7"/>
      <c r="C23" s="255">
        <v>22</v>
      </c>
      <c r="D23" s="255">
        <v>19</v>
      </c>
      <c r="E23" s="255">
        <v>17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289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290</v>
      </c>
      <c r="B25" s="7"/>
      <c r="C25" s="8">
        <v>-0.25</v>
      </c>
      <c r="D25" s="8">
        <v>-0.25</v>
      </c>
      <c r="E25" s="8">
        <v>-0.25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291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278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279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280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281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282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284</v>
      </c>
    </row>
    <row r="47" spans="1:27" ht="11.25" customHeight="1" x14ac:dyDescent="0.2">
      <c r="A47" s="255" t="s">
        <v>285</v>
      </c>
      <c r="B47" s="7"/>
      <c r="C47" s="255">
        <v>27.75</v>
      </c>
      <c r="D47" s="255">
        <v>24.5</v>
      </c>
      <c r="E47" s="255">
        <v>21.5</v>
      </c>
      <c r="F47" s="255">
        <v>19.75</v>
      </c>
      <c r="G47" s="255">
        <v>19.75</v>
      </c>
      <c r="H47" s="255">
        <v>21.9</v>
      </c>
      <c r="I47" s="255">
        <v>34.1</v>
      </c>
      <c r="J47" s="255">
        <v>40.25</v>
      </c>
      <c r="K47" s="255">
        <v>35.25</v>
      </c>
      <c r="L47" s="255">
        <v>27.4</v>
      </c>
      <c r="M47" s="255">
        <v>29.15</v>
      </c>
      <c r="N47" s="255">
        <v>31.4</v>
      </c>
      <c r="O47" s="255">
        <v>33.35</v>
      </c>
      <c r="P47" s="255">
        <v>31.1</v>
      </c>
      <c r="Q47" s="255">
        <v>27.6</v>
      </c>
      <c r="R47" s="255">
        <v>22.95</v>
      </c>
      <c r="S47" s="255">
        <v>20.85</v>
      </c>
      <c r="T47" s="255">
        <v>24.6</v>
      </c>
      <c r="U47" s="255">
        <v>40.85</v>
      </c>
      <c r="V47" s="255">
        <v>45.85</v>
      </c>
      <c r="W47" s="255">
        <v>39.6</v>
      </c>
      <c r="X47" s="255">
        <v>27.35</v>
      </c>
      <c r="Y47" s="255">
        <v>29.35</v>
      </c>
      <c r="Z47" s="255">
        <v>34.1</v>
      </c>
      <c r="AA47" s="255"/>
    </row>
    <row r="48" spans="1:27" ht="11.25" customHeight="1" x14ac:dyDescent="0.2">
      <c r="A48" s="255" t="s">
        <v>286</v>
      </c>
      <c r="B48" s="7"/>
      <c r="C48" s="255">
        <v>28.75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287</v>
      </c>
      <c r="B49" s="7"/>
      <c r="C49" s="8">
        <v>-1</v>
      </c>
      <c r="D49" s="8">
        <v>-0.69999999999999929</v>
      </c>
      <c r="E49" s="8">
        <v>0</v>
      </c>
      <c r="F49" s="8">
        <v>-0.60000000000000142</v>
      </c>
      <c r="G49" s="8">
        <v>-0.75</v>
      </c>
      <c r="H49" s="8">
        <v>-1</v>
      </c>
      <c r="I49" s="8">
        <v>-0.25</v>
      </c>
      <c r="J49" s="8">
        <v>-1.6</v>
      </c>
      <c r="K49" s="8">
        <v>-1.85</v>
      </c>
      <c r="L49" s="8">
        <v>-0.10000000000000142</v>
      </c>
      <c r="M49" s="8">
        <v>-0.10000000000000142</v>
      </c>
      <c r="N49" s="8">
        <v>-0.10000000000000142</v>
      </c>
      <c r="O49" s="8">
        <v>-0.64999999999999858</v>
      </c>
      <c r="P49" s="8">
        <v>-0.64999999999999858</v>
      </c>
      <c r="Q49" s="8">
        <v>-0.64999999999999858</v>
      </c>
      <c r="R49" s="8">
        <v>-0.65000000000000213</v>
      </c>
      <c r="S49" s="8">
        <v>-0.64999999999999858</v>
      </c>
      <c r="T49" s="8">
        <v>-0.64999999999999858</v>
      </c>
      <c r="U49" s="8">
        <v>-0.64999999999999858</v>
      </c>
      <c r="V49" s="8">
        <v>-0.64999999999999858</v>
      </c>
      <c r="W49" s="8">
        <v>-0.64999999999999858</v>
      </c>
      <c r="X49" s="8">
        <v>-0.64999999999999858</v>
      </c>
      <c r="Y49" s="8">
        <v>-1.65</v>
      </c>
      <c r="Z49" s="8">
        <v>-0.64999999999999858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288</v>
      </c>
      <c r="B51" s="7"/>
      <c r="C51" s="255">
        <v>22</v>
      </c>
      <c r="D51" s="255">
        <v>19</v>
      </c>
      <c r="E51" s="255">
        <v>17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289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290</v>
      </c>
      <c r="B53" s="7"/>
      <c r="C53" s="8">
        <v>-0.25</v>
      </c>
      <c r="D53" s="8">
        <v>-0.25</v>
      </c>
      <c r="E53" s="8">
        <v>-0.25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277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278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279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280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281</v>
      </c>
      <c r="B70" s="161"/>
      <c r="C70" s="163">
        <v>214243</v>
      </c>
      <c r="D70" s="163">
        <v>440122</v>
      </c>
      <c r="E70" s="163">
        <v>548227</v>
      </c>
      <c r="F70" s="163">
        <v>188786</v>
      </c>
      <c r="G70" s="163">
        <v>178095</v>
      </c>
      <c r="H70" s="163">
        <v>220192</v>
      </c>
      <c r="I70" s="163">
        <v>527568</v>
      </c>
      <c r="J70" s="163">
        <v>546590</v>
      </c>
      <c r="K70" s="163">
        <v>484725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3348548</v>
      </c>
    </row>
    <row r="71" spans="1:27" ht="11.25" customHeight="1" thickBot="1" x14ac:dyDescent="0.25">
      <c r="A71" s="163" t="s">
        <v>282</v>
      </c>
      <c r="B71" s="161"/>
      <c r="C71" s="163">
        <v>0</v>
      </c>
      <c r="D71" s="163">
        <v>0</v>
      </c>
      <c r="E71" s="163">
        <v>0</v>
      </c>
      <c r="F71" s="163">
        <v>-136679</v>
      </c>
      <c r="G71" s="163">
        <v>-62572</v>
      </c>
      <c r="H71" s="163">
        <v>-57030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-256521</v>
      </c>
    </row>
    <row r="72" spans="1:27" ht="11.25" customHeight="1" thickBot="1" x14ac:dyDescent="0.25">
      <c r="A72" s="165" t="s">
        <v>283</v>
      </c>
      <c r="B72" s="166"/>
      <c r="C72" s="166">
        <v>214243</v>
      </c>
      <c r="D72" s="166">
        <v>440122</v>
      </c>
      <c r="E72" s="166">
        <v>548227</v>
      </c>
      <c r="F72" s="166">
        <v>52107</v>
      </c>
      <c r="G72" s="166">
        <v>115523</v>
      </c>
      <c r="H72" s="166">
        <v>163162</v>
      </c>
      <c r="I72" s="166">
        <v>527487</v>
      </c>
      <c r="J72" s="166">
        <v>546513</v>
      </c>
      <c r="K72" s="166">
        <v>484643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3092027</v>
      </c>
    </row>
    <row r="74" spans="1:27" ht="12" customHeight="1" x14ac:dyDescent="0.2">
      <c r="A74" s="253" t="s">
        <v>284</v>
      </c>
    </row>
    <row r="75" spans="1:27" ht="11.25" customHeight="1" x14ac:dyDescent="0.2">
      <c r="A75" s="255" t="s">
        <v>285</v>
      </c>
      <c r="B75" s="7"/>
      <c r="C75" s="255">
        <v>25.75</v>
      </c>
      <c r="D75" s="255">
        <v>22.5</v>
      </c>
      <c r="E75" s="255">
        <v>19.5</v>
      </c>
      <c r="F75" s="255">
        <v>17.75</v>
      </c>
      <c r="G75" s="255">
        <v>17.25</v>
      </c>
      <c r="H75" s="255">
        <v>18.149999999999999</v>
      </c>
      <c r="I75" s="255">
        <v>29.1</v>
      </c>
      <c r="J75" s="255">
        <v>36.75</v>
      </c>
      <c r="K75" s="255">
        <v>33.5</v>
      </c>
      <c r="L75" s="255">
        <v>25.9</v>
      </c>
      <c r="M75" s="255">
        <v>27.9</v>
      </c>
      <c r="N75" s="255">
        <v>30.9</v>
      </c>
      <c r="O75" s="255">
        <v>32.35</v>
      </c>
      <c r="P75" s="255">
        <v>29.6</v>
      </c>
      <c r="Q75" s="255">
        <v>25.6</v>
      </c>
      <c r="R75" s="255">
        <v>20.85</v>
      </c>
      <c r="S75" s="255">
        <v>17.600000000000001</v>
      </c>
      <c r="T75" s="255">
        <v>19.600000000000001</v>
      </c>
      <c r="U75" s="255">
        <v>35.85</v>
      </c>
      <c r="V75" s="255">
        <v>41.85</v>
      </c>
      <c r="W75" s="255">
        <v>36.6</v>
      </c>
      <c r="X75" s="255">
        <v>26.1</v>
      </c>
      <c r="Y75" s="255">
        <v>28.1</v>
      </c>
      <c r="Z75" s="255">
        <v>32.85</v>
      </c>
      <c r="AA75" s="255"/>
    </row>
    <row r="76" spans="1:27" ht="11.25" customHeight="1" x14ac:dyDescent="0.2">
      <c r="A76" s="255" t="s">
        <v>286</v>
      </c>
      <c r="B76" s="7"/>
      <c r="C76" s="255">
        <v>26.75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287</v>
      </c>
      <c r="B77" s="7"/>
      <c r="C77" s="8">
        <v>-1</v>
      </c>
      <c r="D77" s="8">
        <v>-0.69999999999999929</v>
      </c>
      <c r="E77" s="8">
        <v>0</v>
      </c>
      <c r="F77" s="8">
        <v>-0.60000000000000142</v>
      </c>
      <c r="G77" s="8">
        <v>-0.75</v>
      </c>
      <c r="H77" s="8">
        <v>-1</v>
      </c>
      <c r="I77" s="8">
        <v>-0.25</v>
      </c>
      <c r="J77" s="8">
        <v>-1.6</v>
      </c>
      <c r="K77" s="8">
        <v>-1.85</v>
      </c>
      <c r="L77" s="8">
        <v>-0.10000000000000142</v>
      </c>
      <c r="M77" s="8">
        <v>-0.10000000000000142</v>
      </c>
      <c r="N77" s="8">
        <v>-0.10000000000000142</v>
      </c>
      <c r="O77" s="8">
        <v>-0.64999999999999858</v>
      </c>
      <c r="P77" s="8">
        <v>-0.64999999999999858</v>
      </c>
      <c r="Q77" s="8">
        <v>-0.64999999999999858</v>
      </c>
      <c r="R77" s="8">
        <v>-0.64999999999999858</v>
      </c>
      <c r="S77" s="8">
        <v>-0.64999999999999858</v>
      </c>
      <c r="T77" s="8">
        <v>-0.64999999999999858</v>
      </c>
      <c r="U77" s="8">
        <v>-0.64999999999999858</v>
      </c>
      <c r="V77" s="8">
        <v>-0.64999999999999858</v>
      </c>
      <c r="W77" s="8">
        <v>-0.64999999999999858</v>
      </c>
      <c r="X77" s="8">
        <v>-0.64999999999999858</v>
      </c>
      <c r="Y77" s="8">
        <v>-1.65</v>
      </c>
      <c r="Z77" s="8">
        <v>-0.64999999999999858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288</v>
      </c>
      <c r="B79" s="7"/>
      <c r="C79" s="255">
        <v>22</v>
      </c>
      <c r="D79" s="255">
        <v>19</v>
      </c>
      <c r="E79" s="255">
        <v>17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289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290</v>
      </c>
      <c r="B81" s="7"/>
      <c r="C81" s="8">
        <v>-0.25</v>
      </c>
      <c r="D81" s="8">
        <v>-0.25</v>
      </c>
      <c r="E81" s="8">
        <v>-0.25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36.538600000000002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37.14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292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277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278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279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280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281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282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283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284</v>
      </c>
    </row>
    <row r="103" spans="1:27" ht="11.25" customHeight="1" x14ac:dyDescent="0.2">
      <c r="A103" s="255" t="s">
        <v>285</v>
      </c>
      <c r="B103" s="7"/>
      <c r="C103" s="255">
        <v>27.75</v>
      </c>
      <c r="D103" s="255">
        <v>24.5</v>
      </c>
      <c r="E103" s="255">
        <v>21.5</v>
      </c>
      <c r="F103" s="255">
        <v>19.75</v>
      </c>
      <c r="G103" s="255">
        <v>19.75</v>
      </c>
      <c r="H103" s="255">
        <v>21.9</v>
      </c>
      <c r="I103" s="255">
        <v>34.1</v>
      </c>
      <c r="J103" s="255">
        <v>40.25</v>
      </c>
      <c r="K103" s="255">
        <v>35.25</v>
      </c>
      <c r="L103" s="255">
        <v>27.4</v>
      </c>
      <c r="M103" s="255">
        <v>29.15</v>
      </c>
      <c r="N103" s="255">
        <v>31.4</v>
      </c>
      <c r="O103" s="255">
        <v>33.35</v>
      </c>
      <c r="P103" s="255">
        <v>31.1</v>
      </c>
      <c r="Q103" s="255">
        <v>27.6</v>
      </c>
      <c r="R103" s="255">
        <v>22.95</v>
      </c>
      <c r="S103" s="255">
        <v>20.85</v>
      </c>
      <c r="T103" s="255">
        <v>24.6</v>
      </c>
      <c r="U103" s="255">
        <v>40.85</v>
      </c>
      <c r="V103" s="255">
        <v>45.85</v>
      </c>
      <c r="W103" s="255">
        <v>39.6</v>
      </c>
      <c r="X103" s="255">
        <v>27.35</v>
      </c>
      <c r="Y103" s="255">
        <v>29.35</v>
      </c>
      <c r="Z103" s="255">
        <v>34.1</v>
      </c>
      <c r="AA103" s="255"/>
    </row>
    <row r="104" spans="1:27" ht="11.25" customHeight="1" x14ac:dyDescent="0.2">
      <c r="A104" s="255" t="s">
        <v>286</v>
      </c>
      <c r="B104" s="7"/>
      <c r="C104" s="255">
        <v>28.75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287</v>
      </c>
      <c r="B105" s="7"/>
      <c r="C105" s="8">
        <v>-1</v>
      </c>
      <c r="D105" s="8">
        <v>-0.69999999999999929</v>
      </c>
      <c r="E105" s="8">
        <v>0</v>
      </c>
      <c r="F105" s="8">
        <v>-0.60000000000000142</v>
      </c>
      <c r="G105" s="8">
        <v>-0.75</v>
      </c>
      <c r="H105" s="8">
        <v>-1</v>
      </c>
      <c r="I105" s="8">
        <v>-0.25</v>
      </c>
      <c r="J105" s="8">
        <v>-1.6</v>
      </c>
      <c r="K105" s="8">
        <v>-1.85</v>
      </c>
      <c r="L105" s="8">
        <v>-0.10000000000000142</v>
      </c>
      <c r="M105" s="8">
        <v>-0.10000000000000142</v>
      </c>
      <c r="N105" s="8">
        <v>-0.10000000000000142</v>
      </c>
      <c r="O105" s="8">
        <v>-0.64999999999999858</v>
      </c>
      <c r="P105" s="8">
        <v>-0.64999999999999858</v>
      </c>
      <c r="Q105" s="8">
        <v>-0.64999999999999858</v>
      </c>
      <c r="R105" s="8">
        <v>-0.65000000000000213</v>
      </c>
      <c r="S105" s="8">
        <v>-0.64999999999999858</v>
      </c>
      <c r="T105" s="8">
        <v>-0.64999999999999858</v>
      </c>
      <c r="U105" s="8">
        <v>-0.64999999999999858</v>
      </c>
      <c r="V105" s="8">
        <v>-0.64999999999999858</v>
      </c>
      <c r="W105" s="8">
        <v>-0.64999999999999858</v>
      </c>
      <c r="X105" s="8">
        <v>-0.64999999999999858</v>
      </c>
      <c r="Y105" s="8">
        <v>-1.65</v>
      </c>
      <c r="Z105" s="8">
        <v>-0.64999999999999858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288</v>
      </c>
      <c r="B107" s="7"/>
      <c r="C107" s="255">
        <v>22</v>
      </c>
      <c r="D107" s="255">
        <v>19</v>
      </c>
      <c r="E107" s="255">
        <v>17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289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290</v>
      </c>
      <c r="B109" s="7"/>
      <c r="C109" s="8">
        <v>-0.25</v>
      </c>
      <c r="D109" s="8">
        <v>-0.25</v>
      </c>
      <c r="E109" s="8">
        <v>-0.25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278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279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280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281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282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284</v>
      </c>
    </row>
    <row r="131" spans="1:27" ht="11.25" customHeight="1" x14ac:dyDescent="0.2">
      <c r="A131" s="255" t="s">
        <v>285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286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287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288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289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290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293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277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278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279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280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281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282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283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284</v>
      </c>
    </row>
    <row r="159" spans="1:27" ht="11.25" customHeight="1" x14ac:dyDescent="0.2">
      <c r="A159" s="255" t="s">
        <v>285</v>
      </c>
      <c r="B159" s="7"/>
      <c r="C159" s="255">
        <v>26.24</v>
      </c>
      <c r="D159" s="255">
        <v>22.93</v>
      </c>
      <c r="E159" s="255">
        <v>19.87</v>
      </c>
      <c r="F159" s="255">
        <v>18.09</v>
      </c>
      <c r="G159" s="255">
        <v>17.579999999999998</v>
      </c>
      <c r="H159" s="255">
        <v>18.489999999999998</v>
      </c>
      <c r="I159" s="255">
        <v>29.65</v>
      </c>
      <c r="J159" s="255">
        <v>37.450000000000003</v>
      </c>
      <c r="K159" s="255">
        <v>34.14</v>
      </c>
      <c r="L159" s="255">
        <v>26.39</v>
      </c>
      <c r="M159" s="255">
        <v>28.43</v>
      </c>
      <c r="N159" s="255">
        <v>31.49</v>
      </c>
      <c r="O159" s="255">
        <v>32.96</v>
      </c>
      <c r="P159" s="255">
        <v>30.16</v>
      </c>
      <c r="Q159" s="255">
        <v>26.09</v>
      </c>
      <c r="R159" s="255">
        <v>21.25</v>
      </c>
      <c r="S159" s="255">
        <v>17.93</v>
      </c>
      <c r="T159" s="255">
        <v>19.97</v>
      </c>
      <c r="U159" s="255">
        <v>36.53</v>
      </c>
      <c r="V159" s="255">
        <v>42.65</v>
      </c>
      <c r="W159" s="255">
        <v>37.299999999999997</v>
      </c>
      <c r="X159" s="255">
        <v>26.6</v>
      </c>
      <c r="Y159" s="255">
        <v>28.63</v>
      </c>
      <c r="Z159" s="255">
        <v>33.47</v>
      </c>
      <c r="AA159" s="255"/>
    </row>
    <row r="160" spans="1:27" ht="11.25" customHeight="1" x14ac:dyDescent="0.2">
      <c r="A160" s="255" t="s">
        <v>286</v>
      </c>
      <c r="B160" s="7"/>
      <c r="C160" s="255">
        <v>27.26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287</v>
      </c>
      <c r="B161" s="7"/>
      <c r="C161" s="8">
        <v>-1.02</v>
      </c>
      <c r="D161" s="8">
        <v>-0.71000000000000085</v>
      </c>
      <c r="E161" s="8">
        <v>0</v>
      </c>
      <c r="F161" s="8">
        <v>-0.60999999999999943</v>
      </c>
      <c r="G161" s="8">
        <v>-0.76000000000000156</v>
      </c>
      <c r="H161" s="8">
        <v>-1.02</v>
      </c>
      <c r="I161" s="8">
        <v>-0.26000000000000156</v>
      </c>
      <c r="J161" s="8">
        <v>-1.63</v>
      </c>
      <c r="K161" s="8">
        <v>-1.88</v>
      </c>
      <c r="L161" s="8">
        <v>-9.9999999999997868E-2</v>
      </c>
      <c r="M161" s="8">
        <v>-0.10000000000000142</v>
      </c>
      <c r="N161" s="8">
        <v>-0.10000000000000142</v>
      </c>
      <c r="O161" s="8">
        <v>-0.67000000000000171</v>
      </c>
      <c r="P161" s="8">
        <v>-0.66</v>
      </c>
      <c r="Q161" s="8">
        <v>-0.66</v>
      </c>
      <c r="R161" s="8">
        <v>-0.66</v>
      </c>
      <c r="S161" s="8">
        <v>-0.67000000000000171</v>
      </c>
      <c r="T161" s="8">
        <v>-0.66</v>
      </c>
      <c r="U161" s="8">
        <v>-0.65999999999999659</v>
      </c>
      <c r="V161" s="8">
        <v>-0.66000000000000369</v>
      </c>
      <c r="W161" s="8">
        <v>-0.66000000000000369</v>
      </c>
      <c r="X161" s="8">
        <v>-0.66</v>
      </c>
      <c r="Y161" s="8">
        <v>-1.69</v>
      </c>
      <c r="Z161" s="8">
        <v>-0.67000000000000171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288</v>
      </c>
      <c r="B163" s="7"/>
      <c r="C163" s="255">
        <v>22.42</v>
      </c>
      <c r="D163" s="255">
        <v>19.36</v>
      </c>
      <c r="E163" s="255">
        <v>17.32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289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290</v>
      </c>
      <c r="B165" s="7"/>
      <c r="C165" s="8">
        <v>-0.25</v>
      </c>
      <c r="D165" s="8">
        <v>-0.26000000000000156</v>
      </c>
      <c r="E165" s="8">
        <v>-0.25999999999999801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278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279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280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281</v>
      </c>
      <c r="B182" s="161"/>
      <c r="C182" s="163">
        <v>121415</v>
      </c>
      <c r="D182" s="163">
        <v>121033</v>
      </c>
      <c r="E182" s="163">
        <v>127182</v>
      </c>
      <c r="F182" s="163">
        <v>266218</v>
      </c>
      <c r="G182" s="163">
        <v>255805</v>
      </c>
      <c r="H182" s="163">
        <v>92150</v>
      </c>
      <c r="I182" s="163">
        <v>-187963</v>
      </c>
      <c r="J182" s="163">
        <v>-194740</v>
      </c>
      <c r="K182" s="163">
        <v>-172698</v>
      </c>
      <c r="L182" s="163">
        <v>194887</v>
      </c>
      <c r="M182" s="163">
        <v>180007</v>
      </c>
      <c r="N182" s="163">
        <v>177482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980778</v>
      </c>
    </row>
    <row r="183" spans="1:27" ht="11.25" customHeight="1" thickBot="1" x14ac:dyDescent="0.25">
      <c r="A183" s="163" t="s">
        <v>282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283</v>
      </c>
      <c r="B184" s="166"/>
      <c r="C184" s="166">
        <v>121415</v>
      </c>
      <c r="D184" s="166">
        <v>121033</v>
      </c>
      <c r="E184" s="166">
        <v>127182</v>
      </c>
      <c r="F184" s="166">
        <v>266218</v>
      </c>
      <c r="G184" s="166">
        <v>255805</v>
      </c>
      <c r="H184" s="166">
        <v>92150</v>
      </c>
      <c r="I184" s="166">
        <v>-187963</v>
      </c>
      <c r="J184" s="166">
        <v>-194740</v>
      </c>
      <c r="K184" s="166">
        <v>-172698</v>
      </c>
      <c r="L184" s="166">
        <v>194887</v>
      </c>
      <c r="M184" s="166">
        <v>180007</v>
      </c>
      <c r="N184" s="166">
        <v>177482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980778</v>
      </c>
    </row>
    <row r="186" spans="1:27" ht="12" customHeight="1" x14ac:dyDescent="0.2">
      <c r="A186" s="253" t="s">
        <v>284</v>
      </c>
    </row>
    <row r="187" spans="1:27" ht="11.25" customHeight="1" x14ac:dyDescent="0.2">
      <c r="A187" s="255" t="s">
        <v>285</v>
      </c>
      <c r="B187" s="7"/>
      <c r="C187" s="255">
        <v>27.15</v>
      </c>
      <c r="D187" s="255">
        <v>26</v>
      </c>
      <c r="E187" s="255">
        <v>24.5</v>
      </c>
      <c r="F187" s="255">
        <v>25.5</v>
      </c>
      <c r="G187" s="255">
        <v>26</v>
      </c>
      <c r="H187" s="255">
        <v>33.75</v>
      </c>
      <c r="I187" s="255">
        <v>44.3</v>
      </c>
      <c r="J187" s="255">
        <v>49.5</v>
      </c>
      <c r="K187" s="255">
        <v>38.5</v>
      </c>
      <c r="L187" s="255">
        <v>29</v>
      </c>
      <c r="M187" s="255">
        <v>27</v>
      </c>
      <c r="N187" s="255">
        <v>29.5</v>
      </c>
      <c r="O187" s="255">
        <v>28.46</v>
      </c>
      <c r="P187" s="255">
        <v>27.25</v>
      </c>
      <c r="Q187" s="255">
        <v>25.68</v>
      </c>
      <c r="R187" s="255">
        <v>26.73</v>
      </c>
      <c r="S187" s="255">
        <v>27.25</v>
      </c>
      <c r="T187" s="255">
        <v>35.369999999999997</v>
      </c>
      <c r="U187" s="255">
        <v>46.43</v>
      </c>
      <c r="V187" s="255">
        <v>51.88</v>
      </c>
      <c r="W187" s="255">
        <v>40.35</v>
      </c>
      <c r="X187" s="255">
        <v>30.39</v>
      </c>
      <c r="Y187" s="255">
        <v>28.3</v>
      </c>
      <c r="Z187" s="255">
        <v>30.92</v>
      </c>
      <c r="AA187" s="255"/>
    </row>
    <row r="188" spans="1:27" ht="11.25" customHeight="1" x14ac:dyDescent="0.2">
      <c r="A188" s="255" t="s">
        <v>286</v>
      </c>
      <c r="B188" s="7"/>
      <c r="C188" s="255">
        <v>27.75</v>
      </c>
      <c r="D188" s="255">
        <v>27</v>
      </c>
      <c r="E188" s="255">
        <v>26</v>
      </c>
      <c r="F188" s="255">
        <v>26.25</v>
      </c>
      <c r="G188" s="255">
        <v>27.25</v>
      </c>
      <c r="H188" s="255">
        <v>33.75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28.86</v>
      </c>
      <c r="P188" s="255">
        <v>28.08</v>
      </c>
      <c r="Q188" s="255">
        <v>27.04</v>
      </c>
      <c r="R188" s="255">
        <v>27.3</v>
      </c>
      <c r="S188" s="255">
        <v>28.34</v>
      </c>
      <c r="T188" s="255">
        <v>35.11</v>
      </c>
      <c r="U188" s="255">
        <v>47.85</v>
      </c>
      <c r="V188" s="255">
        <v>52.53</v>
      </c>
      <c r="W188" s="255">
        <v>41.61</v>
      </c>
      <c r="X188" s="255">
        <v>30.94</v>
      </c>
      <c r="Y188" s="255">
        <v>28.86</v>
      </c>
      <c r="Z188" s="255">
        <v>31.46</v>
      </c>
      <c r="AA188" s="255"/>
    </row>
    <row r="189" spans="1:27" ht="11.25" customHeight="1" x14ac:dyDescent="0.2">
      <c r="A189" s="255" t="s">
        <v>287</v>
      </c>
      <c r="B189" s="7"/>
      <c r="C189" s="8">
        <v>-0.60000000000000142</v>
      </c>
      <c r="D189" s="8">
        <v>-1</v>
      </c>
      <c r="E189" s="8">
        <v>-1.5</v>
      </c>
      <c r="F189" s="8">
        <v>-0.75</v>
      </c>
      <c r="G189" s="8">
        <v>-1.25</v>
      </c>
      <c r="H189" s="8">
        <v>0</v>
      </c>
      <c r="I189" s="8">
        <v>-1.7</v>
      </c>
      <c r="J189" s="8">
        <v>-1</v>
      </c>
      <c r="K189" s="8">
        <v>-1.5</v>
      </c>
      <c r="L189" s="8">
        <v>-0.75</v>
      </c>
      <c r="M189" s="8">
        <v>-0.75</v>
      </c>
      <c r="N189" s="8">
        <v>-0.75</v>
      </c>
      <c r="O189" s="8">
        <v>-0.39999999999999858</v>
      </c>
      <c r="P189" s="8">
        <v>-0.82999999999999829</v>
      </c>
      <c r="Q189" s="8">
        <v>-1.36</v>
      </c>
      <c r="R189" s="8">
        <v>-0.56999999999999995</v>
      </c>
      <c r="S189" s="8">
        <v>-1.0900000000000001</v>
      </c>
      <c r="T189" s="8">
        <v>0.25999999999999801</v>
      </c>
      <c r="U189" s="8">
        <v>-1.42</v>
      </c>
      <c r="V189" s="8">
        <v>-0.64999999999999858</v>
      </c>
      <c r="W189" s="8">
        <v>-1.26</v>
      </c>
      <c r="X189" s="8">
        <v>-0.55000000000000071</v>
      </c>
      <c r="Y189" s="8">
        <v>-0.55999999999999872</v>
      </c>
      <c r="Z189" s="8">
        <v>-0.53999999999999915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288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289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290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294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278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279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280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281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282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284</v>
      </c>
    </row>
    <row r="215" spans="1:27" ht="11.25" customHeight="1" x14ac:dyDescent="0.2">
      <c r="A215" s="255" t="s">
        <v>285</v>
      </c>
      <c r="B215" s="7"/>
      <c r="C215" s="255">
        <v>27.61</v>
      </c>
      <c r="D215" s="255">
        <v>24.3</v>
      </c>
      <c r="E215" s="255">
        <v>21.24</v>
      </c>
      <c r="F215" s="255">
        <v>19.46</v>
      </c>
      <c r="G215" s="255">
        <v>18.95</v>
      </c>
      <c r="H215" s="255">
        <v>19.86</v>
      </c>
      <c r="I215" s="255">
        <v>31.02</v>
      </c>
      <c r="J215" s="255">
        <v>38.82</v>
      </c>
      <c r="K215" s="255">
        <v>35.51</v>
      </c>
      <c r="L215" s="255">
        <v>27.76</v>
      </c>
      <c r="M215" s="255">
        <v>29.8</v>
      </c>
      <c r="N215" s="255">
        <v>32.86</v>
      </c>
      <c r="O215" s="255">
        <v>34.33</v>
      </c>
      <c r="P215" s="255">
        <v>32.53</v>
      </c>
      <c r="Q215" s="255">
        <v>28.46</v>
      </c>
      <c r="R215" s="255">
        <v>23.62</v>
      </c>
      <c r="S215" s="255">
        <v>21.3</v>
      </c>
      <c r="T215" s="255">
        <v>23.34</v>
      </c>
      <c r="U215" s="255">
        <v>39.9</v>
      </c>
      <c r="V215" s="255">
        <v>46.02</v>
      </c>
      <c r="W215" s="255">
        <v>40.67</v>
      </c>
      <c r="X215" s="255">
        <v>29.97</v>
      </c>
      <c r="Y215" s="255">
        <v>32</v>
      </c>
      <c r="Z215" s="255">
        <v>36.840000000000003</v>
      </c>
      <c r="AA215" s="255"/>
    </row>
    <row r="216" spans="1:27" ht="11.25" customHeight="1" x14ac:dyDescent="0.2">
      <c r="A216" s="255" t="s">
        <v>286</v>
      </c>
      <c r="B216" s="7"/>
      <c r="C216" s="255">
        <v>28.63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287</v>
      </c>
      <c r="B217" s="7"/>
      <c r="C217" s="8">
        <v>-1.02</v>
      </c>
      <c r="D217" s="8">
        <v>-0.71000000000000085</v>
      </c>
      <c r="E217" s="8">
        <v>0</v>
      </c>
      <c r="F217" s="8">
        <v>-0.60999999999999943</v>
      </c>
      <c r="G217" s="8">
        <v>-0.76000000000000156</v>
      </c>
      <c r="H217" s="8">
        <v>-1.02</v>
      </c>
      <c r="I217" s="8">
        <v>-0.26000000000000156</v>
      </c>
      <c r="J217" s="8">
        <v>-1.63</v>
      </c>
      <c r="K217" s="8">
        <v>-1.88</v>
      </c>
      <c r="L217" s="8">
        <v>-9.9999999999997868E-2</v>
      </c>
      <c r="M217" s="8">
        <v>-9.9999999999997868E-2</v>
      </c>
      <c r="N217" s="8">
        <v>-0.10000000000000142</v>
      </c>
      <c r="O217" s="8">
        <v>-0.67000000000000171</v>
      </c>
      <c r="P217" s="8">
        <v>-0.65999999999999659</v>
      </c>
      <c r="Q217" s="8">
        <v>-0.66</v>
      </c>
      <c r="R217" s="8">
        <v>-0.66</v>
      </c>
      <c r="S217" s="8">
        <v>-0.66999999999999815</v>
      </c>
      <c r="T217" s="8">
        <v>-0.66</v>
      </c>
      <c r="U217" s="8">
        <v>-0.66000000000000369</v>
      </c>
      <c r="V217" s="8">
        <v>-0.65999999999999659</v>
      </c>
      <c r="W217" s="8">
        <v>-0.65999999999999659</v>
      </c>
      <c r="X217" s="8">
        <v>-0.66</v>
      </c>
      <c r="Y217" s="8">
        <v>-1.69</v>
      </c>
      <c r="Z217" s="8">
        <v>-0.6699999999999946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288</v>
      </c>
      <c r="B219" s="7"/>
      <c r="C219" s="255">
        <v>23.79</v>
      </c>
      <c r="D219" s="255">
        <v>20.73</v>
      </c>
      <c r="E219" s="255">
        <v>18.690000000000001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289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290</v>
      </c>
      <c r="B221" s="7"/>
      <c r="C221" s="8">
        <v>-0.25</v>
      </c>
      <c r="D221" s="8">
        <v>-0.25999999999999801</v>
      </c>
      <c r="E221" s="8">
        <v>-0.25999999999999801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295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278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279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280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281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282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284</v>
      </c>
    </row>
    <row r="243" spans="1:27" ht="11.25" customHeight="1" x14ac:dyDescent="0.2">
      <c r="A243" s="255" t="s">
        <v>285</v>
      </c>
      <c r="B243" s="7"/>
      <c r="C243" s="255">
        <v>25.75</v>
      </c>
      <c r="D243" s="255">
        <v>22.5</v>
      </c>
      <c r="E243" s="255">
        <v>19.5</v>
      </c>
      <c r="F243" s="255">
        <v>17.75</v>
      </c>
      <c r="G243" s="255">
        <v>17.25</v>
      </c>
      <c r="H243" s="255">
        <v>18.149999999999999</v>
      </c>
      <c r="I243" s="255">
        <v>29.1</v>
      </c>
      <c r="J243" s="255">
        <v>36.75</v>
      </c>
      <c r="K243" s="255">
        <v>33.5</v>
      </c>
      <c r="L243" s="255">
        <v>25.9</v>
      </c>
      <c r="M243" s="255">
        <v>27.9</v>
      </c>
      <c r="N243" s="255">
        <v>30.9</v>
      </c>
      <c r="O243" s="255">
        <v>32.35</v>
      </c>
      <c r="P243" s="255">
        <v>29.6</v>
      </c>
      <c r="Q243" s="255">
        <v>25.6</v>
      </c>
      <c r="R243" s="255">
        <v>20.85</v>
      </c>
      <c r="S243" s="255">
        <v>17.600000000000001</v>
      </c>
      <c r="T243" s="255">
        <v>19.600000000000001</v>
      </c>
      <c r="U243" s="255">
        <v>35.85</v>
      </c>
      <c r="V243" s="255">
        <v>41.85</v>
      </c>
      <c r="W243" s="255">
        <v>36.6</v>
      </c>
      <c r="X243" s="255">
        <v>26.1</v>
      </c>
      <c r="Y243" s="255">
        <v>28.1</v>
      </c>
      <c r="Z243" s="255">
        <v>32.85</v>
      </c>
      <c r="AA243" s="255"/>
    </row>
    <row r="244" spans="1:27" ht="11.25" customHeight="1" x14ac:dyDescent="0.2">
      <c r="A244" s="255" t="s">
        <v>286</v>
      </c>
      <c r="B244" s="7"/>
      <c r="C244" s="255">
        <v>26.75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287</v>
      </c>
      <c r="B245" s="7"/>
      <c r="C245" s="8">
        <v>-1</v>
      </c>
      <c r="D245" s="8">
        <v>-0.69999999999999929</v>
      </c>
      <c r="E245" s="8">
        <v>0</v>
      </c>
      <c r="F245" s="8">
        <v>-0.60000000000000142</v>
      </c>
      <c r="G245" s="8">
        <v>-0.75</v>
      </c>
      <c r="H245" s="8">
        <v>-1</v>
      </c>
      <c r="I245" s="8">
        <v>-0.25</v>
      </c>
      <c r="J245" s="8">
        <v>-1.6</v>
      </c>
      <c r="K245" s="8">
        <v>-1.85</v>
      </c>
      <c r="L245" s="8">
        <v>-0.10000000000000142</v>
      </c>
      <c r="M245" s="8">
        <v>-0.10000000000000142</v>
      </c>
      <c r="N245" s="8">
        <v>-0.10000000000000142</v>
      </c>
      <c r="O245" s="8">
        <v>-0.64999999999999858</v>
      </c>
      <c r="P245" s="8">
        <v>-0.64999999999999858</v>
      </c>
      <c r="Q245" s="8">
        <v>-0.64999999999999858</v>
      </c>
      <c r="R245" s="8">
        <v>-0.64999999999999858</v>
      </c>
      <c r="S245" s="8">
        <v>-0.64999999999999858</v>
      </c>
      <c r="T245" s="8">
        <v>-0.64999999999999858</v>
      </c>
      <c r="U245" s="8">
        <v>-0.64999999999999858</v>
      </c>
      <c r="V245" s="8">
        <v>-0.64999999999999858</v>
      </c>
      <c r="W245" s="8">
        <v>-0.64999999999999858</v>
      </c>
      <c r="X245" s="8">
        <v>-0.64999999999999858</v>
      </c>
      <c r="Y245" s="8">
        <v>-1.65</v>
      </c>
      <c r="Z245" s="8">
        <v>-0.64999999999999858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288</v>
      </c>
      <c r="B247" s="7"/>
      <c r="C247" s="255">
        <v>22</v>
      </c>
      <c r="D247" s="255">
        <v>19</v>
      </c>
      <c r="E247" s="255">
        <v>17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289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290</v>
      </c>
      <c r="B249" s="7"/>
      <c r="C249" s="8">
        <v>-0.25</v>
      </c>
      <c r="D249" s="8">
        <v>-0.25</v>
      </c>
      <c r="E249" s="8">
        <v>-0.25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296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278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279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280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281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282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284</v>
      </c>
    </row>
    <row r="271" spans="1:27" ht="11.25" customHeight="1" x14ac:dyDescent="0.2">
      <c r="A271" s="255" t="s">
        <v>285</v>
      </c>
      <c r="B271" s="7"/>
      <c r="C271" s="255">
        <v>25.75</v>
      </c>
      <c r="D271" s="255">
        <v>22.5</v>
      </c>
      <c r="E271" s="255">
        <v>19.5</v>
      </c>
      <c r="F271" s="255">
        <v>17.75</v>
      </c>
      <c r="G271" s="255">
        <v>17.25</v>
      </c>
      <c r="H271" s="255">
        <v>18.149999999999999</v>
      </c>
      <c r="I271" s="255">
        <v>29.1</v>
      </c>
      <c r="J271" s="255">
        <v>36.75</v>
      </c>
      <c r="K271" s="255">
        <v>33.5</v>
      </c>
      <c r="L271" s="255">
        <v>25.9</v>
      </c>
      <c r="M271" s="255">
        <v>27.9</v>
      </c>
      <c r="N271" s="255">
        <v>30.9</v>
      </c>
      <c r="O271" s="255">
        <v>32.35</v>
      </c>
      <c r="P271" s="255">
        <v>29.6</v>
      </c>
      <c r="Q271" s="255">
        <v>25.6</v>
      </c>
      <c r="R271" s="255">
        <v>20.85</v>
      </c>
      <c r="S271" s="255">
        <v>17.600000000000001</v>
      </c>
      <c r="T271" s="255">
        <v>19.600000000000001</v>
      </c>
      <c r="U271" s="255">
        <v>35.85</v>
      </c>
      <c r="V271" s="255">
        <v>41.85</v>
      </c>
      <c r="W271" s="255">
        <v>36.6</v>
      </c>
      <c r="X271" s="255">
        <v>26.1</v>
      </c>
      <c r="Y271" s="255">
        <v>28.1</v>
      </c>
      <c r="Z271" s="255">
        <v>32.85</v>
      </c>
      <c r="AA271" s="255"/>
    </row>
    <row r="272" spans="1:27" ht="11.25" customHeight="1" x14ac:dyDescent="0.2">
      <c r="A272" s="255" t="s">
        <v>286</v>
      </c>
      <c r="B272" s="7"/>
      <c r="C272" s="255">
        <v>26.75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287</v>
      </c>
      <c r="B273" s="7"/>
      <c r="C273" s="8">
        <v>-1</v>
      </c>
      <c r="D273" s="8">
        <v>-0.69999999999999929</v>
      </c>
      <c r="E273" s="8">
        <v>0</v>
      </c>
      <c r="F273" s="8">
        <v>-0.60000000000000142</v>
      </c>
      <c r="G273" s="8">
        <v>-0.75</v>
      </c>
      <c r="H273" s="8">
        <v>-1</v>
      </c>
      <c r="I273" s="8">
        <v>-0.25</v>
      </c>
      <c r="J273" s="8">
        <v>-1.6</v>
      </c>
      <c r="K273" s="8">
        <v>-1.85</v>
      </c>
      <c r="L273" s="8">
        <v>-0.10000000000000142</v>
      </c>
      <c r="M273" s="8">
        <v>-0.10000000000000142</v>
      </c>
      <c r="N273" s="8">
        <v>-0.10000000000000142</v>
      </c>
      <c r="O273" s="8">
        <v>-0.64999999999999858</v>
      </c>
      <c r="P273" s="8">
        <v>-0.64999999999999858</v>
      </c>
      <c r="Q273" s="8">
        <v>-0.64999999999999858</v>
      </c>
      <c r="R273" s="8">
        <v>-0.64999999999999858</v>
      </c>
      <c r="S273" s="8">
        <v>-0.64999999999999858</v>
      </c>
      <c r="T273" s="8">
        <v>-0.64999999999999858</v>
      </c>
      <c r="U273" s="8">
        <v>-0.64999999999999858</v>
      </c>
      <c r="V273" s="8">
        <v>-0.64999999999999858</v>
      </c>
      <c r="W273" s="8">
        <v>-0.64999999999999858</v>
      </c>
      <c r="X273" s="8">
        <v>-0.64999999999999858</v>
      </c>
      <c r="Y273" s="8">
        <v>-1.65</v>
      </c>
      <c r="Z273" s="8">
        <v>-0.64999999999999858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288</v>
      </c>
      <c r="B275" s="7"/>
      <c r="C275" s="255">
        <v>22</v>
      </c>
      <c r="D275" s="255">
        <v>19</v>
      </c>
      <c r="E275" s="255">
        <v>17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289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290</v>
      </c>
      <c r="B277" s="7"/>
      <c r="C277" s="8">
        <v>-0.25</v>
      </c>
      <c r="D277" s="8">
        <v>-0.25</v>
      </c>
      <c r="E277" s="8">
        <v>-0.25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297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278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279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280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281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282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284</v>
      </c>
    </row>
    <row r="299" spans="1:27" ht="11.25" customHeight="1" x14ac:dyDescent="0.2">
      <c r="A299" s="255" t="s">
        <v>285</v>
      </c>
      <c r="B299" s="7"/>
      <c r="C299" s="255">
        <v>25.75</v>
      </c>
      <c r="D299" s="255">
        <v>22.5</v>
      </c>
      <c r="E299" s="255">
        <v>19.5</v>
      </c>
      <c r="F299" s="255">
        <v>17.75</v>
      </c>
      <c r="G299" s="255">
        <v>17.25</v>
      </c>
      <c r="H299" s="255">
        <v>18.149999999999999</v>
      </c>
      <c r="I299" s="255">
        <v>29.1</v>
      </c>
      <c r="J299" s="255">
        <v>36.75</v>
      </c>
      <c r="K299" s="255">
        <v>33.5</v>
      </c>
      <c r="L299" s="255">
        <v>25.9</v>
      </c>
      <c r="M299" s="255">
        <v>27.9</v>
      </c>
      <c r="N299" s="255">
        <v>30.9</v>
      </c>
      <c r="O299" s="255">
        <v>32.35</v>
      </c>
      <c r="P299" s="255">
        <v>29.6</v>
      </c>
      <c r="Q299" s="255">
        <v>25.6</v>
      </c>
      <c r="R299" s="255">
        <v>20.85</v>
      </c>
      <c r="S299" s="255">
        <v>17.600000000000001</v>
      </c>
      <c r="T299" s="255">
        <v>19.600000000000001</v>
      </c>
      <c r="U299" s="255">
        <v>35.85</v>
      </c>
      <c r="V299" s="255">
        <v>41.85</v>
      </c>
      <c r="W299" s="255">
        <v>36.6</v>
      </c>
      <c r="X299" s="255">
        <v>26.1</v>
      </c>
      <c r="Y299" s="255">
        <v>28.1</v>
      </c>
      <c r="Z299" s="255">
        <v>32.85</v>
      </c>
      <c r="AA299" s="255"/>
    </row>
    <row r="300" spans="1:27" ht="11.25" customHeight="1" x14ac:dyDescent="0.2">
      <c r="A300" s="255" t="s">
        <v>286</v>
      </c>
      <c r="B300" s="7"/>
      <c r="C300" s="255">
        <v>26.75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287</v>
      </c>
      <c r="B301" s="7"/>
      <c r="C301" s="8">
        <v>-1</v>
      </c>
      <c r="D301" s="8">
        <v>-0.69999999999999929</v>
      </c>
      <c r="E301" s="8">
        <v>0</v>
      </c>
      <c r="F301" s="8">
        <v>-0.60000000000000142</v>
      </c>
      <c r="G301" s="8">
        <v>-0.75</v>
      </c>
      <c r="H301" s="8">
        <v>-1</v>
      </c>
      <c r="I301" s="8">
        <v>-0.25</v>
      </c>
      <c r="J301" s="8">
        <v>-1.6</v>
      </c>
      <c r="K301" s="8">
        <v>-1.85</v>
      </c>
      <c r="L301" s="8">
        <v>-0.10000000000000142</v>
      </c>
      <c r="M301" s="8">
        <v>-0.10000000000000142</v>
      </c>
      <c r="N301" s="8">
        <v>-0.10000000000000142</v>
      </c>
      <c r="O301" s="8">
        <v>-0.64999999999999858</v>
      </c>
      <c r="P301" s="8">
        <v>-0.64999999999999858</v>
      </c>
      <c r="Q301" s="8">
        <v>-0.64999999999999858</v>
      </c>
      <c r="R301" s="8">
        <v>-0.64999999999999858</v>
      </c>
      <c r="S301" s="8">
        <v>-0.64999999999999858</v>
      </c>
      <c r="T301" s="8">
        <v>-0.64999999999999858</v>
      </c>
      <c r="U301" s="8">
        <v>-0.64999999999999858</v>
      </c>
      <c r="V301" s="8">
        <v>-0.64999999999999858</v>
      </c>
      <c r="W301" s="8">
        <v>-0.64999999999999858</v>
      </c>
      <c r="X301" s="8">
        <v>-0.64999999999999858</v>
      </c>
      <c r="Y301" s="8">
        <v>-1.65</v>
      </c>
      <c r="Z301" s="8">
        <v>-0.64999999999999858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288</v>
      </c>
      <c r="B303" s="7"/>
      <c r="C303" s="255">
        <v>22</v>
      </c>
      <c r="D303" s="255">
        <v>19</v>
      </c>
      <c r="E303" s="255">
        <v>17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289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290</v>
      </c>
      <c r="B305" s="7"/>
      <c r="C305" s="8">
        <v>-0.25</v>
      </c>
      <c r="D305" s="8">
        <v>-0.25</v>
      </c>
      <c r="E305" s="8">
        <v>-0.25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27,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58755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3151687</v>
      </c>
      <c r="F9" s="62" t="s">
        <v>62</v>
      </c>
      <c r="I9" s="155">
        <f>O59</f>
        <v>-101314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-100050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-12905055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-12947097.558000006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184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3223549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-71862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3151687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268922</v>
      </c>
      <c r="D36" s="63">
        <f>'SPEC REPORT DETAILS'!K9+'SPEC REPORT DETAILS'!K22+'SPEC REPORT DETAILS'!K48</f>
        <v>466912</v>
      </c>
      <c r="E36" s="63">
        <f>'SPEC REPORT DETAILS'!L9+'SPEC REPORT DETAILS'!L22+'SPEC REPORT DETAILS'!L48</f>
        <v>542540</v>
      </c>
      <c r="F36" s="63">
        <f>'SPEC REPORT DETAILS'!M9+'SPEC REPORT DETAILS'!M22+'SPEC REPORT DETAILS'!M48</f>
        <v>120504</v>
      </c>
      <c r="G36" s="63">
        <f>'SPEC REPORT DETAILS'!N9+'SPEC REPORT DETAILS'!N22+'SPEC REPORT DETAILS'!N48</f>
        <v>97119</v>
      </c>
      <c r="H36" s="63">
        <f>'SPEC REPORT DETAILS'!O9+'SPEC REPORT DETAILS'!O22+'SPEC REPORT DETAILS'!O48</f>
        <v>171934</v>
      </c>
      <c r="I36" s="63">
        <f>'SPEC REPORT DETAILS'!P9+'SPEC REPORT DETAILS'!P22+'SPEC REPORT DETAILS'!P48</f>
        <v>339524</v>
      </c>
      <c r="J36" s="63">
        <f>'SPEC REPORT DETAILS'!Q9+'SPEC REPORT DETAILS'!Q22+'SPEC REPORT DETAILS'!Q48</f>
        <v>351773</v>
      </c>
      <c r="K36" s="63">
        <f>'SPEC REPORT DETAILS'!R9+'SPEC REPORT DETAILS'!R22+'SPEC REPORT DETAILS'!R48</f>
        <v>311945</v>
      </c>
      <c r="L36" s="63">
        <f>'SPEC REPORT DETAILS'!S9+'SPEC REPORT DETAILS'!S22+'SPEC REPORT DETAILS'!S48</f>
        <v>194887</v>
      </c>
      <c r="M36" s="63">
        <f>'SPEC REPORT DETAILS'!T9+'SPEC REPORT DETAILS'!T22+'SPEC REPORT DETAILS'!T48</f>
        <v>180007</v>
      </c>
      <c r="N36" s="63">
        <f>'SPEC REPORT DETAILS'!U9+'SPEC REPORT DETAILS'!U22+'SPEC REPORT DETAILS'!U48</f>
        <v>177482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4688</v>
      </c>
      <c r="E37" s="63">
        <f>'SPEC REPORT DETAILS'!L10+'SPEC REPORT DETAILS'!L23+'SPEC REPORT DETAILS'!L36+'SPEC REPORT DETAILS'!L49+'SPEC REPORT DETAILS'!L57</f>
        <v>5067</v>
      </c>
      <c r="F37" s="63">
        <f>'SPEC REPORT DETAILS'!M10+'SPEC REPORT DETAILS'!M23+'SPEC REPORT DETAILS'!M36+'SPEC REPORT DETAILS'!M49+'SPEC REPORT DETAILS'!M57</f>
        <v>-24680</v>
      </c>
      <c r="G37" s="63">
        <f>'SPEC REPORT DETAILS'!N10+'SPEC REPORT DETAILS'!N23+'SPEC REPORT DETAILS'!N36+'SPEC REPORT DETAILS'!N49+'SPEC REPORT DETAILS'!N57</f>
        <v>51797</v>
      </c>
      <c r="H37" s="63">
        <f>'SPEC REPORT DETAILS'!O10+'SPEC REPORT DETAILS'!O23+'SPEC REPORT DETAILS'!O36+'SPEC REPORT DETAILS'!O49+'SPEC REPORT DETAILS'!O57</f>
        <v>-108734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268922</v>
      </c>
      <c r="D39" s="69">
        <f t="shared" ref="D39:N39" si="1">SUM(D36:D38)</f>
        <v>471600</v>
      </c>
      <c r="E39" s="69">
        <f t="shared" si="1"/>
        <v>547607</v>
      </c>
      <c r="F39" s="69">
        <f t="shared" si="1"/>
        <v>95824</v>
      </c>
      <c r="G39" s="69">
        <f t="shared" si="1"/>
        <v>148916</v>
      </c>
      <c r="H39" s="69">
        <f t="shared" si="1"/>
        <v>63200</v>
      </c>
      <c r="I39" s="69">
        <f t="shared" si="1"/>
        <v>339524</v>
      </c>
      <c r="J39" s="69">
        <f t="shared" si="1"/>
        <v>351773</v>
      </c>
      <c r="K39" s="69">
        <f t="shared" si="1"/>
        <v>311945</v>
      </c>
      <c r="L39" s="69">
        <f t="shared" si="1"/>
        <v>194887</v>
      </c>
      <c r="M39" s="69">
        <f t="shared" si="1"/>
        <v>180007</v>
      </c>
      <c r="N39" s="69">
        <f t="shared" si="1"/>
        <v>177482</v>
      </c>
    </row>
    <row r="40" spans="1:37" s="81" customFormat="1" x14ac:dyDescent="0.2">
      <c r="A40" s="46" t="s">
        <v>0</v>
      </c>
      <c r="C40" s="41">
        <v>268895</v>
      </c>
      <c r="D40" s="41">
        <v>471556</v>
      </c>
      <c r="E40" s="41">
        <v>547556</v>
      </c>
      <c r="F40" s="41">
        <v>117465</v>
      </c>
      <c r="G40" s="41">
        <v>169516</v>
      </c>
      <c r="H40" s="41">
        <v>122516</v>
      </c>
      <c r="I40" s="41">
        <v>339500</v>
      </c>
      <c r="J40" s="41">
        <v>351747</v>
      </c>
      <c r="K40" s="41">
        <v>311921</v>
      </c>
      <c r="L40" s="41">
        <v>194872</v>
      </c>
      <c r="M40" s="41">
        <v>179994</v>
      </c>
      <c r="N40" s="41">
        <v>177463</v>
      </c>
    </row>
    <row r="41" spans="1:37" x14ac:dyDescent="0.2">
      <c r="A41" s="62" t="s">
        <v>1</v>
      </c>
      <c r="C41" s="63">
        <f>C39-C40</f>
        <v>27</v>
      </c>
      <c r="D41" s="63">
        <f>D39-D40</f>
        <v>44</v>
      </c>
      <c r="E41" s="63">
        <f t="shared" ref="E41:N41" si="2">E39-E40</f>
        <v>51</v>
      </c>
      <c r="F41" s="63">
        <f t="shared" si="2"/>
        <v>-21641</v>
      </c>
      <c r="G41" s="63">
        <f t="shared" si="2"/>
        <v>-20600</v>
      </c>
      <c r="H41" s="63">
        <f t="shared" si="2"/>
        <v>-59316</v>
      </c>
      <c r="I41" s="63">
        <f t="shared" si="2"/>
        <v>24</v>
      </c>
      <c r="J41" s="63">
        <f t="shared" si="2"/>
        <v>26</v>
      </c>
      <c r="K41" s="63">
        <f t="shared" si="2"/>
        <v>24</v>
      </c>
      <c r="L41" s="63">
        <f t="shared" si="2"/>
        <v>15</v>
      </c>
      <c r="M41" s="63">
        <f t="shared" si="2"/>
        <v>13</v>
      </c>
      <c r="N41" s="63">
        <f t="shared" si="2"/>
        <v>19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3223549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-71862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3151687</v>
      </c>
    </row>
    <row r="58" spans="1:15" x14ac:dyDescent="0.2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3253001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-101314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27,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-66736</v>
      </c>
      <c r="K9" s="54">
        <f t="shared" si="0"/>
        <v>-56067</v>
      </c>
      <c r="L9" s="54">
        <f t="shared" si="0"/>
        <v>-60592</v>
      </c>
      <c r="M9" s="54">
        <f t="shared" si="0"/>
        <v>-145172</v>
      </c>
      <c r="N9" s="54">
        <f t="shared" si="0"/>
        <v>-145114</v>
      </c>
      <c r="O9" s="54">
        <f t="shared" si="0"/>
        <v>-139215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-612896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-33488</v>
      </c>
      <c r="L10" s="56">
        <v>-67210</v>
      </c>
      <c r="M10" s="56">
        <v>-77329</v>
      </c>
      <c r="N10" s="56">
        <v>-77298</v>
      </c>
      <c r="O10" s="56">
        <v>-52897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-308222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-66736</v>
      </c>
      <c r="K11" s="57">
        <f>'SPEC DETAILS'!D16+'SPEC DETAILS'!D44</f>
        <v>-89555</v>
      </c>
      <c r="L11" s="57">
        <f>'SPEC DETAILS'!E16+'SPEC DETAILS'!E44</f>
        <v>-127802</v>
      </c>
      <c r="M11" s="57">
        <f>'SPEC DETAILS'!F16+'SPEC DETAILS'!F44</f>
        <v>-222501</v>
      </c>
      <c r="N11" s="57">
        <f>'SPEC DETAILS'!G16+'SPEC DETAILS'!G44</f>
        <v>-222412</v>
      </c>
      <c r="O11" s="57">
        <f>'SPEC DETAILS'!H16+'SPEC DETAILS'!H44</f>
        <v>-192112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-921118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214243</v>
      </c>
      <c r="K22" s="54">
        <f t="shared" si="2"/>
        <v>401946</v>
      </c>
      <c r="L22" s="54">
        <f t="shared" si="2"/>
        <v>475950</v>
      </c>
      <c r="M22" s="54">
        <f t="shared" si="2"/>
        <v>76065</v>
      </c>
      <c r="N22" s="54">
        <f t="shared" si="2"/>
        <v>52698</v>
      </c>
      <c r="O22" s="54">
        <f t="shared" si="2"/>
        <v>129321</v>
      </c>
      <c r="P22" s="54">
        <f t="shared" si="2"/>
        <v>527487</v>
      </c>
      <c r="Q22" s="54">
        <f t="shared" si="2"/>
        <v>546513</v>
      </c>
      <c r="R22" s="54">
        <f>R24-R23</f>
        <v>484643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2908866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38176</v>
      </c>
      <c r="L23" s="56">
        <v>72277</v>
      </c>
      <c r="M23" s="56">
        <v>-23958</v>
      </c>
      <c r="N23" s="56">
        <v>62825</v>
      </c>
      <c r="O23" s="56">
        <v>33841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183161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214243</v>
      </c>
      <c r="K24" s="57">
        <f>'SPEC DETAILS'!D72</f>
        <v>440122</v>
      </c>
      <c r="L24" s="57">
        <f>'SPEC DETAILS'!E72</f>
        <v>548227</v>
      </c>
      <c r="M24" s="57">
        <f>'SPEC DETAILS'!F72</f>
        <v>52107</v>
      </c>
      <c r="N24" s="57">
        <f>'SPEC DETAILS'!G72</f>
        <v>115523</v>
      </c>
      <c r="O24" s="57">
        <f>'SPEC DETAILS'!H72</f>
        <v>163162</v>
      </c>
      <c r="P24" s="57">
        <f>'SPEC DETAILS'!I72</f>
        <v>527487</v>
      </c>
      <c r="Q24" s="57">
        <f>'SPEC DETAILS'!J72</f>
        <v>546513</v>
      </c>
      <c r="R24" s="57">
        <f>'SPEC DETAILS'!K72</f>
        <v>484643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3092027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36.538600000000002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37.14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121415</v>
      </c>
      <c r="K48" s="54">
        <f t="shared" si="6"/>
        <v>121033</v>
      </c>
      <c r="L48" s="54">
        <f t="shared" si="6"/>
        <v>127182</v>
      </c>
      <c r="M48" s="54">
        <f t="shared" si="6"/>
        <v>189611</v>
      </c>
      <c r="N48" s="54">
        <f t="shared" si="6"/>
        <v>189535</v>
      </c>
      <c r="O48" s="54">
        <f t="shared" si="6"/>
        <v>181828</v>
      </c>
      <c r="P48" s="54">
        <f t="shared" si="6"/>
        <v>-187963</v>
      </c>
      <c r="Q48" s="54">
        <f t="shared" si="6"/>
        <v>-194740</v>
      </c>
      <c r="R48" s="54">
        <f t="shared" si="6"/>
        <v>-172698</v>
      </c>
      <c r="S48" s="54">
        <f t="shared" si="6"/>
        <v>194887</v>
      </c>
      <c r="T48" s="54">
        <f t="shared" si="6"/>
        <v>180007</v>
      </c>
      <c r="U48" s="54">
        <f t="shared" si="6"/>
        <v>177482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927579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76607</v>
      </c>
      <c r="N49" s="56">
        <v>66270</v>
      </c>
      <c r="O49" s="56">
        <v>-89678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53199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121415</v>
      </c>
      <c r="K50" s="57">
        <f>'SPEC DETAILS'!D184</f>
        <v>121033</v>
      </c>
      <c r="L50" s="57">
        <f>'SPEC DETAILS'!E184</f>
        <v>127182</v>
      </c>
      <c r="M50" s="57">
        <f>'SPEC DETAILS'!F184</f>
        <v>266218</v>
      </c>
      <c r="N50" s="57">
        <f>'SPEC DETAILS'!G184</f>
        <v>255805</v>
      </c>
      <c r="O50" s="57">
        <f>'SPEC DETAILS'!H184</f>
        <v>92150</v>
      </c>
      <c r="P50" s="57">
        <f>'SPEC DETAILS'!I184</f>
        <v>-187963</v>
      </c>
      <c r="Q50" s="57">
        <f>'SPEC DETAILS'!J184</f>
        <v>-194740</v>
      </c>
      <c r="R50" s="57">
        <f>'SPEC DETAILS'!K184</f>
        <v>-172698</v>
      </c>
      <c r="S50" s="57">
        <f>'SPEC DETAILS'!L184</f>
        <v>194887</v>
      </c>
      <c r="T50" s="57">
        <f>'SPEC DETAILS'!M184</f>
        <v>180007</v>
      </c>
      <c r="U50" s="57">
        <f>'SPEC DETAILS'!N184</f>
        <v>177482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980778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8.4" thickBot="1" x14ac:dyDescent="0.2">
      <c r="A4" s="169" t="s">
        <v>159</v>
      </c>
      <c r="C4" s="247">
        <f>SUM(C7:C14)</f>
        <v>-3637928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8.4" thickBot="1" x14ac:dyDescent="0.2">
      <c r="A42" s="10" t="s">
        <v>218</v>
      </c>
      <c r="C42" s="247">
        <v>47572</v>
      </c>
      <c r="Z42" s="248"/>
    </row>
    <row r="43" spans="1:26" ht="8.4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>
      <selection activeCell="A21" sqref="A21"/>
    </sheetView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155</v>
      </c>
    </row>
    <row r="3" spans="1:15" x14ac:dyDescent="0.2">
      <c r="A3" s="185" t="str">
        <f>'POWER SUM'!A3</f>
        <v>As of December 27,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26</v>
      </c>
      <c r="H14" s="29">
        <v>22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-19169</v>
      </c>
      <c r="G19" s="27">
        <v>-28956</v>
      </c>
      <c r="H19" s="27">
        <v>-19731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44096+15496</f>
        <v>59592</v>
      </c>
      <c r="G20" s="27">
        <f>49296+20696</f>
        <v>69992</v>
      </c>
      <c r="H20" s="27">
        <f>38400+10900</f>
        <v>49300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110103</v>
      </c>
      <c r="G21" s="69">
        <f t="shared" si="1"/>
        <v>110716</v>
      </c>
      <c r="H21" s="69">
        <f t="shared" si="1"/>
        <v>96569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-67856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178884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288188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12</v>
      </c>
    </row>
    <row r="3" spans="1:15" x14ac:dyDescent="0.2">
      <c r="A3" s="185" t="str">
        <f>'POWER SUM'!A3</f>
        <v>As of December 27,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>
      <pivotSelection pane="bottomRight" extendable="1" activeRow="7" activeCol="3" previousRow="7" previousCol="5" click="1" r:id="rId1">
        <pivotArea outline="0" fieldPosition="0">
          <references count="2">
            <reference field="9" count="3" selected="0">
              <x v="3"/>
              <x v="4"/>
              <x v="5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0.199999999999999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-33488</v>
      </c>
      <c r="C6" s="221">
        <v>-67210</v>
      </c>
      <c r="D6" s="221">
        <v>-77329</v>
      </c>
      <c r="E6" s="221">
        <v>-77298</v>
      </c>
      <c r="F6" s="221">
        <v>-52897</v>
      </c>
      <c r="G6" s="221"/>
      <c r="H6" s="222">
        <v>-308222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38176</v>
      </c>
      <c r="C7" s="177">
        <v>72277</v>
      </c>
      <c r="D7" s="177">
        <v>-23958</v>
      </c>
      <c r="E7" s="177">
        <v>62825</v>
      </c>
      <c r="F7" s="177">
        <v>33841</v>
      </c>
      <c r="G7" s="177"/>
      <c r="H7" s="224">
        <v>183161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76607</v>
      </c>
      <c r="E8" s="177">
        <v>66270</v>
      </c>
      <c r="F8" s="177">
        <v>-89678</v>
      </c>
      <c r="G8" s="177"/>
      <c r="H8" s="224">
        <v>53199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4688</v>
      </c>
      <c r="C10" s="226">
        <v>5067</v>
      </c>
      <c r="D10" s="226">
        <v>-24680</v>
      </c>
      <c r="E10" s="226">
        <v>51797</v>
      </c>
      <c r="F10" s="226">
        <v>-108734</v>
      </c>
      <c r="G10" s="226"/>
      <c r="H10" s="227">
        <v>-71862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7.8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37252</v>
      </c>
      <c r="Z15" s="228">
        <v>19.75</v>
      </c>
      <c r="AA15" s="228">
        <v>-78000</v>
      </c>
      <c r="AB15" s="228">
        <v>-77329</v>
      </c>
    </row>
    <row r="16" spans="1:56" s="228" customFormat="1" ht="7.8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37252</v>
      </c>
      <c r="Z16" s="228">
        <v>19.75</v>
      </c>
      <c r="AA16" s="228">
        <v>-78000</v>
      </c>
      <c r="AB16" s="228">
        <v>-77298</v>
      </c>
    </row>
    <row r="17" spans="1:28" s="228" customFormat="1" ht="7.8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37252</v>
      </c>
      <c r="Z17" s="228">
        <v>21.9</v>
      </c>
      <c r="AA17" s="228">
        <v>-53500</v>
      </c>
      <c r="AB17" s="228">
        <v>-52897</v>
      </c>
    </row>
    <row r="18" spans="1:28" s="21" customFormat="1" ht="7.8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37252</v>
      </c>
      <c r="Z18" s="21">
        <v>17.75</v>
      </c>
      <c r="AA18" s="21">
        <v>75296</v>
      </c>
      <c r="AB18" s="21">
        <v>74648</v>
      </c>
    </row>
    <row r="19" spans="1:28" s="21" customFormat="1" ht="7.8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37252</v>
      </c>
      <c r="Z19" s="21">
        <v>17.25</v>
      </c>
      <c r="AA19" s="21">
        <v>80496</v>
      </c>
      <c r="AB19" s="21">
        <v>79772</v>
      </c>
    </row>
    <row r="20" spans="1:28" s="21" customFormat="1" ht="7.8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37252</v>
      </c>
      <c r="Z20" s="21">
        <v>18.149999999999999</v>
      </c>
      <c r="AA20" s="21">
        <v>68400</v>
      </c>
      <c r="AB20" s="21">
        <v>67630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37252</v>
      </c>
      <c r="Z21" s="228">
        <v>24.5</v>
      </c>
      <c r="AA21" s="14">
        <v>-33600</v>
      </c>
      <c r="AB21" s="14">
        <v>-33488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37252</v>
      </c>
      <c r="Z22" s="228">
        <v>21.5</v>
      </c>
      <c r="AA22" s="228">
        <v>-67600</v>
      </c>
      <c r="AB22" s="228">
        <v>-67210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37252</v>
      </c>
      <c r="Z23" s="21">
        <v>22.5</v>
      </c>
      <c r="AA23" s="11">
        <v>38304</v>
      </c>
      <c r="AB23" s="11">
        <v>38176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37252</v>
      </c>
      <c r="Z24" s="21">
        <v>19.5</v>
      </c>
      <c r="AA24" s="11">
        <v>72696</v>
      </c>
      <c r="AB24" s="11">
        <v>72277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37252</v>
      </c>
      <c r="Z25" s="228">
        <v>25.5</v>
      </c>
      <c r="AA25" s="14">
        <v>41496</v>
      </c>
      <c r="AB25" s="14">
        <v>41139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37252</v>
      </c>
      <c r="Z26" s="228">
        <v>26</v>
      </c>
      <c r="AA26" s="14">
        <v>36296</v>
      </c>
      <c r="AB26" s="14">
        <v>35969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37252</v>
      </c>
      <c r="Z27" s="228">
        <v>33.75</v>
      </c>
      <c r="AA27" s="228">
        <v>-42600</v>
      </c>
      <c r="AB27" s="228">
        <v>-42120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37252</v>
      </c>
      <c r="Z28" s="21">
        <v>17.75</v>
      </c>
      <c r="AA28" s="11">
        <v>-13104</v>
      </c>
      <c r="AB28" s="11">
        <v>-12991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37252</v>
      </c>
      <c r="Z29" s="21">
        <v>17.25</v>
      </c>
      <c r="AA29" s="11">
        <v>-18304</v>
      </c>
      <c r="AB29" s="11">
        <v>-18139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37252</v>
      </c>
      <c r="Z30" s="21">
        <v>18.149999999999999</v>
      </c>
      <c r="AA30" s="11">
        <v>-8600</v>
      </c>
      <c r="AB30" s="11">
        <v>-8503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37252</v>
      </c>
      <c r="Z31" s="228">
        <v>25.5</v>
      </c>
      <c r="AA31" s="14">
        <v>35776</v>
      </c>
      <c r="AB31" s="14">
        <v>35468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37252</v>
      </c>
      <c r="Z32" s="228">
        <v>26</v>
      </c>
      <c r="AA32" s="14">
        <v>30576</v>
      </c>
      <c r="AB32" s="14">
        <v>30301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37252</v>
      </c>
      <c r="Z33" s="228">
        <v>33.75</v>
      </c>
      <c r="AA33" s="228">
        <v>-48100</v>
      </c>
      <c r="AB33" s="228">
        <v>-47558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37252</v>
      </c>
      <c r="Z34" s="21">
        <v>17.75</v>
      </c>
      <c r="AA34" s="11">
        <v>-9880</v>
      </c>
      <c r="AB34" s="11">
        <v>-9795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37252</v>
      </c>
      <c r="Z35" s="21">
        <v>17.25</v>
      </c>
      <c r="AA35" s="11">
        <v>-15080</v>
      </c>
      <c r="AB35" s="11">
        <v>-14944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37252</v>
      </c>
      <c r="Z36" s="21">
        <v>18.149999999999999</v>
      </c>
      <c r="AA36" s="11">
        <v>-5500</v>
      </c>
      <c r="AB36" s="11">
        <v>-5438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37252</v>
      </c>
      <c r="Z37" s="228">
        <v>17.75</v>
      </c>
      <c r="AA37" s="14">
        <v>30784</v>
      </c>
      <c r="AB37" s="14">
        <v>30519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37252</v>
      </c>
      <c r="Z38" s="228">
        <v>17.25</v>
      </c>
      <c r="AA38" s="14">
        <v>9984</v>
      </c>
      <c r="AB38" s="14">
        <v>9894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37252</v>
      </c>
      <c r="Z39" s="228">
        <v>18.149999999999999</v>
      </c>
      <c r="AA39" s="228">
        <v>45600</v>
      </c>
      <c r="AB39" s="228">
        <v>45086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37252</v>
      </c>
      <c r="Z40" s="21">
        <v>13.75</v>
      </c>
      <c r="AA40" s="11">
        <v>-107262</v>
      </c>
      <c r="AB40" s="11">
        <v>-106339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37252</v>
      </c>
      <c r="Z41" s="21">
        <v>12</v>
      </c>
      <c r="AA41" s="11">
        <v>-30012</v>
      </c>
      <c r="AB41" s="11">
        <v>-29742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37252</v>
      </c>
      <c r="Z42" s="21">
        <v>12</v>
      </c>
      <c r="AA42" s="11">
        <v>-29280</v>
      </c>
      <c r="AB42" s="11">
        <v>-28950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12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SUM(B137:B65536)</f>
        <v>1437690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SUM(C137:C65536)</f>
        <v>-100050</v>
      </c>
      <c r="E2" s="10" t="s">
        <v>163</v>
      </c>
      <c r="F2" s="6">
        <f>SUM(C124:C143)</f>
        <v>376539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8.4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8.4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8.4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8.4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8.4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>
        <v>1580121</v>
      </c>
      <c r="C141" s="177">
        <v>-101314</v>
      </c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8.4" thickBot="1" x14ac:dyDescent="0.2">
      <c r="A143" s="232">
        <v>37256</v>
      </c>
      <c r="B143" s="233"/>
      <c r="C143" s="233"/>
    </row>
    <row r="144" spans="1:5" ht="8.4" thickTop="1" x14ac:dyDescent="0.15">
      <c r="A144" s="170">
        <v>36893</v>
      </c>
      <c r="B144" s="177"/>
      <c r="C144" s="177"/>
    </row>
    <row r="145" spans="1:3" x14ac:dyDescent="0.15">
      <c r="A145" s="170">
        <v>36894</v>
      </c>
      <c r="B145" s="177"/>
      <c r="C145" s="177"/>
    </row>
    <row r="146" spans="1:3" x14ac:dyDescent="0.15">
      <c r="A146" s="170">
        <v>36895</v>
      </c>
      <c r="B146" s="177"/>
      <c r="C146" s="177"/>
    </row>
    <row r="147" spans="1:3" x14ac:dyDescent="0.15">
      <c r="A147" s="170">
        <v>36898</v>
      </c>
      <c r="B147" s="177"/>
      <c r="C147" s="177"/>
    </row>
    <row r="148" spans="1:3" x14ac:dyDescent="0.15">
      <c r="A148" s="170">
        <v>36899</v>
      </c>
      <c r="B148" s="177"/>
      <c r="C148" s="177"/>
    </row>
    <row r="149" spans="1:3" x14ac:dyDescent="0.15">
      <c r="A149" s="170">
        <v>36900</v>
      </c>
      <c r="B149" s="177"/>
      <c r="C149" s="177"/>
    </row>
    <row r="150" spans="1:3" x14ac:dyDescent="0.15">
      <c r="A150" s="170">
        <v>36901</v>
      </c>
      <c r="B150" s="177"/>
      <c r="C150" s="177"/>
    </row>
    <row r="151" spans="1:3" x14ac:dyDescent="0.15">
      <c r="A151" s="170">
        <v>36902</v>
      </c>
      <c r="B151" s="177"/>
      <c r="C151" s="177"/>
    </row>
    <row r="152" spans="1:3" x14ac:dyDescent="0.15">
      <c r="A152" s="170">
        <v>36905</v>
      </c>
      <c r="B152" s="177"/>
      <c r="C152" s="177"/>
    </row>
    <row r="153" spans="1:3" x14ac:dyDescent="0.15">
      <c r="A153" s="170">
        <v>36906</v>
      </c>
      <c r="B153" s="177"/>
      <c r="C153" s="177"/>
    </row>
    <row r="154" spans="1:3" x14ac:dyDescent="0.15">
      <c r="A154" s="170">
        <v>36907</v>
      </c>
      <c r="B154" s="177"/>
      <c r="C154" s="177"/>
    </row>
    <row r="155" spans="1:3" x14ac:dyDescent="0.15">
      <c r="A155" s="170">
        <v>36908</v>
      </c>
      <c r="B155" s="177"/>
      <c r="C155" s="177"/>
    </row>
    <row r="156" spans="1:3" x14ac:dyDescent="0.15">
      <c r="A156" s="170">
        <v>36909</v>
      </c>
      <c r="B156" s="177"/>
      <c r="C156" s="177"/>
    </row>
    <row r="157" spans="1:3" x14ac:dyDescent="0.15">
      <c r="A157" s="170">
        <v>36912</v>
      </c>
      <c r="B157" s="177"/>
      <c r="C157" s="177"/>
    </row>
    <row r="158" spans="1:3" x14ac:dyDescent="0.15">
      <c r="A158" s="170">
        <v>36913</v>
      </c>
      <c r="B158" s="177"/>
      <c r="C158" s="177"/>
    </row>
    <row r="159" spans="1:3" x14ac:dyDescent="0.15">
      <c r="A159" s="170">
        <v>36914</v>
      </c>
      <c r="B159" s="177"/>
      <c r="C159" s="177"/>
    </row>
    <row r="160" spans="1:3" x14ac:dyDescent="0.15">
      <c r="A160" s="170">
        <v>36915</v>
      </c>
      <c r="B160" s="177"/>
      <c r="C160" s="177"/>
    </row>
    <row r="161" spans="1:3" x14ac:dyDescent="0.15">
      <c r="A161" s="170">
        <v>36916</v>
      </c>
      <c r="B161" s="177"/>
      <c r="C161" s="177"/>
    </row>
    <row r="162" spans="1:3" x14ac:dyDescent="0.15">
      <c r="A162" s="170">
        <v>36919</v>
      </c>
      <c r="B162" s="177"/>
      <c r="C162" s="177"/>
    </row>
    <row r="163" spans="1:3" x14ac:dyDescent="0.15">
      <c r="A163" s="170">
        <v>36920</v>
      </c>
      <c r="B163" s="177"/>
      <c r="C163" s="177"/>
    </row>
    <row r="164" spans="1:3" x14ac:dyDescent="0.15">
      <c r="A164" s="170">
        <v>36921</v>
      </c>
      <c r="B164" s="177"/>
      <c r="C164" s="177"/>
    </row>
    <row r="165" spans="1:3" s="234" customFormat="1" ht="8.4" thickBot="1" x14ac:dyDescent="0.2">
      <c r="A165" s="232">
        <v>36922</v>
      </c>
      <c r="B165" s="233"/>
      <c r="C165" s="233"/>
    </row>
    <row r="166" spans="1:3" ht="8.4" thickTop="1" x14ac:dyDescent="0.15">
      <c r="B166" s="177"/>
      <c r="C166" s="177"/>
    </row>
    <row r="167" spans="1:3" x14ac:dyDescent="0.15">
      <c r="B167" s="177"/>
      <c r="C167" s="177"/>
    </row>
    <row r="168" spans="1:3" x14ac:dyDescent="0.15">
      <c r="B168" s="177"/>
      <c r="C168" s="177"/>
    </row>
    <row r="169" spans="1:3" x14ac:dyDescent="0.15">
      <c r="B169" s="177"/>
      <c r="C169" s="177"/>
    </row>
    <row r="170" spans="1:3" x14ac:dyDescent="0.15">
      <c r="B170" s="177"/>
      <c r="C170" s="177"/>
    </row>
    <row r="171" spans="1:3" x14ac:dyDescent="0.15">
      <c r="B171" s="177"/>
      <c r="C171" s="177"/>
    </row>
    <row r="172" spans="1:3" x14ac:dyDescent="0.15">
      <c r="B172" s="177"/>
      <c r="C172" s="177"/>
    </row>
    <row r="173" spans="1:3" x14ac:dyDescent="0.15">
      <c r="B173" s="177"/>
      <c r="C173" s="177"/>
    </row>
    <row r="174" spans="1:3" x14ac:dyDescent="0.15">
      <c r="B174" s="177"/>
      <c r="C174" s="177"/>
    </row>
    <row r="175" spans="1:3" x14ac:dyDescent="0.15">
      <c r="B175" s="177"/>
      <c r="C175" s="177"/>
    </row>
    <row r="176" spans="1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27,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2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2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2">
      <c r="N108" s="152">
        <f>'5-DAY'!A141</f>
        <v>37252</v>
      </c>
      <c r="O108" s="153">
        <f>'5-DAY'!B141/1000</f>
        <v>1580.1210000000001</v>
      </c>
      <c r="P108" s="153">
        <f t="shared" si="10"/>
        <v>1437.69</v>
      </c>
      <c r="Q108" s="153">
        <f>VAR!B104/1000</f>
        <v>2500.98</v>
      </c>
    </row>
    <row r="109" spans="14:17" x14ac:dyDescent="0.2">
      <c r="N109" s="152">
        <f>'5-DAY'!A142</f>
        <v>37253</v>
      </c>
      <c r="O109" s="153">
        <f>'5-DAY'!B142/1000</f>
        <v>0</v>
      </c>
      <c r="P109" s="153">
        <f t="shared" si="10"/>
        <v>1541.0500000000002</v>
      </c>
      <c r="Q109" s="153">
        <f>VAR!B105/1000</f>
        <v>0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1374.9340000000002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>
        <v>37249</v>
      </c>
      <c r="B102" s="240">
        <v>2672378</v>
      </c>
      <c r="C102" s="240">
        <v>59794</v>
      </c>
      <c r="D102" s="240">
        <v>2673190</v>
      </c>
    </row>
    <row r="103" spans="1:4" x14ac:dyDescent="0.15">
      <c r="A103" s="239">
        <v>37251</v>
      </c>
      <c r="B103" s="240">
        <v>2720893</v>
      </c>
      <c r="C103" s="240">
        <v>59794</v>
      </c>
      <c r="D103" s="240">
        <v>2724903</v>
      </c>
    </row>
    <row r="104" spans="1:4" x14ac:dyDescent="0.15">
      <c r="A104" s="239">
        <v>37252</v>
      </c>
      <c r="B104" s="240">
        <v>2500980</v>
      </c>
      <c r="C104" s="240">
        <v>58755</v>
      </c>
      <c r="D104" s="240">
        <v>2476991</v>
      </c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-63415.71399999992</v>
      </c>
      <c r="C3" s="176">
        <f>MWH!D30</f>
        <v>-56364.608000000066</v>
      </c>
      <c r="D3" s="176">
        <f>MWH!E30</f>
        <v>-19982.392999999982</v>
      </c>
      <c r="E3" s="176">
        <f>MWH!F30</f>
        <v>-129075.63400000002</v>
      </c>
      <c r="F3" s="176">
        <f>MWH!G30</f>
        <v>-78047.11300000007</v>
      </c>
      <c r="G3" s="176">
        <f>MWH!H30</f>
        <v>-221248.79100000003</v>
      </c>
      <c r="H3" s="176">
        <f>MWH!I30</f>
        <v>67447.832000000111</v>
      </c>
      <c r="I3" s="176">
        <f>MWH!J30</f>
        <v>68818.918000000005</v>
      </c>
      <c r="J3" s="176">
        <f>MWH!K30</f>
        <v>23769.584000000032</v>
      </c>
      <c r="K3" s="176">
        <f>MWH!L30</f>
        <v>7270.6050000000396</v>
      </c>
      <c r="L3" s="176">
        <f>MWH!M30</f>
        <v>-123641.23599999998</v>
      </c>
      <c r="M3" s="176">
        <f>MWH!N30</f>
        <v>-153415.49599999993</v>
      </c>
      <c r="N3" s="176">
        <f>MWH!O30</f>
        <v>-483527.86699999997</v>
      </c>
      <c r="O3" s="176">
        <f>MWH!P30</f>
        <v>-405990.24100000004</v>
      </c>
      <c r="P3" s="176">
        <f>MWH!Q30</f>
        <v>-368412.13499999995</v>
      </c>
      <c r="Q3" s="176">
        <f>MWH!R30</f>
        <v>-455376.99900000001</v>
      </c>
      <c r="R3" s="176">
        <f>MWH!S30</f>
        <v>-468072.59</v>
      </c>
      <c r="S3" s="176">
        <f>MWH!T30</f>
        <v>-469024.69199999998</v>
      </c>
      <c r="T3" s="176">
        <f>MWH!U30</f>
        <v>-265358.20400000003</v>
      </c>
      <c r="U3" s="176">
        <f>MWH!V30</f>
        <v>-308750.14100000006</v>
      </c>
      <c r="V3" s="176">
        <f>MWH!W30</f>
        <v>-248773.91499999992</v>
      </c>
      <c r="W3" s="176">
        <f>MWH!X30</f>
        <v>-347458.58720000001</v>
      </c>
      <c r="X3" s="176">
        <f>MWH!Y30</f>
        <v>-416512.28599999996</v>
      </c>
      <c r="Y3" s="176">
        <f>MWH!Z30</f>
        <v>-503724.93300000002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-677884.04599999974</v>
      </c>
      <c r="N5" s="176">
        <f t="shared" ref="N5:Y5" si="0">SUM(C3:N3)</f>
        <v>-1097996.199</v>
      </c>
      <c r="O5" s="176">
        <f t="shared" si="0"/>
        <v>-1447621.8319999999</v>
      </c>
      <c r="P5" s="176">
        <f t="shared" si="0"/>
        <v>-1796051.5739999998</v>
      </c>
      <c r="Q5" s="176">
        <f t="shared" si="0"/>
        <v>-2122352.9389999998</v>
      </c>
      <c r="R5" s="176">
        <f t="shared" si="0"/>
        <v>-2512378.4159999997</v>
      </c>
      <c r="S5" s="176">
        <f t="shared" si="0"/>
        <v>-2760154.3169999993</v>
      </c>
      <c r="T5" s="176">
        <f t="shared" si="0"/>
        <v>-3092960.3529999997</v>
      </c>
      <c r="U5" s="176">
        <f t="shared" si="0"/>
        <v>-3470529.4119999995</v>
      </c>
      <c r="V5" s="176">
        <f t="shared" si="0"/>
        <v>-3743072.9109999994</v>
      </c>
      <c r="W5" s="176">
        <f t="shared" si="0"/>
        <v>-4097802.1031999998</v>
      </c>
      <c r="X5" s="176">
        <f t="shared" si="0"/>
        <v>-4390673.1531999996</v>
      </c>
      <c r="Y5" s="176">
        <f t="shared" si="0"/>
        <v>-4740982.5902000004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-677884.04599999974</v>
      </c>
      <c r="C7" s="176">
        <f>MIN(M5:Y5)</f>
        <v>-4740982.5902000004</v>
      </c>
    </row>
    <row r="8" spans="1:32" x14ac:dyDescent="0.15">
      <c r="B8" s="243">
        <f>IF(ABS(C7)&gt;ABS(B7),C7,B7)</f>
        <v>-4740982.5902000004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27,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2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2">
      <c r="N107" s="151">
        <f>'5-DAY'!A139</f>
        <v>37249</v>
      </c>
      <c r="O107" s="153">
        <f>'5-DAY'!C139/1000</f>
        <v>0</v>
      </c>
      <c r="P107" s="153">
        <f>SUM(O103:O107)</f>
        <v>21.259999999999998</v>
      </c>
      <c r="Q107" s="124">
        <f>Q106+O107</f>
        <v>506.98499999999996</v>
      </c>
      <c r="R107" s="153">
        <f>R106+O107</f>
        <v>1325.6250100000002</v>
      </c>
      <c r="S107" s="153">
        <f>S106+O107</f>
        <v>-12816.61699</v>
      </c>
      <c r="T107" s="153">
        <f>VAR!C102/1000</f>
        <v>59.793999999999997</v>
      </c>
    </row>
    <row r="108" spans="14:20" x14ac:dyDescent="0.2">
      <c r="N108" s="151">
        <f>'5-DAY'!A140</f>
        <v>37251</v>
      </c>
      <c r="O108" s="153">
        <f>'5-DAY'!C140/1000</f>
        <v>-29.132000000000001</v>
      </c>
      <c r="P108" s="153">
        <f>SUM(O104:O108)</f>
        <v>-13.957000000000004</v>
      </c>
      <c r="Q108" s="124">
        <f>Q107+O108</f>
        <v>477.85299999999995</v>
      </c>
      <c r="R108" s="153">
        <f>R107+O108</f>
        <v>1296.4930100000001</v>
      </c>
      <c r="S108" s="153">
        <f>S107+O108</f>
        <v>-12845.74899</v>
      </c>
      <c r="T108" s="153">
        <f>VAR!C103/1000</f>
        <v>59.793999999999997</v>
      </c>
    </row>
    <row r="109" spans="14:20" x14ac:dyDescent="0.2">
      <c r="N109" s="151">
        <f>'5-DAY'!A141</f>
        <v>37252</v>
      </c>
      <c r="O109" s="153">
        <f>'5-DAY'!C141/1000</f>
        <v>-101.31399999999999</v>
      </c>
      <c r="P109" s="153">
        <f>SUM(O105:O109)</f>
        <v>-100.05</v>
      </c>
      <c r="Q109" s="124">
        <f>Q108+O109</f>
        <v>376.53899999999999</v>
      </c>
      <c r="R109" s="153">
        <f>R108+O109</f>
        <v>1195.1790100000001</v>
      </c>
      <c r="S109" s="153">
        <f>S108+O109</f>
        <v>-12947.06299</v>
      </c>
      <c r="T109" s="153">
        <f>VAR!C104/1000</f>
        <v>58.755000000000003</v>
      </c>
    </row>
    <row r="110" spans="14:20" x14ac:dyDescent="0.2">
      <c r="N110" s="151">
        <f>'5-DAY'!A142</f>
        <v>37253</v>
      </c>
    </row>
    <row r="111" spans="14:20" x14ac:dyDescent="0.2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12/27/2001</v>
      </c>
    </row>
    <row r="3" spans="1:27" ht="12" customHeight="1" x14ac:dyDescent="0.15">
      <c r="A3" s="125" t="str">
        <f>'MWA FIXED INPUT PG'!A3</f>
        <v>As of:                12/27/2001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1820.2311</v>
      </c>
      <c r="D8" s="132">
        <f t="shared" ref="D8:AA8" si="2">D21+D36</f>
        <v>1636.2299</v>
      </c>
      <c r="E8" s="132">
        <f t="shared" si="2"/>
        <v>1388.308</v>
      </c>
      <c r="F8" s="132">
        <f t="shared" si="2"/>
        <v>1350.1704999999999</v>
      </c>
      <c r="G8" s="132">
        <f t="shared" si="2"/>
        <v>1332.0037</v>
      </c>
      <c r="H8" s="132">
        <f t="shared" si="2"/>
        <v>1210.6248000000001</v>
      </c>
      <c r="I8" s="132">
        <f t="shared" si="2"/>
        <v>1671.9534000000001</v>
      </c>
      <c r="J8" s="132">
        <f t="shared" si="2"/>
        <v>1657.6635000000001</v>
      </c>
      <c r="K8" s="132">
        <f t="shared" si="2"/>
        <v>1596.5958000000001</v>
      </c>
      <c r="L8" s="132">
        <f t="shared" si="2"/>
        <v>1514.4034999999999</v>
      </c>
      <c r="M8" s="132">
        <f t="shared" si="2"/>
        <v>1533.1639</v>
      </c>
      <c r="N8" s="132">
        <f t="shared" si="2"/>
        <v>1719.0539000000001</v>
      </c>
      <c r="O8" s="132">
        <f t="shared" si="2"/>
        <v>1730.7221999999999</v>
      </c>
      <c r="P8" s="132">
        <f t="shared" si="2"/>
        <v>1696.3624</v>
      </c>
      <c r="Q8" s="132">
        <f t="shared" si="2"/>
        <v>1493.1071999999999</v>
      </c>
      <c r="R8" s="132">
        <f t="shared" si="2"/>
        <v>1336.3443</v>
      </c>
      <c r="S8" s="132">
        <f t="shared" si="2"/>
        <v>1182.1527000000001</v>
      </c>
      <c r="T8" s="132">
        <f t="shared" si="2"/>
        <v>1227.8286000000001</v>
      </c>
      <c r="U8" s="132">
        <f t="shared" si="2"/>
        <v>1646.9695999999999</v>
      </c>
      <c r="V8" s="132">
        <f t="shared" si="2"/>
        <v>1612.1964</v>
      </c>
      <c r="W8" s="132">
        <f t="shared" si="2"/>
        <v>1545.9418000000001</v>
      </c>
      <c r="X8" s="132">
        <f t="shared" si="2"/>
        <v>1445.1886</v>
      </c>
      <c r="Y8" s="132">
        <f t="shared" si="2"/>
        <v>1551.7726</v>
      </c>
      <c r="Z8" s="132">
        <f t="shared" si="2"/>
        <v>1663.1190999999999</v>
      </c>
      <c r="AA8" s="132">
        <f t="shared" si="2"/>
        <v>1522.8559</v>
      </c>
    </row>
    <row r="9" spans="1:27" ht="11.25" customHeight="1" x14ac:dyDescent="0.15">
      <c r="A9" s="131" t="s">
        <v>116</v>
      </c>
      <c r="C9" s="134">
        <f>SUM(C6:C8)</f>
        <v>1.8534000000001924</v>
      </c>
      <c r="D9" s="134">
        <f t="shared" ref="D9:AA9" si="3">SUM(D6:D8)</f>
        <v>51.520799999999781</v>
      </c>
      <c r="E9" s="134">
        <f t="shared" si="3"/>
        <v>115.56589999999983</v>
      </c>
      <c r="F9" s="134">
        <f t="shared" si="3"/>
        <v>-19.525900000000092</v>
      </c>
      <c r="G9" s="134">
        <f t="shared" si="3"/>
        <v>49.130300000000034</v>
      </c>
      <c r="H9" s="134">
        <f t="shared" si="3"/>
        <v>-193.0277000000001</v>
      </c>
      <c r="I9" s="134">
        <f t="shared" si="3"/>
        <v>180.11940000000027</v>
      </c>
      <c r="J9" s="134">
        <f t="shared" si="3"/>
        <v>182.4384</v>
      </c>
      <c r="K9" s="134">
        <f t="shared" si="3"/>
        <v>188.64920000000006</v>
      </c>
      <c r="L9" s="134">
        <f t="shared" si="3"/>
        <v>204.79500000000007</v>
      </c>
      <c r="M9" s="134">
        <f t="shared" si="3"/>
        <v>53.673899999999776</v>
      </c>
      <c r="N9" s="134">
        <f t="shared" si="3"/>
        <v>-15.546099999999797</v>
      </c>
      <c r="O9" s="134">
        <f t="shared" si="3"/>
        <v>-559.79130000000009</v>
      </c>
      <c r="P9" s="134">
        <f t="shared" si="3"/>
        <v>-499.62559999999985</v>
      </c>
      <c r="Q9" s="134">
        <f t="shared" si="3"/>
        <v>-452.72839999999997</v>
      </c>
      <c r="R9" s="134">
        <f t="shared" si="3"/>
        <v>-576.27479999999991</v>
      </c>
      <c r="S9" s="134">
        <f t="shared" si="3"/>
        <v>-598.20920000000001</v>
      </c>
      <c r="T9" s="134">
        <f t="shared" si="3"/>
        <v>-596.34890000000019</v>
      </c>
      <c r="U9" s="134">
        <f t="shared" si="3"/>
        <v>-388.38020000000029</v>
      </c>
      <c r="V9" s="134">
        <f t="shared" si="3"/>
        <v>-441.45869999999991</v>
      </c>
      <c r="W9" s="134">
        <f t="shared" si="3"/>
        <v>-350.76069999999982</v>
      </c>
      <c r="X9" s="134">
        <f t="shared" si="3"/>
        <v>-414.66100000000006</v>
      </c>
      <c r="Y9" s="134">
        <f t="shared" si="3"/>
        <v>-476.54110000000014</v>
      </c>
      <c r="Z9" s="134">
        <f t="shared" si="3"/>
        <v>-617.6225000000004</v>
      </c>
      <c r="AA9" s="134">
        <f t="shared" si="3"/>
        <v>-214.89419999999973</v>
      </c>
    </row>
    <row r="11" spans="1:27" ht="11.25" customHeight="1" x14ac:dyDescent="0.15">
      <c r="A11" s="131" t="s">
        <v>117</v>
      </c>
      <c r="C11" s="132">
        <f>C24+C37</f>
        <v>958.73119999999994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520.20299999999997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1293.5867000000001</v>
      </c>
      <c r="D13" s="132">
        <f t="shared" ref="D13:AA13" si="6">D26+D38</f>
        <v>1221.5679</v>
      </c>
      <c r="E13" s="132">
        <f t="shared" si="6"/>
        <v>1123.7596000000001</v>
      </c>
      <c r="F13" s="132">
        <f t="shared" si="6"/>
        <v>1125.0605</v>
      </c>
      <c r="G13" s="132">
        <f t="shared" si="6"/>
        <v>1100.5623000000001</v>
      </c>
      <c r="H13" s="132">
        <f t="shared" si="6"/>
        <v>864.149</v>
      </c>
      <c r="I13" s="132">
        <f t="shared" si="6"/>
        <v>1309.3282999999999</v>
      </c>
      <c r="J13" s="132">
        <f t="shared" si="6"/>
        <v>1322.2601999999999</v>
      </c>
      <c r="K13" s="132">
        <f t="shared" si="6"/>
        <v>1238.8947000000001</v>
      </c>
      <c r="L13" s="132">
        <f t="shared" si="6"/>
        <v>1150.1362999999999</v>
      </c>
      <c r="M13" s="132">
        <f t="shared" si="6"/>
        <v>1177.0050000000001</v>
      </c>
      <c r="N13" s="132">
        <f t="shared" si="6"/>
        <v>1349.7995000000001</v>
      </c>
      <c r="O13" s="132">
        <f t="shared" si="6"/>
        <v>1301.1686</v>
      </c>
      <c r="P13" s="132">
        <f t="shared" si="6"/>
        <v>1258.6076</v>
      </c>
      <c r="Q13" s="132">
        <f t="shared" si="6"/>
        <v>1270.3105</v>
      </c>
      <c r="R13" s="132">
        <f t="shared" si="6"/>
        <v>1100.4014</v>
      </c>
      <c r="S13" s="132">
        <f t="shared" si="6"/>
        <v>1028.0103999999999</v>
      </c>
      <c r="T13" s="132">
        <f t="shared" si="6"/>
        <v>903.66520000000003</v>
      </c>
      <c r="U13" s="132">
        <f t="shared" si="6"/>
        <v>1271.1248000000001</v>
      </c>
      <c r="V13" s="132">
        <f t="shared" si="6"/>
        <v>1237.2611999999999</v>
      </c>
      <c r="W13" s="132">
        <f t="shared" si="6"/>
        <v>1232.1668</v>
      </c>
      <c r="X13" s="132">
        <f t="shared" si="6"/>
        <v>1188.1545000000001</v>
      </c>
      <c r="Y13" s="132">
        <f t="shared" si="6"/>
        <v>1242.2247</v>
      </c>
      <c r="Z13" s="132">
        <f t="shared" si="6"/>
        <v>1336.7348999999999</v>
      </c>
      <c r="AA13" s="132">
        <f t="shared" si="6"/>
        <v>1194.4791</v>
      </c>
    </row>
    <row r="14" spans="1:27" ht="11.25" customHeight="1" x14ac:dyDescent="0.15">
      <c r="A14" s="131" t="s">
        <v>120</v>
      </c>
      <c r="C14" s="134">
        <f>SUM(C11:C13)</f>
        <v>-195.69120000000021</v>
      </c>
      <c r="D14" s="134">
        <f t="shared" ref="D14:AA14" si="7">SUM(D11:D13)</f>
        <v>-264.4049</v>
      </c>
      <c r="E14" s="134">
        <f t="shared" si="7"/>
        <v>-207.49329999999986</v>
      </c>
      <c r="F14" s="134">
        <f t="shared" si="7"/>
        <v>-410.53560000000016</v>
      </c>
      <c r="G14" s="134">
        <f t="shared" si="7"/>
        <v>-323.43089999999984</v>
      </c>
      <c r="H14" s="134">
        <f t="shared" si="7"/>
        <v>-475.1178000000001</v>
      </c>
      <c r="I14" s="134">
        <f t="shared" si="7"/>
        <v>-22.810600000000022</v>
      </c>
      <c r="J14" s="134">
        <f t="shared" si="7"/>
        <v>-32.033500000000231</v>
      </c>
      <c r="K14" s="134">
        <f t="shared" si="7"/>
        <v>-144.85629999999992</v>
      </c>
      <c r="L14" s="134">
        <f t="shared" si="7"/>
        <v>-260.25910000000022</v>
      </c>
      <c r="M14" s="134">
        <f t="shared" si="7"/>
        <v>-453.4712999999997</v>
      </c>
      <c r="N14" s="134">
        <f t="shared" si="7"/>
        <v>-427.89840000000004</v>
      </c>
      <c r="O14" s="134">
        <f t="shared" si="7"/>
        <v>-764.19120000000021</v>
      </c>
      <c r="P14" s="134">
        <f t="shared" si="7"/>
        <v>-743.52089999999998</v>
      </c>
      <c r="Q14" s="134">
        <f t="shared" si="7"/>
        <v>-549.01579999999967</v>
      </c>
      <c r="R14" s="134">
        <f t="shared" si="7"/>
        <v>-709.36410000000024</v>
      </c>
      <c r="S14" s="134">
        <f t="shared" si="7"/>
        <v>-668.34630000000016</v>
      </c>
      <c r="T14" s="134">
        <f t="shared" si="7"/>
        <v>-720.26609999999994</v>
      </c>
      <c r="U14" s="134">
        <f t="shared" si="7"/>
        <v>-316.4393</v>
      </c>
      <c r="V14" s="134">
        <f t="shared" si="7"/>
        <v>-381.41260000000011</v>
      </c>
      <c r="W14" s="134">
        <f t="shared" si="7"/>
        <v>-338.96749999999997</v>
      </c>
      <c r="X14" s="134">
        <f t="shared" si="7"/>
        <v>-539.50329999999985</v>
      </c>
      <c r="Y14" s="134">
        <f t="shared" si="7"/>
        <v>-695.00150000000008</v>
      </c>
      <c r="Z14" s="134">
        <f t="shared" si="7"/>
        <v>-752.42049999999972</v>
      </c>
      <c r="AA14" s="134">
        <f t="shared" si="7"/>
        <v>-432.32790000000023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-85.236199999999997</v>
      </c>
      <c r="D16" s="20">
        <f t="shared" ref="D16:AA16" si="8">D29+D40</f>
        <v>-83.875900000000001</v>
      </c>
      <c r="E16" s="20">
        <f t="shared" si="8"/>
        <v>-26.8581</v>
      </c>
      <c r="F16" s="20">
        <f t="shared" si="8"/>
        <v>-184.6189</v>
      </c>
      <c r="G16" s="20">
        <f t="shared" si="8"/>
        <v>-115.11709999999999</v>
      </c>
      <c r="H16" s="20">
        <f t="shared" si="8"/>
        <v>-318.40110000000004</v>
      </c>
      <c r="I16" s="20">
        <f t="shared" si="8"/>
        <v>90.655699999999996</v>
      </c>
      <c r="J16" s="20">
        <f t="shared" si="8"/>
        <v>92.498500000000007</v>
      </c>
      <c r="K16" s="20">
        <f t="shared" si="8"/>
        <v>33.013300000000001</v>
      </c>
      <c r="L16" s="20">
        <f t="shared" si="8"/>
        <v>9.7722999999999995</v>
      </c>
      <c r="M16" s="20">
        <f t="shared" si="8"/>
        <v>-171.72389999999999</v>
      </c>
      <c r="N16" s="20">
        <f t="shared" si="8"/>
        <v>-206.20359999999999</v>
      </c>
      <c r="O16" s="20">
        <f t="shared" si="8"/>
        <v>-649.90300000000002</v>
      </c>
      <c r="P16" s="20">
        <f t="shared" si="8"/>
        <v>-604.15210000000002</v>
      </c>
      <c r="Q16" s="20">
        <f t="shared" si="8"/>
        <v>-495.17759999999998</v>
      </c>
      <c r="R16" s="20">
        <f t="shared" si="8"/>
        <v>-632.46810000000005</v>
      </c>
      <c r="S16" s="20">
        <f t="shared" si="8"/>
        <v>-629.12980000000005</v>
      </c>
      <c r="T16" s="20">
        <f t="shared" si="8"/>
        <v>-651.42319999999995</v>
      </c>
      <c r="U16" s="20">
        <f t="shared" si="8"/>
        <v>-356.66430000000003</v>
      </c>
      <c r="V16" s="20">
        <f t="shared" si="8"/>
        <v>-414.98669999999998</v>
      </c>
      <c r="W16" s="20">
        <f t="shared" si="8"/>
        <v>-345.51929999999999</v>
      </c>
      <c r="X16" s="20">
        <f t="shared" si="8"/>
        <v>-467.01420000000002</v>
      </c>
      <c r="Y16" s="20">
        <f t="shared" si="8"/>
        <v>-578.48929999999996</v>
      </c>
      <c r="Z16" s="20">
        <f t="shared" si="8"/>
        <v>-677.04960000000005</v>
      </c>
      <c r="AA16" s="20">
        <f t="shared" si="8"/>
        <v>-310.40620000000001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1820.2311</v>
      </c>
      <c r="D21" s="263">
        <f>'MWA FIXED INPUT PG'!D21</f>
        <v>1636.2299</v>
      </c>
      <c r="E21" s="263">
        <f>'MWA FIXED INPUT PG'!E21</f>
        <v>1388.308</v>
      </c>
      <c r="F21" s="263">
        <f>'MWA FIXED INPUT PG'!F21</f>
        <v>1350.1704999999999</v>
      </c>
      <c r="G21" s="263">
        <f>'MWA FIXED INPUT PG'!G21</f>
        <v>1332.0037</v>
      </c>
      <c r="H21" s="263">
        <f>'MWA FIXED INPUT PG'!H21</f>
        <v>1210.6248000000001</v>
      </c>
      <c r="I21" s="263">
        <f>'MWA FIXED INPUT PG'!I21</f>
        <v>1671.9534000000001</v>
      </c>
      <c r="J21" s="263">
        <f>'MWA FIXED INPUT PG'!J21</f>
        <v>1657.6635000000001</v>
      </c>
      <c r="K21" s="263">
        <f>'MWA FIXED INPUT PG'!K21</f>
        <v>1596.5958000000001</v>
      </c>
      <c r="L21" s="263">
        <f>'MWA FIXED INPUT PG'!L21</f>
        <v>1514.4034999999999</v>
      </c>
      <c r="M21" s="263">
        <f>'MWA FIXED INPUT PG'!M21</f>
        <v>1533.1639</v>
      </c>
      <c r="N21" s="263">
        <f>'MWA FIXED INPUT PG'!N21</f>
        <v>1719.0539000000001</v>
      </c>
      <c r="O21" s="263">
        <f>'MWA FIXED INPUT PG'!O21</f>
        <v>1730.7221999999999</v>
      </c>
      <c r="P21" s="263">
        <f>'MWA FIXED INPUT PG'!P21</f>
        <v>1696.3624</v>
      </c>
      <c r="Q21" s="263">
        <f>'MWA FIXED INPUT PG'!Q21</f>
        <v>1493.1071999999999</v>
      </c>
      <c r="R21" s="263">
        <f>'MWA FIXED INPUT PG'!R21</f>
        <v>1336.3443</v>
      </c>
      <c r="S21" s="263">
        <f>'MWA FIXED INPUT PG'!S21</f>
        <v>1182.1527000000001</v>
      </c>
      <c r="T21" s="263">
        <f>'MWA FIXED INPUT PG'!T21</f>
        <v>1227.8286000000001</v>
      </c>
      <c r="U21" s="263">
        <f>'MWA FIXED INPUT PG'!U21</f>
        <v>1646.9695999999999</v>
      </c>
      <c r="V21" s="263">
        <f>'MWA FIXED INPUT PG'!V21</f>
        <v>1612.1964</v>
      </c>
      <c r="W21" s="263">
        <f>'MWA FIXED INPUT PG'!W21</f>
        <v>1545.9418000000001</v>
      </c>
      <c r="X21" s="263">
        <f>'MWA FIXED INPUT PG'!X21</f>
        <v>1445.1886</v>
      </c>
      <c r="Y21" s="263">
        <f>'MWA FIXED INPUT PG'!Y21</f>
        <v>1551.7726</v>
      </c>
      <c r="Z21" s="263">
        <f>'MWA FIXED INPUT PG'!Z21</f>
        <v>1663.1190999999999</v>
      </c>
      <c r="AA21" s="263">
        <f>'MWA FIXED INPUT PG'!AA21</f>
        <v>1522.8559</v>
      </c>
    </row>
    <row r="22" spans="1:27" customFormat="1" ht="11.25" customHeight="1" x14ac:dyDescent="0.2">
      <c r="A22" s="263" t="s">
        <v>116</v>
      </c>
      <c r="B22" s="262"/>
      <c r="C22" s="264">
        <f>SUM(C19:C21)</f>
        <v>1.8534000000001924</v>
      </c>
      <c r="D22" s="264">
        <f t="shared" ref="D22:AA22" si="9">SUM(D19:D21)</f>
        <v>51.520799999999781</v>
      </c>
      <c r="E22" s="264">
        <f t="shared" si="9"/>
        <v>115.56589999999983</v>
      </c>
      <c r="F22" s="264">
        <f t="shared" si="9"/>
        <v>-119.52590000000009</v>
      </c>
      <c r="G22" s="264">
        <f t="shared" si="9"/>
        <v>-50.869699999999966</v>
      </c>
      <c r="H22" s="264">
        <f t="shared" si="9"/>
        <v>-293.0277000000001</v>
      </c>
      <c r="I22" s="264">
        <f t="shared" si="9"/>
        <v>180.11940000000027</v>
      </c>
      <c r="J22" s="264">
        <f t="shared" si="9"/>
        <v>182.4384</v>
      </c>
      <c r="K22" s="264">
        <f t="shared" si="9"/>
        <v>188.64920000000006</v>
      </c>
      <c r="L22" s="264">
        <f t="shared" si="9"/>
        <v>204.79500000000007</v>
      </c>
      <c r="M22" s="264">
        <f t="shared" si="9"/>
        <v>53.673899999999776</v>
      </c>
      <c r="N22" s="264">
        <f t="shared" si="9"/>
        <v>-15.546099999999797</v>
      </c>
      <c r="O22" s="264">
        <f t="shared" si="9"/>
        <v>-559.79130000000009</v>
      </c>
      <c r="P22" s="264">
        <f t="shared" si="9"/>
        <v>-499.62559999999985</v>
      </c>
      <c r="Q22" s="264">
        <f t="shared" si="9"/>
        <v>-452.72839999999997</v>
      </c>
      <c r="R22" s="264">
        <f t="shared" si="9"/>
        <v>-576.27479999999991</v>
      </c>
      <c r="S22" s="264">
        <f t="shared" si="9"/>
        <v>-598.20920000000001</v>
      </c>
      <c r="T22" s="264">
        <f t="shared" si="9"/>
        <v>-596.34890000000019</v>
      </c>
      <c r="U22" s="264">
        <f t="shared" si="9"/>
        <v>-388.38020000000029</v>
      </c>
      <c r="V22" s="264">
        <f t="shared" si="9"/>
        <v>-441.45869999999991</v>
      </c>
      <c r="W22" s="264">
        <f t="shared" si="9"/>
        <v>-350.76069999999982</v>
      </c>
      <c r="X22" s="264">
        <f t="shared" si="9"/>
        <v>-414.66100000000006</v>
      </c>
      <c r="Y22" s="264">
        <f t="shared" si="9"/>
        <v>-476.54110000000014</v>
      </c>
      <c r="Z22" s="264">
        <f t="shared" si="9"/>
        <v>-617.6225000000004</v>
      </c>
      <c r="AA22" s="264">
        <f t="shared" si="9"/>
        <v>-227.43489999999974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958.73119999999994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538.73860000000002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1293.5867000000001</v>
      </c>
      <c r="D26" s="263">
        <f>'MWA FIXED INPUT PG'!D26</f>
        <v>1221.5679</v>
      </c>
      <c r="E26" s="263">
        <f>'MWA FIXED INPUT PG'!E26</f>
        <v>1123.7596000000001</v>
      </c>
      <c r="F26" s="263">
        <f>'MWA FIXED INPUT PG'!F26</f>
        <v>1125.0605</v>
      </c>
      <c r="G26" s="263">
        <f>'MWA FIXED INPUT PG'!G26</f>
        <v>1100.5623000000001</v>
      </c>
      <c r="H26" s="263">
        <f>'MWA FIXED INPUT PG'!H26</f>
        <v>864.149</v>
      </c>
      <c r="I26" s="263">
        <f>'MWA FIXED INPUT PG'!I26</f>
        <v>1309.3282999999999</v>
      </c>
      <c r="J26" s="263">
        <f>'MWA FIXED INPUT PG'!J26</f>
        <v>1322.2601999999999</v>
      </c>
      <c r="K26" s="263">
        <f>'MWA FIXED INPUT PG'!K26</f>
        <v>1238.8947000000001</v>
      </c>
      <c r="L26" s="263">
        <f>'MWA FIXED INPUT PG'!L26</f>
        <v>1150.1362999999999</v>
      </c>
      <c r="M26" s="263">
        <f>'MWA FIXED INPUT PG'!M26</f>
        <v>1177.0050000000001</v>
      </c>
      <c r="N26" s="263">
        <f>'MWA FIXED INPUT PG'!N26</f>
        <v>1349.7995000000001</v>
      </c>
      <c r="O26" s="263">
        <f>'MWA FIXED INPUT PG'!O26</f>
        <v>1301.1686</v>
      </c>
      <c r="P26" s="263">
        <f>'MWA FIXED INPUT PG'!P26</f>
        <v>1258.6076</v>
      </c>
      <c r="Q26" s="263">
        <f>'MWA FIXED INPUT PG'!Q26</f>
        <v>1270.3105</v>
      </c>
      <c r="R26" s="263">
        <f>'MWA FIXED INPUT PG'!R26</f>
        <v>1100.4014</v>
      </c>
      <c r="S26" s="263">
        <f>'MWA FIXED INPUT PG'!S26</f>
        <v>1028.0103999999999</v>
      </c>
      <c r="T26" s="263">
        <f>'MWA FIXED INPUT PG'!T26</f>
        <v>903.66520000000003</v>
      </c>
      <c r="U26" s="263">
        <f>'MWA FIXED INPUT PG'!U26</f>
        <v>1271.1248000000001</v>
      </c>
      <c r="V26" s="263">
        <f>'MWA FIXED INPUT PG'!V26</f>
        <v>1237.2611999999999</v>
      </c>
      <c r="W26" s="263">
        <f>'MWA FIXED INPUT PG'!W26</f>
        <v>1232.1668</v>
      </c>
      <c r="X26" s="263">
        <f>'MWA FIXED INPUT PG'!X26</f>
        <v>1188.1545000000001</v>
      </c>
      <c r="Y26" s="263">
        <f>'MWA FIXED INPUT PG'!Y26</f>
        <v>1242.2247</v>
      </c>
      <c r="Z26" s="263">
        <f>'MWA FIXED INPUT PG'!Z26</f>
        <v>1336.7348999999999</v>
      </c>
      <c r="AA26" s="263">
        <f>'MWA FIXED INPUT PG'!AA26</f>
        <v>1194.4791</v>
      </c>
    </row>
    <row r="27" spans="1:27" customFormat="1" ht="11.25" customHeight="1" x14ac:dyDescent="0.2">
      <c r="A27" s="263" t="s">
        <v>120</v>
      </c>
      <c r="B27" s="262"/>
      <c r="C27" s="264">
        <f>SUM(C24:C26)</f>
        <v>-195.69120000000021</v>
      </c>
      <c r="D27" s="264">
        <f t="shared" ref="D27:AA27" si="10">SUM(D24:D26)</f>
        <v>-264.4049</v>
      </c>
      <c r="E27" s="264">
        <f t="shared" si="10"/>
        <v>-207.49329999999986</v>
      </c>
      <c r="F27" s="264">
        <f t="shared" si="10"/>
        <v>-261.029</v>
      </c>
      <c r="G27" s="264">
        <f t="shared" si="10"/>
        <v>-173.43089999999984</v>
      </c>
      <c r="H27" s="264">
        <f t="shared" si="10"/>
        <v>-325.1178000000001</v>
      </c>
      <c r="I27" s="264">
        <f t="shared" si="10"/>
        <v>-22.810600000000022</v>
      </c>
      <c r="J27" s="264">
        <f t="shared" si="10"/>
        <v>-32.033500000000231</v>
      </c>
      <c r="K27" s="264">
        <f t="shared" si="10"/>
        <v>-144.85629999999992</v>
      </c>
      <c r="L27" s="264">
        <f t="shared" si="10"/>
        <v>-260.25910000000022</v>
      </c>
      <c r="M27" s="264">
        <f t="shared" si="10"/>
        <v>-453.4712999999997</v>
      </c>
      <c r="N27" s="264">
        <f t="shared" si="10"/>
        <v>-427.89840000000004</v>
      </c>
      <c r="O27" s="264">
        <f t="shared" si="10"/>
        <v>-764.19120000000021</v>
      </c>
      <c r="P27" s="264">
        <f t="shared" si="10"/>
        <v>-743.52089999999998</v>
      </c>
      <c r="Q27" s="264">
        <f t="shared" si="10"/>
        <v>-549.01579999999967</v>
      </c>
      <c r="R27" s="264">
        <f t="shared" si="10"/>
        <v>-709.36410000000024</v>
      </c>
      <c r="S27" s="264">
        <f t="shared" si="10"/>
        <v>-668.34630000000016</v>
      </c>
      <c r="T27" s="264">
        <f t="shared" si="10"/>
        <v>-720.26609999999994</v>
      </c>
      <c r="U27" s="264">
        <f t="shared" si="10"/>
        <v>-316.4393</v>
      </c>
      <c r="V27" s="264">
        <f t="shared" si="10"/>
        <v>-381.41260000000011</v>
      </c>
      <c r="W27" s="264">
        <f t="shared" si="10"/>
        <v>-338.96749999999997</v>
      </c>
      <c r="X27" s="264">
        <f t="shared" si="10"/>
        <v>-539.50329999999985</v>
      </c>
      <c r="Y27" s="264">
        <f t="shared" si="10"/>
        <v>-695.00150000000008</v>
      </c>
      <c r="Z27" s="264">
        <f t="shared" si="10"/>
        <v>-752.42049999999972</v>
      </c>
      <c r="AA27" s="264">
        <f t="shared" si="10"/>
        <v>-413.79230000000007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-85.236199999999997</v>
      </c>
      <c r="D29" s="20">
        <f>'MWA FIXED INPUT PG'!D29</f>
        <v>-83.875900000000001</v>
      </c>
      <c r="E29" s="20">
        <f>'MWA FIXED INPUT PG'!E29</f>
        <v>-26.8581</v>
      </c>
      <c r="F29" s="20">
        <f>'MWA FIXED INPUT PG'!F29</f>
        <v>-179.27170000000001</v>
      </c>
      <c r="G29" s="20">
        <f>'MWA FIXED INPUT PG'!G29</f>
        <v>-104.902</v>
      </c>
      <c r="H29" s="20">
        <f>'MWA FIXED INPUT PG'!H29</f>
        <v>-307.29000000000002</v>
      </c>
      <c r="I29" s="20">
        <f>'MWA FIXED INPUT PG'!I29</f>
        <v>90.655699999999996</v>
      </c>
      <c r="J29" s="20">
        <f>'MWA FIXED INPUT PG'!J29</f>
        <v>92.498500000000007</v>
      </c>
      <c r="K29" s="20">
        <f>'MWA FIXED INPUT PG'!K29</f>
        <v>33.013300000000001</v>
      </c>
      <c r="L29" s="20">
        <f>'MWA FIXED INPUT PG'!L29</f>
        <v>9.7722999999999995</v>
      </c>
      <c r="M29" s="20">
        <f>'MWA FIXED INPUT PG'!M29</f>
        <v>-171.72389999999999</v>
      </c>
      <c r="N29" s="20">
        <f>'MWA FIXED INPUT PG'!N29</f>
        <v>-206.20359999999999</v>
      </c>
      <c r="O29" s="20">
        <f>'MWA FIXED INPUT PG'!O29</f>
        <v>-649.90300000000002</v>
      </c>
      <c r="P29" s="20">
        <f>'MWA FIXED INPUT PG'!P29</f>
        <v>-604.15210000000002</v>
      </c>
      <c r="Q29" s="20">
        <f>'MWA FIXED INPUT PG'!Q29</f>
        <v>-495.17759999999998</v>
      </c>
      <c r="R29" s="20">
        <f>'MWA FIXED INPUT PG'!R29</f>
        <v>-632.46810000000005</v>
      </c>
      <c r="S29" s="20">
        <f>'MWA FIXED INPUT PG'!S29</f>
        <v>-629.12980000000005</v>
      </c>
      <c r="T29" s="20">
        <f>'MWA FIXED INPUT PG'!T29</f>
        <v>-651.42319999999995</v>
      </c>
      <c r="U29" s="20">
        <f>'MWA FIXED INPUT PG'!U29</f>
        <v>-356.66430000000003</v>
      </c>
      <c r="V29" s="20">
        <f>'MWA FIXED INPUT PG'!V29</f>
        <v>-414.98669999999998</v>
      </c>
      <c r="W29" s="20">
        <f>'MWA FIXED INPUT PG'!W29</f>
        <v>-345.51929999999999</v>
      </c>
      <c r="X29" s="20">
        <f>'MWA FIXED INPUT PG'!X29</f>
        <v>-467.01420000000002</v>
      </c>
      <c r="Y29" s="20">
        <f>'MWA FIXED INPUT PG'!Y29</f>
        <v>-578.48929999999996</v>
      </c>
      <c r="Z29" s="20">
        <f>'MWA FIXED INPUT PG'!Z29</f>
        <v>-677.04960000000005</v>
      </c>
      <c r="AA29" s="20">
        <f>'MWA FIXED INPUT PG'!AA29</f>
        <v>-309.29599999999999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-249.90300000000002</v>
      </c>
      <c r="P32" s="18">
        <f>'MWA FIXED INPUT PG'!P32</f>
        <v>-204.15210000000002</v>
      </c>
      <c r="Q32" s="18">
        <f>'MWA FIXED INPUT PG'!Q32</f>
        <v>-95.177599999999984</v>
      </c>
      <c r="R32" s="18">
        <f>'MWA FIXED INPUT PG'!R32</f>
        <v>-32.468100000000049</v>
      </c>
      <c r="S32" s="18">
        <f>'MWA FIXED INPUT PG'!S32</f>
        <v>-29.129800000000046</v>
      </c>
      <c r="T32" s="18">
        <f>'MWA FIXED INPUT PG'!T32</f>
        <v>-51.423199999999952</v>
      </c>
      <c r="U32" s="18">
        <f>'MWA FIXED INPUT PG'!U32</f>
        <v>0</v>
      </c>
      <c r="V32" s="18">
        <f>'MWA FIXED INPUT PG'!V32</f>
        <v>-14.986699999999985</v>
      </c>
      <c r="W32" s="18">
        <f>'MWA FIXED INPUT PG'!W32</f>
        <v>0</v>
      </c>
      <c r="X32" s="18">
        <f>'MWA FIXED INPUT PG'!X32</f>
        <v>-67.014200000000017</v>
      </c>
      <c r="Y32" s="18">
        <f>'MWA FIXED INPUT PG'!Y32</f>
        <v>-178.48929999999996</v>
      </c>
      <c r="Z32" s="18">
        <f>'MWA FIXED INPUT PG'!Z32</f>
        <v>-277.04960000000005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0.6474879596902523</v>
      </c>
      <c r="D47" s="135">
        <f>[2]Summary!G59</f>
        <v>0.31826497249855723</v>
      </c>
      <c r="E47" s="135">
        <f>[2]Summary!H59</f>
        <v>7.3579390793265032E-2</v>
      </c>
      <c r="F47" s="135">
        <f>[2]Summary!I59</f>
        <v>1.6827850979814651E-2</v>
      </c>
      <c r="G47" s="135">
        <f>[2]Summary!J59</f>
        <v>9.3970878868639418E-2</v>
      </c>
      <c r="H47" s="135">
        <f>[2]Summary!K59</f>
        <v>0.23030638423293379</v>
      </c>
      <c r="I47" s="135">
        <f>[2]Summary!L59</f>
        <v>0.75476256288583154</v>
      </c>
      <c r="J47" s="135">
        <f>[2]Summary!M59</f>
        <v>0.90780600139479284</v>
      </c>
      <c r="K47" s="135">
        <f>[2]Summary!N59</f>
        <v>0.82768411321297419</v>
      </c>
      <c r="L47" s="135">
        <f>[2]Summary!O59</f>
        <v>0.59301666008979359</v>
      </c>
      <c r="M47" s="135">
        <f>[2]Summary!P59</f>
        <v>0.42790950362473823</v>
      </c>
      <c r="N47" s="135">
        <f>[2]Summary!Q59</f>
        <v>0.46593078190560644</v>
      </c>
      <c r="O47" s="135">
        <f>[2]Summary!R59</f>
        <v>0.49498744644316645</v>
      </c>
      <c r="P47" s="135">
        <f>[2]Summary!S59</f>
        <v>0.42513112423424421</v>
      </c>
      <c r="Q47" s="135">
        <f>[2]Summary!T59</f>
        <v>0.32761732682994105</v>
      </c>
      <c r="R47" s="135">
        <f>[2]Summary!U59</f>
        <v>0.29362696995981474</v>
      </c>
      <c r="S47" s="135">
        <f>[2]Summary!V59</f>
        <v>0.20978984879231333</v>
      </c>
      <c r="T47" s="135">
        <f>[2]Summary!W59</f>
        <v>0.26575930384294655</v>
      </c>
      <c r="U47" s="135">
        <f>[2]Summary!X59</f>
        <v>0.72970915494687616</v>
      </c>
      <c r="V47" s="135">
        <f>[2]Summary!Y59</f>
        <v>0.8282594383358276</v>
      </c>
      <c r="W47" s="135">
        <f>[2]Summary!Z59</f>
        <v>0.7383297189178778</v>
      </c>
      <c r="X47" s="135">
        <f>[2]Summary!AA59</f>
        <v>0.48572727941021654</v>
      </c>
      <c r="Y47" s="135">
        <f>[2]Summary!AB59</f>
        <v>0.40042679751660792</v>
      </c>
      <c r="Z47" s="135">
        <f>[2]Summary!AC59</f>
        <v>0.486511038948446</v>
      </c>
      <c r="AA47" s="135"/>
    </row>
    <row r="48" spans="1:27" ht="13.5" customHeight="1" x14ac:dyDescent="0.15">
      <c r="A48" s="131" t="s">
        <v>104</v>
      </c>
      <c r="C48" s="135">
        <f>[2]Summary!F60</f>
        <v>3.2610911383468277E-4</v>
      </c>
      <c r="D48" s="135">
        <f>[2]Summary!G60</f>
        <v>1.7905530803767E-2</v>
      </c>
      <c r="E48" s="135">
        <f>[2]Summary!H60</f>
        <v>1.8354666991619033E-3</v>
      </c>
      <c r="F48" s="135">
        <f>[2]Summary!I60</f>
        <v>3.8047871647488569E-3</v>
      </c>
      <c r="G48" s="135">
        <f>[2]Summary!J60</f>
        <v>2.9826700713379006E-3</v>
      </c>
      <c r="H48" s="135">
        <f>[2]Summary!K60</f>
        <v>3.4283966855886305E-2</v>
      </c>
      <c r="I48" s="135">
        <f>[2]Summary!L60</f>
        <v>0.38845486778656962</v>
      </c>
      <c r="J48" s="135">
        <f>[2]Summary!M60</f>
        <v>0.56540080270126414</v>
      </c>
      <c r="K48" s="135">
        <f>[2]Summary!N60</f>
        <v>0.39524762157338056</v>
      </c>
      <c r="L48" s="135">
        <f>[2]Summary!O60</f>
        <v>0.22816176519743292</v>
      </c>
      <c r="M48" s="135">
        <f>[2]Summary!P60</f>
        <v>0.10806106715904396</v>
      </c>
      <c r="N48" s="135">
        <f>[2]Summary!Q60</f>
        <v>0.1189877017107327</v>
      </c>
      <c r="O48" s="135">
        <f>[2]Summary!R60</f>
        <v>0.10359918538869817</v>
      </c>
      <c r="P48" s="135">
        <f>[2]Summary!S60</f>
        <v>5.7520189030288993E-2</v>
      </c>
      <c r="Q48" s="135">
        <f>[2]Summary!T60</f>
        <v>0.31595124693921223</v>
      </c>
      <c r="R48" s="135">
        <f>[2]Summary!U60</f>
        <v>0.16021374838670241</v>
      </c>
      <c r="S48" s="135">
        <f>[2]Summary!V60</f>
        <v>0.15391909072560683</v>
      </c>
      <c r="T48" s="135">
        <f>[2]Summary!W60</f>
        <v>8.5789794780693041E-2</v>
      </c>
      <c r="U48" s="135">
        <f>[2]Summary!X60</f>
        <v>0.32629522589211746</v>
      </c>
      <c r="V48" s="135">
        <f>[2]Summary!Y60</f>
        <v>0.41054990235556965</v>
      </c>
      <c r="W48" s="135">
        <f>[2]Summary!Z60</f>
        <v>0.35452077737766274</v>
      </c>
      <c r="X48" s="135">
        <f>[2]Summary!AA60</f>
        <v>0.31524111705593472</v>
      </c>
      <c r="Y48" s="135">
        <f>[2]Summary!AB60</f>
        <v>0.17115375132799227</v>
      </c>
      <c r="Z48" s="135">
        <f>[2]Summary!AC60</f>
        <v>0.18139039357062095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0.99990209330536606</v>
      </c>
      <c r="D50" s="135">
        <f>[2]Summary!G62</f>
        <v>0.78513291113916484</v>
      </c>
      <c r="E50" s="135">
        <f>[2]Summary!H62</f>
        <v>0.53218611727510479</v>
      </c>
      <c r="F50" s="135">
        <f>[2]Summary!I62</f>
        <v>0.42409063255850282</v>
      </c>
      <c r="G50" s="135">
        <f>[2]Summary!J62</f>
        <v>0.39403312070672486</v>
      </c>
      <c r="H50" s="135">
        <f>[2]Summary!K62</f>
        <v>0.44057575360660434</v>
      </c>
      <c r="I50" s="135">
        <f>[2]Summary!L62</f>
        <v>0.89803880827889759</v>
      </c>
      <c r="J50" s="135">
        <f>[2]Summary!M62</f>
        <v>0.97082709101298303</v>
      </c>
      <c r="K50" s="135">
        <f>[2]Summary!N62</f>
        <v>0.92621671211363565</v>
      </c>
      <c r="L50" s="135">
        <f>[2]Summary!O62</f>
        <v>0.76132730355841882</v>
      </c>
      <c r="M50" s="135">
        <f>[2]Summary!P62</f>
        <v>0.75131968140037331</v>
      </c>
      <c r="N50" s="135">
        <f>[2]Summary!Q62</f>
        <v>0.79476390074852998</v>
      </c>
      <c r="O50" s="135">
        <f>[2]Summary!R62</f>
        <v>0.8090251552304154</v>
      </c>
      <c r="P50" s="135">
        <f>[2]Summary!S62</f>
        <v>0.746498139493599</v>
      </c>
      <c r="Q50" s="135">
        <f>[2]Summary!T62</f>
        <v>0.63227122788282397</v>
      </c>
      <c r="R50" s="135">
        <f>[2]Summary!U62</f>
        <v>0.49211954979199124</v>
      </c>
      <c r="S50" s="135">
        <f>[2]Summary!V62</f>
        <v>0.37325241937571663</v>
      </c>
      <c r="T50" s="135">
        <f>[2]Summary!W62</f>
        <v>0.44528045550024886</v>
      </c>
      <c r="U50" s="135">
        <f>[2]Summary!X62</f>
        <v>0.85382497230518906</v>
      </c>
      <c r="V50" s="135">
        <f>[2]Summary!Y62</f>
        <v>0.92815458967204223</v>
      </c>
      <c r="W50" s="135">
        <f>[2]Summary!Z62</f>
        <v>0.8766410232965024</v>
      </c>
      <c r="X50" s="135">
        <f>[2]Summary!AA62</f>
        <v>0.65502412663732879</v>
      </c>
      <c r="Y50" s="135">
        <f>[2]Summary!AB62</f>
        <v>0.67188660531519651</v>
      </c>
      <c r="Z50" s="135">
        <f>[2]Summary!AC62</f>
        <v>0.75219600749741711</v>
      </c>
      <c r="AA50" s="135"/>
    </row>
    <row r="51" spans="1:27" ht="13.5" customHeight="1" x14ac:dyDescent="0.15">
      <c r="A51" s="131" t="s">
        <v>104</v>
      </c>
      <c r="C51" s="135">
        <f>[2]Summary!F63</f>
        <v>0.53407491497801496</v>
      </c>
      <c r="D51" s="135">
        <f>[2]Summary!G63</f>
        <v>0.25662252598896373</v>
      </c>
      <c r="E51" s="135">
        <f>[2]Summary!H63</f>
        <v>0.15157829605689643</v>
      </c>
      <c r="F51" s="135">
        <f>[2]Summary!I63</f>
        <v>8.948388608151249E-2</v>
      </c>
      <c r="G51" s="135">
        <f>[2]Summary!J63</f>
        <v>5.7682315358458698E-2</v>
      </c>
      <c r="H51" s="135">
        <f>[2]Summary!K63</f>
        <v>9.1169125763946757E-2</v>
      </c>
      <c r="I51" s="135">
        <f>[2]Summary!L63</f>
        <v>0.6412922524691741</v>
      </c>
      <c r="J51" s="135">
        <f>[2]Summary!M63</f>
        <v>0.80079302703700106</v>
      </c>
      <c r="K51" s="135">
        <f>[2]Summary!N63</f>
        <v>0.61781223873057756</v>
      </c>
      <c r="L51" s="135">
        <f>[2]Summary!O63</f>
        <v>0.45858549879493676</v>
      </c>
      <c r="M51" s="135">
        <f>[2]Summary!P63</f>
        <v>0.41263719317279512</v>
      </c>
      <c r="N51" s="135">
        <f>[2]Summary!Q63</f>
        <v>0.43091204903543368</v>
      </c>
      <c r="O51" s="135">
        <f>[2]Summary!R63</f>
        <v>0.39070330438945378</v>
      </c>
      <c r="P51" s="135">
        <f>[2]Summary!S63</f>
        <v>0.27022036279276329</v>
      </c>
      <c r="Q51" s="135">
        <f>[2]Summary!T63</f>
        <v>0.47669446984555541</v>
      </c>
      <c r="R51" s="135">
        <f>[2]Summary!U63</f>
        <v>0.29507177716005706</v>
      </c>
      <c r="S51" s="135">
        <f>[2]Summary!V63</f>
        <v>0.27408208737967965</v>
      </c>
      <c r="T51" s="135">
        <f>[2]Summary!W63</f>
        <v>0.17143580734212649</v>
      </c>
      <c r="U51" s="135">
        <f>[2]Summary!X63</f>
        <v>0.60522773976728661</v>
      </c>
      <c r="V51" s="135">
        <f>[2]Summary!Y63</f>
        <v>0.71847447434572231</v>
      </c>
      <c r="W51" s="135">
        <f>[2]Summary!Z63</f>
        <v>0.63426839060484863</v>
      </c>
      <c r="X51" s="135">
        <f>[2]Summary!AA63</f>
        <v>0.45954154713424783</v>
      </c>
      <c r="Y51" s="135">
        <f>[2]Summary!AB63</f>
        <v>0.41364723522253827</v>
      </c>
      <c r="Z51" s="135">
        <f>[2]Summary!AC63</f>
        <v>0.46407846342708708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273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274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1820.2311</v>
      </c>
      <c r="D8" s="163">
        <v>1636.2299</v>
      </c>
      <c r="E8" s="163">
        <v>1388.308</v>
      </c>
      <c r="F8" s="163">
        <v>1350.1704999999999</v>
      </c>
      <c r="G8" s="163">
        <v>1332.0037</v>
      </c>
      <c r="H8" s="163">
        <v>1210.6248000000001</v>
      </c>
      <c r="I8" s="163">
        <v>1692.8534000000002</v>
      </c>
      <c r="J8" s="163">
        <v>1678.5635000000002</v>
      </c>
      <c r="K8" s="163">
        <v>1617.6958</v>
      </c>
      <c r="L8" s="163">
        <v>1514.4034999999999</v>
      </c>
      <c r="M8" s="163">
        <v>1533.1639</v>
      </c>
      <c r="N8" s="163">
        <v>1719.0539000000001</v>
      </c>
      <c r="O8" s="163">
        <v>1730.7221999999999</v>
      </c>
      <c r="P8" s="163">
        <v>1696.3624</v>
      </c>
      <c r="Q8" s="163">
        <v>1493.1071999999999</v>
      </c>
      <c r="R8" s="163">
        <v>1336.3443</v>
      </c>
      <c r="S8" s="163">
        <v>1182.1527000000001</v>
      </c>
      <c r="T8" s="163">
        <v>1227.8286000000001</v>
      </c>
      <c r="U8" s="163">
        <v>1667.8696</v>
      </c>
      <c r="V8" s="163">
        <v>1633.0964000000001</v>
      </c>
      <c r="W8" s="163">
        <v>1567.0418</v>
      </c>
      <c r="X8" s="163">
        <v>1445.1886</v>
      </c>
      <c r="Y8" s="163">
        <v>1551.7726</v>
      </c>
      <c r="Z8" s="163">
        <v>1663.1190999999999</v>
      </c>
      <c r="AA8" s="163">
        <v>1528.1139000000001</v>
      </c>
    </row>
    <row r="9" spans="1:27" ht="11.25" customHeight="1" x14ac:dyDescent="0.2">
      <c r="A9" s="163" t="s">
        <v>116</v>
      </c>
      <c r="B9" s="161"/>
      <c r="C9" s="254">
        <v>1.8534000000001924</v>
      </c>
      <c r="D9" s="254">
        <v>51.520799999999781</v>
      </c>
      <c r="E9" s="254">
        <v>115.56589999999983</v>
      </c>
      <c r="F9" s="254">
        <v>-19.525900000000092</v>
      </c>
      <c r="G9" s="254">
        <v>49.130300000000034</v>
      </c>
      <c r="H9" s="254">
        <v>-193.0277000000001</v>
      </c>
      <c r="I9" s="254">
        <v>201.01940000000036</v>
      </c>
      <c r="J9" s="254">
        <v>203.33840000000009</v>
      </c>
      <c r="K9" s="254">
        <v>209.74919999999997</v>
      </c>
      <c r="L9" s="254">
        <v>204.79499999999999</v>
      </c>
      <c r="M9" s="254">
        <v>53.673899999999776</v>
      </c>
      <c r="N9" s="254">
        <v>-15.546099999999797</v>
      </c>
      <c r="O9" s="254">
        <v>-559.79130000000009</v>
      </c>
      <c r="P9" s="254">
        <v>-499.62559999999985</v>
      </c>
      <c r="Q9" s="254">
        <v>-452.72839999999997</v>
      </c>
      <c r="R9" s="254">
        <v>-576.27479999999991</v>
      </c>
      <c r="S9" s="254">
        <v>-598.20920000000001</v>
      </c>
      <c r="T9" s="254">
        <v>-596.34890000000019</v>
      </c>
      <c r="U9" s="254">
        <v>-367.4802000000002</v>
      </c>
      <c r="V9" s="254">
        <v>-420.55869999999982</v>
      </c>
      <c r="W9" s="254">
        <v>-329.66069999999991</v>
      </c>
      <c r="X9" s="254">
        <v>-414.66100000000006</v>
      </c>
      <c r="Y9" s="254">
        <v>-476.54110000000014</v>
      </c>
      <c r="Z9" s="254">
        <v>-617.62249999999995</v>
      </c>
      <c r="AA9" s="254">
        <v>-209.63619999999969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958.73119999999994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520.20299999999997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1293.5867000000001</v>
      </c>
      <c r="D13" s="163">
        <v>1221.5679</v>
      </c>
      <c r="E13" s="163">
        <v>1123.7596000000001</v>
      </c>
      <c r="F13" s="163">
        <v>1125.0605</v>
      </c>
      <c r="G13" s="163">
        <v>1100.5623000000001</v>
      </c>
      <c r="H13" s="163">
        <v>864.149</v>
      </c>
      <c r="I13" s="163">
        <v>1309.3283999999999</v>
      </c>
      <c r="J13" s="163">
        <v>1322.2601999999999</v>
      </c>
      <c r="K13" s="163">
        <v>1238.8947000000001</v>
      </c>
      <c r="L13" s="163">
        <v>1150.1362999999999</v>
      </c>
      <c r="M13" s="163">
        <v>1177.0050000000001</v>
      </c>
      <c r="N13" s="163">
        <v>1349.7995000000001</v>
      </c>
      <c r="O13" s="163">
        <v>1301.1686</v>
      </c>
      <c r="P13" s="163">
        <v>1258.6076</v>
      </c>
      <c r="Q13" s="163">
        <v>1270.3105</v>
      </c>
      <c r="R13" s="163">
        <v>1100.4014</v>
      </c>
      <c r="S13" s="163">
        <v>1028.0103999999999</v>
      </c>
      <c r="T13" s="163">
        <v>903.66520000000003</v>
      </c>
      <c r="U13" s="163">
        <v>1271.1248000000001</v>
      </c>
      <c r="V13" s="163">
        <v>1237.2611999999999</v>
      </c>
      <c r="W13" s="163">
        <v>1232.1668</v>
      </c>
      <c r="X13" s="163">
        <v>1188.1545000000001</v>
      </c>
      <c r="Y13" s="163">
        <v>1242.2247</v>
      </c>
      <c r="Z13" s="163">
        <v>1336.7348999999999</v>
      </c>
      <c r="AA13" s="163">
        <v>1194.4791</v>
      </c>
    </row>
    <row r="14" spans="1:27" ht="11.25" customHeight="1" x14ac:dyDescent="0.2">
      <c r="A14" s="163" t="s">
        <v>120</v>
      </c>
      <c r="B14" s="161"/>
      <c r="C14" s="254">
        <v>-195.69120000000021</v>
      </c>
      <c r="D14" s="254">
        <v>-264.4049</v>
      </c>
      <c r="E14" s="254">
        <v>-207.49329999999986</v>
      </c>
      <c r="F14" s="254">
        <v>-410.53560000000016</v>
      </c>
      <c r="G14" s="254">
        <v>-323.43089999999984</v>
      </c>
      <c r="H14" s="254">
        <v>-475.1178000000001</v>
      </c>
      <c r="I14" s="254">
        <v>-22.810500000000047</v>
      </c>
      <c r="J14" s="254">
        <v>-32.033500000000231</v>
      </c>
      <c r="K14" s="254">
        <v>-144.85629999999992</v>
      </c>
      <c r="L14" s="254">
        <v>-260.25910000000022</v>
      </c>
      <c r="M14" s="254">
        <v>-453.4712999999997</v>
      </c>
      <c r="N14" s="254">
        <v>-427.89840000000004</v>
      </c>
      <c r="O14" s="254">
        <v>-764.19120000000021</v>
      </c>
      <c r="P14" s="254">
        <v>-743.52089999999998</v>
      </c>
      <c r="Q14" s="254">
        <v>-549.01579999999967</v>
      </c>
      <c r="R14" s="254">
        <v>-709.36410000000024</v>
      </c>
      <c r="S14" s="254">
        <v>-668.34630000000016</v>
      </c>
      <c r="T14" s="254">
        <v>-720.26609999999994</v>
      </c>
      <c r="U14" s="254">
        <v>-316.4393</v>
      </c>
      <c r="V14" s="254">
        <v>-381.41260000000011</v>
      </c>
      <c r="W14" s="254">
        <v>-338.96749999999997</v>
      </c>
      <c r="X14" s="254">
        <v>-539.50329999999985</v>
      </c>
      <c r="Y14" s="254">
        <v>-695.00150000000008</v>
      </c>
      <c r="Z14" s="254">
        <v>-752.42049999999972</v>
      </c>
      <c r="AA14" s="254">
        <v>-432.32790000000023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-85.236199999999997</v>
      </c>
      <c r="D16" s="164">
        <v>-83.875900000000001</v>
      </c>
      <c r="E16" s="164">
        <v>-26.8581</v>
      </c>
      <c r="F16" s="164">
        <v>-184.6189</v>
      </c>
      <c r="G16" s="164">
        <v>-115.11709999999999</v>
      </c>
      <c r="H16" s="164">
        <v>-318.40110000000004</v>
      </c>
      <c r="I16" s="164">
        <v>102.34179999999999</v>
      </c>
      <c r="J16" s="164">
        <v>104.63400000000001</v>
      </c>
      <c r="K16" s="164">
        <v>44.266599999999997</v>
      </c>
      <c r="L16" s="164">
        <v>9.7722999999999995</v>
      </c>
      <c r="M16" s="164">
        <v>-171.72389999999999</v>
      </c>
      <c r="N16" s="164">
        <v>-206.20359999999999</v>
      </c>
      <c r="O16" s="164">
        <v>-649.90300000000002</v>
      </c>
      <c r="P16" s="164">
        <v>-604.15210000000002</v>
      </c>
      <c r="Q16" s="164">
        <v>-495.17759999999998</v>
      </c>
      <c r="R16" s="164">
        <v>-632.46810000000005</v>
      </c>
      <c r="S16" s="164">
        <v>-629.12980000000005</v>
      </c>
      <c r="T16" s="164">
        <v>-651.42319999999995</v>
      </c>
      <c r="U16" s="164">
        <v>-344.97830000000005</v>
      </c>
      <c r="V16" s="164">
        <v>-403.30070000000001</v>
      </c>
      <c r="W16" s="164">
        <v>-333.7971</v>
      </c>
      <c r="X16" s="164">
        <v>-467.01420000000002</v>
      </c>
      <c r="Y16" s="164">
        <v>-578.48929999999996</v>
      </c>
      <c r="Z16" s="164">
        <v>-677.04960000000005</v>
      </c>
      <c r="AA16" s="164">
        <v>-307.4579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1820.2311</v>
      </c>
      <c r="D21" s="163">
        <v>1636.2299</v>
      </c>
      <c r="E21" s="163">
        <v>1388.308</v>
      </c>
      <c r="F21" s="163">
        <v>1350.1704999999999</v>
      </c>
      <c r="G21" s="163">
        <v>1332.0037</v>
      </c>
      <c r="H21" s="163">
        <v>1210.6248000000001</v>
      </c>
      <c r="I21" s="163">
        <v>1671.9534000000001</v>
      </c>
      <c r="J21" s="163">
        <v>1657.6635000000001</v>
      </c>
      <c r="K21" s="163">
        <v>1596.5958000000001</v>
      </c>
      <c r="L21" s="163">
        <v>1514.4034999999999</v>
      </c>
      <c r="M21" s="163">
        <v>1533.1639</v>
      </c>
      <c r="N21" s="163">
        <v>1719.0539000000001</v>
      </c>
      <c r="O21" s="163">
        <v>1730.7221999999999</v>
      </c>
      <c r="P21" s="163">
        <v>1696.3624</v>
      </c>
      <c r="Q21" s="163">
        <v>1493.1071999999999</v>
      </c>
      <c r="R21" s="163">
        <v>1336.3443</v>
      </c>
      <c r="S21" s="163">
        <v>1182.1527000000001</v>
      </c>
      <c r="T21" s="163">
        <v>1227.8286000000001</v>
      </c>
      <c r="U21" s="163">
        <v>1646.9695999999999</v>
      </c>
      <c r="V21" s="163">
        <v>1612.1964</v>
      </c>
      <c r="W21" s="163">
        <v>1545.9418000000001</v>
      </c>
      <c r="X21" s="163">
        <v>1445.1886</v>
      </c>
      <c r="Y21" s="163">
        <v>1551.7726</v>
      </c>
      <c r="Z21" s="163">
        <v>1663.1190999999999</v>
      </c>
      <c r="AA21" s="163">
        <v>1522.8559</v>
      </c>
    </row>
    <row r="22" spans="1:27" ht="11.25" customHeight="1" x14ac:dyDescent="0.2">
      <c r="A22" s="163" t="s">
        <v>116</v>
      </c>
      <c r="B22" s="161"/>
      <c r="C22" s="254">
        <v>1.8534000000001924</v>
      </c>
      <c r="D22" s="254">
        <v>51.520799999999781</v>
      </c>
      <c r="E22" s="254">
        <v>115.56589999999983</v>
      </c>
      <c r="F22" s="254">
        <v>-119.52590000000009</v>
      </c>
      <c r="G22" s="254">
        <v>-50.869699999999966</v>
      </c>
      <c r="H22" s="254">
        <v>-293.0277000000001</v>
      </c>
      <c r="I22" s="254">
        <v>180.11940000000027</v>
      </c>
      <c r="J22" s="254">
        <v>182.4384</v>
      </c>
      <c r="K22" s="254">
        <v>188.64920000000006</v>
      </c>
      <c r="L22" s="254">
        <v>204.79499999999999</v>
      </c>
      <c r="M22" s="254">
        <v>53.673899999999776</v>
      </c>
      <c r="N22" s="254">
        <v>-15.546099999999797</v>
      </c>
      <c r="O22" s="254">
        <v>-559.79130000000009</v>
      </c>
      <c r="P22" s="254">
        <v>-499.62559999999985</v>
      </c>
      <c r="Q22" s="254">
        <v>-452.72839999999997</v>
      </c>
      <c r="R22" s="254">
        <v>-576.27479999999991</v>
      </c>
      <c r="S22" s="254">
        <v>-598.20920000000001</v>
      </c>
      <c r="T22" s="254">
        <v>-596.34890000000019</v>
      </c>
      <c r="U22" s="254">
        <v>-388.38020000000029</v>
      </c>
      <c r="V22" s="254">
        <v>-441.45869999999991</v>
      </c>
      <c r="W22" s="254">
        <v>-350.76069999999982</v>
      </c>
      <c r="X22" s="254">
        <v>-414.66100000000006</v>
      </c>
      <c r="Y22" s="254">
        <v>-476.54110000000014</v>
      </c>
      <c r="Z22" s="254">
        <v>-617.62249999999995</v>
      </c>
      <c r="AA22" s="254">
        <v>-227.43489999999974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958.73119999999994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538.73860000000002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1293.5867000000001</v>
      </c>
      <c r="D26" s="163">
        <v>1221.5679</v>
      </c>
      <c r="E26" s="163">
        <v>1123.7596000000001</v>
      </c>
      <c r="F26" s="163">
        <v>1125.0605</v>
      </c>
      <c r="G26" s="163">
        <v>1100.5623000000001</v>
      </c>
      <c r="H26" s="163">
        <v>864.149</v>
      </c>
      <c r="I26" s="163">
        <v>1309.3282999999999</v>
      </c>
      <c r="J26" s="163">
        <v>1322.2601999999999</v>
      </c>
      <c r="K26" s="163">
        <v>1238.8947000000001</v>
      </c>
      <c r="L26" s="163">
        <v>1150.1362999999999</v>
      </c>
      <c r="M26" s="163">
        <v>1177.0050000000001</v>
      </c>
      <c r="N26" s="163">
        <v>1349.7995000000001</v>
      </c>
      <c r="O26" s="163">
        <v>1301.1686</v>
      </c>
      <c r="P26" s="163">
        <v>1258.6076</v>
      </c>
      <c r="Q26" s="163">
        <v>1270.3105</v>
      </c>
      <c r="R26" s="163">
        <v>1100.4014</v>
      </c>
      <c r="S26" s="163">
        <v>1028.0103999999999</v>
      </c>
      <c r="T26" s="163">
        <v>903.66520000000003</v>
      </c>
      <c r="U26" s="163">
        <v>1271.1248000000001</v>
      </c>
      <c r="V26" s="163">
        <v>1237.2611999999999</v>
      </c>
      <c r="W26" s="163">
        <v>1232.1668</v>
      </c>
      <c r="X26" s="163">
        <v>1188.1545000000001</v>
      </c>
      <c r="Y26" s="163">
        <v>1242.2247</v>
      </c>
      <c r="Z26" s="163">
        <v>1336.7348999999999</v>
      </c>
      <c r="AA26" s="163">
        <v>1194.4791</v>
      </c>
    </row>
    <row r="27" spans="1:27" ht="11.25" customHeight="1" x14ac:dyDescent="0.2">
      <c r="A27" s="163" t="s">
        <v>120</v>
      </c>
      <c r="B27" s="161"/>
      <c r="C27" s="254">
        <v>-195.69120000000021</v>
      </c>
      <c r="D27" s="254">
        <v>-264.4049</v>
      </c>
      <c r="E27" s="254">
        <v>-207.49329999999986</v>
      </c>
      <c r="F27" s="254">
        <v>-261.029</v>
      </c>
      <c r="G27" s="254">
        <v>-173.43089999999984</v>
      </c>
      <c r="H27" s="254">
        <v>-325.1178000000001</v>
      </c>
      <c r="I27" s="254">
        <v>-22.810600000000022</v>
      </c>
      <c r="J27" s="254">
        <v>-32.033500000000231</v>
      </c>
      <c r="K27" s="254">
        <v>-144.85629999999992</v>
      </c>
      <c r="L27" s="254">
        <v>-260.25910000000022</v>
      </c>
      <c r="M27" s="254">
        <v>-453.4712999999997</v>
      </c>
      <c r="N27" s="254">
        <v>-427.89840000000004</v>
      </c>
      <c r="O27" s="254">
        <v>-764.19120000000021</v>
      </c>
      <c r="P27" s="254">
        <v>-743.52089999999998</v>
      </c>
      <c r="Q27" s="254">
        <v>-549.01579999999967</v>
      </c>
      <c r="R27" s="254">
        <v>-709.36410000000024</v>
      </c>
      <c r="S27" s="254">
        <v>-668.34630000000016</v>
      </c>
      <c r="T27" s="254">
        <v>-720.26609999999994</v>
      </c>
      <c r="U27" s="254">
        <v>-316.4393</v>
      </c>
      <c r="V27" s="254">
        <v>-381.41260000000011</v>
      </c>
      <c r="W27" s="254">
        <v>-338.96749999999997</v>
      </c>
      <c r="X27" s="254">
        <v>-539.50329999999985</v>
      </c>
      <c r="Y27" s="254">
        <v>-695.00150000000008</v>
      </c>
      <c r="Z27" s="254">
        <v>-752.42049999999972</v>
      </c>
      <c r="AA27" s="254">
        <v>-413.79230000000007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-85.236199999999997</v>
      </c>
      <c r="D29" s="164">
        <v>-83.875900000000001</v>
      </c>
      <c r="E29" s="164">
        <v>-26.8581</v>
      </c>
      <c r="F29" s="164">
        <v>-179.27170000000001</v>
      </c>
      <c r="G29" s="164">
        <v>-104.902</v>
      </c>
      <c r="H29" s="164">
        <v>-307.29000000000002</v>
      </c>
      <c r="I29" s="164">
        <v>90.655699999999996</v>
      </c>
      <c r="J29" s="164">
        <v>92.498500000000007</v>
      </c>
      <c r="K29" s="164">
        <v>33.013300000000001</v>
      </c>
      <c r="L29" s="164">
        <v>9.7722999999999995</v>
      </c>
      <c r="M29" s="164">
        <v>-171.72389999999999</v>
      </c>
      <c r="N29" s="164">
        <v>-206.20359999999999</v>
      </c>
      <c r="O29" s="164">
        <v>-649.90300000000002</v>
      </c>
      <c r="P29" s="164">
        <v>-604.15210000000002</v>
      </c>
      <c r="Q29" s="164">
        <v>-495.17759999999998</v>
      </c>
      <c r="R29" s="164">
        <v>-632.46810000000005</v>
      </c>
      <c r="S29" s="164">
        <v>-629.12980000000005</v>
      </c>
      <c r="T29" s="164">
        <v>-651.42319999999995</v>
      </c>
      <c r="U29" s="164">
        <v>-356.66430000000003</v>
      </c>
      <c r="V29" s="164">
        <v>-414.98669999999998</v>
      </c>
      <c r="W29" s="164">
        <v>-345.51929999999999</v>
      </c>
      <c r="X29" s="164">
        <v>-467.01420000000002</v>
      </c>
      <c r="Y29" s="164">
        <v>-578.48929999999996</v>
      </c>
      <c r="Z29" s="164">
        <v>-677.04960000000005</v>
      </c>
      <c r="AA29" s="164">
        <v>-309.29599999999999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-249.90300000000002</v>
      </c>
      <c r="P32" s="166">
        <v>-204.15210000000002</v>
      </c>
      <c r="Q32" s="166">
        <v>-95.177599999999984</v>
      </c>
      <c r="R32" s="166">
        <v>-32.468100000000049</v>
      </c>
      <c r="S32" s="166">
        <v>-29.129800000000046</v>
      </c>
      <c r="T32" s="166">
        <v>-51.423199999999952</v>
      </c>
      <c r="U32" s="166">
        <v>0</v>
      </c>
      <c r="V32" s="166">
        <v>-14.986699999999985</v>
      </c>
      <c r="W32" s="166">
        <v>0</v>
      </c>
      <c r="X32" s="166">
        <v>-67.014200000000017</v>
      </c>
      <c r="Y32" s="166">
        <v>-178.48929999999996</v>
      </c>
      <c r="Z32" s="166">
        <v>-277.04960000000005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272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12/27/2001</v>
      </c>
    </row>
    <row r="4" spans="1:6" ht="12" customHeight="1" x14ac:dyDescent="0.2">
      <c r="A4" s="136" t="str">
        <f>MWA!A3</f>
        <v>As of:                12/27/2001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1820.2311</v>
      </c>
      <c r="D10" s="143">
        <f>MWA!D21</f>
        <v>1636.2299</v>
      </c>
      <c r="E10" s="143">
        <f>MWA!E21</f>
        <v>1388.308</v>
      </c>
      <c r="F10" s="1"/>
    </row>
    <row r="11" spans="1:6" ht="13.5" customHeight="1" x14ac:dyDescent="0.2">
      <c r="A11" s="139" t="s">
        <v>116</v>
      </c>
      <c r="C11" s="142">
        <f>SUM(C8:C10)</f>
        <v>1.8534000000001924</v>
      </c>
      <c r="D11" s="142">
        <f>SUM(D8:D10)</f>
        <v>51.520799999999781</v>
      </c>
      <c r="E11" s="142">
        <f>SUM(E8:E10)</f>
        <v>115.56589999999983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958.73119999999994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1293.5867000000001</v>
      </c>
      <c r="D15" s="143">
        <f>MWA!D26</f>
        <v>1221.5679</v>
      </c>
      <c r="E15" s="143">
        <f>MWA!E26</f>
        <v>1123.7596000000001</v>
      </c>
    </row>
    <row r="16" spans="1:6" ht="13.5" customHeight="1" x14ac:dyDescent="0.2">
      <c r="A16" s="139" t="s">
        <v>120</v>
      </c>
      <c r="C16" s="142">
        <f>SUM(C13:C15)</f>
        <v>-195.69120000000021</v>
      </c>
      <c r="D16" s="142">
        <f>SUM(D13:D15)</f>
        <v>-264.4049</v>
      </c>
      <c r="E16" s="142">
        <f>SUM(E13:E15)</f>
        <v>-207.49329999999986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6">
        <f>MWA!C29</f>
        <v>-85.236199999999997</v>
      </c>
      <c r="D18" s="186">
        <f>MWA!D29</f>
        <v>-83.875900000000001</v>
      </c>
      <c r="E18" s="186">
        <f>MWA!E29</f>
        <v>-26.8581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0.6474879596902523</v>
      </c>
      <c r="D21" s="145">
        <f>MWA!D47</f>
        <v>0.31826497249855723</v>
      </c>
      <c r="E21" s="145">
        <f>MWA!E47</f>
        <v>7.3579390793265032E-2</v>
      </c>
    </row>
    <row r="22" spans="1:18" ht="13.5" customHeight="1" x14ac:dyDescent="0.2">
      <c r="A22" s="139" t="s">
        <v>104</v>
      </c>
      <c r="C22" s="145">
        <f>MWA!C48</f>
        <v>3.2610911383468277E-4</v>
      </c>
      <c r="D22" s="145">
        <f>MWA!D48</f>
        <v>1.7905530803767E-2</v>
      </c>
      <c r="E22" s="145">
        <f>MWA!E48</f>
        <v>1.8354666991619033E-3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0.99990209330536606</v>
      </c>
      <c r="D24" s="145">
        <f>MWA!D50</f>
        <v>0.78513291113916484</v>
      </c>
      <c r="E24" s="145">
        <f>MWA!E50</f>
        <v>0.53218611727510479</v>
      </c>
    </row>
    <row r="25" spans="1:18" ht="13.5" customHeight="1" x14ac:dyDescent="0.2">
      <c r="A25" s="139" t="s">
        <v>104</v>
      </c>
      <c r="C25" s="145">
        <f>MWA!C51</f>
        <v>0.53407491497801496</v>
      </c>
      <c r="D25" s="145">
        <f>MWA!D51</f>
        <v>0.25662252598896373</v>
      </c>
      <c r="E25" s="145">
        <f>MWA!E51</f>
        <v>0.15157829605689643</v>
      </c>
    </row>
    <row r="26" spans="1:18" ht="13.5" customHeight="1" thickBot="1" x14ac:dyDescent="0.25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295.25450961875504</v>
      </c>
      <c r="I29" s="146">
        <f>[1]BEAVER!$E$10</f>
        <v>456</v>
      </c>
      <c r="J29" s="147">
        <f>I29-H29</f>
        <v>160.74549038124496</v>
      </c>
      <c r="L29" s="146">
        <f>'[1]Output for Upload'!$H$9</f>
        <v>143.21923762435074</v>
      </c>
      <c r="M29" s="146">
        <f>[1]BEAVER!$F$10</f>
        <v>450</v>
      </c>
      <c r="N29" s="147">
        <f>M29-L29</f>
        <v>306.78076237564926</v>
      </c>
      <c r="P29" s="146">
        <f>'[1]Output for Upload'!$I$9</f>
        <v>20.16075307735462</v>
      </c>
      <c r="Q29" s="146">
        <f>[1]BEAVER!$G$10</f>
        <v>274</v>
      </c>
      <c r="R29" s="147">
        <f>Q29-P29</f>
        <v>253.83924692264537</v>
      </c>
    </row>
    <row r="30" spans="1:18" ht="13.5" customHeight="1" x14ac:dyDescent="0.2">
      <c r="A30" s="139" t="s">
        <v>115</v>
      </c>
      <c r="C30" s="143">
        <f>C10+J29+J33</f>
        <v>1980.9994026410945</v>
      </c>
      <c r="D30" s="143">
        <f>D10+N29+N33</f>
        <v>1992.0003586359196</v>
      </c>
      <c r="E30" s="148">
        <f>E10+R29+R33</f>
        <v>1716.9974681586286</v>
      </c>
      <c r="G30" s="137" t="s">
        <v>124</v>
      </c>
      <c r="H30" s="146">
        <f>'[1]Output for Upload'!$G$10</f>
        <v>0.14870575590861534</v>
      </c>
      <c r="I30" s="146">
        <f>I29</f>
        <v>456</v>
      </c>
      <c r="J30" s="147">
        <f>I30-H30</f>
        <v>455.85129424409138</v>
      </c>
      <c r="L30" s="146">
        <f>'[1]Output for Upload'!$H$10</f>
        <v>8.0574888616951501</v>
      </c>
      <c r="M30" s="146">
        <f>M29</f>
        <v>450</v>
      </c>
      <c r="N30" s="147">
        <f>M30-L30</f>
        <v>441.94251113830484</v>
      </c>
      <c r="P30" s="146">
        <f>'[1]Output for Upload'!$I$10</f>
        <v>0.50291787557036149</v>
      </c>
      <c r="Q30" s="146">
        <f>Q29</f>
        <v>274</v>
      </c>
      <c r="R30" s="147">
        <f>Q30-P30</f>
        <v>273.49708212442965</v>
      </c>
    </row>
    <row r="31" spans="1:18" ht="13.5" customHeight="1" x14ac:dyDescent="0.2">
      <c r="A31" s="139" t="s">
        <v>116</v>
      </c>
      <c r="C31" s="142">
        <f>SUM(C28:C30)</f>
        <v>162.62170264109477</v>
      </c>
      <c r="D31" s="142">
        <f>SUM(D28:D30)</f>
        <v>407.29125863591935</v>
      </c>
      <c r="E31" s="142">
        <f>SUM(E28:E30)</f>
        <v>444.25536815862847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958.73119999999994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232.9771877401503</v>
      </c>
      <c r="I33" s="146">
        <f>[1]COYOTE!$E$10</f>
        <v>233</v>
      </c>
      <c r="J33" s="147">
        <f>I33-H33</f>
        <v>2.2812259849700922E-2</v>
      </c>
      <c r="L33" s="146">
        <f>'[1]Output for Upload'!$H$12</f>
        <v>179.01030373972958</v>
      </c>
      <c r="M33" s="146">
        <f>[1]COYOTE!$F$10</f>
        <v>228</v>
      </c>
      <c r="N33" s="147">
        <f>M33-L33</f>
        <v>48.989696260270421</v>
      </c>
      <c r="P33" s="146">
        <f>'[1]Output for Upload'!$I$12</f>
        <v>85.149778764016759</v>
      </c>
      <c r="Q33" s="146">
        <f>[1]COYOTE!$G$10</f>
        <v>160</v>
      </c>
      <c r="R33" s="147">
        <f>Q33-P33</f>
        <v>74.850221235983241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124.43945518987749</v>
      </c>
      <c r="I34" s="146">
        <f>I33</f>
        <v>233</v>
      </c>
      <c r="J34" s="147">
        <f>I34-H34</f>
        <v>108.56054481012251</v>
      </c>
      <c r="L34" s="146">
        <f>'[1]Output for Upload'!$H$13</f>
        <v>58.509935925483731</v>
      </c>
      <c r="M34" s="146">
        <f>M33</f>
        <v>228</v>
      </c>
      <c r="N34" s="147">
        <f>M34-L34</f>
        <v>169.49006407451628</v>
      </c>
      <c r="P34" s="146">
        <f>'[1]Output for Upload'!$I$13</f>
        <v>24.252527369103429</v>
      </c>
      <c r="Q34" s="146">
        <f>Q33</f>
        <v>160</v>
      </c>
      <c r="R34" s="147">
        <f>Q34-P34</f>
        <v>135.74747263089657</v>
      </c>
    </row>
    <row r="35" spans="1:18" ht="13.5" customHeight="1" x14ac:dyDescent="0.2">
      <c r="A35" s="139" t="s">
        <v>119</v>
      </c>
      <c r="C35" s="143">
        <f>C15+J30+J34</f>
        <v>1857.998539054214</v>
      </c>
      <c r="D35" s="143">
        <f>D15+N30+N34</f>
        <v>1833.0004752128211</v>
      </c>
      <c r="E35" s="148">
        <f>E15+R30+R34</f>
        <v>1533.0041547553262</v>
      </c>
    </row>
    <row r="36" spans="1:18" ht="13.5" customHeight="1" x14ac:dyDescent="0.2">
      <c r="A36" s="139" t="s">
        <v>120</v>
      </c>
      <c r="C36" s="142">
        <f>SUM(C33:C35)</f>
        <v>368.72063905421373</v>
      </c>
      <c r="D36" s="142">
        <f>SUM(D33:D35)</f>
        <v>347.02767521282112</v>
      </c>
      <c r="E36" s="142">
        <f>SUM(E33:E35)</f>
        <v>201.75125475532627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6">
        <f>((C31*C41)+(C36*C42))/C43</f>
        <v>249.21092022137159</v>
      </c>
      <c r="D38" s="186">
        <f>((D31*D41)+(D36*D42))/D43</f>
        <v>380.50744378120902</v>
      </c>
      <c r="E38" s="186">
        <f>((E31*E41)+(E36*E42))/E43</f>
        <v>332.12981034849952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1" t="str">
        <f>'MWH FIXED INPUT PG'!A1</f>
        <v>FIXED TERM - Power Position Summary - MWH</v>
      </c>
    </row>
    <row r="2" spans="1:27" ht="12" customHeight="1" x14ac:dyDescent="0.2">
      <c r="A2" s="271" t="str">
        <f>'MWH FIXED INPUT PG'!A2</f>
        <v>Valuation Date:  12/27/2001</v>
      </c>
    </row>
    <row r="3" spans="1:27" ht="12" customHeight="1" x14ac:dyDescent="0.2">
      <c r="A3" s="271" t="str">
        <f>'MWH FIXED INPUT PG'!A3</f>
        <v>Prior Date:          12/26/2001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1" t="str">
        <f>'MWH FIXED INPUT PG'!A4</f>
        <v>As of:                  12/27/2001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2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2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2">
      <c r="A9" s="274" t="s">
        <v>115</v>
      </c>
      <c r="C9" s="275">
        <f>C22+C34</f>
        <v>757216.12100000004</v>
      </c>
      <c r="D9" s="275">
        <f t="shared" ref="D9:AA9" si="2">D22+D34</f>
        <v>628312.29099999997</v>
      </c>
      <c r="E9" s="275">
        <f t="shared" si="2"/>
        <v>577536.147</v>
      </c>
      <c r="F9" s="275">
        <f t="shared" si="2"/>
        <v>561670.91299999994</v>
      </c>
      <c r="G9" s="275">
        <f t="shared" si="2"/>
        <v>554113.54700000002</v>
      </c>
      <c r="H9" s="275">
        <f t="shared" si="2"/>
        <v>484249.93800000002</v>
      </c>
      <c r="I9" s="275">
        <f t="shared" si="2"/>
        <v>695532.62100000004</v>
      </c>
      <c r="J9" s="275">
        <f t="shared" si="2"/>
        <v>716110.62</v>
      </c>
      <c r="K9" s="275">
        <f t="shared" si="2"/>
        <v>613092.78</v>
      </c>
      <c r="L9" s="275">
        <f t="shared" si="2"/>
        <v>654222.32700000005</v>
      </c>
      <c r="M9" s="275">
        <f t="shared" si="2"/>
        <v>613265.55200000003</v>
      </c>
      <c r="N9" s="275">
        <f t="shared" si="2"/>
        <v>687621.56200000003</v>
      </c>
      <c r="O9" s="275">
        <f t="shared" si="2"/>
        <v>719980.43599999999</v>
      </c>
      <c r="P9" s="275">
        <f t="shared" si="2"/>
        <v>651403.15700000001</v>
      </c>
      <c r="Q9" s="275">
        <f t="shared" si="2"/>
        <v>621132.60600000003</v>
      </c>
      <c r="R9" s="275">
        <f t="shared" si="2"/>
        <v>555919.22699999996</v>
      </c>
      <c r="S9" s="275">
        <f t="shared" si="2"/>
        <v>491775.522</v>
      </c>
      <c r="T9" s="275">
        <f t="shared" si="2"/>
        <v>491131.45400000003</v>
      </c>
      <c r="U9" s="275">
        <f t="shared" si="2"/>
        <v>685139.36699999997</v>
      </c>
      <c r="V9" s="275">
        <f t="shared" si="2"/>
        <v>670673.71</v>
      </c>
      <c r="W9" s="275">
        <f t="shared" si="2"/>
        <v>618376.71200000006</v>
      </c>
      <c r="X9" s="275">
        <f t="shared" si="2"/>
        <v>624321.495</v>
      </c>
      <c r="Y9" s="275">
        <f t="shared" si="2"/>
        <v>595880.69400000002</v>
      </c>
      <c r="Z9" s="275">
        <f t="shared" si="2"/>
        <v>691857.53399999999</v>
      </c>
      <c r="AA9" s="275">
        <f t="shared" si="2"/>
        <v>14960536.333000001</v>
      </c>
    </row>
    <row r="10" spans="1:27" ht="11.25" customHeight="1" x14ac:dyDescent="0.2">
      <c r="A10" s="274" t="s">
        <v>116</v>
      </c>
      <c r="C10" s="276">
        <f>SUM(C7:C9)</f>
        <v>771.0010000000475</v>
      </c>
      <c r="D10" s="276">
        <f t="shared" ref="D10:AA10" si="3">SUM(D7:D9)</f>
        <v>19784.01099999994</v>
      </c>
      <c r="E10" s="276">
        <f t="shared" si="3"/>
        <v>48075.427000000025</v>
      </c>
      <c r="F10" s="276">
        <f t="shared" si="3"/>
        <v>-8122.8070000000298</v>
      </c>
      <c r="G10" s="276">
        <f t="shared" si="3"/>
        <v>20438.226999999955</v>
      </c>
      <c r="H10" s="276">
        <f t="shared" si="3"/>
        <v>-77211.061999999976</v>
      </c>
      <c r="I10" s="276">
        <f t="shared" si="3"/>
        <v>74929.701000000117</v>
      </c>
      <c r="J10" s="276">
        <f t="shared" si="3"/>
        <v>78813.38</v>
      </c>
      <c r="K10" s="276">
        <f t="shared" si="3"/>
        <v>72441.300000000047</v>
      </c>
      <c r="L10" s="276">
        <f t="shared" si="3"/>
        <v>88471.447000000044</v>
      </c>
      <c r="M10" s="276">
        <f t="shared" si="3"/>
        <v>21469.552000000025</v>
      </c>
      <c r="N10" s="276">
        <f t="shared" si="3"/>
        <v>-6218.4379999999655</v>
      </c>
      <c r="O10" s="276">
        <f t="shared" si="3"/>
        <v>-232873.16399999999</v>
      </c>
      <c r="P10" s="276">
        <f t="shared" si="3"/>
        <v>-191856.24300000002</v>
      </c>
      <c r="Q10" s="276">
        <f t="shared" si="3"/>
        <v>-188334.99399999995</v>
      </c>
      <c r="R10" s="276">
        <f t="shared" si="3"/>
        <v>-239730.29300000006</v>
      </c>
      <c r="S10" s="276">
        <f t="shared" si="3"/>
        <v>-248854.99800000002</v>
      </c>
      <c r="T10" s="276">
        <f t="shared" si="3"/>
        <v>-238539.54599999997</v>
      </c>
      <c r="U10" s="276">
        <f t="shared" si="3"/>
        <v>-161566.15300000005</v>
      </c>
      <c r="V10" s="276">
        <f t="shared" si="3"/>
        <v>-183646.81000000006</v>
      </c>
      <c r="W10" s="276">
        <f t="shared" si="3"/>
        <v>-140304.28799999994</v>
      </c>
      <c r="X10" s="276">
        <f t="shared" si="3"/>
        <v>-179133.54500000004</v>
      </c>
      <c r="Y10" s="276">
        <f t="shared" si="3"/>
        <v>-182991.78599999996</v>
      </c>
      <c r="Z10" s="276">
        <f t="shared" si="3"/>
        <v>-256930.98600000003</v>
      </c>
      <c r="AA10" s="276">
        <f t="shared" si="3"/>
        <v>-2111121.0669999979</v>
      </c>
    </row>
    <row r="11" spans="1:27" ht="13.5" customHeight="1" x14ac:dyDescent="0.2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2">
      <c r="A12" s="274" t="s">
        <v>117</v>
      </c>
      <c r="C12" s="275">
        <f>C25+C35</f>
        <v>314463.84000000003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4003482.0158000002</v>
      </c>
    </row>
    <row r="13" spans="1:27" ht="11.25" customHeight="1" x14ac:dyDescent="0.2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2">
      <c r="A14" s="274" t="s">
        <v>119</v>
      </c>
      <c r="C14" s="275">
        <f>C27+C36</f>
        <v>424296.44500000001</v>
      </c>
      <c r="D14" s="275">
        <f t="shared" ref="D14:AA14" si="6">D27+D36</f>
        <v>351811.54100000003</v>
      </c>
      <c r="E14" s="275">
        <f t="shared" si="6"/>
        <v>368593.14</v>
      </c>
      <c r="F14" s="275">
        <f t="shared" si="6"/>
        <v>342018.38299999997</v>
      </c>
      <c r="G14" s="275">
        <f t="shared" si="6"/>
        <v>360984.42</v>
      </c>
      <c r="H14" s="275">
        <f t="shared" si="6"/>
        <v>276527.67099999997</v>
      </c>
      <c r="I14" s="275">
        <f t="shared" si="6"/>
        <v>429459.69099999999</v>
      </c>
      <c r="J14" s="275">
        <f t="shared" si="6"/>
        <v>412545.17800000001</v>
      </c>
      <c r="K14" s="275">
        <f t="shared" si="6"/>
        <v>416268.60399999999</v>
      </c>
      <c r="L14" s="275">
        <f t="shared" si="6"/>
        <v>358842.52799999999</v>
      </c>
      <c r="M14" s="275">
        <f t="shared" si="6"/>
        <v>376641.61200000002</v>
      </c>
      <c r="N14" s="275">
        <f t="shared" si="6"/>
        <v>464331.022</v>
      </c>
      <c r="O14" s="275">
        <f t="shared" si="6"/>
        <v>426783.29700000002</v>
      </c>
      <c r="P14" s="275">
        <f t="shared" si="6"/>
        <v>362479.00199999998</v>
      </c>
      <c r="Q14" s="275">
        <f t="shared" si="6"/>
        <v>416661.859</v>
      </c>
      <c r="R14" s="275">
        <f t="shared" si="6"/>
        <v>334522.02100000001</v>
      </c>
      <c r="S14" s="275">
        <f t="shared" si="6"/>
        <v>337187.408</v>
      </c>
      <c r="T14" s="275">
        <f t="shared" si="6"/>
        <v>289172.85399999999</v>
      </c>
      <c r="U14" s="275">
        <f t="shared" si="6"/>
        <v>416928.94900000002</v>
      </c>
      <c r="V14" s="275">
        <f t="shared" si="6"/>
        <v>405821.66899999999</v>
      </c>
      <c r="W14" s="275">
        <f t="shared" si="6"/>
        <v>394293.37300000002</v>
      </c>
      <c r="X14" s="275">
        <f t="shared" si="6"/>
        <v>370704.19500000001</v>
      </c>
      <c r="Y14" s="275">
        <f t="shared" si="6"/>
        <v>417387.5</v>
      </c>
      <c r="Z14" s="275">
        <f t="shared" si="6"/>
        <v>438449.05300000001</v>
      </c>
      <c r="AA14" s="275">
        <f t="shared" si="6"/>
        <v>9192711.4149999991</v>
      </c>
    </row>
    <row r="15" spans="1:27" ht="11.25" customHeight="1" x14ac:dyDescent="0.2">
      <c r="A15" s="274" t="s">
        <v>120</v>
      </c>
      <c r="C15" s="276">
        <f>SUM(C12:C14)</f>
        <v>-64186.714999999967</v>
      </c>
      <c r="D15" s="276">
        <f t="shared" ref="D15:AA15" si="7">SUM(D12:D14)</f>
        <v>-76148.619000000006</v>
      </c>
      <c r="E15" s="276">
        <f t="shared" si="7"/>
        <v>-68057.820000000007</v>
      </c>
      <c r="F15" s="276">
        <f t="shared" si="7"/>
        <v>-124802.82699999999</v>
      </c>
      <c r="G15" s="276">
        <f t="shared" si="7"/>
        <v>-106085.34000000003</v>
      </c>
      <c r="H15" s="276">
        <f t="shared" si="7"/>
        <v>-152037.72900000005</v>
      </c>
      <c r="I15" s="276">
        <f t="shared" si="7"/>
        <v>-7481.8690000000061</v>
      </c>
      <c r="J15" s="276">
        <f t="shared" si="7"/>
        <v>-9994.4619999999995</v>
      </c>
      <c r="K15" s="276">
        <f t="shared" si="7"/>
        <v>-48671.716000000015</v>
      </c>
      <c r="L15" s="276">
        <f t="shared" si="7"/>
        <v>-81200.842000000004</v>
      </c>
      <c r="M15" s="276">
        <f t="shared" si="7"/>
        <v>-145110.788</v>
      </c>
      <c r="N15" s="276">
        <f t="shared" si="7"/>
        <v>-147197.05799999996</v>
      </c>
      <c r="O15" s="276">
        <f t="shared" si="7"/>
        <v>-250654.70299999998</v>
      </c>
      <c r="P15" s="276">
        <f t="shared" si="7"/>
        <v>-214133.99800000002</v>
      </c>
      <c r="Q15" s="276">
        <f t="shared" si="7"/>
        <v>-180077.141</v>
      </c>
      <c r="R15" s="276">
        <f t="shared" si="7"/>
        <v>-215646.70599999995</v>
      </c>
      <c r="S15" s="276">
        <f t="shared" si="7"/>
        <v>-219217.592</v>
      </c>
      <c r="T15" s="276">
        <f t="shared" si="7"/>
        <v>-230485.14600000001</v>
      </c>
      <c r="U15" s="276">
        <f t="shared" si="7"/>
        <v>-103792.05099999998</v>
      </c>
      <c r="V15" s="276">
        <f t="shared" si="7"/>
        <v>-125103.33100000001</v>
      </c>
      <c r="W15" s="276">
        <f t="shared" si="7"/>
        <v>-108469.62699999998</v>
      </c>
      <c r="X15" s="276">
        <f t="shared" si="7"/>
        <v>-168325.04219999997</v>
      </c>
      <c r="Y15" s="276">
        <f t="shared" si="7"/>
        <v>-233520.5</v>
      </c>
      <c r="Z15" s="276">
        <f t="shared" si="7"/>
        <v>-246793.94699999999</v>
      </c>
      <c r="AA15" s="276">
        <f t="shared" si="7"/>
        <v>-3327195.5692000017</v>
      </c>
    </row>
    <row r="16" spans="1:27" ht="13.5" customHeight="1" thickBot="1" x14ac:dyDescent="0.25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5">
      <c r="A17" s="271" t="s">
        <v>259</v>
      </c>
      <c r="C17" s="278">
        <f>C10+C15</f>
        <v>-63415.71399999992</v>
      </c>
      <c r="D17" s="278">
        <f t="shared" ref="D17:AA17" si="8">D10+D15</f>
        <v>-56364.608000000066</v>
      </c>
      <c r="E17" s="278">
        <f t="shared" si="8"/>
        <v>-19982.392999999982</v>
      </c>
      <c r="F17" s="278">
        <f t="shared" si="8"/>
        <v>-132925.63400000002</v>
      </c>
      <c r="G17" s="278">
        <f t="shared" si="8"/>
        <v>-85647.11300000007</v>
      </c>
      <c r="H17" s="278">
        <f t="shared" si="8"/>
        <v>-229248.79100000003</v>
      </c>
      <c r="I17" s="278">
        <f t="shared" si="8"/>
        <v>67447.832000000111</v>
      </c>
      <c r="J17" s="278">
        <f t="shared" si="8"/>
        <v>68818.918000000005</v>
      </c>
      <c r="K17" s="278">
        <f t="shared" si="8"/>
        <v>23769.584000000032</v>
      </c>
      <c r="L17" s="278">
        <f t="shared" si="8"/>
        <v>7270.6050000000396</v>
      </c>
      <c r="M17" s="278">
        <f t="shared" si="8"/>
        <v>-123641.23599999998</v>
      </c>
      <c r="N17" s="278">
        <f t="shared" si="8"/>
        <v>-153415.49599999993</v>
      </c>
      <c r="O17" s="278">
        <f t="shared" si="8"/>
        <v>-483527.86699999997</v>
      </c>
      <c r="P17" s="278">
        <f t="shared" si="8"/>
        <v>-405990.24100000004</v>
      </c>
      <c r="Q17" s="278">
        <f t="shared" si="8"/>
        <v>-368412.13499999995</v>
      </c>
      <c r="R17" s="278">
        <f t="shared" si="8"/>
        <v>-455376.99900000001</v>
      </c>
      <c r="S17" s="278">
        <f t="shared" si="8"/>
        <v>-468072.59</v>
      </c>
      <c r="T17" s="278">
        <f t="shared" si="8"/>
        <v>-469024.69199999998</v>
      </c>
      <c r="U17" s="278">
        <f t="shared" si="8"/>
        <v>-265358.20400000003</v>
      </c>
      <c r="V17" s="278">
        <f t="shared" si="8"/>
        <v>-308750.14100000006</v>
      </c>
      <c r="W17" s="278">
        <f t="shared" si="8"/>
        <v>-248773.91499999992</v>
      </c>
      <c r="X17" s="278">
        <f t="shared" si="8"/>
        <v>-347458.58720000001</v>
      </c>
      <c r="Y17" s="278">
        <f t="shared" si="8"/>
        <v>-416512.28599999996</v>
      </c>
      <c r="Z17" s="278">
        <f t="shared" si="8"/>
        <v>-503724.93300000002</v>
      </c>
      <c r="AA17" s="278">
        <f t="shared" si="8"/>
        <v>-5438316.6361999996</v>
      </c>
    </row>
    <row r="18" spans="1:27" ht="13.5" customHeight="1" thickBot="1" x14ac:dyDescent="0.25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5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2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2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2">
      <c r="A22" s="274" t="s">
        <v>115</v>
      </c>
      <c r="C22" s="275">
        <f>'MWH FIXED INPUT PG'!C22</f>
        <v>757216.12100000004</v>
      </c>
      <c r="D22" s="275">
        <f>'MWH FIXED INPUT PG'!D22</f>
        <v>628312.29099999997</v>
      </c>
      <c r="E22" s="275">
        <f>'MWH FIXED INPUT PG'!E22</f>
        <v>577536.147</v>
      </c>
      <c r="F22" s="275">
        <f>'MWH FIXED INPUT PG'!F22</f>
        <v>561670.91299999994</v>
      </c>
      <c r="G22" s="275">
        <f>'MWH FIXED INPUT PG'!G22</f>
        <v>554113.54700000002</v>
      </c>
      <c r="H22" s="275">
        <f>'MWH FIXED INPUT PG'!H22</f>
        <v>484249.93800000002</v>
      </c>
      <c r="I22" s="275">
        <f>'MWH FIXED INPUT PG'!I22</f>
        <v>695532.62100000004</v>
      </c>
      <c r="J22" s="275">
        <f>'MWH FIXED INPUT PG'!J22</f>
        <v>716110.62</v>
      </c>
      <c r="K22" s="275">
        <f>'MWH FIXED INPUT PG'!K22</f>
        <v>613092.78</v>
      </c>
      <c r="L22" s="275">
        <f>'MWH FIXED INPUT PG'!L22</f>
        <v>654222.32700000005</v>
      </c>
      <c r="M22" s="275">
        <f>'MWH FIXED INPUT PG'!M22</f>
        <v>613265.55200000003</v>
      </c>
      <c r="N22" s="275">
        <f>'MWH FIXED INPUT PG'!N22</f>
        <v>687621.56200000003</v>
      </c>
      <c r="O22" s="275">
        <f>'MWH FIXED INPUT PG'!O22</f>
        <v>719980.43599999999</v>
      </c>
      <c r="P22" s="275">
        <f>'MWH FIXED INPUT PG'!P22</f>
        <v>651403.15700000001</v>
      </c>
      <c r="Q22" s="275">
        <f>'MWH FIXED INPUT PG'!Q22</f>
        <v>621132.60600000003</v>
      </c>
      <c r="R22" s="275">
        <f>'MWH FIXED INPUT PG'!R22</f>
        <v>555919.22699999996</v>
      </c>
      <c r="S22" s="275">
        <f>'MWH FIXED INPUT PG'!S22</f>
        <v>491775.522</v>
      </c>
      <c r="T22" s="275">
        <f>'MWH FIXED INPUT PG'!T22</f>
        <v>491131.45400000003</v>
      </c>
      <c r="U22" s="275">
        <f>'MWH FIXED INPUT PG'!U22</f>
        <v>685139.36699999997</v>
      </c>
      <c r="V22" s="275">
        <f>'MWH FIXED INPUT PG'!V22</f>
        <v>670673.71</v>
      </c>
      <c r="W22" s="275">
        <f>'MWH FIXED INPUT PG'!W22</f>
        <v>618376.71200000006</v>
      </c>
      <c r="X22" s="275">
        <f>'MWH FIXED INPUT PG'!X22</f>
        <v>624321.495</v>
      </c>
      <c r="Y22" s="275">
        <f>'MWH FIXED INPUT PG'!Y22</f>
        <v>595880.69400000002</v>
      </c>
      <c r="Z22" s="275">
        <f>'MWH FIXED INPUT PG'!Z22</f>
        <v>691857.53399999999</v>
      </c>
      <c r="AA22" s="275">
        <f>'MWH FIXED INPUT PG'!AA22</f>
        <v>14960536.333000001</v>
      </c>
    </row>
    <row r="23" spans="1:27" ht="11.25" customHeight="1" x14ac:dyDescent="0.2">
      <c r="A23" s="274" t="s">
        <v>116</v>
      </c>
      <c r="C23" s="276">
        <f>SUM(C20:C22)</f>
        <v>771.0010000000475</v>
      </c>
      <c r="D23" s="276">
        <f t="shared" ref="D23:AA23" si="9">SUM(D20:D22)</f>
        <v>19784.01099999994</v>
      </c>
      <c r="E23" s="276">
        <f t="shared" si="9"/>
        <v>48075.427000000025</v>
      </c>
      <c r="F23" s="276">
        <f t="shared" si="9"/>
        <v>-49722.80700000003</v>
      </c>
      <c r="G23" s="276">
        <f t="shared" si="9"/>
        <v>-21161.773000000045</v>
      </c>
      <c r="H23" s="276">
        <f t="shared" si="9"/>
        <v>-117211.06199999998</v>
      </c>
      <c r="I23" s="276">
        <f t="shared" si="9"/>
        <v>74929.701000000117</v>
      </c>
      <c r="J23" s="276">
        <f t="shared" si="9"/>
        <v>78813.38</v>
      </c>
      <c r="K23" s="276">
        <f t="shared" si="9"/>
        <v>72441.300000000047</v>
      </c>
      <c r="L23" s="276">
        <f t="shared" si="9"/>
        <v>88471.447000000044</v>
      </c>
      <c r="M23" s="276">
        <f t="shared" si="9"/>
        <v>21469.552000000025</v>
      </c>
      <c r="N23" s="276">
        <f t="shared" si="9"/>
        <v>-6218.4379999999655</v>
      </c>
      <c r="O23" s="276">
        <f t="shared" si="9"/>
        <v>-232873.16399999999</v>
      </c>
      <c r="P23" s="276">
        <f t="shared" si="9"/>
        <v>-191856.24300000002</v>
      </c>
      <c r="Q23" s="276">
        <f t="shared" si="9"/>
        <v>-188334.99399999995</v>
      </c>
      <c r="R23" s="276">
        <f t="shared" si="9"/>
        <v>-239730.29300000006</v>
      </c>
      <c r="S23" s="276">
        <f t="shared" si="9"/>
        <v>-248854.99800000002</v>
      </c>
      <c r="T23" s="276">
        <f t="shared" si="9"/>
        <v>-238539.54599999997</v>
      </c>
      <c r="U23" s="276">
        <f t="shared" si="9"/>
        <v>-161566.15300000005</v>
      </c>
      <c r="V23" s="276">
        <f t="shared" si="9"/>
        <v>-183646.81000000006</v>
      </c>
      <c r="W23" s="276">
        <f t="shared" si="9"/>
        <v>-140304.28799999994</v>
      </c>
      <c r="X23" s="276">
        <f t="shared" si="9"/>
        <v>-179133.54500000004</v>
      </c>
      <c r="Y23" s="276">
        <f t="shared" si="9"/>
        <v>-182991.78599999996</v>
      </c>
      <c r="Z23" s="276">
        <f t="shared" si="9"/>
        <v>-256930.98600000003</v>
      </c>
      <c r="AA23" s="276">
        <f t="shared" si="9"/>
        <v>-2234321.0669999979</v>
      </c>
    </row>
    <row r="24" spans="1:27" ht="13.5" customHeight="1" x14ac:dyDescent="0.2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2">
      <c r="A25" s="274" t="s">
        <v>117</v>
      </c>
      <c r="C25" s="275">
        <f>'MWH FIXED INPUT PG'!C25</f>
        <v>314463.84000000003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4146132.0158000002</v>
      </c>
    </row>
    <row r="26" spans="1:27" ht="11.25" customHeight="1" x14ac:dyDescent="0.2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2">
      <c r="A27" s="274" t="s">
        <v>119</v>
      </c>
      <c r="C27" s="275">
        <f>'MWH FIXED INPUT PG'!C27</f>
        <v>424296.44500000001</v>
      </c>
      <c r="D27" s="275">
        <f>'MWH FIXED INPUT PG'!D27</f>
        <v>351811.54100000003</v>
      </c>
      <c r="E27" s="275">
        <f>'MWH FIXED INPUT PG'!E27</f>
        <v>368593.14</v>
      </c>
      <c r="F27" s="275">
        <f>'MWH FIXED INPUT PG'!F27</f>
        <v>342018.38299999997</v>
      </c>
      <c r="G27" s="275">
        <f>'MWH FIXED INPUT PG'!G27</f>
        <v>360984.42</v>
      </c>
      <c r="H27" s="275">
        <f>'MWH FIXED INPUT PG'!H27</f>
        <v>276527.67099999997</v>
      </c>
      <c r="I27" s="275">
        <f>'MWH FIXED INPUT PG'!I27</f>
        <v>429459.69099999999</v>
      </c>
      <c r="J27" s="275">
        <f>'MWH FIXED INPUT PG'!J27</f>
        <v>412545.17800000001</v>
      </c>
      <c r="K27" s="275">
        <f>'MWH FIXED INPUT PG'!K27</f>
        <v>416268.60399999999</v>
      </c>
      <c r="L27" s="275">
        <f>'MWH FIXED INPUT PG'!L27</f>
        <v>358842.52799999999</v>
      </c>
      <c r="M27" s="275">
        <f>'MWH FIXED INPUT PG'!M27</f>
        <v>376641.61200000002</v>
      </c>
      <c r="N27" s="275">
        <f>'MWH FIXED INPUT PG'!N27</f>
        <v>464331.022</v>
      </c>
      <c r="O27" s="275">
        <f>'MWH FIXED INPUT PG'!O27</f>
        <v>426783.29700000002</v>
      </c>
      <c r="P27" s="275">
        <f>'MWH FIXED INPUT PG'!P27</f>
        <v>362479.00199999998</v>
      </c>
      <c r="Q27" s="275">
        <f>'MWH FIXED INPUT PG'!Q27</f>
        <v>416661.859</v>
      </c>
      <c r="R27" s="275">
        <f>'MWH FIXED INPUT PG'!R27</f>
        <v>334522.02100000001</v>
      </c>
      <c r="S27" s="275">
        <f>'MWH FIXED INPUT PG'!S27</f>
        <v>337187.408</v>
      </c>
      <c r="T27" s="275">
        <f>'MWH FIXED INPUT PG'!T27</f>
        <v>289172.85399999999</v>
      </c>
      <c r="U27" s="275">
        <f>'MWH FIXED INPUT PG'!U27</f>
        <v>416928.94900000002</v>
      </c>
      <c r="V27" s="275">
        <f>'MWH FIXED INPUT PG'!V27</f>
        <v>405821.66899999999</v>
      </c>
      <c r="W27" s="275">
        <f>'MWH FIXED INPUT PG'!W27</f>
        <v>394293.37300000002</v>
      </c>
      <c r="X27" s="275">
        <f>'MWH FIXED INPUT PG'!X27</f>
        <v>370704.19500000001</v>
      </c>
      <c r="Y27" s="275">
        <f>'MWH FIXED INPUT PG'!Y27</f>
        <v>417387.5</v>
      </c>
      <c r="Z27" s="275">
        <f>'MWH FIXED INPUT PG'!Z27</f>
        <v>438449.05300000001</v>
      </c>
      <c r="AA27" s="275">
        <f>'MWH FIXED INPUT PG'!AA27</f>
        <v>9192711.4149999991</v>
      </c>
    </row>
    <row r="28" spans="1:27" ht="11.25" customHeight="1" x14ac:dyDescent="0.2">
      <c r="A28" s="274" t="s">
        <v>120</v>
      </c>
      <c r="C28" s="276">
        <f>SUM(C25:C27)</f>
        <v>-64186.714999999967</v>
      </c>
      <c r="D28" s="276">
        <f t="shared" ref="D28:AA28" si="10">SUM(D25:D27)</f>
        <v>-76148.619000000006</v>
      </c>
      <c r="E28" s="276">
        <f t="shared" si="10"/>
        <v>-68057.820000000007</v>
      </c>
      <c r="F28" s="276">
        <f t="shared" si="10"/>
        <v>-79352.82699999999</v>
      </c>
      <c r="G28" s="276">
        <f t="shared" si="10"/>
        <v>-56885.340000000026</v>
      </c>
      <c r="H28" s="276">
        <f t="shared" si="10"/>
        <v>-104037.72900000005</v>
      </c>
      <c r="I28" s="276">
        <f t="shared" si="10"/>
        <v>-7481.8690000000061</v>
      </c>
      <c r="J28" s="276">
        <f t="shared" si="10"/>
        <v>-9994.4619999999995</v>
      </c>
      <c r="K28" s="276">
        <f t="shared" si="10"/>
        <v>-48671.716000000015</v>
      </c>
      <c r="L28" s="276">
        <f t="shared" si="10"/>
        <v>-81200.842000000004</v>
      </c>
      <c r="M28" s="276">
        <f t="shared" si="10"/>
        <v>-145110.788</v>
      </c>
      <c r="N28" s="276">
        <f t="shared" si="10"/>
        <v>-147197.05799999996</v>
      </c>
      <c r="O28" s="276">
        <f t="shared" si="10"/>
        <v>-250654.70299999998</v>
      </c>
      <c r="P28" s="276">
        <f t="shared" si="10"/>
        <v>-214133.99800000002</v>
      </c>
      <c r="Q28" s="276">
        <f t="shared" si="10"/>
        <v>-180077.141</v>
      </c>
      <c r="R28" s="276">
        <f t="shared" si="10"/>
        <v>-215646.70599999995</v>
      </c>
      <c r="S28" s="276">
        <f t="shared" si="10"/>
        <v>-219217.592</v>
      </c>
      <c r="T28" s="276">
        <f t="shared" si="10"/>
        <v>-230485.14600000001</v>
      </c>
      <c r="U28" s="276">
        <f t="shared" si="10"/>
        <v>-103792.05099999998</v>
      </c>
      <c r="V28" s="276">
        <f t="shared" si="10"/>
        <v>-125103.33100000001</v>
      </c>
      <c r="W28" s="276">
        <f t="shared" si="10"/>
        <v>-108469.62699999998</v>
      </c>
      <c r="X28" s="276">
        <f t="shared" si="10"/>
        <v>-168325.04219999997</v>
      </c>
      <c r="Y28" s="276">
        <f t="shared" si="10"/>
        <v>-233520.5</v>
      </c>
      <c r="Z28" s="276">
        <f t="shared" si="10"/>
        <v>-246793.94699999999</v>
      </c>
      <c r="AA28" s="276">
        <f t="shared" si="10"/>
        <v>-3184545.5692000017</v>
      </c>
    </row>
    <row r="29" spans="1:27" ht="13.5" customHeight="1" thickBot="1" x14ac:dyDescent="0.25">
      <c r="A29" s="95"/>
    </row>
    <row r="30" spans="1:27" ht="11.25" customHeight="1" thickBot="1" x14ac:dyDescent="0.25">
      <c r="A30" s="271" t="s">
        <v>259</v>
      </c>
      <c r="C30" s="278">
        <f>C23+C28</f>
        <v>-63415.71399999992</v>
      </c>
      <c r="D30" s="278">
        <f t="shared" ref="D30:AA30" si="11">D23+D28</f>
        <v>-56364.608000000066</v>
      </c>
      <c r="E30" s="278">
        <f t="shared" si="11"/>
        <v>-19982.392999999982</v>
      </c>
      <c r="F30" s="278">
        <f t="shared" si="11"/>
        <v>-129075.63400000002</v>
      </c>
      <c r="G30" s="278">
        <f t="shared" si="11"/>
        <v>-78047.11300000007</v>
      </c>
      <c r="H30" s="278">
        <f t="shared" si="11"/>
        <v>-221248.79100000003</v>
      </c>
      <c r="I30" s="278">
        <f t="shared" si="11"/>
        <v>67447.832000000111</v>
      </c>
      <c r="J30" s="278">
        <f t="shared" si="11"/>
        <v>68818.918000000005</v>
      </c>
      <c r="K30" s="278">
        <f t="shared" si="11"/>
        <v>23769.584000000032</v>
      </c>
      <c r="L30" s="278">
        <f t="shared" si="11"/>
        <v>7270.6050000000396</v>
      </c>
      <c r="M30" s="278">
        <f t="shared" si="11"/>
        <v>-123641.23599999998</v>
      </c>
      <c r="N30" s="278">
        <f t="shared" si="11"/>
        <v>-153415.49599999993</v>
      </c>
      <c r="O30" s="278">
        <f t="shared" si="11"/>
        <v>-483527.86699999997</v>
      </c>
      <c r="P30" s="278">
        <f t="shared" si="11"/>
        <v>-405990.24100000004</v>
      </c>
      <c r="Q30" s="278">
        <f t="shared" si="11"/>
        <v>-368412.13499999995</v>
      </c>
      <c r="R30" s="278">
        <f t="shared" si="11"/>
        <v>-455376.99900000001</v>
      </c>
      <c r="S30" s="278">
        <f t="shared" si="11"/>
        <v>-468072.59</v>
      </c>
      <c r="T30" s="278">
        <f t="shared" si="11"/>
        <v>-469024.69199999998</v>
      </c>
      <c r="U30" s="278">
        <f t="shared" si="11"/>
        <v>-265358.20400000003</v>
      </c>
      <c r="V30" s="278">
        <f t="shared" si="11"/>
        <v>-308750.14100000006</v>
      </c>
      <c r="W30" s="278">
        <f t="shared" si="11"/>
        <v>-248773.91499999992</v>
      </c>
      <c r="X30" s="278">
        <f t="shared" si="11"/>
        <v>-347458.58720000001</v>
      </c>
      <c r="Y30" s="278">
        <f t="shared" si="11"/>
        <v>-416512.28599999996</v>
      </c>
      <c r="Z30" s="278">
        <f t="shared" si="11"/>
        <v>-503724.93300000002</v>
      </c>
      <c r="AA30" s="278">
        <f t="shared" si="11"/>
        <v>-5418866.6361999996</v>
      </c>
    </row>
    <row r="31" spans="1:27" ht="13.5" customHeight="1" thickBot="1" x14ac:dyDescent="0.25"/>
    <row r="32" spans="1:27" ht="13.5" customHeight="1" thickBot="1" x14ac:dyDescent="0.25">
      <c r="A32" s="279" t="s">
        <v>254</v>
      </c>
    </row>
    <row r="33" spans="1:27" ht="11.25" customHeight="1" x14ac:dyDescent="0.2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2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2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2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757216.12140000006</v>
      </c>
      <c r="D9" s="2">
        <v>628312.29139999999</v>
      </c>
      <c r="E9" s="2">
        <v>577536.14740000002</v>
      </c>
      <c r="F9" s="2">
        <v>561670.91339999996</v>
      </c>
      <c r="G9" s="2">
        <v>554113.54740000004</v>
      </c>
      <c r="H9" s="2">
        <v>484249.93840000004</v>
      </c>
      <c r="I9" s="2">
        <v>704227.02100000007</v>
      </c>
      <c r="J9" s="2">
        <v>725139.42</v>
      </c>
      <c r="K9" s="2">
        <v>621195.18000000005</v>
      </c>
      <c r="L9" s="2">
        <v>654222.33130000008</v>
      </c>
      <c r="M9" s="2">
        <v>613265.55599999998</v>
      </c>
      <c r="N9" s="2">
        <v>687621.56599999999</v>
      </c>
      <c r="O9" s="2">
        <v>719980.44019999995</v>
      </c>
      <c r="P9" s="2">
        <v>651403.16079999995</v>
      </c>
      <c r="Q9" s="2">
        <v>621132.6102</v>
      </c>
      <c r="R9" s="2">
        <v>555919.23119999992</v>
      </c>
      <c r="S9" s="2">
        <v>491775.52620000002</v>
      </c>
      <c r="T9" s="2">
        <v>491131.45800000004</v>
      </c>
      <c r="U9" s="2">
        <v>693833.76699999999</v>
      </c>
      <c r="V9" s="2">
        <v>679368.11</v>
      </c>
      <c r="W9" s="2">
        <v>626816.71200000006</v>
      </c>
      <c r="X9" s="2">
        <v>624321.49930000002</v>
      </c>
      <c r="Y9" s="2">
        <v>595880.69779999997</v>
      </c>
      <c r="Z9" s="2">
        <v>691857.53819999995</v>
      </c>
      <c r="AA9" s="2">
        <v>15012190.784600001</v>
      </c>
    </row>
    <row r="10" spans="1:27" ht="11.25" customHeight="1" x14ac:dyDescent="0.2">
      <c r="A10" s="2" t="s">
        <v>116</v>
      </c>
      <c r="B10" s="3"/>
      <c r="C10" s="267">
        <v>771.0014000000665</v>
      </c>
      <c r="D10" s="267">
        <v>19784.011399999959</v>
      </c>
      <c r="E10" s="267">
        <v>48075.427400000044</v>
      </c>
      <c r="F10" s="267">
        <v>-8122.8066000000108</v>
      </c>
      <c r="G10" s="267">
        <v>20438.227399999974</v>
      </c>
      <c r="H10" s="267">
        <v>-77211.061599999957</v>
      </c>
      <c r="I10" s="267">
        <v>83624.101000000141</v>
      </c>
      <c r="J10" s="267">
        <v>87842.180000000051</v>
      </c>
      <c r="K10" s="267">
        <v>80543.70000000007</v>
      </c>
      <c r="L10" s="267">
        <v>88471.451300000073</v>
      </c>
      <c r="M10" s="267">
        <v>21469.555999999982</v>
      </c>
      <c r="N10" s="267">
        <v>-6218.4340000000084</v>
      </c>
      <c r="O10" s="267">
        <v>-232873.15980000002</v>
      </c>
      <c r="P10" s="267">
        <v>-191856.23920000007</v>
      </c>
      <c r="Q10" s="267">
        <v>-188334.98979999998</v>
      </c>
      <c r="R10" s="267">
        <v>-239730.2888000001</v>
      </c>
      <c r="S10" s="267">
        <v>-248854.9938</v>
      </c>
      <c r="T10" s="267">
        <v>-238539.54199999996</v>
      </c>
      <c r="U10" s="267">
        <v>-152871.75300000003</v>
      </c>
      <c r="V10" s="267">
        <v>-174952.41</v>
      </c>
      <c r="W10" s="267">
        <v>-131864.28799999994</v>
      </c>
      <c r="X10" s="267">
        <v>-179133.54070000001</v>
      </c>
      <c r="Y10" s="267">
        <v>-182991.78220000002</v>
      </c>
      <c r="Z10" s="267">
        <v>-256930.98180000007</v>
      </c>
      <c r="AA10" s="267">
        <v>-2059466.6153999977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314463.84000000003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4003482.0158000002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424296.44530000002</v>
      </c>
      <c r="D14" s="2">
        <v>351811.54130000004</v>
      </c>
      <c r="E14" s="2">
        <v>368593.14030000003</v>
      </c>
      <c r="F14" s="2">
        <v>342018.38329999999</v>
      </c>
      <c r="G14" s="2">
        <v>360984.4203</v>
      </c>
      <c r="H14" s="2">
        <v>276527.67129999999</v>
      </c>
      <c r="I14" s="2">
        <v>429459.72369999997</v>
      </c>
      <c r="J14" s="2">
        <v>412545.18109999999</v>
      </c>
      <c r="K14" s="2">
        <v>416268.60739999998</v>
      </c>
      <c r="L14" s="2">
        <v>358842.53109999996</v>
      </c>
      <c r="M14" s="2">
        <v>376641.6152</v>
      </c>
      <c r="N14" s="2">
        <v>464331.02539999998</v>
      </c>
      <c r="O14" s="2">
        <v>426783.3003</v>
      </c>
      <c r="P14" s="2">
        <v>362479.0049</v>
      </c>
      <c r="Q14" s="2">
        <v>416661.86229999998</v>
      </c>
      <c r="R14" s="2">
        <v>334522.02400000003</v>
      </c>
      <c r="S14" s="2">
        <v>337187.41129999998</v>
      </c>
      <c r="T14" s="2">
        <v>289172.85719999997</v>
      </c>
      <c r="U14" s="2">
        <v>416928.9523</v>
      </c>
      <c r="V14" s="2">
        <v>405821.67229999998</v>
      </c>
      <c r="W14" s="2">
        <v>394293.3762</v>
      </c>
      <c r="X14" s="2">
        <v>370704.19809999998</v>
      </c>
      <c r="Y14" s="2">
        <v>417387.50339999999</v>
      </c>
      <c r="Z14" s="2">
        <v>438449.0563</v>
      </c>
      <c r="AA14" s="2">
        <v>9192711.5042999983</v>
      </c>
    </row>
    <row r="15" spans="1:27" ht="11.25" customHeight="1" x14ac:dyDescent="0.2">
      <c r="A15" s="2" t="s">
        <v>120</v>
      </c>
      <c r="B15" s="3"/>
      <c r="C15" s="267">
        <v>-64186.714699999953</v>
      </c>
      <c r="D15" s="267">
        <v>-76148.618699999992</v>
      </c>
      <c r="E15" s="267">
        <v>-68057.819699999993</v>
      </c>
      <c r="F15" s="267">
        <v>-124802.82669999998</v>
      </c>
      <c r="G15" s="267">
        <v>-106085.33970000001</v>
      </c>
      <c r="H15" s="267">
        <v>-152037.72870000004</v>
      </c>
      <c r="I15" s="267">
        <v>-7481.8363000000245</v>
      </c>
      <c r="J15" s="267">
        <v>-9994.4589000000269</v>
      </c>
      <c r="K15" s="267">
        <v>-48671.712600000028</v>
      </c>
      <c r="L15" s="267">
        <v>-81200.838900000032</v>
      </c>
      <c r="M15" s="267">
        <v>-145110.78480000002</v>
      </c>
      <c r="N15" s="267">
        <v>-147197.05459999997</v>
      </c>
      <c r="O15" s="267">
        <v>-250654.6997</v>
      </c>
      <c r="P15" s="267">
        <v>-214133.9951</v>
      </c>
      <c r="Q15" s="267">
        <v>-180077.13770000002</v>
      </c>
      <c r="R15" s="267">
        <v>-215646.70299999992</v>
      </c>
      <c r="S15" s="267">
        <v>-219217.58870000002</v>
      </c>
      <c r="T15" s="267">
        <v>-230485.14280000003</v>
      </c>
      <c r="U15" s="267">
        <v>-103792.0477</v>
      </c>
      <c r="V15" s="267">
        <v>-125103.32770000002</v>
      </c>
      <c r="W15" s="267">
        <v>-108469.6238</v>
      </c>
      <c r="X15" s="267">
        <v>-168325.03909999999</v>
      </c>
      <c r="Y15" s="267">
        <v>-233520.49660000001</v>
      </c>
      <c r="Z15" s="267">
        <v>-246793.9437</v>
      </c>
      <c r="AA15" s="267">
        <v>-3327195.4799000025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-63415.713299999887</v>
      </c>
      <c r="D17" s="269">
        <v>-56364.607300000032</v>
      </c>
      <c r="E17" s="269">
        <v>-19982.392299999949</v>
      </c>
      <c r="F17" s="269">
        <v>-132925.63329999999</v>
      </c>
      <c r="G17" s="269">
        <v>-85647.112300000037</v>
      </c>
      <c r="H17" s="269">
        <v>-229248.79029999999</v>
      </c>
      <c r="I17" s="269">
        <v>76142.264700000116</v>
      </c>
      <c r="J17" s="269">
        <v>77847.721100000024</v>
      </c>
      <c r="K17" s="269">
        <v>31871.987400000042</v>
      </c>
      <c r="L17" s="269">
        <v>7270.6124000000418</v>
      </c>
      <c r="M17" s="269">
        <v>-123641.22880000004</v>
      </c>
      <c r="N17" s="269">
        <v>-153415.48859999998</v>
      </c>
      <c r="O17" s="269">
        <v>-483527.85950000002</v>
      </c>
      <c r="P17" s="269">
        <v>-405990.23430000007</v>
      </c>
      <c r="Q17" s="269">
        <v>-368412.1275</v>
      </c>
      <c r="R17" s="269">
        <v>-455376.99180000002</v>
      </c>
      <c r="S17" s="269">
        <v>-468072.58250000002</v>
      </c>
      <c r="T17" s="269">
        <v>-469024.68479999999</v>
      </c>
      <c r="U17" s="269">
        <v>-256663.80070000002</v>
      </c>
      <c r="V17" s="269">
        <v>-300055.73770000006</v>
      </c>
      <c r="W17" s="269">
        <v>-240333.91179999994</v>
      </c>
      <c r="X17" s="269">
        <v>-347458.57980000001</v>
      </c>
      <c r="Y17" s="269">
        <v>-416512.27880000003</v>
      </c>
      <c r="Z17" s="269">
        <v>-503724.92550000007</v>
      </c>
      <c r="AA17" s="269">
        <v>-5386662.0953000002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757216.12100000004</v>
      </c>
      <c r="D22" s="2">
        <v>628312.29099999997</v>
      </c>
      <c r="E22" s="2">
        <v>577536.147</v>
      </c>
      <c r="F22" s="2">
        <v>561670.91299999994</v>
      </c>
      <c r="G22" s="2">
        <v>554113.54700000002</v>
      </c>
      <c r="H22" s="2">
        <v>484249.93800000002</v>
      </c>
      <c r="I22" s="2">
        <v>695532.62100000004</v>
      </c>
      <c r="J22" s="2">
        <v>716110.62</v>
      </c>
      <c r="K22" s="2">
        <v>613092.78</v>
      </c>
      <c r="L22" s="2">
        <v>654222.32700000005</v>
      </c>
      <c r="M22" s="2">
        <v>613265.55200000003</v>
      </c>
      <c r="N22" s="2">
        <v>687621.56200000003</v>
      </c>
      <c r="O22" s="2">
        <v>719980.43599999999</v>
      </c>
      <c r="P22" s="2">
        <v>651403.15700000001</v>
      </c>
      <c r="Q22" s="2">
        <v>621132.60600000003</v>
      </c>
      <c r="R22" s="2">
        <v>555919.22699999996</v>
      </c>
      <c r="S22" s="2">
        <v>491775.522</v>
      </c>
      <c r="T22" s="2">
        <v>491131.45400000003</v>
      </c>
      <c r="U22" s="2">
        <v>685139.36699999997</v>
      </c>
      <c r="V22" s="2">
        <v>670673.71</v>
      </c>
      <c r="W22" s="2">
        <v>618376.71200000006</v>
      </c>
      <c r="X22" s="2">
        <v>624321.495</v>
      </c>
      <c r="Y22" s="2">
        <v>595880.69400000002</v>
      </c>
      <c r="Z22" s="2">
        <v>691857.53399999999</v>
      </c>
      <c r="AA22" s="2">
        <v>14960536.333000001</v>
      </c>
    </row>
    <row r="23" spans="1:27" ht="11.25" customHeight="1" x14ac:dyDescent="0.2">
      <c r="A23" s="2" t="s">
        <v>116</v>
      </c>
      <c r="B23" s="3"/>
      <c r="C23" s="267">
        <v>771.0010000000475</v>
      </c>
      <c r="D23" s="267">
        <v>19784.01099999994</v>
      </c>
      <c r="E23" s="267">
        <v>48075.427000000025</v>
      </c>
      <c r="F23" s="267">
        <v>-49722.80700000003</v>
      </c>
      <c r="G23" s="267">
        <v>-21161.773000000045</v>
      </c>
      <c r="H23" s="267">
        <v>-117211.06199999998</v>
      </c>
      <c r="I23" s="267">
        <v>74929.701000000117</v>
      </c>
      <c r="J23" s="267">
        <v>78813.38</v>
      </c>
      <c r="K23" s="267">
        <v>72441.3</v>
      </c>
      <c r="L23" s="267">
        <v>88471.447000000044</v>
      </c>
      <c r="M23" s="267">
        <v>21469.552000000025</v>
      </c>
      <c r="N23" s="267">
        <v>-6218.4379999999655</v>
      </c>
      <c r="O23" s="267">
        <v>-232873.16399999999</v>
      </c>
      <c r="P23" s="267">
        <v>-191856.24300000002</v>
      </c>
      <c r="Q23" s="267">
        <v>-188334.99399999995</v>
      </c>
      <c r="R23" s="267">
        <v>-239730.29300000006</v>
      </c>
      <c r="S23" s="267">
        <v>-248854.99800000002</v>
      </c>
      <c r="T23" s="267">
        <v>-238539.54599999997</v>
      </c>
      <c r="U23" s="267">
        <v>-161566.15300000005</v>
      </c>
      <c r="V23" s="267">
        <v>-183646.81</v>
      </c>
      <c r="W23" s="267">
        <v>-140304.28799999994</v>
      </c>
      <c r="X23" s="267">
        <v>-179133.54500000004</v>
      </c>
      <c r="Y23" s="267">
        <v>-182991.78599999996</v>
      </c>
      <c r="Z23" s="267">
        <v>-256930.98600000003</v>
      </c>
      <c r="AA23" s="267">
        <v>-2234321.0669999979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314463.84000000003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4146132.0158000002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424296.44500000001</v>
      </c>
      <c r="D27" s="2">
        <v>351811.54100000003</v>
      </c>
      <c r="E27" s="2">
        <v>368593.14</v>
      </c>
      <c r="F27" s="2">
        <v>342018.38299999997</v>
      </c>
      <c r="G27" s="2">
        <v>360984.42</v>
      </c>
      <c r="H27" s="2">
        <v>276527.67099999997</v>
      </c>
      <c r="I27" s="2">
        <v>429459.69099999999</v>
      </c>
      <c r="J27" s="2">
        <v>412545.17800000001</v>
      </c>
      <c r="K27" s="2">
        <v>416268.60399999999</v>
      </c>
      <c r="L27" s="2">
        <v>358842.52799999999</v>
      </c>
      <c r="M27" s="2">
        <v>376641.61200000002</v>
      </c>
      <c r="N27" s="2">
        <v>464331.022</v>
      </c>
      <c r="O27" s="2">
        <v>426783.29700000002</v>
      </c>
      <c r="P27" s="2">
        <v>362479.00199999998</v>
      </c>
      <c r="Q27" s="2">
        <v>416661.859</v>
      </c>
      <c r="R27" s="2">
        <v>334522.02100000001</v>
      </c>
      <c r="S27" s="2">
        <v>337187.408</v>
      </c>
      <c r="T27" s="2">
        <v>289172.85399999999</v>
      </c>
      <c r="U27" s="2">
        <v>416928.94900000002</v>
      </c>
      <c r="V27" s="2">
        <v>405821.66899999999</v>
      </c>
      <c r="W27" s="2">
        <v>394293.37300000002</v>
      </c>
      <c r="X27" s="2">
        <v>370704.19500000001</v>
      </c>
      <c r="Y27" s="2">
        <v>417387.5</v>
      </c>
      <c r="Z27" s="2">
        <v>438449.05300000001</v>
      </c>
      <c r="AA27" s="2">
        <v>9192711.4149999991</v>
      </c>
    </row>
    <row r="28" spans="1:27" ht="11.25" customHeight="1" x14ac:dyDescent="0.2">
      <c r="A28" s="2" t="s">
        <v>120</v>
      </c>
      <c r="B28" s="3"/>
      <c r="C28" s="267">
        <v>-64186.714999999967</v>
      </c>
      <c r="D28" s="267">
        <v>-76148.619000000006</v>
      </c>
      <c r="E28" s="267">
        <v>-68057.820000000007</v>
      </c>
      <c r="F28" s="267">
        <v>-79352.82699999999</v>
      </c>
      <c r="G28" s="267">
        <v>-56885.34</v>
      </c>
      <c r="H28" s="267">
        <v>-104037.72900000005</v>
      </c>
      <c r="I28" s="267">
        <v>-7481.8690000000061</v>
      </c>
      <c r="J28" s="267">
        <v>-9994.4619999999995</v>
      </c>
      <c r="K28" s="267">
        <v>-48671.716000000015</v>
      </c>
      <c r="L28" s="267">
        <v>-81200.842000000004</v>
      </c>
      <c r="M28" s="267">
        <v>-145110.788</v>
      </c>
      <c r="N28" s="267">
        <v>-147197.05799999996</v>
      </c>
      <c r="O28" s="267">
        <v>-250654.70299999998</v>
      </c>
      <c r="P28" s="267">
        <v>-214133.99800000002</v>
      </c>
      <c r="Q28" s="267">
        <v>-180077.141</v>
      </c>
      <c r="R28" s="267">
        <v>-215646.70599999995</v>
      </c>
      <c r="S28" s="267">
        <v>-219217.592</v>
      </c>
      <c r="T28" s="267">
        <v>-230485.14600000001</v>
      </c>
      <c r="U28" s="267">
        <v>-103792.05099999998</v>
      </c>
      <c r="V28" s="267">
        <v>-125103.33100000001</v>
      </c>
      <c r="W28" s="267">
        <v>-108469.62699999998</v>
      </c>
      <c r="X28" s="267">
        <v>-168325.04219999997</v>
      </c>
      <c r="Y28" s="267">
        <v>-233520.5</v>
      </c>
      <c r="Z28" s="267">
        <v>-246793.94699999999</v>
      </c>
      <c r="AA28" s="267">
        <v>-3184545.5692000017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-63415.71399999992</v>
      </c>
      <c r="D30" s="269">
        <v>-56364.608000000066</v>
      </c>
      <c r="E30" s="269">
        <v>-19982.392999999982</v>
      </c>
      <c r="F30" s="269">
        <v>-129075.63400000002</v>
      </c>
      <c r="G30" s="269">
        <v>-78047.11300000007</v>
      </c>
      <c r="H30" s="269">
        <v>-221248.79100000003</v>
      </c>
      <c r="I30" s="269">
        <v>67447.832000000111</v>
      </c>
      <c r="J30" s="269">
        <v>68818.918000000005</v>
      </c>
      <c r="K30" s="269">
        <v>23769.584000000032</v>
      </c>
      <c r="L30" s="269">
        <v>7270.6050000000396</v>
      </c>
      <c r="M30" s="269">
        <v>-123641.23599999998</v>
      </c>
      <c r="N30" s="269">
        <v>-153415.49599999993</v>
      </c>
      <c r="O30" s="269">
        <v>-483527.86699999997</v>
      </c>
      <c r="P30" s="269">
        <v>-405990.24100000004</v>
      </c>
      <c r="Q30" s="269">
        <v>-368412.13499999995</v>
      </c>
      <c r="R30" s="269">
        <v>-455376.99900000001</v>
      </c>
      <c r="S30" s="269">
        <v>-468072.59</v>
      </c>
      <c r="T30" s="269">
        <v>-469024.69199999998</v>
      </c>
      <c r="U30" s="269">
        <v>-265358.20400000003</v>
      </c>
      <c r="V30" s="269">
        <v>-308750.14100000006</v>
      </c>
      <c r="W30" s="269">
        <v>-248773.91499999992</v>
      </c>
      <c r="X30" s="269">
        <v>-347458.58720000001</v>
      </c>
      <c r="Y30" s="269">
        <v>-416512.28599999996</v>
      </c>
      <c r="Z30" s="269">
        <v>-503724.93300000002</v>
      </c>
      <c r="AA30" s="269">
        <v>-5418866.6361999996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298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270</v>
      </c>
    </row>
    <row r="4" spans="1:27" ht="12" customHeight="1" x14ac:dyDescent="0.2">
      <c r="A4" s="160" t="s">
        <v>271</v>
      </c>
    </row>
    <row r="6" spans="1:27" ht="12" customHeight="1" x14ac:dyDescent="0.2">
      <c r="A6" s="162" t="s">
        <v>299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300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301</v>
      </c>
      <c r="C9" s="163">
        <v>1820.2311</v>
      </c>
      <c r="D9" s="163">
        <v>1636.2299</v>
      </c>
      <c r="E9" s="163">
        <v>1388.308</v>
      </c>
      <c r="F9" s="163">
        <v>1350.1704999999999</v>
      </c>
      <c r="G9" s="163">
        <v>1332.0037</v>
      </c>
      <c r="H9" s="163">
        <v>1210.6248000000001</v>
      </c>
      <c r="I9" s="163">
        <v>1671.9534000000001</v>
      </c>
      <c r="J9" s="163">
        <v>1657.6635000000001</v>
      </c>
      <c r="K9" s="163">
        <v>1596.5958000000001</v>
      </c>
      <c r="L9" s="163">
        <v>1514.4034999999999</v>
      </c>
      <c r="M9" s="163">
        <v>1533.1639</v>
      </c>
      <c r="N9" s="163">
        <v>1719.0539000000001</v>
      </c>
      <c r="O9" s="163">
        <v>1730.7221999999999</v>
      </c>
      <c r="P9" s="163">
        <v>1696.3624</v>
      </c>
      <c r="Q9" s="163">
        <v>1493.1071999999999</v>
      </c>
      <c r="R9" s="163">
        <v>1336.3443</v>
      </c>
      <c r="S9" s="163">
        <v>1182.1527000000001</v>
      </c>
      <c r="T9" s="163">
        <v>1227.8286000000001</v>
      </c>
      <c r="U9" s="163">
        <v>1646.9695999999999</v>
      </c>
      <c r="V9" s="163">
        <v>1612.1964</v>
      </c>
      <c r="W9" s="163">
        <v>1545.9418000000001</v>
      </c>
      <c r="X9" s="163">
        <v>1445.1886</v>
      </c>
      <c r="Y9" s="163">
        <v>1551.7726</v>
      </c>
      <c r="Z9" s="163">
        <v>1663.1190999999999</v>
      </c>
      <c r="AA9" s="163">
        <v>1522.8559</v>
      </c>
    </row>
    <row r="10" spans="1:27" ht="11.25" customHeight="1" x14ac:dyDescent="0.2">
      <c r="A10" s="160" t="s">
        <v>116</v>
      </c>
      <c r="C10" s="164">
        <v>1.8534000000001924</v>
      </c>
      <c r="D10" s="164">
        <v>51.520799999999781</v>
      </c>
      <c r="E10" s="164">
        <v>115.56589999999983</v>
      </c>
      <c r="F10" s="164">
        <v>-119.52590000000009</v>
      </c>
      <c r="G10" s="164">
        <v>-50.869699999999966</v>
      </c>
      <c r="H10" s="164">
        <v>-293.0277000000001</v>
      </c>
      <c r="I10" s="164">
        <v>180.11940000000027</v>
      </c>
      <c r="J10" s="164">
        <v>182.4384</v>
      </c>
      <c r="K10" s="164">
        <v>188.64920000000006</v>
      </c>
      <c r="L10" s="164">
        <v>204.79499999999999</v>
      </c>
      <c r="M10" s="164">
        <v>53.673899999999776</v>
      </c>
      <c r="N10" s="164">
        <v>-15.546099999999797</v>
      </c>
      <c r="O10" s="164">
        <v>-559.79130000000009</v>
      </c>
      <c r="P10" s="164">
        <v>-499.62559999999985</v>
      </c>
      <c r="Q10" s="164">
        <v>-452.72839999999997</v>
      </c>
      <c r="R10" s="164">
        <v>-576.27479999999991</v>
      </c>
      <c r="S10" s="164">
        <v>-598.20920000000001</v>
      </c>
      <c r="T10" s="164">
        <v>-596.34890000000019</v>
      </c>
      <c r="U10" s="164">
        <v>-388.38020000000029</v>
      </c>
      <c r="V10" s="164">
        <v>-441.45869999999991</v>
      </c>
      <c r="W10" s="164">
        <v>-350.76069999999982</v>
      </c>
      <c r="X10" s="164">
        <v>-414.66100000000006</v>
      </c>
      <c r="Y10" s="164">
        <v>-476.54110000000014</v>
      </c>
      <c r="Z10" s="164">
        <v>-617.62249999999995</v>
      </c>
      <c r="AA10" s="164">
        <v>-227.43489999999974</v>
      </c>
    </row>
    <row r="12" spans="1:27" ht="11.25" customHeight="1" x14ac:dyDescent="0.2">
      <c r="A12" s="163" t="s">
        <v>117</v>
      </c>
      <c r="C12" s="163">
        <v>958.73119999999994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538.73860000000002</v>
      </c>
    </row>
    <row r="13" spans="1:27" ht="11.25" customHeight="1" x14ac:dyDescent="0.2">
      <c r="A13" s="163" t="s">
        <v>300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301</v>
      </c>
      <c r="C14" s="163">
        <v>1293.5867000000001</v>
      </c>
      <c r="D14" s="163">
        <v>1221.5679</v>
      </c>
      <c r="E14" s="163">
        <v>1123.7596000000001</v>
      </c>
      <c r="F14" s="163">
        <v>1125.0605</v>
      </c>
      <c r="G14" s="163">
        <v>1100.5623000000001</v>
      </c>
      <c r="H14" s="163">
        <v>864.149</v>
      </c>
      <c r="I14" s="163">
        <v>1309.3282999999999</v>
      </c>
      <c r="J14" s="163">
        <v>1322.2601999999999</v>
      </c>
      <c r="K14" s="163">
        <v>1238.8947000000001</v>
      </c>
      <c r="L14" s="163">
        <v>1150.1362999999999</v>
      </c>
      <c r="M14" s="163">
        <v>1177.0050000000001</v>
      </c>
      <c r="N14" s="163">
        <v>1349.7995000000001</v>
      </c>
      <c r="O14" s="163">
        <v>1301.1686</v>
      </c>
      <c r="P14" s="163">
        <v>1258.6076</v>
      </c>
      <c r="Q14" s="163">
        <v>1270.3105</v>
      </c>
      <c r="R14" s="163">
        <v>1100.4014</v>
      </c>
      <c r="S14" s="163">
        <v>1028.0103999999999</v>
      </c>
      <c r="T14" s="163">
        <v>903.66520000000003</v>
      </c>
      <c r="U14" s="163">
        <v>1271.1248000000001</v>
      </c>
      <c r="V14" s="163">
        <v>1237.2611999999999</v>
      </c>
      <c r="W14" s="163">
        <v>1232.1668</v>
      </c>
      <c r="X14" s="163">
        <v>1188.1545000000001</v>
      </c>
      <c r="Y14" s="163">
        <v>1242.2247</v>
      </c>
      <c r="Z14" s="163">
        <v>1336.7348999999999</v>
      </c>
      <c r="AA14" s="163">
        <v>1194.4791</v>
      </c>
    </row>
    <row r="15" spans="1:27" ht="11.25" customHeight="1" x14ac:dyDescent="0.2">
      <c r="A15" s="160" t="s">
        <v>120</v>
      </c>
      <c r="C15" s="164">
        <v>-195.69120000000021</v>
      </c>
      <c r="D15" s="164">
        <v>-264.4049</v>
      </c>
      <c r="E15" s="164">
        <v>-207.49329999999986</v>
      </c>
      <c r="F15" s="164">
        <v>-261.029</v>
      </c>
      <c r="G15" s="164">
        <v>-173.43089999999984</v>
      </c>
      <c r="H15" s="164">
        <v>-325.1178000000001</v>
      </c>
      <c r="I15" s="164">
        <v>-22.810600000000022</v>
      </c>
      <c r="J15" s="164">
        <v>-32.033500000000231</v>
      </c>
      <c r="K15" s="164">
        <v>-144.85629999999992</v>
      </c>
      <c r="L15" s="164">
        <v>-260.25910000000022</v>
      </c>
      <c r="M15" s="164">
        <v>-453.4712999999997</v>
      </c>
      <c r="N15" s="164">
        <v>-427.89840000000004</v>
      </c>
      <c r="O15" s="164">
        <v>-764.19120000000021</v>
      </c>
      <c r="P15" s="164">
        <v>-743.52089999999998</v>
      </c>
      <c r="Q15" s="164">
        <v>-549.01579999999967</v>
      </c>
      <c r="R15" s="164">
        <v>-709.36410000000024</v>
      </c>
      <c r="S15" s="164">
        <v>-668.34630000000016</v>
      </c>
      <c r="T15" s="164">
        <v>-720.26609999999994</v>
      </c>
      <c r="U15" s="164">
        <v>-316.4393</v>
      </c>
      <c r="V15" s="164">
        <v>-381.41260000000011</v>
      </c>
      <c r="W15" s="164">
        <v>-338.96749999999997</v>
      </c>
      <c r="X15" s="164">
        <v>-539.50329999999985</v>
      </c>
      <c r="Y15" s="164">
        <v>-695.00150000000008</v>
      </c>
      <c r="Z15" s="164">
        <v>-752.42049999999972</v>
      </c>
      <c r="AA15" s="164">
        <v>-413.79230000000007</v>
      </c>
    </row>
    <row r="16" spans="1:27" ht="11.25" customHeight="1" x14ac:dyDescent="0.2">
      <c r="A16" s="165" t="s">
        <v>278</v>
      </c>
      <c r="B16" s="166"/>
      <c r="C16" s="166">
        <v>-85.236199999999997</v>
      </c>
      <c r="D16" s="166">
        <v>-83.875900000000001</v>
      </c>
      <c r="E16" s="166">
        <v>-26.8581</v>
      </c>
      <c r="F16" s="166">
        <v>-179.27170000000001</v>
      </c>
      <c r="G16" s="166">
        <v>-104.902</v>
      </c>
      <c r="H16" s="166">
        <v>-307.29000000000002</v>
      </c>
      <c r="I16" s="166">
        <v>90.655699999999996</v>
      </c>
      <c r="J16" s="166">
        <v>92.498500000000007</v>
      </c>
      <c r="K16" s="166">
        <v>33.013300000000001</v>
      </c>
      <c r="L16" s="166">
        <v>9.7722999999999995</v>
      </c>
      <c r="M16" s="166">
        <v>-171.72389999999999</v>
      </c>
      <c r="N16" s="166">
        <v>-206.20359999999999</v>
      </c>
      <c r="O16" s="166">
        <v>-649.90300000000002</v>
      </c>
      <c r="P16" s="166">
        <v>-604.15210000000002</v>
      </c>
      <c r="Q16" s="166">
        <v>-495.17759999999998</v>
      </c>
      <c r="R16" s="166">
        <v>-632.46810000000005</v>
      </c>
      <c r="S16" s="166">
        <v>-629.12980000000005</v>
      </c>
      <c r="T16" s="166">
        <v>-651.42319999999995</v>
      </c>
      <c r="U16" s="166">
        <v>-356.66430000000003</v>
      </c>
      <c r="V16" s="166">
        <v>-414.98669999999998</v>
      </c>
      <c r="W16" s="166">
        <v>-345.51929999999999</v>
      </c>
      <c r="X16" s="166">
        <v>-467.01420000000002</v>
      </c>
      <c r="Y16" s="166">
        <v>-578.48929999999996</v>
      </c>
      <c r="Z16" s="166">
        <v>-677.04960000000005</v>
      </c>
      <c r="AA16" s="167">
        <v>-309.29599999999999</v>
      </c>
    </row>
    <row r="18" spans="1:27" ht="12" customHeight="1" x14ac:dyDescent="0.2">
      <c r="A18" s="162" t="s">
        <v>302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300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301</v>
      </c>
      <c r="C21" s="163">
        <v>1717.0021999999999</v>
      </c>
      <c r="D21" s="163">
        <v>1558.1081999999999</v>
      </c>
      <c r="E21" s="163">
        <v>1340.9635000000001</v>
      </c>
      <c r="F21" s="163">
        <v>1329.6564000000001</v>
      </c>
      <c r="G21" s="163">
        <v>1313.2416000000001</v>
      </c>
      <c r="H21" s="163">
        <v>1195.2623000000001</v>
      </c>
      <c r="I21" s="163">
        <v>1638.5295000000001</v>
      </c>
      <c r="J21" s="163">
        <v>1652.0839000000001</v>
      </c>
      <c r="K21" s="163">
        <v>1592.5344</v>
      </c>
      <c r="L21" s="163">
        <v>1478.4699000000001</v>
      </c>
      <c r="M21" s="163">
        <v>1499.9888000000001</v>
      </c>
      <c r="N21" s="163">
        <v>1688.2076</v>
      </c>
      <c r="O21" s="163">
        <v>1715.9938999999999</v>
      </c>
      <c r="P21" s="163">
        <v>1683.2380000000001</v>
      </c>
      <c r="Q21" s="163">
        <v>1485.6907000000001</v>
      </c>
      <c r="R21" s="163">
        <v>1324.5325</v>
      </c>
      <c r="S21" s="163">
        <v>1178.3172</v>
      </c>
      <c r="T21" s="163">
        <v>1219.8141000000001</v>
      </c>
      <c r="U21" s="163">
        <v>1635.2971</v>
      </c>
      <c r="V21" s="163">
        <v>1603.6293000000001</v>
      </c>
      <c r="W21" s="163">
        <v>1534.8572999999999</v>
      </c>
      <c r="X21" s="163">
        <v>1435.1659</v>
      </c>
      <c r="Y21" s="163">
        <v>1562.8244999999999</v>
      </c>
      <c r="Z21" s="163">
        <v>1656.5153</v>
      </c>
      <c r="AA21" s="163">
        <v>1501.0948000000001</v>
      </c>
    </row>
    <row r="22" spans="1:27" ht="11.25" customHeight="1" x14ac:dyDescent="0.2">
      <c r="A22" s="160" t="s">
        <v>116</v>
      </c>
      <c r="C22" s="164">
        <v>-101.37549999999987</v>
      </c>
      <c r="D22" s="164">
        <v>-26.600900000000365</v>
      </c>
      <c r="E22" s="164">
        <v>68.221399999999903</v>
      </c>
      <c r="F22" s="164">
        <v>-140.04</v>
      </c>
      <c r="G22" s="164">
        <v>-69.631799999999885</v>
      </c>
      <c r="H22" s="164">
        <v>-308.39020000000005</v>
      </c>
      <c r="I22" s="164">
        <v>146.69550000000027</v>
      </c>
      <c r="J22" s="164">
        <v>176.85879999999997</v>
      </c>
      <c r="K22" s="164">
        <v>184.58780000000002</v>
      </c>
      <c r="L22" s="164">
        <v>168.86140000000023</v>
      </c>
      <c r="M22" s="164">
        <v>20.498799999999846</v>
      </c>
      <c r="N22" s="164">
        <v>-46.392399999999952</v>
      </c>
      <c r="O22" s="164">
        <v>-574.51960000000008</v>
      </c>
      <c r="P22" s="164">
        <v>-512.75</v>
      </c>
      <c r="Q22" s="164">
        <v>-460.14489999999978</v>
      </c>
      <c r="R22" s="164">
        <v>-588.08659999999986</v>
      </c>
      <c r="S22" s="164">
        <v>-602.04470000000015</v>
      </c>
      <c r="T22" s="164">
        <v>-604.36340000000018</v>
      </c>
      <c r="U22" s="164">
        <v>-400.05270000000019</v>
      </c>
      <c r="V22" s="164">
        <v>-450.02579999999989</v>
      </c>
      <c r="W22" s="164">
        <v>-361.84519999999998</v>
      </c>
      <c r="X22" s="164">
        <v>-424.68370000000004</v>
      </c>
      <c r="Y22" s="164">
        <v>-465.48920000000021</v>
      </c>
      <c r="Z22" s="164">
        <v>-624.22630000000026</v>
      </c>
      <c r="AA22" s="164">
        <v>-249.19599999999969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300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301</v>
      </c>
      <c r="C25" s="163">
        <v>1237.1869999999999</v>
      </c>
      <c r="D25" s="163">
        <v>1186.6666</v>
      </c>
      <c r="E25" s="163">
        <v>1111.636</v>
      </c>
      <c r="F25" s="163">
        <v>1115.1059</v>
      </c>
      <c r="G25" s="163">
        <v>1094.2945999999999</v>
      </c>
      <c r="H25" s="163">
        <v>850.976</v>
      </c>
      <c r="I25" s="163">
        <v>1250.5387000000001</v>
      </c>
      <c r="J25" s="163">
        <v>1265.6844000000001</v>
      </c>
      <c r="K25" s="163">
        <v>1189.0787</v>
      </c>
      <c r="L25" s="163">
        <v>1105.8261</v>
      </c>
      <c r="M25" s="163">
        <v>1148.403</v>
      </c>
      <c r="N25" s="163">
        <v>1322.3801000000001</v>
      </c>
      <c r="O25" s="163">
        <v>1275.8008</v>
      </c>
      <c r="P25" s="163">
        <v>1239.3879999999999</v>
      </c>
      <c r="Q25" s="163">
        <v>1259.2183</v>
      </c>
      <c r="R25" s="163">
        <v>1082.9911999999999</v>
      </c>
      <c r="S25" s="163">
        <v>1019.1219</v>
      </c>
      <c r="T25" s="163">
        <v>890.17939999999999</v>
      </c>
      <c r="U25" s="163">
        <v>1235.8952999999999</v>
      </c>
      <c r="V25" s="163">
        <v>1198.4855</v>
      </c>
      <c r="W25" s="163">
        <v>1197.3316</v>
      </c>
      <c r="X25" s="163">
        <v>1169.0042000000001</v>
      </c>
      <c r="Y25" s="163">
        <v>1215.3979999999999</v>
      </c>
      <c r="Z25" s="163">
        <v>1316.5953999999999</v>
      </c>
      <c r="AA25" s="163">
        <v>1166.5503000000001</v>
      </c>
    </row>
    <row r="26" spans="1:27" ht="11.25" customHeight="1" x14ac:dyDescent="0.2">
      <c r="A26" s="160" t="s">
        <v>120</v>
      </c>
      <c r="C26" s="164">
        <v>-277.09090000000037</v>
      </c>
      <c r="D26" s="164">
        <v>-299.30619999999999</v>
      </c>
      <c r="E26" s="164">
        <v>-219.61689999999999</v>
      </c>
      <c r="F26" s="164">
        <v>-270.98360000000002</v>
      </c>
      <c r="G26" s="164">
        <v>-179.69859999999994</v>
      </c>
      <c r="H26" s="164">
        <v>-338.2908000000001</v>
      </c>
      <c r="I26" s="164">
        <v>-81.600199999999859</v>
      </c>
      <c r="J26" s="164">
        <v>-88.609300000000076</v>
      </c>
      <c r="K26" s="164">
        <v>-194.67229999999995</v>
      </c>
      <c r="L26" s="164">
        <v>-304.56930000000011</v>
      </c>
      <c r="M26" s="164">
        <v>-482.07329999999979</v>
      </c>
      <c r="N26" s="164">
        <v>-455.31780000000003</v>
      </c>
      <c r="O26" s="164">
        <v>-789.5590000000002</v>
      </c>
      <c r="P26" s="164">
        <v>-762.74050000000011</v>
      </c>
      <c r="Q26" s="164">
        <v>-560.10799999999972</v>
      </c>
      <c r="R26" s="164">
        <v>-726.77430000000027</v>
      </c>
      <c r="S26" s="164">
        <v>-677.23480000000006</v>
      </c>
      <c r="T26" s="164">
        <v>-733.75189999999998</v>
      </c>
      <c r="U26" s="164">
        <v>-351.66880000000015</v>
      </c>
      <c r="V26" s="164">
        <v>-420.18830000000003</v>
      </c>
      <c r="W26" s="164">
        <v>-373.80269999999996</v>
      </c>
      <c r="X26" s="164">
        <v>-558.65359999999987</v>
      </c>
      <c r="Y26" s="164">
        <v>-721.82820000000015</v>
      </c>
      <c r="Z26" s="164">
        <v>-772.56</v>
      </c>
      <c r="AA26" s="164">
        <v>-442.78660000000013</v>
      </c>
    </row>
    <row r="28" spans="1:27" ht="12" customHeight="1" x14ac:dyDescent="0.2">
      <c r="A28" s="162" t="s">
        <v>303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</row>
    <row r="30" spans="1:27" ht="11.25" customHeight="1" x14ac:dyDescent="0.2">
      <c r="A30" s="163" t="s">
        <v>300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301</v>
      </c>
      <c r="C31" s="163">
        <v>103.22890000000007</v>
      </c>
      <c r="D31" s="163">
        <v>78.121700000000146</v>
      </c>
      <c r="E31" s="163">
        <v>47.344499999999925</v>
      </c>
      <c r="F31" s="163">
        <v>20.514099999999871</v>
      </c>
      <c r="G31" s="163">
        <v>18.762099999999919</v>
      </c>
      <c r="H31" s="163">
        <v>15.362500000000001</v>
      </c>
      <c r="I31" s="163">
        <v>33.423900000000003</v>
      </c>
      <c r="J31" s="163">
        <v>5.5796000000000276</v>
      </c>
      <c r="K31" s="163">
        <v>4.0614000000000487</v>
      </c>
      <c r="L31" s="163">
        <v>35.933599999999842</v>
      </c>
      <c r="M31" s="163">
        <v>33.175099999999929</v>
      </c>
      <c r="N31" s="163">
        <v>30.846300000000156</v>
      </c>
      <c r="O31" s="163">
        <v>14.72829999999999</v>
      </c>
      <c r="P31" s="163">
        <v>13.124399999999923</v>
      </c>
      <c r="Q31" s="163">
        <v>7.4164999999998145</v>
      </c>
      <c r="R31" s="163">
        <v>11.811799999999948</v>
      </c>
      <c r="S31" s="163">
        <v>3.8355000000001382</v>
      </c>
      <c r="T31" s="163">
        <v>8.0144999999999982</v>
      </c>
      <c r="U31" s="163">
        <v>11.6724999999999</v>
      </c>
      <c r="V31" s="163">
        <v>8.5670999999999822</v>
      </c>
      <c r="W31" s="163">
        <v>11.084500000000162</v>
      </c>
      <c r="X31" s="163">
        <v>10.022699999999986</v>
      </c>
      <c r="Y31" s="163">
        <v>-11.051899999999932</v>
      </c>
      <c r="Z31" s="163">
        <v>6.6037999999998647</v>
      </c>
      <c r="AA31" s="163">
        <v>21.761099999999942</v>
      </c>
    </row>
    <row r="32" spans="1:27" ht="11.25" customHeight="1" x14ac:dyDescent="0.2">
      <c r="A32" s="160" t="s">
        <v>304</v>
      </c>
      <c r="C32" s="164">
        <v>103.22890000000007</v>
      </c>
      <c r="D32" s="164">
        <v>78.121700000000146</v>
      </c>
      <c r="E32" s="164">
        <v>47.344499999999925</v>
      </c>
      <c r="F32" s="164">
        <v>20.514099999999871</v>
      </c>
      <c r="G32" s="164">
        <v>18.762099999999919</v>
      </c>
      <c r="H32" s="164">
        <v>15.362500000000001</v>
      </c>
      <c r="I32" s="164">
        <v>33.423900000000003</v>
      </c>
      <c r="J32" s="164">
        <v>5.5796000000000276</v>
      </c>
      <c r="K32" s="164">
        <v>4.0614000000000487</v>
      </c>
      <c r="L32" s="164">
        <v>35.933599999999842</v>
      </c>
      <c r="M32" s="164">
        <v>33.175099999999929</v>
      </c>
      <c r="N32" s="164">
        <v>30.846300000000156</v>
      </c>
      <c r="O32" s="164">
        <v>14.72829999999999</v>
      </c>
      <c r="P32" s="164">
        <v>13.124399999999923</v>
      </c>
      <c r="Q32" s="164">
        <v>7.4164999999998145</v>
      </c>
      <c r="R32" s="164">
        <v>11.811799999999948</v>
      </c>
      <c r="S32" s="164">
        <v>3.8355000000001382</v>
      </c>
      <c r="T32" s="164">
        <v>8.0144999999999982</v>
      </c>
      <c r="U32" s="164">
        <v>11.6724999999999</v>
      </c>
      <c r="V32" s="164">
        <v>8.5670999999999822</v>
      </c>
      <c r="W32" s="164">
        <v>11.084500000000162</v>
      </c>
      <c r="X32" s="164">
        <v>10.022699999999986</v>
      </c>
      <c r="Y32" s="164">
        <v>-11.051899999999932</v>
      </c>
      <c r="Z32" s="164">
        <v>6.6037999999998647</v>
      </c>
      <c r="AA32" s="164">
        <v>21.761099999999942</v>
      </c>
    </row>
    <row r="33" spans="1:27" ht="11.25" customHeight="1" x14ac:dyDescent="0.2">
      <c r="A33" s="163" t="s">
        <v>117</v>
      </c>
      <c r="C33" s="163">
        <v>25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1.0655000000000427</v>
      </c>
    </row>
    <row r="34" spans="1:27" ht="11.25" customHeight="1" x14ac:dyDescent="0.2">
      <c r="A34" s="163" t="s">
        <v>300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301</v>
      </c>
      <c r="C35" s="163">
        <v>56.399700000000166</v>
      </c>
      <c r="D35" s="163">
        <v>34.901299999999992</v>
      </c>
      <c r="E35" s="163">
        <v>12.123600000000124</v>
      </c>
      <c r="F35" s="163">
        <v>9.9546000000000276</v>
      </c>
      <c r="G35" s="163">
        <v>6.2677000000001044</v>
      </c>
      <c r="H35" s="163">
        <v>13.173000000000002</v>
      </c>
      <c r="I35" s="163">
        <v>58.789599999999837</v>
      </c>
      <c r="J35" s="163">
        <v>56.575799999999845</v>
      </c>
      <c r="K35" s="163">
        <v>49.816000000000031</v>
      </c>
      <c r="L35" s="163">
        <v>44.310199999999895</v>
      </c>
      <c r="M35" s="163">
        <v>28.602000000000089</v>
      </c>
      <c r="N35" s="163">
        <v>27.419399999999996</v>
      </c>
      <c r="O35" s="163">
        <v>25.367799999999988</v>
      </c>
      <c r="P35" s="163">
        <v>19.219600000000128</v>
      </c>
      <c r="Q35" s="163">
        <v>11.092200000000048</v>
      </c>
      <c r="R35" s="163">
        <v>17.410200000000032</v>
      </c>
      <c r="S35" s="163">
        <v>8.8884999999999081</v>
      </c>
      <c r="T35" s="163">
        <v>13.48580000000004</v>
      </c>
      <c r="U35" s="163">
        <v>35.229500000000144</v>
      </c>
      <c r="V35" s="163">
        <v>38.775699999999915</v>
      </c>
      <c r="W35" s="163">
        <v>34.835199999999986</v>
      </c>
      <c r="X35" s="163">
        <v>19.150300000000016</v>
      </c>
      <c r="Y35" s="163">
        <v>26.826700000000073</v>
      </c>
      <c r="Z35" s="163">
        <v>20.139499999999998</v>
      </c>
      <c r="AA35" s="163">
        <v>27.92879999999991</v>
      </c>
    </row>
    <row r="36" spans="1:27" ht="11.25" customHeight="1" x14ac:dyDescent="0.2">
      <c r="A36" s="160" t="s">
        <v>305</v>
      </c>
      <c r="C36" s="164">
        <v>81.399700000000166</v>
      </c>
      <c r="D36" s="164">
        <v>34.901299999999992</v>
      </c>
      <c r="E36" s="164">
        <v>12.123600000000124</v>
      </c>
      <c r="F36" s="164">
        <v>9.9546000000000276</v>
      </c>
      <c r="G36" s="164">
        <v>6.2677000000001044</v>
      </c>
      <c r="H36" s="164">
        <v>13.173000000000002</v>
      </c>
      <c r="I36" s="164">
        <v>58.789599999999837</v>
      </c>
      <c r="J36" s="164">
        <v>56.575799999999845</v>
      </c>
      <c r="K36" s="164">
        <v>49.816000000000031</v>
      </c>
      <c r="L36" s="164">
        <v>44.310199999999895</v>
      </c>
      <c r="M36" s="164">
        <v>28.602000000000089</v>
      </c>
      <c r="N36" s="164">
        <v>27.419399999999996</v>
      </c>
      <c r="O36" s="164">
        <v>25.367799999999988</v>
      </c>
      <c r="P36" s="164">
        <v>19.219600000000128</v>
      </c>
      <c r="Q36" s="164">
        <v>11.092200000000048</v>
      </c>
      <c r="R36" s="164">
        <v>17.410200000000032</v>
      </c>
      <c r="S36" s="164">
        <v>8.8884999999999081</v>
      </c>
      <c r="T36" s="164">
        <v>13.48580000000004</v>
      </c>
      <c r="U36" s="164">
        <v>35.229500000000144</v>
      </c>
      <c r="V36" s="164">
        <v>38.775699999999915</v>
      </c>
      <c r="W36" s="164">
        <v>34.835199999999986</v>
      </c>
      <c r="X36" s="164">
        <v>19.150300000000016</v>
      </c>
      <c r="Y36" s="164">
        <v>26.826700000000073</v>
      </c>
      <c r="Z36" s="164">
        <v>20.139499999999998</v>
      </c>
      <c r="AA36" s="164">
        <v>28.994299999999953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306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307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308</v>
      </c>
    </row>
    <row r="43" spans="1:27" ht="11.25" customHeight="1" x14ac:dyDescent="0.2">
      <c r="A43" s="163" t="s">
        <v>309</v>
      </c>
      <c r="C43" s="163">
        <v>-37721947</v>
      </c>
      <c r="D43" s="163">
        <v>-31323990</v>
      </c>
      <c r="E43" s="163">
        <v>-36336511</v>
      </c>
      <c r="F43" s="163">
        <v>-27997860</v>
      </c>
      <c r="G43" s="163">
        <v>-29417145</v>
      </c>
      <c r="H43" s="163">
        <v>-27150223</v>
      </c>
      <c r="I43" s="163">
        <v>-25459596</v>
      </c>
      <c r="J43" s="163">
        <v>-21816397</v>
      </c>
      <c r="K43" s="163">
        <v>-22664777</v>
      </c>
      <c r="L43" s="163">
        <v>-22481528</v>
      </c>
      <c r="M43" s="163">
        <v>-20434075</v>
      </c>
      <c r="N43" s="163">
        <v>-18864415</v>
      </c>
      <c r="O43" s="163">
        <v>-2683142</v>
      </c>
      <c r="P43" s="163">
        <v>-3426436</v>
      </c>
      <c r="Q43" s="163">
        <v>-5168286</v>
      </c>
      <c r="R43" s="163">
        <v>-6161407</v>
      </c>
      <c r="S43" s="163">
        <v>-7419812</v>
      </c>
      <c r="T43" s="163">
        <v>-6725081</v>
      </c>
      <c r="U43" s="163">
        <v>-1147054</v>
      </c>
      <c r="V43" s="163">
        <v>447743</v>
      </c>
      <c r="W43" s="163">
        <v>-865794</v>
      </c>
      <c r="X43" s="163">
        <v>-4339233</v>
      </c>
      <c r="Y43" s="163">
        <v>-3220574</v>
      </c>
      <c r="Z43" s="163">
        <v>-1661261</v>
      </c>
      <c r="AA43" s="163">
        <v>-364038801</v>
      </c>
    </row>
    <row r="44" spans="1:27" ht="11.25" customHeight="1" x14ac:dyDescent="0.2">
      <c r="A44" s="163" t="s">
        <v>300</v>
      </c>
      <c r="C44" s="163">
        <v>-49435451</v>
      </c>
      <c r="D44" s="163">
        <v>-37507597</v>
      </c>
      <c r="E44" s="163">
        <v>-33064933</v>
      </c>
      <c r="F44" s="163">
        <v>-26980633</v>
      </c>
      <c r="G44" s="163">
        <v>-24647803</v>
      </c>
      <c r="H44" s="163">
        <v>-24596585</v>
      </c>
      <c r="I44" s="163">
        <v>-45056618</v>
      </c>
      <c r="J44" s="163">
        <v>-56153830</v>
      </c>
      <c r="K44" s="163">
        <v>-46964384</v>
      </c>
      <c r="L44" s="163">
        <v>-41032856</v>
      </c>
      <c r="M44" s="163">
        <v>-45410816</v>
      </c>
      <c r="N44" s="163">
        <v>-54937499</v>
      </c>
      <c r="O44" s="163">
        <v>-58407432</v>
      </c>
      <c r="P44" s="163">
        <v>-46245505</v>
      </c>
      <c r="Q44" s="163">
        <v>-40770973</v>
      </c>
      <c r="R44" s="163">
        <v>-31136010</v>
      </c>
      <c r="S44" s="163">
        <v>-25684044</v>
      </c>
      <c r="T44" s="163">
        <v>-26230903</v>
      </c>
      <c r="U44" s="163">
        <v>-52882284</v>
      </c>
      <c r="V44" s="163">
        <v>-60961430</v>
      </c>
      <c r="W44" s="163">
        <v>-49736865</v>
      </c>
      <c r="X44" s="163">
        <v>-38884266</v>
      </c>
      <c r="Y44" s="163">
        <v>-43245224</v>
      </c>
      <c r="Z44" s="163">
        <v>-56159910</v>
      </c>
      <c r="AA44" s="163">
        <v>-1016133851</v>
      </c>
    </row>
    <row r="45" spans="1:27" ht="11.25" customHeight="1" x14ac:dyDescent="0.2">
      <c r="A45" s="163" t="s">
        <v>301</v>
      </c>
      <c r="C45" s="163">
        <v>11798127</v>
      </c>
      <c r="D45" s="163">
        <v>8284779</v>
      </c>
      <c r="E45" s="163">
        <v>10378550</v>
      </c>
      <c r="F45" s="163">
        <v>8921507</v>
      </c>
      <c r="G45" s="163">
        <v>7241396</v>
      </c>
      <c r="H45" s="163">
        <v>7266371</v>
      </c>
      <c r="I45" s="163">
        <v>15586176</v>
      </c>
      <c r="J45" s="163">
        <v>21210914</v>
      </c>
      <c r="K45" s="163">
        <v>15919612</v>
      </c>
      <c r="L45" s="163">
        <v>11277913</v>
      </c>
      <c r="M45" s="163">
        <v>12113777</v>
      </c>
      <c r="N45" s="163">
        <v>17398226</v>
      </c>
      <c r="O45" s="163">
        <v>14340925</v>
      </c>
      <c r="P45" s="163">
        <v>11880225</v>
      </c>
      <c r="Q45" s="163">
        <v>8677976</v>
      </c>
      <c r="R45" s="163">
        <v>6840564</v>
      </c>
      <c r="S45" s="163">
        <v>5766417</v>
      </c>
      <c r="T45" s="163">
        <v>6819488</v>
      </c>
      <c r="U45" s="163">
        <v>19136556</v>
      </c>
      <c r="V45" s="163">
        <v>22064361</v>
      </c>
      <c r="W45" s="163">
        <v>17408009</v>
      </c>
      <c r="X45" s="163">
        <v>9641063</v>
      </c>
      <c r="Y45" s="163">
        <v>12418792</v>
      </c>
      <c r="Z45" s="163">
        <v>17923020</v>
      </c>
      <c r="AA45" s="163">
        <v>300314744</v>
      </c>
    </row>
    <row r="46" spans="1:27" ht="11.25" customHeight="1" x14ac:dyDescent="0.2">
      <c r="A46" s="165" t="s">
        <v>283</v>
      </c>
      <c r="B46" s="166"/>
      <c r="C46" s="166">
        <v>-75359271</v>
      </c>
      <c r="D46" s="166">
        <v>-60546808</v>
      </c>
      <c r="E46" s="166">
        <v>-59022894</v>
      </c>
      <c r="F46" s="166">
        <v>-46056986</v>
      </c>
      <c r="G46" s="166">
        <v>-46823552</v>
      </c>
      <c r="H46" s="166">
        <v>-44480437</v>
      </c>
      <c r="I46" s="166">
        <v>-54930038</v>
      </c>
      <c r="J46" s="166">
        <v>-56759313</v>
      </c>
      <c r="K46" s="166">
        <v>-53709549</v>
      </c>
      <c r="L46" s="166">
        <v>-52236471</v>
      </c>
      <c r="M46" s="166">
        <v>-53731114</v>
      </c>
      <c r="N46" s="166">
        <v>-56403688</v>
      </c>
      <c r="O46" s="166">
        <v>-46749649</v>
      </c>
      <c r="P46" s="166">
        <v>-37791716</v>
      </c>
      <c r="Q46" s="166">
        <v>-37261283</v>
      </c>
      <c r="R46" s="166">
        <v>-30456853</v>
      </c>
      <c r="S46" s="166">
        <v>-27337439</v>
      </c>
      <c r="T46" s="166">
        <v>-26136496</v>
      </c>
      <c r="U46" s="166">
        <v>-34892782</v>
      </c>
      <c r="V46" s="166">
        <v>-38449326</v>
      </c>
      <c r="W46" s="166">
        <v>-33194650</v>
      </c>
      <c r="X46" s="166">
        <v>-33582436</v>
      </c>
      <c r="Y46" s="166">
        <v>-34047006</v>
      </c>
      <c r="Z46" s="166">
        <v>-39898151</v>
      </c>
      <c r="AA46" s="167">
        <v>-1079857908</v>
      </c>
    </row>
    <row r="47" spans="1:27" ht="11.25" customHeight="1" thickBot="1" x14ac:dyDescent="0.25">
      <c r="A47" s="163" t="s">
        <v>0</v>
      </c>
      <c r="C47" s="163">
        <v>-75547524</v>
      </c>
      <c r="D47" s="163">
        <v>-60573639</v>
      </c>
      <c r="E47" s="163">
        <v>-58986053</v>
      </c>
      <c r="F47" s="163">
        <v>-46075203</v>
      </c>
      <c r="G47" s="163">
        <v>-46817065</v>
      </c>
      <c r="H47" s="163">
        <v>-44581033</v>
      </c>
      <c r="I47" s="163">
        <v>-55065879</v>
      </c>
      <c r="J47" s="163">
        <v>-56798918</v>
      </c>
      <c r="K47" s="163">
        <v>-53639174</v>
      </c>
      <c r="L47" s="163">
        <v>-52247038</v>
      </c>
      <c r="M47" s="163">
        <v>-53690014</v>
      </c>
      <c r="N47" s="163">
        <v>-56366622</v>
      </c>
      <c r="O47" s="163">
        <v>-46873277</v>
      </c>
      <c r="P47" s="163">
        <v>-37878354</v>
      </c>
      <c r="Q47" s="163">
        <v>-37342848</v>
      </c>
      <c r="R47" s="163">
        <v>-30510998</v>
      </c>
      <c r="S47" s="163">
        <v>-27426560</v>
      </c>
      <c r="T47" s="163">
        <v>-26193454</v>
      </c>
      <c r="U47" s="163">
        <v>-35010599</v>
      </c>
      <c r="V47" s="163">
        <v>-38616142</v>
      </c>
      <c r="W47" s="163">
        <v>-33304609</v>
      </c>
      <c r="X47" s="163">
        <v>-33630807</v>
      </c>
      <c r="Y47" s="163">
        <v>-34253260</v>
      </c>
      <c r="Z47" s="163">
        <v>-40008959</v>
      </c>
      <c r="AA47" s="163">
        <v>-1081438029</v>
      </c>
    </row>
    <row r="48" spans="1:27" ht="11.25" customHeight="1" thickBot="1" x14ac:dyDescent="0.25">
      <c r="A48" s="187" t="s">
        <v>1</v>
      </c>
      <c r="B48" s="16"/>
      <c r="C48" s="16">
        <v>188253</v>
      </c>
      <c r="D48" s="16">
        <v>26831</v>
      </c>
      <c r="E48" s="16">
        <v>-36841</v>
      </c>
      <c r="F48" s="16">
        <v>18217</v>
      </c>
      <c r="G48" s="16">
        <v>-6487</v>
      </c>
      <c r="H48" s="16">
        <v>100596</v>
      </c>
      <c r="I48" s="16">
        <v>135841</v>
      </c>
      <c r="J48" s="16">
        <v>39605</v>
      </c>
      <c r="K48" s="16">
        <v>-70375</v>
      </c>
      <c r="L48" s="16">
        <v>10567</v>
      </c>
      <c r="M48" s="16">
        <v>-41100</v>
      </c>
      <c r="N48" s="16">
        <v>-37066</v>
      </c>
      <c r="O48" s="16">
        <v>123628</v>
      </c>
      <c r="P48" s="16">
        <v>86638</v>
      </c>
      <c r="Q48" s="16">
        <v>81565</v>
      </c>
      <c r="R48" s="16">
        <v>54145</v>
      </c>
      <c r="S48" s="16">
        <v>89121</v>
      </c>
      <c r="T48" s="16">
        <v>56958</v>
      </c>
      <c r="U48" s="16">
        <v>117817</v>
      </c>
      <c r="V48" s="16">
        <v>166816</v>
      </c>
      <c r="W48" s="16">
        <v>109959</v>
      </c>
      <c r="X48" s="16">
        <v>48371</v>
      </c>
      <c r="Y48" s="16">
        <v>206254</v>
      </c>
      <c r="Z48" s="16">
        <v>110808</v>
      </c>
      <c r="AA48" s="17">
        <v>1580121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2001-12-22T00:22:51Z</cp:lastPrinted>
  <dcterms:created xsi:type="dcterms:W3CDTF">2001-06-07T23:43:10Z</dcterms:created>
  <dcterms:modified xsi:type="dcterms:W3CDTF">2023-09-10T12:21:51Z</dcterms:modified>
</cp:coreProperties>
</file>