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2120" windowHeight="8832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Sheet1!$A$1:$K$83</definedName>
  </definedNames>
  <calcPr calcId="92512"/>
</workbook>
</file>

<file path=xl/calcChain.xml><?xml version="1.0" encoding="utf-8"?>
<calcChain xmlns="http://schemas.openxmlformats.org/spreadsheetml/2006/main">
  <c r="G10" i="1" l="1"/>
  <c r="I10" i="1"/>
  <c r="K10" i="1"/>
  <c r="G11" i="1"/>
  <c r="I11" i="1"/>
  <c r="K11" i="1"/>
  <c r="G12" i="1"/>
  <c r="I12" i="1"/>
  <c r="K12" i="1"/>
  <c r="G13" i="1"/>
  <c r="I13" i="1"/>
  <c r="K13" i="1"/>
  <c r="G14" i="1"/>
  <c r="I14" i="1"/>
  <c r="K14" i="1"/>
  <c r="G16" i="1"/>
  <c r="I16" i="1"/>
  <c r="K16" i="1"/>
  <c r="E40" i="1"/>
  <c r="G40" i="1"/>
  <c r="I40" i="1"/>
  <c r="E43" i="1"/>
  <c r="G43" i="1"/>
  <c r="I43" i="1"/>
  <c r="E44" i="1"/>
  <c r="G44" i="1"/>
  <c r="I44" i="1"/>
  <c r="E46" i="1"/>
  <c r="G46" i="1"/>
  <c r="I46" i="1"/>
  <c r="E47" i="1"/>
  <c r="G47" i="1"/>
  <c r="I47" i="1"/>
  <c r="E48" i="1"/>
  <c r="G48" i="1"/>
  <c r="I48" i="1"/>
  <c r="E49" i="1"/>
  <c r="G49" i="1"/>
  <c r="I49" i="1"/>
  <c r="E69" i="1"/>
  <c r="G69" i="1"/>
  <c r="I69" i="1"/>
  <c r="E73" i="1"/>
  <c r="G73" i="1"/>
  <c r="I73" i="1"/>
  <c r="E76" i="1"/>
  <c r="G76" i="1"/>
  <c r="I76" i="1"/>
  <c r="E77" i="1"/>
  <c r="G77" i="1"/>
  <c r="I77" i="1"/>
  <c r="E79" i="1"/>
  <c r="G79" i="1"/>
  <c r="I79" i="1"/>
  <c r="E81" i="1"/>
  <c r="G81" i="1"/>
  <c r="I81" i="1"/>
</calcChain>
</file>

<file path=xl/sharedStrings.xml><?xml version="1.0" encoding="utf-8"?>
<sst xmlns="http://schemas.openxmlformats.org/spreadsheetml/2006/main" count="64" uniqueCount="48">
  <si>
    <t>Net Income</t>
  </si>
  <si>
    <t>Adjustments used to reconcile net income</t>
  </si>
  <si>
    <t>04/04/88</t>
  </si>
  <si>
    <t>07/03/88</t>
  </si>
  <si>
    <t>10/02/88</t>
  </si>
  <si>
    <t xml:space="preserve">   Increase in accounts receivable</t>
  </si>
  <si>
    <t xml:space="preserve">   (Increase) decrease in inventory</t>
  </si>
  <si>
    <t>to net cash provided by operations (1):</t>
  </si>
  <si>
    <t xml:space="preserve">   Increase in accounts payable (2)</t>
  </si>
  <si>
    <t xml:space="preserve">   Increase in extraordinary credit</t>
  </si>
  <si>
    <t>Net cash provided by operating activities</t>
  </si>
  <si>
    <t>(1) Data for depreciation expense not available</t>
  </si>
  <si>
    <t>(2) Accounts payable includes short term borrowing</t>
  </si>
  <si>
    <t>Data not available for cash flow from investing or financing activities.</t>
  </si>
  <si>
    <t>Current Ratio = Current Assets/Current Liabilities</t>
  </si>
  <si>
    <t>Current Assets</t>
  </si>
  <si>
    <t>Current Liabilities</t>
  </si>
  <si>
    <t>Current Ratio</t>
  </si>
  <si>
    <t>Quick Ratio = Quick Assets/Current Liabilities</t>
  </si>
  <si>
    <t>Quick Assets</t>
  </si>
  <si>
    <t>Quick Ratio</t>
  </si>
  <si>
    <t>Current Liabilities to Net Worth = Current Liabilities/Net Worth</t>
  </si>
  <si>
    <t>Total Liabilities to Net Worth = Total Liabilities/Net Worth</t>
  </si>
  <si>
    <t>Average Net Worth</t>
  </si>
  <si>
    <t>Current Liabilities to Net Worth</t>
  </si>
  <si>
    <t>Cost of sales</t>
  </si>
  <si>
    <t>Inventory turnover = (cost of sales/average inventory)</t>
  </si>
  <si>
    <t>365/inventory turnover = average time in inventory</t>
  </si>
  <si>
    <t>Receivables</t>
  </si>
  <si>
    <t>Average inventory</t>
  </si>
  <si>
    <t>Sales</t>
  </si>
  <si>
    <t>Payables</t>
  </si>
  <si>
    <t>Purchases (COGs + inventory changes)</t>
  </si>
  <si>
    <t>Inventory turnover</t>
  </si>
  <si>
    <t>Receivables turnover</t>
  </si>
  <si>
    <t>Payables turnover</t>
  </si>
  <si>
    <t>Days per year</t>
  </si>
  <si>
    <t>Ave. time in inventory</t>
  </si>
  <si>
    <t>times</t>
  </si>
  <si>
    <t>days</t>
  </si>
  <si>
    <t>Average Total Liabilities (1)</t>
  </si>
  <si>
    <t>(1) Total Liabilities = (Total Liabilities + Shareholders Equity) - Shareholders Equity</t>
  </si>
  <si>
    <t>Average Total Liabilities to Net Worth</t>
  </si>
  <si>
    <t>Accounts payables turnover = accounts payables/purchases per day</t>
  </si>
  <si>
    <t>Accounts receivable turnover = (net receivables/net sales) * 365 days</t>
  </si>
  <si>
    <t>Statement of Cash Flows--Miniscribe</t>
  </si>
  <si>
    <t>Liquidity Ratios--Miniscribe</t>
  </si>
  <si>
    <t>Efficiency Ratios--Miniscribe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</si>
</sst>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_);_(* \(#,##0\);_(* &quot;-&quot;??_);_(@_)"/>
    <numFmt numFmtId="167" formatCode="_(&quot;$&quot;* #,##0_);_(&quot;$&quot;* \(#,##0\);_(&quot;$&quot;* &quot;-&quot;??_);_(@_)"/>
  </numFmts>
  <fonts count="8" x14ac:knownFonts="1">
    <font>
      <sz val="10"/>
      <name val="Arial"/>
    </font>
    <font>
      <sz val="10"/>
      <name val="Arial"/>
    </font>
    <font>
      <sz val="11"/>
      <name val="Times New Roman"/>
      <family val="1"/>
    </font>
    <font>
      <u/>
      <sz val="11"/>
      <name val="Times New Roman"/>
      <family val="1"/>
    </font>
    <font>
      <b/>
      <u/>
      <sz val="11"/>
      <name val="Times New Roman"/>
      <family val="1"/>
    </font>
    <font>
      <b/>
      <sz val="11"/>
      <name val="Times New Roman"/>
      <family val="1"/>
    </font>
    <font>
      <u val="singleAccounting"/>
      <sz val="11"/>
      <name val="Times New Roman"/>
      <family val="1"/>
    </font>
    <font>
      <i/>
      <sz val="1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2">
    <xf numFmtId="0" fontId="0" fillId="0" borderId="0" xfId="0"/>
    <xf numFmtId="0" fontId="2" fillId="0" borderId="0" xfId="0" applyFont="1"/>
    <xf numFmtId="0" fontId="2" fillId="0" borderId="0" xfId="0" applyFont="1" applyBorder="1"/>
    <xf numFmtId="0" fontId="3" fillId="0" borderId="0" xfId="0" applyFont="1"/>
    <xf numFmtId="0" fontId="4" fillId="0" borderId="0" xfId="0" quotePrefix="1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/>
    <xf numFmtId="167" fontId="2" fillId="0" borderId="0" xfId="2" applyNumberFormat="1" applyFont="1"/>
    <xf numFmtId="167" fontId="2" fillId="0" borderId="0" xfId="1" applyNumberFormat="1" applyFont="1"/>
    <xf numFmtId="44" fontId="2" fillId="0" borderId="0" xfId="2" applyNumberFormat="1" applyFont="1"/>
    <xf numFmtId="0" fontId="2" fillId="0" borderId="0" xfId="0" quotePrefix="1" applyFont="1"/>
    <xf numFmtId="0" fontId="7" fillId="0" borderId="0" xfId="0" applyFont="1"/>
    <xf numFmtId="0" fontId="4" fillId="0" borderId="0" xfId="0" applyFont="1"/>
    <xf numFmtId="166" fontId="2" fillId="0" borderId="0" xfId="1" applyNumberFormat="1" applyFont="1"/>
    <xf numFmtId="43" fontId="2" fillId="0" borderId="0" xfId="0" applyNumberFormat="1" applyFont="1"/>
    <xf numFmtId="2" fontId="2" fillId="0" borderId="0" xfId="0" applyNumberFormat="1" applyFont="1"/>
    <xf numFmtId="1" fontId="2" fillId="0" borderId="0" xfId="0" applyNumberFormat="1" applyFont="1"/>
    <xf numFmtId="166" fontId="2" fillId="0" borderId="0" xfId="0" applyNumberFormat="1" applyFont="1"/>
    <xf numFmtId="0" fontId="4" fillId="0" borderId="0" xfId="0" applyFont="1" applyBorder="1"/>
    <xf numFmtId="43" fontId="2" fillId="0" borderId="0" xfId="0" applyNumberFormat="1" applyFont="1" applyAlignment="1">
      <alignment horizontal="right"/>
    </xf>
    <xf numFmtId="2" fontId="2" fillId="0" borderId="0" xfId="0" applyNumberFormat="1" applyFont="1" applyAlignment="1">
      <alignment horizontal="right"/>
    </xf>
    <xf numFmtId="166" fontId="6" fillId="0" borderId="0" xfId="1" applyNumberFormat="1" applyFon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4"/>
  <sheetViews>
    <sheetView tabSelected="1" zoomScaleNormal="100" workbookViewId="0"/>
  </sheetViews>
  <sheetFormatPr defaultRowHeight="13.2" x14ac:dyDescent="0.25"/>
  <cols>
    <col min="4" max="4" width="10.44140625" customWidth="1"/>
    <col min="5" max="5" width="11.33203125" customWidth="1"/>
    <col min="7" max="7" width="13" bestFit="1" customWidth="1"/>
    <col min="9" max="9" width="12.33203125" bestFit="1" customWidth="1"/>
    <col min="11" max="11" width="12.44140625" bestFit="1" customWidth="1"/>
  </cols>
  <sheetData>
    <row r="1" spans="1:13" ht="13.8" x14ac:dyDescent="0.25">
      <c r="A1" s="1"/>
      <c r="B1" s="1"/>
      <c r="C1" s="1"/>
      <c r="D1" s="1"/>
      <c r="E1" s="2"/>
      <c r="F1" s="1"/>
      <c r="G1" s="1"/>
      <c r="H1" s="1"/>
      <c r="I1" s="1"/>
      <c r="J1" s="1"/>
      <c r="K1" s="1"/>
      <c r="L1" s="1"/>
      <c r="M1" s="1"/>
    </row>
    <row r="2" spans="1:13" ht="13.8" x14ac:dyDescent="0.25">
      <c r="A2" s="1"/>
      <c r="B2" s="1"/>
      <c r="C2" s="1"/>
      <c r="D2" s="1"/>
      <c r="E2" s="18" t="s">
        <v>45</v>
      </c>
      <c r="F2" s="3"/>
      <c r="G2" s="3"/>
      <c r="H2" s="1"/>
      <c r="I2" s="1"/>
      <c r="J2" s="1"/>
      <c r="K2" s="1"/>
      <c r="L2" s="1"/>
      <c r="M2" s="1"/>
    </row>
    <row r="3" spans="1:13" ht="13.8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3" ht="13.8" x14ac:dyDescent="0.25">
      <c r="A4" s="1"/>
      <c r="B4" s="1"/>
      <c r="C4" s="1"/>
      <c r="D4" s="1"/>
      <c r="E4" s="1"/>
      <c r="F4" s="1"/>
      <c r="G4" s="4" t="s">
        <v>4</v>
      </c>
      <c r="H4" s="5"/>
      <c r="I4" s="4" t="s">
        <v>3</v>
      </c>
      <c r="J4" s="5"/>
      <c r="K4" s="4" t="s">
        <v>2</v>
      </c>
      <c r="L4" s="1"/>
      <c r="M4" s="1"/>
    </row>
    <row r="5" spans="1:13" ht="13.8" x14ac:dyDescent="0.25">
      <c r="A5" s="6" t="s">
        <v>0</v>
      </c>
      <c r="B5" s="1"/>
      <c r="C5" s="1"/>
      <c r="D5" s="1"/>
      <c r="E5" s="1"/>
      <c r="F5" s="1"/>
      <c r="G5" s="7">
        <v>40445</v>
      </c>
      <c r="H5" s="7"/>
      <c r="I5" s="7">
        <v>25425</v>
      </c>
      <c r="J5" s="7"/>
      <c r="K5" s="7">
        <v>10775</v>
      </c>
      <c r="L5" s="1"/>
      <c r="M5" s="1"/>
    </row>
    <row r="6" spans="1:13" ht="13.8" x14ac:dyDescent="0.25">
      <c r="A6" s="1"/>
      <c r="B6" s="1"/>
      <c r="C6" s="1"/>
      <c r="D6" s="1"/>
      <c r="E6" s="1"/>
      <c r="F6" s="1"/>
      <c r="G6" s="8"/>
      <c r="H6" s="8"/>
      <c r="I6" s="8"/>
      <c r="J6" s="8"/>
      <c r="K6" s="8"/>
      <c r="L6" s="1"/>
      <c r="M6" s="1"/>
    </row>
    <row r="7" spans="1:13" ht="13.8" x14ac:dyDescent="0.25">
      <c r="A7" s="6" t="s">
        <v>1</v>
      </c>
      <c r="B7" s="1"/>
      <c r="C7" s="1"/>
      <c r="D7" s="1"/>
      <c r="E7" s="1"/>
      <c r="F7" s="1"/>
      <c r="G7" s="8"/>
      <c r="H7" s="8"/>
      <c r="I7" s="8"/>
      <c r="J7" s="8"/>
      <c r="K7" s="8"/>
      <c r="L7" s="1"/>
      <c r="M7" s="1"/>
    </row>
    <row r="8" spans="1:13" ht="13.8" x14ac:dyDescent="0.25">
      <c r="A8" s="6" t="s">
        <v>7</v>
      </c>
      <c r="B8" s="1"/>
      <c r="C8" s="1"/>
      <c r="D8" s="1"/>
      <c r="E8" s="1"/>
      <c r="F8" s="1"/>
      <c r="G8" s="8"/>
      <c r="H8" s="8"/>
      <c r="I8" s="8"/>
      <c r="J8" s="8"/>
      <c r="K8" s="8"/>
      <c r="L8" s="1"/>
      <c r="M8" s="1"/>
    </row>
    <row r="9" spans="1:13" ht="13.8" x14ac:dyDescent="0.25">
      <c r="A9" s="1"/>
      <c r="B9" s="1"/>
      <c r="C9" s="1"/>
      <c r="D9" s="1"/>
      <c r="E9" s="1"/>
      <c r="F9" s="1"/>
      <c r="G9" s="8"/>
      <c r="H9" s="8"/>
      <c r="I9" s="8"/>
      <c r="J9" s="8"/>
      <c r="K9" s="8"/>
      <c r="L9" s="1"/>
      <c r="M9" s="1"/>
    </row>
    <row r="10" spans="1:13" ht="13.8" x14ac:dyDescent="0.25">
      <c r="A10" s="1" t="s">
        <v>5</v>
      </c>
      <c r="B10" s="1"/>
      <c r="C10" s="1"/>
      <c r="D10" s="1"/>
      <c r="E10" s="1"/>
      <c r="F10" s="1"/>
      <c r="G10" s="13">
        <f>108580-172832</f>
        <v>-64252</v>
      </c>
      <c r="H10" s="13"/>
      <c r="I10" s="13">
        <f>77897-108580</f>
        <v>-30683</v>
      </c>
      <c r="J10" s="13"/>
      <c r="K10" s="13">
        <f>57144-77897</f>
        <v>-20753</v>
      </c>
      <c r="L10" s="1"/>
      <c r="M10" s="1"/>
    </row>
    <row r="11" spans="1:13" ht="13.8" x14ac:dyDescent="0.25">
      <c r="A11" s="1" t="s">
        <v>6</v>
      </c>
      <c r="B11" s="1"/>
      <c r="C11" s="1"/>
      <c r="D11" s="1"/>
      <c r="E11" s="1"/>
      <c r="F11" s="1"/>
      <c r="G11" s="13">
        <f>92585-141283</f>
        <v>-48698</v>
      </c>
      <c r="H11" s="13"/>
      <c r="I11" s="13">
        <f>83182-92585</f>
        <v>-9403</v>
      </c>
      <c r="J11" s="13"/>
      <c r="K11" s="13">
        <f>85172-83182</f>
        <v>1990</v>
      </c>
      <c r="L11" s="1"/>
      <c r="M11" s="1"/>
    </row>
    <row r="12" spans="1:13" ht="13.8" x14ac:dyDescent="0.25">
      <c r="A12" s="1" t="s">
        <v>8</v>
      </c>
      <c r="B12" s="1"/>
      <c r="C12" s="1"/>
      <c r="D12" s="1"/>
      <c r="E12" s="1"/>
      <c r="F12" s="1"/>
      <c r="G12" s="13">
        <f>179438-94303</f>
        <v>85135</v>
      </c>
      <c r="H12" s="13"/>
      <c r="I12" s="13">
        <f>94303-63308</f>
        <v>30995</v>
      </c>
      <c r="J12" s="13"/>
      <c r="K12" s="13">
        <f>63308-60527</f>
        <v>2781</v>
      </c>
      <c r="L12" s="1"/>
      <c r="M12" s="1"/>
    </row>
    <row r="13" spans="1:13" ht="15.6" x14ac:dyDescent="0.4">
      <c r="A13" s="1" t="s">
        <v>9</v>
      </c>
      <c r="B13" s="1"/>
      <c r="C13" s="1"/>
      <c r="D13" s="1"/>
      <c r="E13" s="1"/>
      <c r="F13" s="1"/>
      <c r="G13" s="21">
        <f>-(3732)</f>
        <v>-3732</v>
      </c>
      <c r="H13" s="13"/>
      <c r="I13" s="21">
        <f>-(2222)</f>
        <v>-2222</v>
      </c>
      <c r="J13" s="13"/>
      <c r="K13" s="21">
        <f>-(1124)</f>
        <v>-1124</v>
      </c>
      <c r="L13" s="1"/>
      <c r="M13" s="1"/>
    </row>
    <row r="14" spans="1:13" ht="13.8" x14ac:dyDescent="0.25">
      <c r="A14" s="1"/>
      <c r="B14" s="1"/>
      <c r="C14" s="1"/>
      <c r="D14" s="1"/>
      <c r="E14" s="1"/>
      <c r="F14" s="1"/>
      <c r="G14" s="13">
        <f>+SUM(G10:G13)</f>
        <v>-31547</v>
      </c>
      <c r="H14" s="13"/>
      <c r="I14" s="13">
        <f>+SUM(I10:I13)</f>
        <v>-11313</v>
      </c>
      <c r="J14" s="13"/>
      <c r="K14" s="13">
        <f>+SUM(K10:K13)</f>
        <v>-17106</v>
      </c>
      <c r="L14" s="1"/>
      <c r="M14" s="1"/>
    </row>
    <row r="15" spans="1:13" ht="13.8" x14ac:dyDescent="0.25">
      <c r="A15" s="1"/>
      <c r="B15" s="1"/>
      <c r="C15" s="1"/>
      <c r="D15" s="1"/>
      <c r="E15" s="1"/>
      <c r="F15" s="1"/>
      <c r="G15" s="13"/>
      <c r="H15" s="13"/>
      <c r="I15" s="13"/>
      <c r="J15" s="13"/>
      <c r="K15" s="13"/>
      <c r="L15" s="1"/>
      <c r="M15" s="1"/>
    </row>
    <row r="16" spans="1:13" ht="13.8" x14ac:dyDescent="0.25">
      <c r="A16" s="6" t="s">
        <v>10</v>
      </c>
      <c r="B16" s="1"/>
      <c r="C16" s="1"/>
      <c r="D16" s="1"/>
      <c r="E16" s="1"/>
      <c r="F16" s="1"/>
      <c r="G16" s="7">
        <f>+G5+G14</f>
        <v>8898</v>
      </c>
      <c r="H16" s="7"/>
      <c r="I16" s="7">
        <f>+I5+I14</f>
        <v>14112</v>
      </c>
      <c r="J16" s="7"/>
      <c r="K16" s="7">
        <f>+K5+K14</f>
        <v>-6331</v>
      </c>
      <c r="L16" s="1"/>
      <c r="M16" s="1"/>
    </row>
    <row r="17" spans="1:13" ht="13.8" x14ac:dyDescent="0.25">
      <c r="A17" s="1"/>
      <c r="B17" s="1"/>
      <c r="C17" s="1"/>
      <c r="D17" s="1"/>
      <c r="E17" s="1"/>
      <c r="F17" s="1"/>
      <c r="G17" s="8"/>
      <c r="H17" s="8"/>
      <c r="I17" s="8"/>
      <c r="J17" s="8"/>
      <c r="K17" s="8"/>
      <c r="L17" s="1"/>
      <c r="M17" s="1"/>
    </row>
    <row r="18" spans="1:13" ht="13.8" x14ac:dyDescent="0.25">
      <c r="A18" s="6"/>
      <c r="B18" s="1"/>
      <c r="C18" s="1"/>
      <c r="D18" s="1"/>
      <c r="E18" s="1"/>
      <c r="F18" s="1"/>
      <c r="G18" s="7"/>
      <c r="H18" s="7"/>
      <c r="I18" s="7"/>
      <c r="J18" s="7"/>
      <c r="K18" s="7"/>
      <c r="L18" s="1"/>
      <c r="M18" s="1"/>
    </row>
    <row r="19" spans="1:13" ht="13.8" x14ac:dyDescent="0.25">
      <c r="A19" s="10" t="s">
        <v>11</v>
      </c>
      <c r="B19" s="1"/>
      <c r="C19" s="1"/>
      <c r="D19" s="1"/>
      <c r="E19" s="1"/>
      <c r="F19" s="1"/>
      <c r="G19" s="9"/>
      <c r="H19" s="9"/>
      <c r="I19" s="9"/>
      <c r="J19" s="9"/>
      <c r="K19" s="9"/>
      <c r="L19" s="1"/>
      <c r="M19" s="1"/>
    </row>
    <row r="20" spans="1:13" ht="13.8" x14ac:dyDescent="0.25">
      <c r="A20" s="10" t="s">
        <v>12</v>
      </c>
      <c r="B20" s="1"/>
      <c r="C20" s="1"/>
      <c r="D20" s="1"/>
      <c r="E20" s="1"/>
      <c r="F20" s="1"/>
      <c r="G20" s="9"/>
      <c r="H20" s="9"/>
      <c r="I20" s="9"/>
      <c r="J20" s="9"/>
      <c r="K20" s="9"/>
      <c r="L20" s="1"/>
      <c r="M20" s="1"/>
    </row>
    <row r="21" spans="1:13" ht="13.8" x14ac:dyDescent="0.25">
      <c r="B21" s="1"/>
      <c r="C21" s="1"/>
      <c r="D21" s="1"/>
      <c r="E21" s="1"/>
      <c r="F21" s="1"/>
      <c r="G21" s="9"/>
      <c r="H21" s="9"/>
      <c r="I21" s="9"/>
      <c r="J21" s="9"/>
      <c r="K21" s="9"/>
      <c r="L21" s="1"/>
      <c r="M21" s="1"/>
    </row>
    <row r="22" spans="1:13" ht="13.8" x14ac:dyDescent="0.25">
      <c r="B22" s="1"/>
      <c r="C22" s="1"/>
      <c r="D22" s="1"/>
      <c r="E22" s="1"/>
      <c r="F22" s="1"/>
      <c r="G22" s="9"/>
      <c r="H22" s="9"/>
      <c r="I22" s="9"/>
      <c r="J22" s="9"/>
      <c r="K22" s="9"/>
      <c r="L22" s="1"/>
      <c r="M22" s="1"/>
    </row>
    <row r="23" spans="1:13" ht="13.8" x14ac:dyDescent="0.25">
      <c r="A23" s="1"/>
      <c r="B23" s="1"/>
      <c r="C23" s="1"/>
      <c r="D23" s="1"/>
      <c r="E23" s="1"/>
      <c r="F23" s="1"/>
      <c r="G23" s="9"/>
      <c r="H23" s="9"/>
      <c r="I23" s="9"/>
      <c r="J23" s="9"/>
      <c r="K23" s="9"/>
      <c r="L23" s="1"/>
      <c r="M23" s="1"/>
    </row>
    <row r="24" spans="1:13" ht="13.8" x14ac:dyDescent="0.25">
      <c r="A24" s="1"/>
      <c r="B24" s="1"/>
      <c r="C24" s="1"/>
      <c r="D24" s="1"/>
      <c r="E24" s="1"/>
      <c r="F24" s="1"/>
      <c r="G24" s="9"/>
      <c r="H24" s="9"/>
      <c r="I24" s="9"/>
      <c r="J24" s="9"/>
      <c r="K24" s="9"/>
      <c r="L24" s="1"/>
      <c r="M24" s="1"/>
    </row>
    <row r="25" spans="1:13" ht="13.8" x14ac:dyDescent="0.25">
      <c r="A25" s="11" t="s">
        <v>13</v>
      </c>
      <c r="B25" s="1"/>
      <c r="C25" s="1"/>
      <c r="D25" s="1"/>
      <c r="E25" s="1"/>
      <c r="F25" s="1"/>
      <c r="G25" s="9"/>
      <c r="H25" s="9"/>
      <c r="I25" s="9"/>
      <c r="J25" s="9"/>
      <c r="K25" s="9"/>
      <c r="L25" s="1"/>
      <c r="M25" s="1"/>
    </row>
    <row r="26" spans="1:13" ht="13.8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</row>
    <row r="27" spans="1:13" ht="13.8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1:13" ht="13.8" x14ac:dyDescent="0.25">
      <c r="A28" s="12" t="s">
        <v>46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3.8" x14ac:dyDescent="0.2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</row>
    <row r="30" spans="1:13" ht="13.8" x14ac:dyDescent="0.25">
      <c r="A30" s="1" t="s">
        <v>18</v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</row>
    <row r="31" spans="1:13" ht="13.8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3.8" x14ac:dyDescent="0.25">
      <c r="A32" s="1" t="s">
        <v>14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3.8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</row>
    <row r="34" spans="1:13" ht="13.8" x14ac:dyDescent="0.25">
      <c r="A34" s="1" t="s">
        <v>21</v>
      </c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</row>
    <row r="35" spans="1:13" ht="13.8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</row>
    <row r="36" spans="1:13" ht="13.8" x14ac:dyDescent="0.25">
      <c r="A36" s="1" t="s">
        <v>22</v>
      </c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</row>
    <row r="37" spans="1:13" ht="13.8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</row>
    <row r="38" spans="1:13" ht="13.8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</row>
    <row r="39" spans="1:13" ht="13.8" x14ac:dyDescent="0.25">
      <c r="A39" s="1"/>
      <c r="B39" s="1"/>
      <c r="C39" s="1"/>
      <c r="D39" s="1"/>
      <c r="E39" s="4" t="s">
        <v>4</v>
      </c>
      <c r="F39" s="5"/>
      <c r="G39" s="4" t="s">
        <v>3</v>
      </c>
      <c r="H39" s="5"/>
      <c r="I39" s="4" t="s">
        <v>2</v>
      </c>
      <c r="J39" s="1"/>
      <c r="K39" s="1"/>
      <c r="L39" s="1"/>
      <c r="M39" s="1"/>
    </row>
    <row r="40" spans="1:13" ht="13.8" x14ac:dyDescent="0.25">
      <c r="A40" s="1" t="s">
        <v>19</v>
      </c>
      <c r="B40" s="1"/>
      <c r="C40" s="1"/>
      <c r="D40" s="1"/>
      <c r="E40" s="7">
        <f>26404+172832</f>
        <v>199236</v>
      </c>
      <c r="F40" s="7"/>
      <c r="G40" s="7">
        <f>35829+108580</f>
        <v>144409</v>
      </c>
      <c r="H40" s="7"/>
      <c r="I40" s="7">
        <f>47008+77897</f>
        <v>124905</v>
      </c>
      <c r="J40" s="1"/>
      <c r="K40" s="1"/>
      <c r="L40" s="1"/>
      <c r="M40" s="1"/>
    </row>
    <row r="41" spans="1:13" ht="13.8" x14ac:dyDescent="0.25">
      <c r="A41" s="1" t="s">
        <v>15</v>
      </c>
      <c r="B41" s="1"/>
      <c r="C41" s="1"/>
      <c r="D41" s="1"/>
      <c r="E41" s="13">
        <v>343109</v>
      </c>
      <c r="F41" s="13"/>
      <c r="G41" s="13">
        <v>238632</v>
      </c>
      <c r="H41" s="13"/>
      <c r="I41" s="13">
        <v>209379</v>
      </c>
      <c r="J41" s="1"/>
      <c r="K41" s="1"/>
      <c r="L41" s="1"/>
      <c r="M41" s="1"/>
    </row>
    <row r="42" spans="1:13" ht="13.8" x14ac:dyDescent="0.25">
      <c r="A42" s="1" t="s">
        <v>16</v>
      </c>
      <c r="B42" s="1"/>
      <c r="C42" s="1"/>
      <c r="D42" s="1"/>
      <c r="E42" s="13">
        <v>212248</v>
      </c>
      <c r="F42" s="13"/>
      <c r="G42" s="13">
        <v>113651</v>
      </c>
      <c r="H42" s="13"/>
      <c r="I42" s="13">
        <v>86118</v>
      </c>
      <c r="J42" s="1"/>
      <c r="K42" s="1"/>
      <c r="L42" s="1"/>
      <c r="M42" s="1"/>
    </row>
    <row r="43" spans="1:13" ht="13.8" x14ac:dyDescent="0.25">
      <c r="A43" s="1" t="s">
        <v>40</v>
      </c>
      <c r="B43" s="1"/>
      <c r="C43" s="1"/>
      <c r="D43" s="1"/>
      <c r="E43" s="13">
        <f>+((458463-145614)+(342045-128619))/2</f>
        <v>263137.5</v>
      </c>
      <c r="F43" s="13"/>
      <c r="G43" s="13">
        <f>+((298002-113046)+(342045-128619))/2</f>
        <v>199191</v>
      </c>
      <c r="H43" s="13"/>
      <c r="I43" s="13">
        <f>+((298002-113046)+(273606-101211))/2</f>
        <v>178675.5</v>
      </c>
      <c r="J43" s="1"/>
      <c r="K43" s="1"/>
      <c r="L43" s="1"/>
      <c r="M43" s="1"/>
    </row>
    <row r="44" spans="1:13" ht="13.8" x14ac:dyDescent="0.25">
      <c r="A44" s="1" t="s">
        <v>23</v>
      </c>
      <c r="B44" s="1"/>
      <c r="C44" s="1"/>
      <c r="D44" s="1"/>
      <c r="E44" s="13">
        <f>+(145614+128619)/2</f>
        <v>137116.5</v>
      </c>
      <c r="F44" s="13"/>
      <c r="G44" s="13">
        <f>(128619+113046)/2</f>
        <v>120832.5</v>
      </c>
      <c r="H44" s="13"/>
      <c r="I44" s="13">
        <f>(113046+101211)/2</f>
        <v>107128.5</v>
      </c>
      <c r="J44" s="1"/>
      <c r="K44" s="1"/>
      <c r="L44" s="1"/>
      <c r="M44" s="1"/>
    </row>
    <row r="45" spans="1:13" ht="13.8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</row>
    <row r="46" spans="1:13" ht="13.8" x14ac:dyDescent="0.25">
      <c r="A46" s="6" t="s">
        <v>20</v>
      </c>
      <c r="B46" s="1"/>
      <c r="C46" s="1"/>
      <c r="D46" s="1"/>
      <c r="E46" s="19">
        <f>+E40/E42</f>
        <v>0.9386943575440051</v>
      </c>
      <c r="F46" s="1"/>
      <c r="G46" s="14">
        <f>+G40/G42</f>
        <v>1.270635542142172</v>
      </c>
      <c r="H46" s="14"/>
      <c r="I46" s="14">
        <f>+I40/I42</f>
        <v>1.4503936459276807</v>
      </c>
      <c r="J46" s="1"/>
      <c r="K46" s="1"/>
      <c r="L46" s="1"/>
      <c r="M46" s="1"/>
    </row>
    <row r="47" spans="1:13" ht="13.8" x14ac:dyDescent="0.25">
      <c r="A47" s="6" t="s">
        <v>17</v>
      </c>
      <c r="B47" s="1"/>
      <c r="C47" s="1"/>
      <c r="D47" s="1"/>
      <c r="E47" s="20">
        <f>+E41/E42</f>
        <v>1.6165476235347329</v>
      </c>
      <c r="F47" s="15"/>
      <c r="G47" s="15">
        <f>+G41/G42</f>
        <v>2.0996911597786205</v>
      </c>
      <c r="H47" s="15"/>
      <c r="I47" s="15">
        <f>+I41/I42</f>
        <v>2.4313035602313104</v>
      </c>
      <c r="J47" s="1"/>
      <c r="K47" s="1"/>
      <c r="L47" s="1"/>
      <c r="M47" s="1"/>
    </row>
    <row r="48" spans="1:13" ht="13.8" x14ac:dyDescent="0.25">
      <c r="A48" s="6" t="s">
        <v>24</v>
      </c>
      <c r="B48" s="1"/>
      <c r="C48" s="1"/>
      <c r="D48" s="1"/>
      <c r="E48" s="14">
        <f>+E42/E44</f>
        <v>1.5479391612242144</v>
      </c>
      <c r="F48" s="1"/>
      <c r="G48" s="14">
        <f>+G42/G44</f>
        <v>0.94056648666542531</v>
      </c>
      <c r="H48" s="1"/>
      <c r="I48" s="14">
        <f>+I42/I44</f>
        <v>0.80387571934639246</v>
      </c>
      <c r="J48" s="1"/>
      <c r="K48" s="1"/>
      <c r="L48" s="1"/>
      <c r="M48" s="1"/>
    </row>
    <row r="49" spans="1:13" ht="13.8" x14ac:dyDescent="0.25">
      <c r="A49" s="6" t="s">
        <v>42</v>
      </c>
      <c r="B49" s="1"/>
      <c r="C49" s="1"/>
      <c r="D49" s="1"/>
      <c r="E49" s="14">
        <f>+E43/E44</f>
        <v>1.9190797606414982</v>
      </c>
      <c r="F49" s="1"/>
      <c r="G49" s="14">
        <f>+G43/G44</f>
        <v>1.6484886102662777</v>
      </c>
      <c r="H49" s="1"/>
      <c r="I49" s="14">
        <f>+I43/I44</f>
        <v>1.667861493440121</v>
      </c>
      <c r="J49" s="1"/>
      <c r="K49" s="1"/>
      <c r="L49" s="1"/>
      <c r="M49" s="1"/>
    </row>
    <row r="50" spans="1:13" ht="13.8" x14ac:dyDescent="0.25">
      <c r="L50" s="1"/>
      <c r="M50" s="1"/>
    </row>
    <row r="51" spans="1:13" ht="13.8" x14ac:dyDescent="0.25">
      <c r="A51" s="10" t="s">
        <v>41</v>
      </c>
      <c r="L51" s="1"/>
      <c r="M51" s="1"/>
    </row>
    <row r="52" spans="1:13" ht="13.8" x14ac:dyDescent="0.25">
      <c r="L52" s="1"/>
      <c r="M52" s="1"/>
    </row>
    <row r="53" spans="1:13" ht="13.8" x14ac:dyDescent="0.25">
      <c r="L53" s="1"/>
      <c r="M53" s="1"/>
    </row>
    <row r="54" spans="1:13" ht="13.8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</row>
    <row r="55" spans="1:13" ht="13.8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</row>
    <row r="56" spans="1:13" ht="13.8" x14ac:dyDescent="0.25">
      <c r="A56" s="12" t="s">
        <v>47</v>
      </c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</row>
    <row r="57" spans="1:13" ht="13.8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</row>
    <row r="58" spans="1:13" ht="13.8" x14ac:dyDescent="0.25">
      <c r="A58" s="1" t="s">
        <v>26</v>
      </c>
      <c r="B58" s="1"/>
      <c r="C58" s="1"/>
      <c r="D58" s="1"/>
      <c r="E58" s="1"/>
      <c r="G58" s="1"/>
      <c r="H58" s="1"/>
      <c r="I58" s="1"/>
      <c r="J58" s="1"/>
      <c r="K58" s="1"/>
      <c r="L58" s="1"/>
      <c r="M58" s="1"/>
    </row>
    <row r="59" spans="1:13" ht="13.8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</row>
    <row r="60" spans="1:13" ht="13.8" x14ac:dyDescent="0.25">
      <c r="A60" s="10" t="s">
        <v>27</v>
      </c>
      <c r="L60" s="1"/>
      <c r="M60" s="1"/>
    </row>
    <row r="61" spans="1:13" ht="13.8" x14ac:dyDescent="0.25">
      <c r="L61" s="1"/>
      <c r="M61" s="1"/>
    </row>
    <row r="62" spans="1:13" ht="13.8" x14ac:dyDescent="0.25">
      <c r="A62" s="1" t="s">
        <v>44</v>
      </c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</row>
    <row r="63" spans="1:13" ht="13.8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</row>
    <row r="64" spans="1:13" ht="13.8" x14ac:dyDescent="0.25">
      <c r="A64" s="1" t="s">
        <v>43</v>
      </c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</row>
    <row r="65" spans="1:13" ht="13.8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</row>
    <row r="66" spans="1:13" ht="13.8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</row>
    <row r="67" spans="1:13" ht="13.8" x14ac:dyDescent="0.25">
      <c r="A67" s="1"/>
      <c r="B67" s="1"/>
      <c r="C67" s="1"/>
      <c r="D67" s="1"/>
      <c r="E67" s="4" t="s">
        <v>4</v>
      </c>
      <c r="F67" s="5"/>
      <c r="G67" s="4" t="s">
        <v>3</v>
      </c>
      <c r="H67" s="5"/>
      <c r="I67" s="4" t="s">
        <v>2</v>
      </c>
      <c r="J67" s="1"/>
      <c r="K67" s="1"/>
      <c r="L67" s="1"/>
      <c r="M67" s="1"/>
    </row>
    <row r="68" spans="1:13" ht="13.8" x14ac:dyDescent="0.25">
      <c r="A68" s="1" t="s">
        <v>25</v>
      </c>
      <c r="B68" s="1"/>
      <c r="C68" s="1"/>
      <c r="D68" s="1"/>
      <c r="E68" s="7">
        <v>375017</v>
      </c>
      <c r="F68" s="7"/>
      <c r="G68" s="7">
        <v>240776</v>
      </c>
      <c r="H68" s="7"/>
      <c r="I68" s="7">
        <v>110298</v>
      </c>
      <c r="J68" s="1"/>
      <c r="K68" s="1"/>
      <c r="L68" s="1"/>
      <c r="M68" s="1"/>
    </row>
    <row r="69" spans="1:13" ht="13.8" x14ac:dyDescent="0.25">
      <c r="A69" s="1" t="s">
        <v>29</v>
      </c>
      <c r="B69" s="1"/>
      <c r="C69" s="1"/>
      <c r="D69" s="1"/>
      <c r="E69" s="13">
        <f>+(141283+92585)/2</f>
        <v>116934</v>
      </c>
      <c r="F69" s="13"/>
      <c r="G69" s="13">
        <f>+(92585+83182)/2</f>
        <v>87883.5</v>
      </c>
      <c r="H69" s="13"/>
      <c r="I69" s="13">
        <f>+(85172+83182)/2</f>
        <v>84177</v>
      </c>
      <c r="J69" s="1"/>
      <c r="K69" s="1"/>
      <c r="L69" s="1"/>
      <c r="M69" s="1"/>
    </row>
    <row r="70" spans="1:13" ht="13.8" x14ac:dyDescent="0.25">
      <c r="A70" s="1" t="s">
        <v>28</v>
      </c>
      <c r="B70" s="1"/>
      <c r="C70" s="1"/>
      <c r="D70" s="1"/>
      <c r="E70" s="13">
        <v>172832</v>
      </c>
      <c r="F70" s="13"/>
      <c r="G70" s="13">
        <v>108580</v>
      </c>
      <c r="H70" s="13"/>
      <c r="I70" s="13">
        <v>77897</v>
      </c>
      <c r="J70" s="1"/>
      <c r="K70" s="1"/>
      <c r="L70" s="1"/>
      <c r="M70" s="1"/>
    </row>
    <row r="71" spans="1:13" ht="13.8" x14ac:dyDescent="0.25">
      <c r="A71" s="1" t="s">
        <v>30</v>
      </c>
      <c r="B71" s="1"/>
      <c r="C71" s="1"/>
      <c r="D71" s="1"/>
      <c r="E71" s="13">
        <v>486645</v>
      </c>
      <c r="F71" s="13"/>
      <c r="G71" s="13">
        <v>309028</v>
      </c>
      <c r="H71" s="13"/>
      <c r="I71" s="13">
        <v>138562</v>
      </c>
      <c r="J71" s="1"/>
      <c r="K71" s="1"/>
      <c r="L71" s="1"/>
      <c r="M71" s="1"/>
    </row>
    <row r="72" spans="1:13" ht="13.8" x14ac:dyDescent="0.25">
      <c r="A72" s="1" t="s">
        <v>31</v>
      </c>
      <c r="B72" s="1"/>
      <c r="C72" s="1"/>
      <c r="D72" s="1"/>
      <c r="E72" s="13">
        <v>179438</v>
      </c>
      <c r="F72" s="13"/>
      <c r="G72" s="13">
        <v>94303</v>
      </c>
      <c r="H72" s="13"/>
      <c r="I72" s="13">
        <v>63308</v>
      </c>
      <c r="J72" s="1"/>
      <c r="K72" s="1"/>
      <c r="L72" s="1"/>
      <c r="M72" s="1"/>
    </row>
    <row r="73" spans="1:13" ht="13.8" x14ac:dyDescent="0.25">
      <c r="A73" s="1" t="s">
        <v>32</v>
      </c>
      <c r="B73" s="1"/>
      <c r="C73" s="1"/>
      <c r="D73" s="1"/>
      <c r="E73" s="13">
        <f>+E68-G11</f>
        <v>423715</v>
      </c>
      <c r="F73" s="13"/>
      <c r="G73" s="13">
        <f>+G68-I11</f>
        <v>250179</v>
      </c>
      <c r="H73" s="13"/>
      <c r="I73" s="13">
        <f>+I68-K11</f>
        <v>108308</v>
      </c>
      <c r="J73" s="1"/>
      <c r="K73" s="1"/>
      <c r="L73" s="1"/>
      <c r="M73" s="1"/>
    </row>
    <row r="74" spans="1:13" ht="13.8" x14ac:dyDescent="0.25">
      <c r="A74" s="1" t="s">
        <v>36</v>
      </c>
      <c r="B74" s="1"/>
      <c r="C74" s="1"/>
      <c r="D74" s="1"/>
      <c r="E74" s="13">
        <v>365</v>
      </c>
      <c r="F74" s="1"/>
      <c r="G74" s="1"/>
      <c r="H74" s="1"/>
      <c r="I74" s="1"/>
      <c r="J74" s="1"/>
      <c r="K74" s="1"/>
      <c r="L74" s="1"/>
      <c r="M74" s="1"/>
    </row>
    <row r="75" spans="1:13" ht="13.8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</row>
    <row r="76" spans="1:13" ht="13.8" x14ac:dyDescent="0.25">
      <c r="A76" s="6" t="s">
        <v>33</v>
      </c>
      <c r="B76" s="1"/>
      <c r="C76" s="1"/>
      <c r="D76" s="1"/>
      <c r="E76" s="15">
        <f>+(E68/E69)</f>
        <v>3.2070826278071389</v>
      </c>
      <c r="F76" s="1" t="s">
        <v>38</v>
      </c>
      <c r="G76" s="15">
        <f>+(G68/G69)</f>
        <v>2.7397179220217676</v>
      </c>
      <c r="H76" s="1" t="s">
        <v>38</v>
      </c>
      <c r="I76" s="15">
        <f>+(I68/I69)</f>
        <v>1.3103104173349014</v>
      </c>
      <c r="J76" s="1" t="s">
        <v>38</v>
      </c>
      <c r="K76" s="1"/>
      <c r="L76" s="1"/>
      <c r="M76" s="1"/>
    </row>
    <row r="77" spans="1:13" ht="13.8" x14ac:dyDescent="0.25">
      <c r="A77" s="6" t="s">
        <v>37</v>
      </c>
      <c r="B77" s="1"/>
      <c r="C77" s="1"/>
      <c r="D77" s="1"/>
      <c r="E77" s="16">
        <f>+$E$74/E76</f>
        <v>113.81060058610677</v>
      </c>
      <c r="F77" s="1" t="s">
        <v>39</v>
      </c>
      <c r="G77" s="16">
        <f>+$E$74/G76</f>
        <v>133.2253941422733</v>
      </c>
      <c r="H77" s="1" t="s">
        <v>39</v>
      </c>
      <c r="I77" s="16">
        <f>+$E$74/I76</f>
        <v>278.55994668987654</v>
      </c>
      <c r="J77" s="1" t="s">
        <v>39</v>
      </c>
      <c r="K77" s="1"/>
      <c r="L77" s="1"/>
      <c r="M77" s="1"/>
    </row>
    <row r="78" spans="1:13" ht="13.8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</row>
    <row r="79" spans="1:13" ht="13.8" x14ac:dyDescent="0.25">
      <c r="A79" s="6" t="s">
        <v>34</v>
      </c>
      <c r="B79" s="1"/>
      <c r="C79" s="1"/>
      <c r="D79" s="1"/>
      <c r="E79" s="17">
        <f>+(E70/E71)*$E$74</f>
        <v>129.6297711884433</v>
      </c>
      <c r="F79" s="17" t="s">
        <v>39</v>
      </c>
      <c r="G79" s="17">
        <f>+(G70/G71)*$E$74</f>
        <v>128.24630777793598</v>
      </c>
      <c r="H79" s="17" t="s">
        <v>39</v>
      </c>
      <c r="I79" s="17">
        <f>+(I70/I71)*$E$74</f>
        <v>205.19626593149638</v>
      </c>
      <c r="J79" s="17" t="s">
        <v>39</v>
      </c>
      <c r="K79" s="1"/>
      <c r="L79" s="1"/>
      <c r="M79" s="1"/>
    </row>
    <row r="80" spans="1:13" ht="13.8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</row>
    <row r="81" spans="1:13" ht="13.8" x14ac:dyDescent="0.25">
      <c r="A81" s="6" t="s">
        <v>35</v>
      </c>
      <c r="B81" s="1"/>
      <c r="C81" s="1"/>
      <c r="D81" s="1"/>
      <c r="E81" s="17">
        <f>+(E72/E73)*$E$74</f>
        <v>154.57293227759223</v>
      </c>
      <c r="F81" s="17" t="s">
        <v>39</v>
      </c>
      <c r="G81" s="17">
        <f>+(G72/G73)*$E$74</f>
        <v>137.58386994911643</v>
      </c>
      <c r="H81" s="17" t="s">
        <v>39</v>
      </c>
      <c r="I81" s="17">
        <f>+(I72/I73)*$E$74</f>
        <v>213.34915241718062</v>
      </c>
      <c r="J81" s="17" t="s">
        <v>39</v>
      </c>
      <c r="K81" s="1"/>
      <c r="L81" s="1"/>
      <c r="M81" s="1"/>
    </row>
    <row r="82" spans="1:13" ht="13.8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</row>
    <row r="83" spans="1:13" ht="13.8" x14ac:dyDescent="0.25">
      <c r="A83" s="10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</row>
    <row r="84" spans="1:13" ht="13.8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</row>
  </sheetData>
  <phoneticPr fontId="0" type="noConversion"/>
  <pageMargins left="0.75" right="0.75" top="1" bottom="1" header="0.5" footer="0.5"/>
  <pageSetup orientation="landscape" horizontalDpi="200" verticalDpi="200" r:id="rId1"/>
  <headerFooter alignWithMargins="0">
    <oddHeader>&amp;R&amp;"Times New Roman,Regular"&amp;11Jeff Dasovich
E220/Midterm
Professor Aceves
October  30, 2000&amp;"Arial,Regular"&amp;10
Page &amp;P</oddHeader>
  </headerFooter>
  <rowBreaks count="2" manualBreakCount="2">
    <brk id="26" max="16383" man="1"/>
    <brk id="54" max="10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jdasovic</dc:creator>
  <cp:lastModifiedBy>Havlíček Jan</cp:lastModifiedBy>
  <cp:lastPrinted>2000-10-30T05:53:28Z</cp:lastPrinted>
  <dcterms:created xsi:type="dcterms:W3CDTF">2000-10-26T01:54:35Z</dcterms:created>
  <dcterms:modified xsi:type="dcterms:W3CDTF">2023-09-10T12:22:08Z</dcterms:modified>
</cp:coreProperties>
</file>