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<sst xmlns="http://schemas.openxmlformats.org/spreadsheetml/2006/main" count="434" uniqueCount="183">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</sst>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25" fillId="0" borderId="0" xfId="0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1196340</xdr:colOff>
          <xdr:row>0</xdr:row>
          <xdr:rowOff>15240</xdr:rowOff>
        </xdr:from>
        <xdr:to>
          <xdr:col>15</xdr:col>
          <xdr:colOff>441960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00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-0.20000000000000018</v>
          </cell>
          <cell r="P28">
            <v>-3.0000000000000027E-2</v>
          </cell>
          <cell r="R28">
            <v>6.5000000000000002E-2</v>
          </cell>
          <cell r="V28">
            <v>0.14899999999999999</v>
          </cell>
          <cell r="AB28">
            <v>0.15</v>
          </cell>
          <cell r="AH28">
            <v>0.32</v>
          </cell>
        </row>
        <row r="29">
          <cell r="M29">
            <v>-0.33000000000000029</v>
          </cell>
          <cell r="P29">
            <v>-0.15500000000000003</v>
          </cell>
          <cell r="R29">
            <v>-4.4999999999999998E-2</v>
          </cell>
          <cell r="S29">
            <v>-0.03</v>
          </cell>
          <cell r="V29">
            <v>-3.3000000200000004E-2</v>
          </cell>
          <cell r="W29">
            <v>-2.3000000000000003E-2</v>
          </cell>
          <cell r="Y29">
            <v>-2.3333333133333335E-2</v>
          </cell>
          <cell r="AB29">
            <v>-0.1</v>
          </cell>
          <cell r="AC29">
            <v>-2.0000000000000018E-2</v>
          </cell>
          <cell r="AE29">
            <v>-2.5000000000000008E-2</v>
          </cell>
          <cell r="AH29">
            <v>0.12</v>
          </cell>
        </row>
        <row r="30">
          <cell r="M30">
            <v>-0.32000000000000028</v>
          </cell>
          <cell r="P30">
            <v>-0.10999999999999988</v>
          </cell>
          <cell r="R30">
            <v>-0.16500000000000001</v>
          </cell>
          <cell r="S30">
            <v>0</v>
          </cell>
          <cell r="V30">
            <v>-7.3999999999999996E-2</v>
          </cell>
          <cell r="W30">
            <v>-1.4999999999999999E-2</v>
          </cell>
          <cell r="Y30">
            <v>-3.8333333333333323E-2</v>
          </cell>
          <cell r="AB30">
            <v>-0.10428571428571429</v>
          </cell>
          <cell r="AC30">
            <v>-9.285714285714286E-3</v>
          </cell>
          <cell r="AE30">
            <v>-0.02</v>
          </cell>
          <cell r="AH30">
            <v>7.0000000000000007E-2</v>
          </cell>
        </row>
        <row r="31">
          <cell r="M31">
            <v>-9.5000000000000195E-2</v>
          </cell>
          <cell r="P31">
            <v>-5.0000000000000044E-2</v>
          </cell>
          <cell r="R31">
            <v>-3.5000000000000003E-2</v>
          </cell>
          <cell r="S31">
            <v>4.9999999999999975E-3</v>
          </cell>
          <cell r="V31">
            <v>-1.2E-2</v>
          </cell>
          <cell r="W31">
            <v>1.0000000000000009E-3</v>
          </cell>
          <cell r="Y31">
            <v>7.6666666666666741E-3</v>
          </cell>
          <cell r="AB31">
            <v>7.1428571428571425E-2</v>
          </cell>
          <cell r="AC31">
            <v>-8.5714285714285771E-3</v>
          </cell>
          <cell r="AE31">
            <v>0.15999999999999998</v>
          </cell>
          <cell r="AH31">
            <v>0.09</v>
          </cell>
        </row>
        <row r="33">
          <cell r="M33">
            <v>-0.42000000000000015</v>
          </cell>
          <cell r="P33">
            <v>-0.30000000000000004</v>
          </cell>
          <cell r="R33">
            <v>-0.3</v>
          </cell>
          <cell r="S33">
            <v>1.5000000000000013E-2</v>
          </cell>
          <cell r="V33">
            <v>-0.246</v>
          </cell>
          <cell r="W33">
            <v>1.4000000000000012E-2</v>
          </cell>
          <cell r="Y33">
            <v>-0.2286666666666666</v>
          </cell>
          <cell r="AB33">
            <v>-0.35571428571428571</v>
          </cell>
          <cell r="AC33">
            <v>1.0000000000000009E-2</v>
          </cell>
          <cell r="AE33">
            <v>-0.33500000000000002</v>
          </cell>
          <cell r="AH33">
            <v>-0.2</v>
          </cell>
        </row>
        <row r="34">
          <cell r="M34">
            <v>-0.29500000000000015</v>
          </cell>
          <cell r="P34">
            <v>-0.17999999999999994</v>
          </cell>
          <cell r="R34">
            <v>-0.185</v>
          </cell>
          <cell r="S34">
            <v>0</v>
          </cell>
          <cell r="V34">
            <v>-0.16999999999999998</v>
          </cell>
          <cell r="W34">
            <v>0</v>
          </cell>
          <cell r="Y34">
            <v>-0.16433333333333336</v>
          </cell>
          <cell r="AB34">
            <v>-0.12714285714285717</v>
          </cell>
          <cell r="AC34">
            <v>0</v>
          </cell>
          <cell r="AE34">
            <v>-0.10666666666666667</v>
          </cell>
          <cell r="AH34">
            <v>-0.1275</v>
          </cell>
        </row>
        <row r="35">
          <cell r="M35">
            <v>-2.1150000000000002</v>
          </cell>
          <cell r="P35">
            <v>-0.19999999999999996</v>
          </cell>
          <cell r="R35">
            <v>-0.15</v>
          </cell>
          <cell r="S35">
            <v>0</v>
          </cell>
          <cell r="V35">
            <v>-0.13400000000000001</v>
          </cell>
          <cell r="W35">
            <v>9.9999999999997313E-4</v>
          </cell>
          <cell r="Y35">
            <v>-0.13366666666666668</v>
          </cell>
          <cell r="AB35">
            <v>-9.3214285714285708E-2</v>
          </cell>
          <cell r="AC35">
            <v>0</v>
          </cell>
          <cell r="AE35">
            <v>-7.5000000000000011E-2</v>
          </cell>
          <cell r="AH35">
            <v>-0.1125</v>
          </cell>
        </row>
        <row r="36">
          <cell r="M36">
            <v>-0.17500000000000027</v>
          </cell>
          <cell r="P36">
            <v>-0.17999999999999994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-0.12916666666666668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-0.4700000000000002</v>
          </cell>
          <cell r="P39">
            <v>-0.39999999999999991</v>
          </cell>
          <cell r="R39">
            <v>-0.39</v>
          </cell>
          <cell r="S39">
            <v>1.9999999999999962E-2</v>
          </cell>
          <cell r="V39">
            <v>-0.33500000000000002</v>
          </cell>
          <cell r="W39">
            <v>2.0000000000000018E-2</v>
          </cell>
          <cell r="Y39">
            <v>-0.32633333333333331</v>
          </cell>
          <cell r="AB39">
            <v>-0.54999999999999993</v>
          </cell>
          <cell r="AC39">
            <v>1.000000000000012E-2</v>
          </cell>
          <cell r="AE39">
            <v>-0.55000000000000004</v>
          </cell>
          <cell r="AH39">
            <v>-0.27</v>
          </cell>
        </row>
        <row r="40">
          <cell r="M40">
            <v>-0.49500000000000011</v>
          </cell>
          <cell r="P40">
            <v>-0.7649999999999999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-0.49500000000000011</v>
          </cell>
          <cell r="P41">
            <v>-0.35999999999999988</v>
          </cell>
          <cell r="R41">
            <v>-0.185</v>
          </cell>
          <cell r="S41">
            <v>2.4999999999999994E-2</v>
          </cell>
          <cell r="V41">
            <v>-7.1999999999999995E-2</v>
          </cell>
          <cell r="W41">
            <v>-4.7E-2</v>
          </cell>
          <cell r="Y41">
            <v>-0.10833333333333334</v>
          </cell>
          <cell r="AB41">
            <v>-0.35000000000000003</v>
          </cell>
          <cell r="AC41">
            <v>-3.5000000000000031E-2</v>
          </cell>
          <cell r="AE41">
            <v>-0.34999999999999992</v>
          </cell>
          <cell r="AH41">
            <v>2.8000000000000004E-2</v>
          </cell>
        </row>
        <row r="42">
          <cell r="M42">
            <v>-0.4870000000000001</v>
          </cell>
          <cell r="P42">
            <v>-0.35899999999999999</v>
          </cell>
          <cell r="R42">
            <v>-0.39701189681646998</v>
          </cell>
          <cell r="S42">
            <v>6.7988103183530046E-2</v>
          </cell>
          <cell r="V42">
            <v>-0.43740237936329401</v>
          </cell>
          <cell r="W42">
            <v>1.5597620636706E-2</v>
          </cell>
          <cell r="Y42">
            <v>-0.45999999999999996</v>
          </cell>
          <cell r="AB42">
            <v>-0.4900000000000001</v>
          </cell>
          <cell r="AC42">
            <v>-2.7000000000000079E-2</v>
          </cell>
          <cell r="AE42">
            <v>-0.49</v>
          </cell>
          <cell r="AH42">
            <v>-0.42000000000000004</v>
          </cell>
        </row>
        <row r="43">
          <cell r="M43">
            <v>-0.50500000000000012</v>
          </cell>
          <cell r="P43">
            <v>-0.39999999999999991</v>
          </cell>
          <cell r="R43">
            <v>-0.43</v>
          </cell>
          <cell r="S43">
            <v>4.9999999999999989E-2</v>
          </cell>
          <cell r="V43">
            <v>-0.39100000000000001</v>
          </cell>
          <cell r="W43">
            <v>3.3999999999999975E-2</v>
          </cell>
          <cell r="Y43">
            <v>-0.38633333333333331</v>
          </cell>
          <cell r="AB43">
            <v>-0.67499999999999993</v>
          </cell>
          <cell r="AC43">
            <v>1.0000000000000009E-2</v>
          </cell>
          <cell r="AE43">
            <v>-0.67500000000000016</v>
          </cell>
          <cell r="AH43">
            <v>-0.33</v>
          </cell>
        </row>
        <row r="49">
          <cell r="L49">
            <v>2.1150000000000002</v>
          </cell>
          <cell r="O49">
            <v>2.1150000000000002</v>
          </cell>
          <cell r="R49">
            <v>2.2269999999999999</v>
          </cell>
          <cell r="V49">
            <v>2.6569999999999996</v>
          </cell>
          <cell r="AB49">
            <v>2.7922857142857138</v>
          </cell>
          <cell r="AH49">
            <v>3.2469999999999999</v>
          </cell>
        </row>
        <row r="60">
          <cell r="O60">
            <v>11.76067780872795</v>
          </cell>
          <cell r="R60">
            <v>12.487875848690592</v>
          </cell>
          <cell r="V60">
            <v>11.331784746418894</v>
          </cell>
          <cell r="AB60">
            <v>12.529230442176873</v>
          </cell>
          <cell r="AH60">
            <v>9.308109737714803</v>
          </cell>
        </row>
        <row r="61">
          <cell r="O61">
            <v>10.974980299448385</v>
          </cell>
          <cell r="R61">
            <v>10.393258426966291</v>
          </cell>
          <cell r="V61">
            <v>10.07651363938789</v>
          </cell>
          <cell r="AB61">
            <v>11.638479723586107</v>
          </cell>
          <cell r="AH61">
            <v>8.660737987788691</v>
          </cell>
        </row>
        <row r="62">
          <cell r="O62">
            <v>9.6755319148936163</v>
          </cell>
          <cell r="R62">
            <v>9.5559080095162585</v>
          </cell>
          <cell r="V62">
            <v>9.3378151260504225</v>
          </cell>
          <cell r="AB62">
            <v>11.618804795133297</v>
          </cell>
          <cell r="AH62">
            <v>8.5219525497682032</v>
          </cell>
        </row>
        <row r="63">
          <cell r="O63">
            <v>11.666666666666671</v>
          </cell>
          <cell r="R63">
            <v>10.753931544865866</v>
          </cell>
          <cell r="V63">
            <v>10.10740314537783</v>
          </cell>
          <cell r="AB63">
            <v>14.079811243331967</v>
          </cell>
          <cell r="AH63">
            <v>8.8748263620929162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37169</v>
          </cell>
        </row>
      </sheetData>
      <sheetData sheetId="3"/>
      <sheetData sheetId="4"/>
      <sheetData sheetId="5">
        <row r="9">
          <cell r="AC9">
            <v>22.795238095238101</v>
          </cell>
        </row>
        <row r="10">
          <cell r="AC10">
            <v>23.5</v>
          </cell>
        </row>
        <row r="11">
          <cell r="AC11">
            <v>23.540952380952373</v>
          </cell>
        </row>
        <row r="12">
          <cell r="AC12">
            <v>27.305595274425691</v>
          </cell>
        </row>
        <row r="13">
          <cell r="AC13">
            <v>23.66809523809523</v>
          </cell>
        </row>
        <row r="14">
          <cell r="AC14">
            <v>23.516666666666669</v>
          </cell>
        </row>
        <row r="15">
          <cell r="AC15">
            <v>24.516666666666669</v>
          </cell>
        </row>
        <row r="18">
          <cell r="AC18">
            <v>34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2.2270000000000003</v>
          </cell>
        </row>
        <row r="18">
          <cell r="B18">
            <v>2.617</v>
          </cell>
        </row>
        <row r="19">
          <cell r="B19">
            <v>2.83</v>
          </cell>
        </row>
        <row r="20">
          <cell r="B20">
            <v>2.8280000000000003</v>
          </cell>
        </row>
        <row r="21">
          <cell r="B21">
            <v>2.7829999999999999</v>
          </cell>
        </row>
        <row r="22">
          <cell r="B22">
            <v>2.6960000000000002</v>
          </cell>
        </row>
        <row r="23">
          <cell r="B23">
            <v>2.7210000000000001</v>
          </cell>
        </row>
        <row r="24">
          <cell r="B24">
            <v>2.766</v>
          </cell>
        </row>
        <row r="25">
          <cell r="B25">
            <v>2.8080000000000003</v>
          </cell>
        </row>
        <row r="26">
          <cell r="B26">
            <v>2.8440000000000003</v>
          </cell>
        </row>
        <row r="27">
          <cell r="B27">
            <v>2.843</v>
          </cell>
        </row>
        <row r="28">
          <cell r="B28">
            <v>2.8680000000000003</v>
          </cell>
        </row>
        <row r="29">
          <cell r="B29">
            <v>3.0649999999999999</v>
          </cell>
        </row>
        <row r="30">
          <cell r="B30">
            <v>3.2749999999999999</v>
          </cell>
        </row>
        <row r="31">
          <cell r="B31">
            <v>3.395</v>
          </cell>
        </row>
        <row r="32">
          <cell r="B32">
            <v>3.3050000000000002</v>
          </cell>
        </row>
        <row r="33">
          <cell r="B33">
            <v>3.1949999999999998</v>
          </cell>
        </row>
        <row r="34">
          <cell r="B34">
            <v>3.0550000000000002</v>
          </cell>
        </row>
        <row r="35">
          <cell r="B35">
            <v>3.0649999999999999</v>
          </cell>
        </row>
        <row r="36">
          <cell r="B36">
            <v>3.0950000000000002</v>
          </cell>
        </row>
        <row r="37">
          <cell r="B37">
            <v>3.12</v>
          </cell>
        </row>
        <row r="38">
          <cell r="B38">
            <v>3.1420000000000003</v>
          </cell>
        </row>
        <row r="39">
          <cell r="B39">
            <v>3.1480000000000001</v>
          </cell>
        </row>
        <row r="40">
          <cell r="B40">
            <v>3.1630000000000003</v>
          </cell>
        </row>
        <row r="41">
          <cell r="B41">
            <v>3.3420000000000001</v>
          </cell>
        </row>
        <row r="42">
          <cell r="B42">
            <v>3.5150000000000001</v>
          </cell>
        </row>
        <row r="43">
          <cell r="B43">
            <v>3.57</v>
          </cell>
        </row>
        <row r="44">
          <cell r="B44">
            <v>3.4550000000000001</v>
          </cell>
        </row>
        <row r="45">
          <cell r="B45">
            <v>3.3130000000000002</v>
          </cell>
        </row>
        <row r="46">
          <cell r="B46">
            <v>3.1430000000000002</v>
          </cell>
        </row>
        <row r="47">
          <cell r="B47">
            <v>3.1380000000000003</v>
          </cell>
        </row>
        <row r="48">
          <cell r="B48">
            <v>3.17</v>
          </cell>
        </row>
        <row r="49">
          <cell r="B49">
            <v>3.2160000000000002</v>
          </cell>
        </row>
        <row r="50">
          <cell r="B50">
            <v>3.2490000000000001</v>
          </cell>
        </row>
        <row r="51">
          <cell r="B51">
            <v>3.2490000000000001</v>
          </cell>
        </row>
        <row r="52">
          <cell r="B52">
            <v>3.254</v>
          </cell>
        </row>
        <row r="53">
          <cell r="B53">
            <v>3.4120000000000004</v>
          </cell>
        </row>
        <row r="54">
          <cell r="B54">
            <v>3.58</v>
          </cell>
        </row>
        <row r="55">
          <cell r="B55">
            <v>3.6575000000000002</v>
          </cell>
        </row>
        <row r="56">
          <cell r="B56">
            <v>3.5425</v>
          </cell>
        </row>
        <row r="57">
          <cell r="B57">
            <v>3.4005000000000001</v>
          </cell>
        </row>
        <row r="58">
          <cell r="B58">
            <v>3.2305000000000001</v>
          </cell>
        </row>
        <row r="59">
          <cell r="B59">
            <v>3.2255000000000003</v>
          </cell>
        </row>
        <row r="60">
          <cell r="B60">
            <v>3.2574999999999998</v>
          </cell>
        </row>
        <row r="61">
          <cell r="B61">
            <v>3.3035000000000001</v>
          </cell>
        </row>
        <row r="62">
          <cell r="B62">
            <v>3.3365</v>
          </cell>
        </row>
        <row r="63">
          <cell r="B63">
            <v>3.3365</v>
          </cell>
        </row>
        <row r="64">
          <cell r="B64">
            <v>3.3415000000000004</v>
          </cell>
        </row>
        <row r="65">
          <cell r="B65">
            <v>3.4995000000000003</v>
          </cell>
        </row>
        <row r="66">
          <cell r="B66">
            <v>3.6675</v>
          </cell>
        </row>
        <row r="67">
          <cell r="B67">
            <v>3.75</v>
          </cell>
        </row>
        <row r="68">
          <cell r="B68">
            <v>3.6349999999999998</v>
          </cell>
        </row>
        <row r="69">
          <cell r="B69">
            <v>3.4930000000000003</v>
          </cell>
        </row>
        <row r="70">
          <cell r="B70">
            <v>3.323</v>
          </cell>
        </row>
        <row r="71">
          <cell r="B71">
            <v>3.3180000000000001</v>
          </cell>
        </row>
        <row r="72">
          <cell r="B72">
            <v>3.35</v>
          </cell>
        </row>
        <row r="73">
          <cell r="B73">
            <v>3.3960000000000004</v>
          </cell>
        </row>
        <row r="74">
          <cell r="B74">
            <v>3.4290000000000003</v>
          </cell>
        </row>
        <row r="75">
          <cell r="B75">
            <v>3.4290000000000003</v>
          </cell>
        </row>
        <row r="76">
          <cell r="B76">
            <v>3.4340000000000002</v>
          </cell>
        </row>
        <row r="77">
          <cell r="B77">
            <v>3.5920000000000001</v>
          </cell>
        </row>
        <row r="78">
          <cell r="B78">
            <v>3.76</v>
          </cell>
        </row>
        <row r="79">
          <cell r="B79">
            <v>3.8450000000000002</v>
          </cell>
        </row>
        <row r="80">
          <cell r="B80">
            <v>3.73</v>
          </cell>
        </row>
        <row r="81">
          <cell r="B81">
            <v>3.5880000000000001</v>
          </cell>
        </row>
        <row r="82">
          <cell r="B82">
            <v>3.4180000000000001</v>
          </cell>
        </row>
        <row r="83">
          <cell r="B83">
            <v>3.4130000000000003</v>
          </cell>
        </row>
        <row r="84">
          <cell r="B84">
            <v>3.4449999999999998</v>
          </cell>
        </row>
        <row r="85">
          <cell r="B85">
            <v>3.4910000000000001</v>
          </cell>
        </row>
        <row r="86">
          <cell r="B86">
            <v>3.524</v>
          </cell>
        </row>
        <row r="87">
          <cell r="B87">
            <v>3.524</v>
          </cell>
        </row>
        <row r="88">
          <cell r="B88">
            <v>3.5290000000000004</v>
          </cell>
        </row>
        <row r="89">
          <cell r="B89">
            <v>3.6870000000000003</v>
          </cell>
        </row>
        <row r="90">
          <cell r="B90">
            <v>3.855</v>
          </cell>
        </row>
        <row r="91">
          <cell r="B91">
            <v>3.9424999999999999</v>
          </cell>
        </row>
        <row r="92">
          <cell r="B92">
            <v>3.8275000000000001</v>
          </cell>
        </row>
        <row r="93">
          <cell r="B93">
            <v>3.6855000000000002</v>
          </cell>
        </row>
        <row r="94">
          <cell r="B94">
            <v>3.5155000000000003</v>
          </cell>
        </row>
        <row r="95">
          <cell r="B95">
            <v>3.5105</v>
          </cell>
        </row>
        <row r="96">
          <cell r="B96">
            <v>3.5425</v>
          </cell>
        </row>
        <row r="97">
          <cell r="B97">
            <v>3.5885000000000002</v>
          </cell>
        </row>
        <row r="98">
          <cell r="B98">
            <v>3.6215000000000002</v>
          </cell>
        </row>
        <row r="99">
          <cell r="B99">
            <v>3.6215000000000002</v>
          </cell>
        </row>
        <row r="100">
          <cell r="B100">
            <v>3.6265000000000001</v>
          </cell>
        </row>
        <row r="101">
          <cell r="B101">
            <v>3.7845</v>
          </cell>
        </row>
        <row r="102">
          <cell r="B102">
            <v>3.9525000000000001</v>
          </cell>
        </row>
        <row r="103">
          <cell r="B103">
            <v>4.0425000000000004</v>
          </cell>
        </row>
        <row r="104">
          <cell r="B104">
            <v>3.9275000000000002</v>
          </cell>
        </row>
        <row r="105">
          <cell r="B105">
            <v>3.7855000000000003</v>
          </cell>
        </row>
        <row r="106">
          <cell r="B106">
            <v>3.6155000000000004</v>
          </cell>
        </row>
        <row r="107">
          <cell r="B107">
            <v>3.6105</v>
          </cell>
        </row>
        <row r="108">
          <cell r="B108">
            <v>3.6425000000000001</v>
          </cell>
        </row>
        <row r="109">
          <cell r="B109">
            <v>3.6885000000000003</v>
          </cell>
        </row>
        <row r="110">
          <cell r="B110">
            <v>3.7215000000000003</v>
          </cell>
        </row>
        <row r="111">
          <cell r="B111">
            <v>3.7215000000000003</v>
          </cell>
        </row>
        <row r="112">
          <cell r="B112">
            <v>3.7265000000000001</v>
          </cell>
        </row>
        <row r="113">
          <cell r="B113">
            <v>3.8845000000000001</v>
          </cell>
        </row>
        <row r="114">
          <cell r="B114">
            <v>4.0525000000000002</v>
          </cell>
        </row>
        <row r="115">
          <cell r="B115">
            <v>4.1449999999999996</v>
          </cell>
        </row>
        <row r="116">
          <cell r="B116">
            <v>4.03</v>
          </cell>
        </row>
        <row r="117">
          <cell r="B117">
            <v>3.8880000000000003</v>
          </cell>
        </row>
        <row r="118">
          <cell r="B118">
            <v>3.718</v>
          </cell>
        </row>
        <row r="119">
          <cell r="B119">
            <v>3.7130000000000001</v>
          </cell>
        </row>
        <row r="120">
          <cell r="B120">
            <v>3.7450000000000001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37170</v>
          </cell>
          <cell r="B7">
            <v>23.65</v>
          </cell>
          <cell r="C7">
            <v>23.25</v>
          </cell>
          <cell r="D7">
            <v>21.6</v>
          </cell>
          <cell r="E7">
            <v>24.12</v>
          </cell>
          <cell r="F7">
            <v>24.13</v>
          </cell>
          <cell r="G7">
            <v>24.65</v>
          </cell>
          <cell r="I7">
            <v>24.13</v>
          </cell>
          <cell r="R7">
            <v>34.999996185302734</v>
          </cell>
        </row>
        <row r="8">
          <cell r="A8">
            <v>37172</v>
          </cell>
          <cell r="B8">
            <v>23.85</v>
          </cell>
          <cell r="C8">
            <v>23.5</v>
          </cell>
          <cell r="D8">
            <v>22.7</v>
          </cell>
          <cell r="E8">
            <v>20.09</v>
          </cell>
          <cell r="F8">
            <v>24.03</v>
          </cell>
          <cell r="G8">
            <v>24.85</v>
          </cell>
          <cell r="I8">
            <v>24.03</v>
          </cell>
          <cell r="R8">
            <v>35</v>
          </cell>
        </row>
        <row r="9">
          <cell r="A9">
            <v>37173</v>
          </cell>
          <cell r="B9">
            <v>23.5</v>
          </cell>
          <cell r="C9">
            <v>23.5</v>
          </cell>
          <cell r="D9">
            <v>22.8</v>
          </cell>
          <cell r="E9">
            <v>23.97</v>
          </cell>
          <cell r="F9">
            <v>23.65</v>
          </cell>
          <cell r="G9">
            <v>24.5</v>
          </cell>
          <cell r="I9">
            <v>27.1875</v>
          </cell>
          <cell r="R9">
            <v>43</v>
          </cell>
        </row>
        <row r="10">
          <cell r="A10">
            <v>37174</v>
          </cell>
          <cell r="B10">
            <v>23.5</v>
          </cell>
          <cell r="C10">
            <v>23.5</v>
          </cell>
          <cell r="D10">
            <v>22.8</v>
          </cell>
          <cell r="E10">
            <v>23.7</v>
          </cell>
          <cell r="F10">
            <v>23.65</v>
          </cell>
          <cell r="G10">
            <v>24.5</v>
          </cell>
          <cell r="I10">
            <v>27.1875</v>
          </cell>
          <cell r="R10">
            <v>39.75</v>
          </cell>
        </row>
        <row r="11">
          <cell r="A11">
            <v>37175</v>
          </cell>
          <cell r="B11">
            <v>23.5</v>
          </cell>
          <cell r="C11">
            <v>23.5</v>
          </cell>
          <cell r="D11">
            <v>22.8</v>
          </cell>
          <cell r="E11">
            <v>23.7</v>
          </cell>
          <cell r="F11">
            <v>23.65</v>
          </cell>
          <cell r="G11">
            <v>24.5</v>
          </cell>
          <cell r="I11">
            <v>27.1875</v>
          </cell>
          <cell r="R11">
            <v>39.75</v>
          </cell>
        </row>
        <row r="12">
          <cell r="A12">
            <v>37176</v>
          </cell>
          <cell r="B12">
            <v>23.5</v>
          </cell>
          <cell r="C12">
            <v>23.5</v>
          </cell>
          <cell r="D12">
            <v>22.8</v>
          </cell>
          <cell r="E12">
            <v>23.7</v>
          </cell>
          <cell r="F12">
            <v>23.65</v>
          </cell>
          <cell r="G12">
            <v>24.5</v>
          </cell>
          <cell r="I12">
            <v>27.1875</v>
          </cell>
          <cell r="R12">
            <v>39.75</v>
          </cell>
        </row>
        <row r="13">
          <cell r="A13">
            <v>37177</v>
          </cell>
          <cell r="B13">
            <v>23.5</v>
          </cell>
          <cell r="C13">
            <v>23.5</v>
          </cell>
          <cell r="D13">
            <v>22.8</v>
          </cell>
          <cell r="E13">
            <v>23.7</v>
          </cell>
          <cell r="F13">
            <v>23.65</v>
          </cell>
          <cell r="G13">
            <v>24.5</v>
          </cell>
          <cell r="I13">
            <v>31.450000762939499</v>
          </cell>
          <cell r="R13">
            <v>32.499996185302734</v>
          </cell>
        </row>
        <row r="14">
          <cell r="A14">
            <v>37179</v>
          </cell>
          <cell r="B14">
            <v>23.5</v>
          </cell>
          <cell r="C14">
            <v>23.5</v>
          </cell>
          <cell r="D14">
            <v>22.8</v>
          </cell>
          <cell r="E14">
            <v>23.7</v>
          </cell>
          <cell r="F14">
            <v>23.65</v>
          </cell>
          <cell r="G14">
            <v>24.5</v>
          </cell>
          <cell r="I14">
            <v>27.1875</v>
          </cell>
          <cell r="R14">
            <v>39.75</v>
          </cell>
        </row>
        <row r="15">
          <cell r="A15">
            <v>37180</v>
          </cell>
          <cell r="B15">
            <v>23.5</v>
          </cell>
          <cell r="C15">
            <v>23.5</v>
          </cell>
          <cell r="D15">
            <v>22.8</v>
          </cell>
          <cell r="E15">
            <v>23.7</v>
          </cell>
          <cell r="F15">
            <v>23.65</v>
          </cell>
          <cell r="G15">
            <v>24.5</v>
          </cell>
          <cell r="I15">
            <v>27.1875</v>
          </cell>
          <cell r="R15">
            <v>39.75</v>
          </cell>
        </row>
        <row r="16">
          <cell r="A16">
            <v>37181</v>
          </cell>
          <cell r="B16">
            <v>23.5</v>
          </cell>
          <cell r="C16">
            <v>23.5</v>
          </cell>
          <cell r="D16">
            <v>22.8</v>
          </cell>
          <cell r="E16">
            <v>23.7</v>
          </cell>
          <cell r="F16">
            <v>23.65</v>
          </cell>
          <cell r="G16">
            <v>24.5</v>
          </cell>
          <cell r="I16">
            <v>27.1875</v>
          </cell>
          <cell r="R16">
            <v>39.75</v>
          </cell>
        </row>
        <row r="17">
          <cell r="A17">
            <v>37182</v>
          </cell>
          <cell r="B17">
            <v>23.5</v>
          </cell>
          <cell r="C17">
            <v>23.5</v>
          </cell>
          <cell r="D17">
            <v>22.8</v>
          </cell>
          <cell r="E17">
            <v>23.7</v>
          </cell>
          <cell r="F17">
            <v>23.65</v>
          </cell>
          <cell r="G17">
            <v>24.5</v>
          </cell>
          <cell r="I17">
            <v>27.1875</v>
          </cell>
          <cell r="R17">
            <v>39.75</v>
          </cell>
        </row>
        <row r="18">
          <cell r="A18">
            <v>37183</v>
          </cell>
          <cell r="B18">
            <v>23.5</v>
          </cell>
          <cell r="C18">
            <v>23.5</v>
          </cell>
          <cell r="D18">
            <v>22.8</v>
          </cell>
          <cell r="E18">
            <v>23.7</v>
          </cell>
          <cell r="F18">
            <v>23.65</v>
          </cell>
          <cell r="G18">
            <v>24.5</v>
          </cell>
          <cell r="I18">
            <v>27.1875</v>
          </cell>
          <cell r="R18">
            <v>39.75</v>
          </cell>
        </row>
        <row r="19">
          <cell r="A19">
            <v>37184</v>
          </cell>
          <cell r="B19">
            <v>23.5</v>
          </cell>
          <cell r="C19">
            <v>23.5</v>
          </cell>
          <cell r="D19">
            <v>22.8</v>
          </cell>
          <cell r="E19">
            <v>23.7</v>
          </cell>
          <cell r="F19">
            <v>23.65</v>
          </cell>
          <cell r="G19">
            <v>24.5</v>
          </cell>
          <cell r="I19">
            <v>30.25</v>
          </cell>
          <cell r="R19">
            <v>32.5</v>
          </cell>
        </row>
        <row r="20">
          <cell r="A20">
            <v>37186</v>
          </cell>
          <cell r="B20">
            <v>23.5</v>
          </cell>
          <cell r="C20">
            <v>23.5</v>
          </cell>
          <cell r="D20">
            <v>22.8</v>
          </cell>
          <cell r="E20">
            <v>23.7</v>
          </cell>
          <cell r="F20">
            <v>23.65</v>
          </cell>
          <cell r="G20">
            <v>24.5</v>
          </cell>
          <cell r="I20">
            <v>27.1875</v>
          </cell>
          <cell r="R20">
            <v>39.75</v>
          </cell>
        </row>
        <row r="21">
          <cell r="A21">
            <v>37187</v>
          </cell>
          <cell r="B21">
            <v>23.5</v>
          </cell>
          <cell r="C21">
            <v>23.5</v>
          </cell>
          <cell r="D21">
            <v>22.8</v>
          </cell>
          <cell r="E21">
            <v>23.7</v>
          </cell>
          <cell r="F21">
            <v>23.65</v>
          </cell>
          <cell r="G21">
            <v>24.5</v>
          </cell>
          <cell r="I21">
            <v>27.1875</v>
          </cell>
          <cell r="R21">
            <v>39.75</v>
          </cell>
        </row>
        <row r="22">
          <cell r="A22">
            <v>37188</v>
          </cell>
          <cell r="B22">
            <v>23.5</v>
          </cell>
          <cell r="C22">
            <v>23.5</v>
          </cell>
          <cell r="D22">
            <v>22.8</v>
          </cell>
          <cell r="E22">
            <v>23.7</v>
          </cell>
          <cell r="F22">
            <v>23.65</v>
          </cell>
          <cell r="G22">
            <v>24.5</v>
          </cell>
          <cell r="I22">
            <v>27.1875</v>
          </cell>
          <cell r="R22">
            <v>39.75</v>
          </cell>
        </row>
        <row r="23">
          <cell r="A23">
            <v>37189</v>
          </cell>
          <cell r="B23">
            <v>23.5</v>
          </cell>
          <cell r="C23">
            <v>23.5</v>
          </cell>
          <cell r="D23">
            <v>22.8</v>
          </cell>
          <cell r="E23">
            <v>23.7</v>
          </cell>
          <cell r="F23">
            <v>23.65</v>
          </cell>
          <cell r="G23">
            <v>24.5</v>
          </cell>
          <cell r="I23">
            <v>27.1875</v>
          </cell>
          <cell r="R23">
            <v>39.75</v>
          </cell>
        </row>
        <row r="24">
          <cell r="A24">
            <v>37190</v>
          </cell>
          <cell r="B24">
            <v>23.5</v>
          </cell>
          <cell r="C24">
            <v>23.5</v>
          </cell>
          <cell r="D24">
            <v>22.8</v>
          </cell>
          <cell r="E24">
            <v>23.7</v>
          </cell>
          <cell r="F24">
            <v>23.65</v>
          </cell>
          <cell r="G24">
            <v>24.5</v>
          </cell>
          <cell r="I24">
            <v>27.1875</v>
          </cell>
          <cell r="R24">
            <v>39.75</v>
          </cell>
        </row>
        <row r="25">
          <cell r="A25">
            <v>37191</v>
          </cell>
          <cell r="B25">
            <v>23.5</v>
          </cell>
          <cell r="C25">
            <v>23.5</v>
          </cell>
          <cell r="D25">
            <v>22.8</v>
          </cell>
          <cell r="E25">
            <v>23.7</v>
          </cell>
          <cell r="F25">
            <v>23.65</v>
          </cell>
          <cell r="G25">
            <v>24.5</v>
          </cell>
          <cell r="I25">
            <v>25.5</v>
          </cell>
          <cell r="R25">
            <v>32.5</v>
          </cell>
        </row>
        <row r="26">
          <cell r="A26">
            <v>37193</v>
          </cell>
          <cell r="B26">
            <v>23.5</v>
          </cell>
          <cell r="C26">
            <v>23.5</v>
          </cell>
          <cell r="D26">
            <v>22.8</v>
          </cell>
          <cell r="E26">
            <v>23.7</v>
          </cell>
          <cell r="F26">
            <v>23.65</v>
          </cell>
          <cell r="G26">
            <v>24.5</v>
          </cell>
          <cell r="I26">
            <v>27.1875</v>
          </cell>
          <cell r="R26">
            <v>39.75</v>
          </cell>
        </row>
        <row r="27">
          <cell r="A27">
            <v>37194</v>
          </cell>
          <cell r="B27">
            <v>23.5</v>
          </cell>
          <cell r="C27">
            <v>23.5</v>
          </cell>
          <cell r="D27">
            <v>22.8</v>
          </cell>
          <cell r="E27">
            <v>23.7</v>
          </cell>
          <cell r="F27">
            <v>23.65</v>
          </cell>
          <cell r="G27">
            <v>24.5</v>
          </cell>
          <cell r="I27">
            <v>27.1875</v>
          </cell>
          <cell r="R27">
            <v>39.75</v>
          </cell>
        </row>
        <row r="28">
          <cell r="A28">
            <v>37195</v>
          </cell>
          <cell r="B28">
            <v>23.5</v>
          </cell>
          <cell r="C28">
            <v>23.5</v>
          </cell>
          <cell r="D28">
            <v>22.8</v>
          </cell>
          <cell r="E28">
            <v>23.7</v>
          </cell>
          <cell r="F28">
            <v>23.65</v>
          </cell>
          <cell r="G28">
            <v>24.5</v>
          </cell>
          <cell r="I28">
            <v>27.1875</v>
          </cell>
          <cell r="R28">
            <v>39.75</v>
          </cell>
        </row>
        <row r="29">
          <cell r="A29">
            <v>37196</v>
          </cell>
          <cell r="B29">
            <v>24.75</v>
          </cell>
          <cell r="C29">
            <v>27.75</v>
          </cell>
          <cell r="D29">
            <v>27</v>
          </cell>
          <cell r="E29">
            <v>26.9</v>
          </cell>
          <cell r="F29">
            <v>25.65</v>
          </cell>
          <cell r="G29">
            <v>25.75</v>
          </cell>
          <cell r="I29">
            <v>24.9</v>
          </cell>
          <cell r="R29">
            <v>38.699996948242188</v>
          </cell>
        </row>
        <row r="30">
          <cell r="A30">
            <v>37197</v>
          </cell>
          <cell r="B30">
            <v>24.75</v>
          </cell>
          <cell r="C30">
            <v>27.75</v>
          </cell>
          <cell r="D30">
            <v>27</v>
          </cell>
          <cell r="E30">
            <v>26.9</v>
          </cell>
          <cell r="F30">
            <v>25.65</v>
          </cell>
          <cell r="G30">
            <v>25.75</v>
          </cell>
          <cell r="I30">
            <v>24.9</v>
          </cell>
          <cell r="R30">
            <v>38.699996948242188</v>
          </cell>
        </row>
        <row r="31">
          <cell r="A31">
            <v>37198</v>
          </cell>
          <cell r="B31">
            <v>24.75</v>
          </cell>
          <cell r="C31">
            <v>27.75</v>
          </cell>
          <cell r="D31">
            <v>27</v>
          </cell>
          <cell r="E31">
            <v>26.9</v>
          </cell>
          <cell r="F31">
            <v>25.65</v>
          </cell>
          <cell r="G31">
            <v>25.75</v>
          </cell>
          <cell r="I31">
            <v>24.899999618530298</v>
          </cell>
          <cell r="R31">
            <v>37.619996643066408</v>
          </cell>
        </row>
        <row r="32">
          <cell r="A32">
            <v>37200</v>
          </cell>
          <cell r="B32">
            <v>24.75</v>
          </cell>
          <cell r="C32">
            <v>27.75</v>
          </cell>
          <cell r="D32">
            <v>27</v>
          </cell>
          <cell r="E32">
            <v>26.9</v>
          </cell>
          <cell r="F32">
            <v>25.65</v>
          </cell>
          <cell r="G32">
            <v>25.75</v>
          </cell>
          <cell r="I32">
            <v>20.174999237060501</v>
          </cell>
          <cell r="R32">
            <v>38.699996643066406</v>
          </cell>
        </row>
        <row r="33">
          <cell r="A33">
            <v>37225</v>
          </cell>
          <cell r="B33">
            <v>24.75</v>
          </cell>
          <cell r="C33">
            <v>27.75</v>
          </cell>
          <cell r="D33">
            <v>27</v>
          </cell>
          <cell r="E33">
            <v>26.9</v>
          </cell>
          <cell r="F33">
            <v>25.65</v>
          </cell>
          <cell r="G33">
            <v>25.75</v>
          </cell>
          <cell r="I33">
            <v>25.65</v>
          </cell>
          <cell r="R33">
            <v>36.699996948242188</v>
          </cell>
        </row>
        <row r="34">
          <cell r="A34">
            <v>37226</v>
          </cell>
          <cell r="B34">
            <v>29.5</v>
          </cell>
          <cell r="C34">
            <v>34.25</v>
          </cell>
          <cell r="D34">
            <v>34</v>
          </cell>
          <cell r="E34">
            <v>32.75</v>
          </cell>
          <cell r="F34">
            <v>29.95</v>
          </cell>
          <cell r="G34">
            <v>31.5</v>
          </cell>
          <cell r="I34">
            <v>29.95</v>
          </cell>
          <cell r="R34">
            <v>43.549999237060547</v>
          </cell>
        </row>
        <row r="35">
          <cell r="A35">
            <v>37257</v>
          </cell>
          <cell r="B35">
            <v>30</v>
          </cell>
          <cell r="C35">
            <v>33.5</v>
          </cell>
          <cell r="D35">
            <v>33.75</v>
          </cell>
          <cell r="E35">
            <v>34</v>
          </cell>
          <cell r="F35">
            <v>31.75</v>
          </cell>
          <cell r="G35">
            <v>31.5</v>
          </cell>
          <cell r="I35">
            <v>31.75</v>
          </cell>
          <cell r="R35">
            <v>45.158513336181642</v>
          </cell>
        </row>
        <row r="36">
          <cell r="A36">
            <v>37288</v>
          </cell>
          <cell r="B36">
            <v>29</v>
          </cell>
          <cell r="C36">
            <v>31.4</v>
          </cell>
          <cell r="D36">
            <v>31.5</v>
          </cell>
          <cell r="E36">
            <v>33.5</v>
          </cell>
          <cell r="F36">
            <v>31.75</v>
          </cell>
          <cell r="G36">
            <v>30.25</v>
          </cell>
          <cell r="I36">
            <v>31.75</v>
          </cell>
          <cell r="R36">
            <v>44.774737548828128</v>
          </cell>
        </row>
        <row r="37">
          <cell r="A37">
            <v>37316</v>
          </cell>
          <cell r="B37">
            <v>29</v>
          </cell>
          <cell r="C37">
            <v>28</v>
          </cell>
          <cell r="D37">
            <v>28</v>
          </cell>
          <cell r="E37">
            <v>31.5</v>
          </cell>
          <cell r="F37">
            <v>29.5</v>
          </cell>
          <cell r="G37">
            <v>30.25</v>
          </cell>
          <cell r="I37">
            <v>29.5</v>
          </cell>
          <cell r="R37">
            <v>43.549059753417971</v>
          </cell>
        </row>
        <row r="38">
          <cell r="A38">
            <v>37347</v>
          </cell>
          <cell r="B38">
            <v>29.5</v>
          </cell>
          <cell r="C38">
            <v>29.25</v>
          </cell>
          <cell r="D38">
            <v>27.25</v>
          </cell>
          <cell r="E38">
            <v>29.25</v>
          </cell>
          <cell r="F38">
            <v>29.25</v>
          </cell>
          <cell r="G38">
            <v>31.5</v>
          </cell>
          <cell r="I38">
            <v>29.25</v>
          </cell>
          <cell r="R38">
            <v>40.914276885986325</v>
          </cell>
        </row>
        <row r="39">
          <cell r="A39">
            <v>37377</v>
          </cell>
          <cell r="B39">
            <v>32.5</v>
          </cell>
          <cell r="C39">
            <v>29</v>
          </cell>
          <cell r="D39">
            <v>26.5</v>
          </cell>
          <cell r="E39">
            <v>29.25</v>
          </cell>
          <cell r="F39">
            <v>32.5</v>
          </cell>
          <cell r="G39">
            <v>35.5</v>
          </cell>
          <cell r="I39">
            <v>29.25</v>
          </cell>
          <cell r="R39">
            <v>41.389286804199216</v>
          </cell>
        </row>
        <row r="40">
          <cell r="A40">
            <v>37408</v>
          </cell>
          <cell r="B40">
            <v>41</v>
          </cell>
          <cell r="C40">
            <v>30.5</v>
          </cell>
          <cell r="D40">
            <v>28</v>
          </cell>
          <cell r="E40">
            <v>36</v>
          </cell>
          <cell r="F40">
            <v>37.25</v>
          </cell>
          <cell r="G40">
            <v>46</v>
          </cell>
          <cell r="I40">
            <v>36</v>
          </cell>
          <cell r="R40">
            <v>42.229899016157582</v>
          </cell>
        </row>
        <row r="41">
          <cell r="A41">
            <v>37438</v>
          </cell>
          <cell r="B41">
            <v>48</v>
          </cell>
          <cell r="C41">
            <v>43.5</v>
          </cell>
          <cell r="D41">
            <v>40.5</v>
          </cell>
          <cell r="E41">
            <v>44</v>
          </cell>
          <cell r="F41">
            <v>46.5</v>
          </cell>
          <cell r="G41">
            <v>55</v>
          </cell>
          <cell r="I41">
            <v>44</v>
          </cell>
          <cell r="R41">
            <v>44.739682813632847</v>
          </cell>
        </row>
        <row r="42">
          <cell r="A42">
            <v>37469</v>
          </cell>
          <cell r="B42">
            <v>55</v>
          </cell>
          <cell r="C42">
            <v>51</v>
          </cell>
          <cell r="D42">
            <v>48.5</v>
          </cell>
          <cell r="E42">
            <v>51</v>
          </cell>
          <cell r="F42">
            <v>52.5</v>
          </cell>
          <cell r="G42">
            <v>65</v>
          </cell>
          <cell r="I42">
            <v>51</v>
          </cell>
          <cell r="R42">
            <v>45.443388355400472</v>
          </cell>
        </row>
        <row r="43">
          <cell r="A43">
            <v>37500</v>
          </cell>
          <cell r="B43">
            <v>46</v>
          </cell>
          <cell r="C43">
            <v>44</v>
          </cell>
          <cell r="D43">
            <v>40.5</v>
          </cell>
          <cell r="E43">
            <v>43</v>
          </cell>
          <cell r="F43">
            <v>39</v>
          </cell>
          <cell r="G43">
            <v>53</v>
          </cell>
          <cell r="I43">
            <v>39</v>
          </cell>
          <cell r="R43">
            <v>45.431373420333458</v>
          </cell>
        </row>
        <row r="44">
          <cell r="A44">
            <v>37530</v>
          </cell>
          <cell r="B44">
            <v>33.5</v>
          </cell>
          <cell r="C44">
            <v>34</v>
          </cell>
          <cell r="D44">
            <v>35.25</v>
          </cell>
          <cell r="E44">
            <v>37</v>
          </cell>
          <cell r="F44">
            <v>35</v>
          </cell>
          <cell r="G44">
            <v>36</v>
          </cell>
          <cell r="I44">
            <v>35</v>
          </cell>
          <cell r="R44">
            <v>44.154462187364764</v>
          </cell>
        </row>
        <row r="45">
          <cell r="A45">
            <v>37561</v>
          </cell>
          <cell r="B45">
            <v>32</v>
          </cell>
          <cell r="C45">
            <v>32</v>
          </cell>
          <cell r="D45">
            <v>33</v>
          </cell>
          <cell r="E45">
            <v>34.75</v>
          </cell>
          <cell r="F45">
            <v>34.25</v>
          </cell>
          <cell r="G45">
            <v>34</v>
          </cell>
          <cell r="I45">
            <v>34.25</v>
          </cell>
          <cell r="R45">
            <v>49.117737143934036</v>
          </cell>
        </row>
        <row r="46">
          <cell r="A46">
            <v>37591</v>
          </cell>
          <cell r="B46">
            <v>32.5</v>
          </cell>
          <cell r="C46">
            <v>34</v>
          </cell>
          <cell r="D46">
            <v>35</v>
          </cell>
          <cell r="E46">
            <v>37</v>
          </cell>
          <cell r="F46">
            <v>36.5</v>
          </cell>
          <cell r="G46">
            <v>34.5</v>
          </cell>
          <cell r="I46">
            <v>36.5</v>
          </cell>
          <cell r="R46">
            <v>53.021759796668746</v>
          </cell>
        </row>
        <row r="47">
          <cell r="A47">
            <v>37622</v>
          </cell>
          <cell r="B47">
            <v>33.75</v>
          </cell>
          <cell r="C47">
            <v>37</v>
          </cell>
          <cell r="D47">
            <v>38</v>
          </cell>
          <cell r="E47">
            <v>38</v>
          </cell>
          <cell r="F47">
            <v>37.25</v>
          </cell>
          <cell r="G47">
            <v>35.75</v>
          </cell>
          <cell r="I47">
            <v>27.25</v>
          </cell>
          <cell r="R47">
            <v>46.416771667396489</v>
          </cell>
        </row>
        <row r="48">
          <cell r="A48">
            <v>37653</v>
          </cell>
          <cell r="B48">
            <v>33.25</v>
          </cell>
          <cell r="C48">
            <v>34</v>
          </cell>
          <cell r="D48">
            <v>35</v>
          </cell>
          <cell r="E48">
            <v>37</v>
          </cell>
          <cell r="F48">
            <v>36.25</v>
          </cell>
          <cell r="G48">
            <v>35.25</v>
          </cell>
          <cell r="I48">
            <v>26.25</v>
          </cell>
          <cell r="R48">
            <v>45.020817733501147</v>
          </cell>
        </row>
        <row r="49">
          <cell r="A49">
            <v>37681</v>
          </cell>
          <cell r="B49">
            <v>33.25</v>
          </cell>
          <cell r="C49">
            <v>31</v>
          </cell>
          <cell r="D49">
            <v>31</v>
          </cell>
          <cell r="E49">
            <v>34.5</v>
          </cell>
          <cell r="F49">
            <v>33.75</v>
          </cell>
          <cell r="G49">
            <v>35.25</v>
          </cell>
          <cell r="I49">
            <v>23.75</v>
          </cell>
          <cell r="R49">
            <v>43.31099669602176</v>
          </cell>
        </row>
        <row r="50">
          <cell r="A50">
            <v>37712</v>
          </cell>
          <cell r="B50">
            <v>32.75</v>
          </cell>
          <cell r="C50">
            <v>32.5</v>
          </cell>
          <cell r="D50">
            <v>29.5</v>
          </cell>
          <cell r="E50">
            <v>32.25</v>
          </cell>
          <cell r="F50">
            <v>33.25</v>
          </cell>
          <cell r="G50">
            <v>34.75</v>
          </cell>
          <cell r="I50">
            <v>22.25</v>
          </cell>
          <cell r="R50">
            <v>40.663897522697908</v>
          </cell>
        </row>
        <row r="51">
          <cell r="A51">
            <v>37742</v>
          </cell>
          <cell r="B51">
            <v>32.75</v>
          </cell>
          <cell r="C51">
            <v>28.25</v>
          </cell>
          <cell r="D51">
            <v>25</v>
          </cell>
          <cell r="E51">
            <v>33.25</v>
          </cell>
          <cell r="F51">
            <v>34</v>
          </cell>
          <cell r="G51">
            <v>34.75</v>
          </cell>
          <cell r="I51">
            <v>23.25</v>
          </cell>
          <cell r="R51">
            <v>40.825552066401102</v>
          </cell>
        </row>
        <row r="52">
          <cell r="A52">
            <v>37773</v>
          </cell>
          <cell r="B52">
            <v>37.25</v>
          </cell>
          <cell r="C52">
            <v>29.25</v>
          </cell>
          <cell r="D52">
            <v>26</v>
          </cell>
          <cell r="E52">
            <v>37.25</v>
          </cell>
          <cell r="F52">
            <v>43</v>
          </cell>
          <cell r="G52">
            <v>41.75</v>
          </cell>
          <cell r="I52">
            <v>27.25</v>
          </cell>
          <cell r="R52">
            <v>41.299217539197912</v>
          </cell>
        </row>
        <row r="53">
          <cell r="A53">
            <v>37803</v>
          </cell>
          <cell r="B53">
            <v>51.5</v>
          </cell>
          <cell r="C53">
            <v>49.5</v>
          </cell>
          <cell r="D53">
            <v>45</v>
          </cell>
          <cell r="E53">
            <v>47.5</v>
          </cell>
          <cell r="F53">
            <v>53.25</v>
          </cell>
          <cell r="G53">
            <v>57.5</v>
          </cell>
          <cell r="I53">
            <v>37.5</v>
          </cell>
          <cell r="R53">
            <v>41.693971819873241</v>
          </cell>
        </row>
        <row r="54">
          <cell r="A54">
            <v>37834</v>
          </cell>
          <cell r="B54">
            <v>57</v>
          </cell>
          <cell r="C54">
            <v>56.5</v>
          </cell>
          <cell r="D54">
            <v>53</v>
          </cell>
          <cell r="E54">
            <v>56.25</v>
          </cell>
          <cell r="F54">
            <v>57.25</v>
          </cell>
          <cell r="G54">
            <v>65</v>
          </cell>
          <cell r="I54">
            <v>46.25</v>
          </cell>
          <cell r="R54">
            <v>42.041128461736932</v>
          </cell>
        </row>
        <row r="55">
          <cell r="A55">
            <v>37865</v>
          </cell>
          <cell r="B55">
            <v>45.5</v>
          </cell>
          <cell r="C55">
            <v>46</v>
          </cell>
          <cell r="D55">
            <v>42.5</v>
          </cell>
          <cell r="E55">
            <v>51.5</v>
          </cell>
          <cell r="F55">
            <v>46.25</v>
          </cell>
          <cell r="G55">
            <v>51.5</v>
          </cell>
          <cell r="I55">
            <v>36.25</v>
          </cell>
          <cell r="R55">
            <v>42.137859529001204</v>
          </cell>
        </row>
        <row r="56">
          <cell r="A56">
            <v>37895</v>
          </cell>
          <cell r="B56">
            <v>34</v>
          </cell>
          <cell r="C56">
            <v>35.5</v>
          </cell>
          <cell r="D56">
            <v>36</v>
          </cell>
          <cell r="E56">
            <v>37.5</v>
          </cell>
          <cell r="F56">
            <v>35.75</v>
          </cell>
          <cell r="G56">
            <v>36.25</v>
          </cell>
          <cell r="I56">
            <v>25.75</v>
          </cell>
          <cell r="R56">
            <v>42.375127364597297</v>
          </cell>
        </row>
        <row r="57">
          <cell r="A57">
            <v>37926</v>
          </cell>
          <cell r="B57">
            <v>32.5</v>
          </cell>
          <cell r="C57">
            <v>33.5</v>
          </cell>
          <cell r="D57">
            <v>34</v>
          </cell>
          <cell r="E57">
            <v>36.5</v>
          </cell>
          <cell r="F57">
            <v>34.25</v>
          </cell>
          <cell r="G57">
            <v>34.25</v>
          </cell>
          <cell r="I57">
            <v>24.25</v>
          </cell>
          <cell r="R57">
            <v>45.950293198061345</v>
          </cell>
        </row>
        <row r="58">
          <cell r="A58">
            <v>37956</v>
          </cell>
          <cell r="B58">
            <v>32.5</v>
          </cell>
          <cell r="C58">
            <v>36.5</v>
          </cell>
          <cell r="D58">
            <v>37</v>
          </cell>
          <cell r="E58">
            <v>38.5</v>
          </cell>
          <cell r="F58">
            <v>38.75</v>
          </cell>
          <cell r="G58">
            <v>34</v>
          </cell>
          <cell r="I58">
            <v>28.5</v>
          </cell>
          <cell r="R58">
            <v>48.648603403882248</v>
          </cell>
        </row>
        <row r="59">
          <cell r="A59">
            <v>37987</v>
          </cell>
          <cell r="B59">
            <v>34.61</v>
          </cell>
          <cell r="C59">
            <v>36.79</v>
          </cell>
          <cell r="D59">
            <v>37.119999999999997</v>
          </cell>
          <cell r="E59">
            <v>39.14</v>
          </cell>
          <cell r="F59">
            <v>39.450000000000003</v>
          </cell>
          <cell r="G59">
            <v>36.81</v>
          </cell>
          <cell r="I59">
            <v>18</v>
          </cell>
          <cell r="R59">
            <v>47.146172222882441</v>
          </cell>
        </row>
        <row r="60">
          <cell r="A60">
            <v>38018</v>
          </cell>
          <cell r="B60">
            <v>34.19</v>
          </cell>
          <cell r="C60">
            <v>34.26</v>
          </cell>
          <cell r="D60">
            <v>34.619999999999997</v>
          </cell>
          <cell r="E60">
            <v>38.61</v>
          </cell>
          <cell r="F60">
            <v>37.450000000000003</v>
          </cell>
          <cell r="G60">
            <v>36.39</v>
          </cell>
          <cell r="I60">
            <v>20.25</v>
          </cell>
          <cell r="R60">
            <v>45.43205863908188</v>
          </cell>
        </row>
        <row r="61">
          <cell r="A61">
            <v>38047</v>
          </cell>
          <cell r="B61">
            <v>34.19</v>
          </cell>
          <cell r="C61">
            <v>31.74</v>
          </cell>
          <cell r="D61">
            <v>31.28</v>
          </cell>
          <cell r="E61">
            <v>37.08</v>
          </cell>
          <cell r="F61">
            <v>35.200000000000003</v>
          </cell>
          <cell r="G61">
            <v>36.39</v>
          </cell>
          <cell r="I61">
            <v>17.25</v>
          </cell>
          <cell r="R61">
            <v>43.316204585594662</v>
          </cell>
        </row>
        <row r="62">
          <cell r="A62">
            <v>38078</v>
          </cell>
          <cell r="B62">
            <v>33.76</v>
          </cell>
          <cell r="C62">
            <v>33.01</v>
          </cell>
          <cell r="D62">
            <v>30.03</v>
          </cell>
          <cell r="E62">
            <v>35.36</v>
          </cell>
          <cell r="F62">
            <v>34.450000000000003</v>
          </cell>
          <cell r="G62">
            <v>35.96</v>
          </cell>
          <cell r="I62">
            <v>25.25</v>
          </cell>
          <cell r="R62">
            <v>40.043378716883538</v>
          </cell>
        </row>
        <row r="63">
          <cell r="A63">
            <v>38108</v>
          </cell>
          <cell r="B63">
            <v>33.76</v>
          </cell>
          <cell r="C63">
            <v>29.43</v>
          </cell>
          <cell r="D63">
            <v>26.27</v>
          </cell>
          <cell r="E63">
            <v>37.020000000000003</v>
          </cell>
          <cell r="F63">
            <v>35.200000000000003</v>
          </cell>
          <cell r="G63">
            <v>35.96</v>
          </cell>
          <cell r="I63">
            <v>25.25</v>
          </cell>
          <cell r="R63">
            <v>39.970731425040036</v>
          </cell>
        </row>
        <row r="64">
          <cell r="A64">
            <v>38139</v>
          </cell>
          <cell r="B64">
            <v>37.61</v>
          </cell>
          <cell r="C64">
            <v>30.28</v>
          </cell>
          <cell r="D64">
            <v>27.11</v>
          </cell>
          <cell r="E64">
            <v>41.5</v>
          </cell>
          <cell r="F64">
            <v>43.7</v>
          </cell>
          <cell r="G64">
            <v>41.94</v>
          </cell>
          <cell r="I64">
            <v>31.25</v>
          </cell>
          <cell r="R64">
            <v>40.448050261642024</v>
          </cell>
        </row>
        <row r="65">
          <cell r="A65">
            <v>38169</v>
          </cell>
          <cell r="B65">
            <v>49.8</v>
          </cell>
          <cell r="C65">
            <v>47.38</v>
          </cell>
          <cell r="D65">
            <v>43.05</v>
          </cell>
          <cell r="E65">
            <v>43.58</v>
          </cell>
          <cell r="F65">
            <v>49.7</v>
          </cell>
          <cell r="G65">
            <v>55.4</v>
          </cell>
          <cell r="I65">
            <v>35.25</v>
          </cell>
          <cell r="R65">
            <v>41.135253586256297</v>
          </cell>
        </row>
        <row r="66">
          <cell r="A66">
            <v>38200</v>
          </cell>
          <cell r="B66">
            <v>54.51</v>
          </cell>
          <cell r="C66">
            <v>53.3</v>
          </cell>
          <cell r="D66">
            <v>49.77</v>
          </cell>
          <cell r="E66">
            <v>51.01</v>
          </cell>
          <cell r="F66">
            <v>52.2</v>
          </cell>
          <cell r="G66">
            <v>61.81</v>
          </cell>
          <cell r="I66">
            <v>44.25</v>
          </cell>
          <cell r="R66">
            <v>41.63142524790922</v>
          </cell>
        </row>
        <row r="67">
          <cell r="A67">
            <v>38231</v>
          </cell>
          <cell r="B67">
            <v>44.67</v>
          </cell>
          <cell r="C67">
            <v>44.44</v>
          </cell>
          <cell r="D67">
            <v>40.98</v>
          </cell>
          <cell r="E67">
            <v>46.93</v>
          </cell>
          <cell r="F67">
            <v>43.2</v>
          </cell>
          <cell r="G67">
            <v>50.27</v>
          </cell>
          <cell r="I67">
            <v>28</v>
          </cell>
          <cell r="R67">
            <v>41.636780838304276</v>
          </cell>
        </row>
        <row r="68">
          <cell r="A68">
            <v>38261</v>
          </cell>
          <cell r="B68">
            <v>34.83</v>
          </cell>
          <cell r="C68">
            <v>35.58</v>
          </cell>
          <cell r="D68">
            <v>35.53</v>
          </cell>
          <cell r="E68">
            <v>38.630000000000003</v>
          </cell>
          <cell r="F68">
            <v>37.4</v>
          </cell>
          <cell r="G68">
            <v>37.24</v>
          </cell>
          <cell r="I68">
            <v>28.25</v>
          </cell>
          <cell r="R68">
            <v>41.718521067160665</v>
          </cell>
        </row>
        <row r="69">
          <cell r="A69">
            <v>38292</v>
          </cell>
          <cell r="B69">
            <v>33.549999999999997</v>
          </cell>
          <cell r="C69">
            <v>33.89</v>
          </cell>
          <cell r="D69">
            <v>33.86</v>
          </cell>
          <cell r="E69">
            <v>36.85</v>
          </cell>
          <cell r="F69">
            <v>37.15</v>
          </cell>
          <cell r="G69">
            <v>35.53</v>
          </cell>
          <cell r="I69">
            <v>24.75</v>
          </cell>
          <cell r="R69">
            <v>44.809214070877104</v>
          </cell>
        </row>
        <row r="70">
          <cell r="A70">
            <v>38322</v>
          </cell>
          <cell r="B70">
            <v>33.549999999999997</v>
          </cell>
          <cell r="C70">
            <v>36.43</v>
          </cell>
          <cell r="D70">
            <v>36.39</v>
          </cell>
          <cell r="E70">
            <v>38.51</v>
          </cell>
          <cell r="F70">
            <v>41.15</v>
          </cell>
          <cell r="G70">
            <v>35.32</v>
          </cell>
          <cell r="I70">
            <v>28.25</v>
          </cell>
          <cell r="R70">
            <v>47.301616745493362</v>
          </cell>
        </row>
        <row r="71">
          <cell r="A71">
            <v>38353</v>
          </cell>
          <cell r="B71">
            <v>35.39</v>
          </cell>
          <cell r="C71">
            <v>37.06</v>
          </cell>
          <cell r="D71">
            <v>37.14</v>
          </cell>
          <cell r="E71">
            <v>39.35</v>
          </cell>
          <cell r="F71">
            <v>40.200000000000003</v>
          </cell>
          <cell r="G71">
            <v>37.71</v>
          </cell>
          <cell r="I71">
            <v>18</v>
          </cell>
          <cell r="R71">
            <v>46.02576234860669</v>
          </cell>
        </row>
        <row r="72">
          <cell r="A72">
            <v>38384</v>
          </cell>
          <cell r="B72">
            <v>35.020000000000003</v>
          </cell>
          <cell r="C72">
            <v>34.909999999999997</v>
          </cell>
          <cell r="D72">
            <v>35</v>
          </cell>
          <cell r="E72">
            <v>39.1</v>
          </cell>
          <cell r="F72">
            <v>38.200000000000003</v>
          </cell>
          <cell r="G72">
            <v>37.340000000000003</v>
          </cell>
          <cell r="I72">
            <v>20.25</v>
          </cell>
          <cell r="R72">
            <v>44.396001442438404</v>
          </cell>
        </row>
        <row r="73">
          <cell r="A73">
            <v>38412</v>
          </cell>
          <cell r="B73">
            <v>35.020000000000003</v>
          </cell>
          <cell r="C73">
            <v>32.76</v>
          </cell>
          <cell r="D73">
            <v>32.14</v>
          </cell>
          <cell r="E73">
            <v>37.85</v>
          </cell>
          <cell r="F73">
            <v>36.200000000000003</v>
          </cell>
          <cell r="G73">
            <v>37.340000000000003</v>
          </cell>
          <cell r="I73">
            <v>17.25</v>
          </cell>
          <cell r="R73">
            <v>42.385209729232088</v>
          </cell>
        </row>
        <row r="74">
          <cell r="A74">
            <v>38443</v>
          </cell>
          <cell r="B74">
            <v>34.659999999999997</v>
          </cell>
          <cell r="C74">
            <v>33.85</v>
          </cell>
          <cell r="D74">
            <v>31.07</v>
          </cell>
          <cell r="E74">
            <v>36.85</v>
          </cell>
          <cell r="F74">
            <v>35.950000000000003</v>
          </cell>
          <cell r="G74">
            <v>36.979999999999997</v>
          </cell>
          <cell r="I74">
            <v>24.25</v>
          </cell>
          <cell r="R74">
            <v>39.27587447212742</v>
          </cell>
        </row>
        <row r="75">
          <cell r="A75">
            <v>38473</v>
          </cell>
          <cell r="B75">
            <v>34.659999999999997</v>
          </cell>
          <cell r="C75">
            <v>30.79</v>
          </cell>
          <cell r="D75">
            <v>27.85</v>
          </cell>
          <cell r="E75">
            <v>38.35</v>
          </cell>
          <cell r="F75">
            <v>36.450000000000003</v>
          </cell>
          <cell r="G75">
            <v>36.979999999999997</v>
          </cell>
          <cell r="I75">
            <v>24.25</v>
          </cell>
          <cell r="R75">
            <v>39.206651802264368</v>
          </cell>
        </row>
        <row r="76">
          <cell r="A76">
            <v>38504</v>
          </cell>
          <cell r="B76">
            <v>37.950000000000003</v>
          </cell>
          <cell r="C76">
            <v>31.53</v>
          </cell>
          <cell r="D76">
            <v>28.57</v>
          </cell>
          <cell r="E76">
            <v>42.6</v>
          </cell>
          <cell r="F76">
            <v>43.95</v>
          </cell>
          <cell r="G76">
            <v>42.08</v>
          </cell>
          <cell r="I76">
            <v>29.25</v>
          </cell>
          <cell r="R76">
            <v>39.660011871167434</v>
          </cell>
        </row>
        <row r="77">
          <cell r="A77">
            <v>38534</v>
          </cell>
          <cell r="B77">
            <v>48.39</v>
          </cell>
          <cell r="C77">
            <v>46.17</v>
          </cell>
          <cell r="D77">
            <v>42.21</v>
          </cell>
          <cell r="E77">
            <v>42.1</v>
          </cell>
          <cell r="F77">
            <v>47.7</v>
          </cell>
          <cell r="G77">
            <v>53.59</v>
          </cell>
          <cell r="I77">
            <v>26.25</v>
          </cell>
          <cell r="R77">
            <v>40.313009516474416</v>
          </cell>
        </row>
        <row r="78">
          <cell r="A78">
            <v>38565</v>
          </cell>
          <cell r="B78">
            <v>52.41</v>
          </cell>
          <cell r="C78">
            <v>51.25</v>
          </cell>
          <cell r="D78">
            <v>47.97</v>
          </cell>
          <cell r="E78">
            <v>48.35</v>
          </cell>
          <cell r="F78">
            <v>49.2</v>
          </cell>
          <cell r="G78">
            <v>59.05</v>
          </cell>
          <cell r="I78">
            <v>35.25</v>
          </cell>
          <cell r="R78">
            <v>40.784496300984479</v>
          </cell>
        </row>
        <row r="79">
          <cell r="A79">
            <v>38596</v>
          </cell>
          <cell r="B79">
            <v>43.99</v>
          </cell>
          <cell r="C79">
            <v>43.67</v>
          </cell>
          <cell r="D79">
            <v>40.44</v>
          </cell>
          <cell r="E79">
            <v>44.85</v>
          </cell>
          <cell r="F79">
            <v>41.7</v>
          </cell>
          <cell r="G79">
            <v>49.19</v>
          </cell>
          <cell r="I79">
            <v>22</v>
          </cell>
          <cell r="R79">
            <v>40.789811440665936</v>
          </cell>
        </row>
        <row r="80">
          <cell r="A80">
            <v>38626</v>
          </cell>
          <cell r="B80">
            <v>35.58</v>
          </cell>
          <cell r="C80">
            <v>36.090000000000003</v>
          </cell>
          <cell r="D80">
            <v>35.78</v>
          </cell>
          <cell r="E80">
            <v>40.35</v>
          </cell>
          <cell r="F80">
            <v>38.9</v>
          </cell>
          <cell r="G80">
            <v>38.08</v>
          </cell>
          <cell r="I80">
            <v>25.25</v>
          </cell>
          <cell r="R80">
            <v>40.866886267431774</v>
          </cell>
        </row>
        <row r="81">
          <cell r="A81">
            <v>38657</v>
          </cell>
          <cell r="B81">
            <v>34.479999999999997</v>
          </cell>
          <cell r="C81">
            <v>34.659999999999997</v>
          </cell>
          <cell r="D81">
            <v>34.35</v>
          </cell>
          <cell r="E81">
            <v>38.1</v>
          </cell>
          <cell r="F81">
            <v>38.4</v>
          </cell>
          <cell r="G81">
            <v>36.619999999999997</v>
          </cell>
          <cell r="I81">
            <v>22.25</v>
          </cell>
          <cell r="R81">
            <v>43.746249453479251</v>
          </cell>
        </row>
        <row r="82">
          <cell r="A82">
            <v>38687</v>
          </cell>
          <cell r="B82">
            <v>34.479999999999997</v>
          </cell>
          <cell r="C82">
            <v>36.840000000000003</v>
          </cell>
          <cell r="D82">
            <v>36.520000000000003</v>
          </cell>
          <cell r="E82">
            <v>39.35</v>
          </cell>
          <cell r="F82">
            <v>42.4</v>
          </cell>
          <cell r="G82">
            <v>36.44</v>
          </cell>
          <cell r="I82">
            <v>25.75</v>
          </cell>
          <cell r="R82">
            <v>46.131935654972743</v>
          </cell>
        </row>
        <row r="83">
          <cell r="A83">
            <v>38718</v>
          </cell>
          <cell r="B83">
            <v>36.08</v>
          </cell>
          <cell r="C83">
            <v>37.83</v>
          </cell>
          <cell r="D83">
            <v>37.26</v>
          </cell>
          <cell r="E83">
            <v>39.56</v>
          </cell>
          <cell r="F83">
            <v>40.700000000000003</v>
          </cell>
          <cell r="G83">
            <v>38.5</v>
          </cell>
          <cell r="I83">
            <v>18.25</v>
          </cell>
          <cell r="R83">
            <v>42.333049398840963</v>
          </cell>
        </row>
        <row r="84">
          <cell r="A84">
            <v>38749</v>
          </cell>
          <cell r="B84">
            <v>35.770000000000003</v>
          </cell>
          <cell r="C84">
            <v>35.86</v>
          </cell>
          <cell r="D84">
            <v>35.32</v>
          </cell>
          <cell r="E84">
            <v>39.549999999999997</v>
          </cell>
          <cell r="F84">
            <v>38.79</v>
          </cell>
          <cell r="G84">
            <v>38.19</v>
          </cell>
          <cell r="I84">
            <v>20.5</v>
          </cell>
          <cell r="R84">
            <v>40.89620948509593</v>
          </cell>
        </row>
        <row r="85">
          <cell r="A85">
            <v>38777</v>
          </cell>
          <cell r="B85">
            <v>35.770000000000003</v>
          </cell>
          <cell r="C85">
            <v>33.880000000000003</v>
          </cell>
          <cell r="D85">
            <v>32.72</v>
          </cell>
          <cell r="E85">
            <v>38.549999999999997</v>
          </cell>
          <cell r="F85">
            <v>37.17</v>
          </cell>
          <cell r="G85">
            <v>38.19</v>
          </cell>
          <cell r="I85">
            <v>17.5</v>
          </cell>
          <cell r="R85">
            <v>39.114763842208717</v>
          </cell>
        </row>
        <row r="86">
          <cell r="A86">
            <v>38808</v>
          </cell>
          <cell r="B86">
            <v>35.46</v>
          </cell>
          <cell r="C86">
            <v>34.89</v>
          </cell>
          <cell r="D86">
            <v>31.76</v>
          </cell>
          <cell r="E86">
            <v>38.229999999999997</v>
          </cell>
          <cell r="F86">
            <v>37.15</v>
          </cell>
          <cell r="G86">
            <v>37.880000000000003</v>
          </cell>
          <cell r="I86">
            <v>24.5</v>
          </cell>
          <cell r="R86">
            <v>36.345481374803285</v>
          </cell>
        </row>
        <row r="87">
          <cell r="A87">
            <v>38838</v>
          </cell>
          <cell r="B87">
            <v>35.46</v>
          </cell>
          <cell r="C87">
            <v>32.090000000000003</v>
          </cell>
          <cell r="D87">
            <v>28.84</v>
          </cell>
          <cell r="E87">
            <v>39.54</v>
          </cell>
          <cell r="F87">
            <v>37.65</v>
          </cell>
          <cell r="G87">
            <v>37.880000000000003</v>
          </cell>
          <cell r="I87">
            <v>24.5</v>
          </cell>
          <cell r="R87">
            <v>36.299375649708139</v>
          </cell>
        </row>
        <row r="88">
          <cell r="A88">
            <v>38869</v>
          </cell>
          <cell r="B88">
            <v>38.28</v>
          </cell>
          <cell r="C88">
            <v>32.76</v>
          </cell>
          <cell r="D88">
            <v>29.5</v>
          </cell>
          <cell r="E88">
            <v>43.48</v>
          </cell>
          <cell r="F88">
            <v>44.3</v>
          </cell>
          <cell r="G88">
            <v>42.24</v>
          </cell>
          <cell r="I88">
            <v>29.5</v>
          </cell>
          <cell r="R88">
            <v>36.723607929104801</v>
          </cell>
        </row>
        <row r="89">
          <cell r="A89">
            <v>38899</v>
          </cell>
          <cell r="B89">
            <v>47.21</v>
          </cell>
          <cell r="C89">
            <v>46.21</v>
          </cell>
          <cell r="D89">
            <v>41.86</v>
          </cell>
          <cell r="E89">
            <v>40.82</v>
          </cell>
          <cell r="F89">
            <v>46.15</v>
          </cell>
          <cell r="G89">
            <v>52.07</v>
          </cell>
          <cell r="I89">
            <v>26.5</v>
          </cell>
          <cell r="R89">
            <v>37.325795650188255</v>
          </cell>
        </row>
        <row r="90">
          <cell r="A90">
            <v>38930</v>
          </cell>
          <cell r="B90">
            <v>50.65</v>
          </cell>
          <cell r="C90">
            <v>50.88</v>
          </cell>
          <cell r="D90">
            <v>47.07</v>
          </cell>
          <cell r="E90">
            <v>46.18</v>
          </cell>
          <cell r="F90">
            <v>46.7</v>
          </cell>
          <cell r="G90">
            <v>56.73</v>
          </cell>
          <cell r="I90">
            <v>35.5</v>
          </cell>
          <cell r="R90">
            <v>37.764616660804428</v>
          </cell>
        </row>
        <row r="91">
          <cell r="A91">
            <v>38961</v>
          </cell>
          <cell r="B91">
            <v>43.45</v>
          </cell>
          <cell r="C91">
            <v>43.93</v>
          </cell>
          <cell r="D91">
            <v>40.25</v>
          </cell>
          <cell r="E91">
            <v>43.18</v>
          </cell>
          <cell r="F91">
            <v>40.61</v>
          </cell>
          <cell r="G91">
            <v>48.31</v>
          </cell>
          <cell r="I91">
            <v>22.25</v>
          </cell>
          <cell r="R91">
            <v>37.785118183265304</v>
          </cell>
        </row>
        <row r="92">
          <cell r="A92">
            <v>38991</v>
          </cell>
          <cell r="B92">
            <v>36.25</v>
          </cell>
          <cell r="C92">
            <v>36.97</v>
          </cell>
          <cell r="D92">
            <v>36.03</v>
          </cell>
          <cell r="E92">
            <v>41.82</v>
          </cell>
          <cell r="F92">
            <v>40.08</v>
          </cell>
          <cell r="G92">
            <v>38.82</v>
          </cell>
          <cell r="I92">
            <v>25.5</v>
          </cell>
          <cell r="R92">
            <v>37.868995920991146</v>
          </cell>
        </row>
        <row r="93">
          <cell r="A93">
            <v>39022</v>
          </cell>
          <cell r="B93">
            <v>35.31</v>
          </cell>
          <cell r="C93">
            <v>35.65</v>
          </cell>
          <cell r="D93">
            <v>34.729999999999997</v>
          </cell>
          <cell r="E93">
            <v>39.130000000000003</v>
          </cell>
          <cell r="F93">
            <v>39.53</v>
          </cell>
          <cell r="G93">
            <v>37.57</v>
          </cell>
          <cell r="I93">
            <v>22.5</v>
          </cell>
          <cell r="R93">
            <v>40.519904160278131</v>
          </cell>
        </row>
        <row r="94">
          <cell r="A94">
            <v>39052</v>
          </cell>
          <cell r="B94">
            <v>35.31</v>
          </cell>
          <cell r="C94">
            <v>37.659999999999997</v>
          </cell>
          <cell r="D94">
            <v>36.700000000000003</v>
          </cell>
          <cell r="E94">
            <v>40.18</v>
          </cell>
          <cell r="F94">
            <v>43.43</v>
          </cell>
          <cell r="G94">
            <v>37.42</v>
          </cell>
          <cell r="I94">
            <v>26</v>
          </cell>
          <cell r="R94">
            <v>42.663223004435899</v>
          </cell>
        </row>
        <row r="95">
          <cell r="A95">
            <v>39083</v>
          </cell>
          <cell r="B95">
            <v>36.58</v>
          </cell>
          <cell r="C95">
            <v>38.799999999999997</v>
          </cell>
          <cell r="D95">
            <v>37.369999999999997</v>
          </cell>
          <cell r="E95">
            <v>39.79</v>
          </cell>
          <cell r="F95">
            <v>41.1</v>
          </cell>
          <cell r="G95">
            <v>39.03</v>
          </cell>
          <cell r="I95">
            <v>27.6</v>
          </cell>
          <cell r="R95">
            <v>43.751895504724267</v>
          </cell>
        </row>
        <row r="96">
          <cell r="A96">
            <v>39114</v>
          </cell>
          <cell r="B96">
            <v>36.299999999999997</v>
          </cell>
          <cell r="C96">
            <v>36.979999999999997</v>
          </cell>
          <cell r="D96">
            <v>35.61</v>
          </cell>
          <cell r="E96">
            <v>39.909999999999997</v>
          </cell>
          <cell r="F96">
            <v>39.229999999999997</v>
          </cell>
          <cell r="G96">
            <v>38.75</v>
          </cell>
          <cell r="I96">
            <v>29.85</v>
          </cell>
          <cell r="R96">
            <v>42.2967875816502</v>
          </cell>
        </row>
        <row r="97">
          <cell r="A97">
            <v>39142</v>
          </cell>
          <cell r="B97">
            <v>36.299999999999997</v>
          </cell>
          <cell r="C97">
            <v>35.17</v>
          </cell>
          <cell r="D97">
            <v>33.270000000000003</v>
          </cell>
          <cell r="E97">
            <v>39.04</v>
          </cell>
          <cell r="F97">
            <v>37.82</v>
          </cell>
          <cell r="G97">
            <v>38.75</v>
          </cell>
          <cell r="I97">
            <v>26.85</v>
          </cell>
          <cell r="R97">
            <v>40.496939655762276</v>
          </cell>
        </row>
        <row r="98">
          <cell r="A98">
            <v>39173</v>
          </cell>
          <cell r="B98">
            <v>36.020000000000003</v>
          </cell>
          <cell r="C98">
            <v>36.1</v>
          </cell>
          <cell r="D98">
            <v>32.4</v>
          </cell>
          <cell r="E98">
            <v>39.1</v>
          </cell>
          <cell r="F98">
            <v>37.92</v>
          </cell>
          <cell r="G98">
            <v>38.479999999999997</v>
          </cell>
          <cell r="I98">
            <v>33.85</v>
          </cell>
          <cell r="R98">
            <v>37.704617658338933</v>
          </cell>
        </row>
        <row r="99">
          <cell r="A99">
            <v>39203</v>
          </cell>
          <cell r="B99">
            <v>36.020000000000003</v>
          </cell>
          <cell r="C99">
            <v>33.51</v>
          </cell>
          <cell r="D99">
            <v>29.76</v>
          </cell>
          <cell r="E99">
            <v>40.299999999999997</v>
          </cell>
          <cell r="F99">
            <v>38.42</v>
          </cell>
          <cell r="G99">
            <v>38.47</v>
          </cell>
          <cell r="I99">
            <v>33.85</v>
          </cell>
          <cell r="R99">
            <v>37.647478870417032</v>
          </cell>
        </row>
        <row r="100">
          <cell r="A100">
            <v>39234</v>
          </cell>
          <cell r="B100">
            <v>38.58</v>
          </cell>
          <cell r="C100">
            <v>34.14</v>
          </cell>
          <cell r="D100">
            <v>30.35</v>
          </cell>
          <cell r="E100">
            <v>44.08</v>
          </cell>
          <cell r="F100">
            <v>44.6</v>
          </cell>
          <cell r="G100">
            <v>42.42</v>
          </cell>
          <cell r="I100">
            <v>39.85</v>
          </cell>
          <cell r="R100">
            <v>38.061531600914591</v>
          </cell>
        </row>
        <row r="101">
          <cell r="A101">
            <v>39264</v>
          </cell>
          <cell r="B101">
            <v>46.66</v>
          </cell>
          <cell r="C101">
            <v>46.54</v>
          </cell>
          <cell r="D101">
            <v>41.56</v>
          </cell>
          <cell r="E101">
            <v>40.22</v>
          </cell>
          <cell r="F101">
            <v>45.41</v>
          </cell>
          <cell r="G101">
            <v>51.3</v>
          </cell>
          <cell r="I101">
            <v>46.85</v>
          </cell>
          <cell r="R101">
            <v>38.653755701355443</v>
          </cell>
        </row>
        <row r="102">
          <cell r="A102">
            <v>39295</v>
          </cell>
          <cell r="B102">
            <v>49.78</v>
          </cell>
          <cell r="C102">
            <v>50.85</v>
          </cell>
          <cell r="D102">
            <v>46.29</v>
          </cell>
          <cell r="E102">
            <v>45.1</v>
          </cell>
          <cell r="F102">
            <v>45.44</v>
          </cell>
          <cell r="G102">
            <v>55.52</v>
          </cell>
          <cell r="I102">
            <v>55.85</v>
          </cell>
          <cell r="R102">
            <v>39.080866314210944</v>
          </cell>
        </row>
        <row r="103">
          <cell r="A103">
            <v>39326</v>
          </cell>
          <cell r="B103">
            <v>43.26</v>
          </cell>
          <cell r="C103">
            <v>44.43</v>
          </cell>
          <cell r="D103">
            <v>40.11</v>
          </cell>
          <cell r="E103">
            <v>42.36</v>
          </cell>
          <cell r="F103">
            <v>40.119999999999997</v>
          </cell>
          <cell r="G103">
            <v>47.9</v>
          </cell>
          <cell r="I103">
            <v>38.6</v>
          </cell>
          <cell r="R103">
            <v>39.087829565514539</v>
          </cell>
        </row>
        <row r="104">
          <cell r="A104">
            <v>39356</v>
          </cell>
          <cell r="B104">
            <v>36.74</v>
          </cell>
          <cell r="C104">
            <v>38.020000000000003</v>
          </cell>
          <cell r="D104">
            <v>36.29</v>
          </cell>
          <cell r="E104">
            <v>42.74</v>
          </cell>
          <cell r="F104">
            <v>40.840000000000003</v>
          </cell>
          <cell r="G104">
            <v>39.32</v>
          </cell>
          <cell r="I104">
            <v>37.85</v>
          </cell>
          <cell r="R104">
            <v>39.158262935267857</v>
          </cell>
        </row>
        <row r="105">
          <cell r="A105">
            <v>39387</v>
          </cell>
          <cell r="B105">
            <v>35.89</v>
          </cell>
          <cell r="C105">
            <v>36.81</v>
          </cell>
          <cell r="D105">
            <v>35.119999999999997</v>
          </cell>
          <cell r="E105">
            <v>39.81</v>
          </cell>
          <cell r="F105">
            <v>40.26</v>
          </cell>
          <cell r="G105">
            <v>38.200000000000003</v>
          </cell>
          <cell r="I105">
            <v>34.85</v>
          </cell>
          <cell r="R105">
            <v>41.560513564834658</v>
          </cell>
        </row>
        <row r="106">
          <cell r="A106">
            <v>39417</v>
          </cell>
          <cell r="B106">
            <v>35.89</v>
          </cell>
          <cell r="C106">
            <v>38.659999999999997</v>
          </cell>
          <cell r="D106">
            <v>36.9</v>
          </cell>
          <cell r="E106">
            <v>40.75</v>
          </cell>
          <cell r="F106">
            <v>44.11</v>
          </cell>
          <cell r="G106">
            <v>38.06</v>
          </cell>
          <cell r="I106">
            <v>38.35</v>
          </cell>
          <cell r="R106">
            <v>43.708507369011024</v>
          </cell>
        </row>
        <row r="107">
          <cell r="A107">
            <v>39448</v>
          </cell>
          <cell r="B107">
            <v>37.01</v>
          </cell>
          <cell r="C107">
            <v>39.76</v>
          </cell>
          <cell r="D107">
            <v>37.79</v>
          </cell>
          <cell r="E107">
            <v>40.020000000000003</v>
          </cell>
          <cell r="F107">
            <v>41.33</v>
          </cell>
          <cell r="G107">
            <v>39.47</v>
          </cell>
          <cell r="I107">
            <v>27.95</v>
          </cell>
          <cell r="R107">
            <v>44.831510899001422</v>
          </cell>
        </row>
        <row r="108">
          <cell r="A108">
            <v>39479</v>
          </cell>
          <cell r="B108">
            <v>36.75</v>
          </cell>
          <cell r="C108">
            <v>38.049999999999997</v>
          </cell>
          <cell r="D108">
            <v>36.159999999999997</v>
          </cell>
          <cell r="E108">
            <v>40.24</v>
          </cell>
          <cell r="F108">
            <v>39.46</v>
          </cell>
          <cell r="G108">
            <v>39.21</v>
          </cell>
          <cell r="I108">
            <v>30.2</v>
          </cell>
          <cell r="R108">
            <v>43.373535814172484</v>
          </cell>
        </row>
        <row r="109">
          <cell r="A109">
            <v>39508</v>
          </cell>
          <cell r="B109">
            <v>36.75</v>
          </cell>
          <cell r="C109">
            <v>36.340000000000003</v>
          </cell>
          <cell r="D109">
            <v>33.97</v>
          </cell>
          <cell r="E109">
            <v>39.46</v>
          </cell>
          <cell r="F109">
            <v>38.03</v>
          </cell>
          <cell r="G109">
            <v>39.21</v>
          </cell>
          <cell r="I109">
            <v>27.2</v>
          </cell>
          <cell r="R109">
            <v>41.570316977700678</v>
          </cell>
        </row>
        <row r="110">
          <cell r="A110">
            <v>39539</v>
          </cell>
          <cell r="B110">
            <v>36.49</v>
          </cell>
          <cell r="C110">
            <v>37.22</v>
          </cell>
          <cell r="D110">
            <v>33.159999999999997</v>
          </cell>
          <cell r="E110">
            <v>39.79</v>
          </cell>
          <cell r="F110">
            <v>38.119999999999997</v>
          </cell>
          <cell r="G110">
            <v>38.96</v>
          </cell>
          <cell r="I110">
            <v>34.200000000000003</v>
          </cell>
          <cell r="R110">
            <v>38.581022411431817</v>
          </cell>
        </row>
        <row r="111">
          <cell r="A111">
            <v>39569</v>
          </cell>
          <cell r="B111">
            <v>36.49</v>
          </cell>
          <cell r="C111">
            <v>34.78</v>
          </cell>
          <cell r="D111">
            <v>30.69</v>
          </cell>
          <cell r="E111">
            <v>40.909999999999997</v>
          </cell>
          <cell r="F111">
            <v>38.619999999999997</v>
          </cell>
          <cell r="G111">
            <v>38.96</v>
          </cell>
          <cell r="I111">
            <v>34.200000000000003</v>
          </cell>
          <cell r="R111">
            <v>38.523910956047978</v>
          </cell>
        </row>
        <row r="112">
          <cell r="A112">
            <v>39600</v>
          </cell>
          <cell r="B112">
            <v>38.86</v>
          </cell>
          <cell r="C112">
            <v>35.380000000000003</v>
          </cell>
          <cell r="D112">
            <v>31.25</v>
          </cell>
          <cell r="E112">
            <v>44.58</v>
          </cell>
          <cell r="F112">
            <v>44.87</v>
          </cell>
          <cell r="G112">
            <v>42.6</v>
          </cell>
          <cell r="I112">
            <v>40.200000000000003</v>
          </cell>
          <cell r="R112">
            <v>38.938988562286049</v>
          </cell>
        </row>
        <row r="113">
          <cell r="A113">
            <v>39630</v>
          </cell>
          <cell r="B113">
            <v>46.34</v>
          </cell>
          <cell r="C113">
            <v>47.07</v>
          </cell>
          <cell r="D113">
            <v>41.71</v>
          </cell>
          <cell r="E113">
            <v>39.880000000000003</v>
          </cell>
          <cell r="F113">
            <v>45.74</v>
          </cell>
          <cell r="G113">
            <v>50.81</v>
          </cell>
          <cell r="I113">
            <v>47.2</v>
          </cell>
          <cell r="R113">
            <v>39.532608259638025</v>
          </cell>
        </row>
        <row r="114">
          <cell r="A114">
            <v>39661</v>
          </cell>
          <cell r="B114">
            <v>49.23</v>
          </cell>
          <cell r="C114">
            <v>51.13</v>
          </cell>
          <cell r="D114">
            <v>46.12</v>
          </cell>
          <cell r="E114">
            <v>44.41</v>
          </cell>
          <cell r="F114">
            <v>45.8</v>
          </cell>
          <cell r="G114">
            <v>54.71</v>
          </cell>
          <cell r="I114">
            <v>56.2</v>
          </cell>
          <cell r="R114">
            <v>39.960771848973017</v>
          </cell>
        </row>
        <row r="115">
          <cell r="A115">
            <v>39692</v>
          </cell>
          <cell r="B115">
            <v>43.2</v>
          </cell>
          <cell r="C115">
            <v>45.09</v>
          </cell>
          <cell r="D115">
            <v>40.36</v>
          </cell>
          <cell r="E115">
            <v>41.86</v>
          </cell>
          <cell r="F115">
            <v>40.409999999999997</v>
          </cell>
          <cell r="G115">
            <v>47.67</v>
          </cell>
          <cell r="I115">
            <v>38.950000000000003</v>
          </cell>
          <cell r="R115">
            <v>39.967902927224316</v>
          </cell>
        </row>
        <row r="116">
          <cell r="A116">
            <v>39722</v>
          </cell>
          <cell r="B116">
            <v>37.159999999999997</v>
          </cell>
          <cell r="C116">
            <v>39.04</v>
          </cell>
          <cell r="D116">
            <v>36.79</v>
          </cell>
          <cell r="E116">
            <v>43.47</v>
          </cell>
          <cell r="F116">
            <v>41.06</v>
          </cell>
          <cell r="G116">
            <v>39.74</v>
          </cell>
          <cell r="I116">
            <v>38.200000000000003</v>
          </cell>
          <cell r="R116">
            <v>40.038633001772716</v>
          </cell>
        </row>
        <row r="117">
          <cell r="A117">
            <v>39753</v>
          </cell>
          <cell r="B117">
            <v>36.369999999999997</v>
          </cell>
          <cell r="C117">
            <v>37.9</v>
          </cell>
          <cell r="D117">
            <v>35.700000000000003</v>
          </cell>
          <cell r="E117">
            <v>40.36</v>
          </cell>
          <cell r="F117">
            <v>40.479999999999997</v>
          </cell>
          <cell r="G117">
            <v>38.700000000000003</v>
          </cell>
          <cell r="I117">
            <v>35.200000000000003</v>
          </cell>
          <cell r="R117">
            <v>42.46135057445985</v>
          </cell>
        </row>
        <row r="118">
          <cell r="A118">
            <v>39783</v>
          </cell>
          <cell r="B118">
            <v>36.369999999999997</v>
          </cell>
          <cell r="C118">
            <v>39.65</v>
          </cell>
          <cell r="D118">
            <v>37.36</v>
          </cell>
          <cell r="E118">
            <v>41.22</v>
          </cell>
          <cell r="F118">
            <v>44.35</v>
          </cell>
          <cell r="G118">
            <v>38.57</v>
          </cell>
          <cell r="I118">
            <v>38.700000000000003</v>
          </cell>
          <cell r="R118">
            <v>44.63709179925543</v>
          </cell>
        </row>
        <row r="119">
          <cell r="A119">
            <v>39814</v>
          </cell>
          <cell r="B119">
            <v>37.43</v>
          </cell>
          <cell r="C119">
            <v>40.83</v>
          </cell>
          <cell r="D119">
            <v>38.22</v>
          </cell>
          <cell r="E119">
            <v>40.26</v>
          </cell>
          <cell r="F119">
            <v>41.57</v>
          </cell>
          <cell r="G119">
            <v>39.9</v>
          </cell>
          <cell r="I119">
            <v>28.45</v>
          </cell>
          <cell r="R119">
            <v>45.819736566603019</v>
          </cell>
        </row>
        <row r="120">
          <cell r="A120">
            <v>39845</v>
          </cell>
          <cell r="B120">
            <v>37.18</v>
          </cell>
          <cell r="C120">
            <v>39.21</v>
          </cell>
          <cell r="D120">
            <v>36.69</v>
          </cell>
          <cell r="E120">
            <v>40.57</v>
          </cell>
          <cell r="F120">
            <v>39.68</v>
          </cell>
          <cell r="G120">
            <v>39.65</v>
          </cell>
          <cell r="I120">
            <v>30.7</v>
          </cell>
          <cell r="R120">
            <v>44.380789342964626</v>
          </cell>
        </row>
        <row r="121">
          <cell r="A121">
            <v>39873</v>
          </cell>
          <cell r="B121">
            <v>37.19</v>
          </cell>
          <cell r="C121">
            <v>37.6</v>
          </cell>
          <cell r="D121">
            <v>34.659999999999997</v>
          </cell>
          <cell r="E121">
            <v>39.880000000000003</v>
          </cell>
          <cell r="F121">
            <v>38.25</v>
          </cell>
          <cell r="G121">
            <v>39.659999999999997</v>
          </cell>
          <cell r="I121">
            <v>27.7</v>
          </cell>
          <cell r="R121">
            <v>42.591405484676137</v>
          </cell>
        </row>
        <row r="122">
          <cell r="A122">
            <v>39904</v>
          </cell>
          <cell r="B122">
            <v>36.94</v>
          </cell>
          <cell r="C122">
            <v>38.43</v>
          </cell>
          <cell r="D122">
            <v>33.9</v>
          </cell>
          <cell r="E122">
            <v>40.450000000000003</v>
          </cell>
          <cell r="F122">
            <v>38.32</v>
          </cell>
          <cell r="G122">
            <v>39.409999999999997</v>
          </cell>
          <cell r="I122">
            <v>34.75</v>
          </cell>
          <cell r="R122">
            <v>39.034244561306416</v>
          </cell>
        </row>
        <row r="123">
          <cell r="A123">
            <v>39934</v>
          </cell>
          <cell r="B123">
            <v>36.950000000000003</v>
          </cell>
          <cell r="C123">
            <v>36.130000000000003</v>
          </cell>
          <cell r="D123">
            <v>31.6</v>
          </cell>
          <cell r="E123">
            <v>41.5</v>
          </cell>
          <cell r="F123">
            <v>38.83</v>
          </cell>
          <cell r="G123">
            <v>39.42</v>
          </cell>
          <cell r="I123">
            <v>34.75</v>
          </cell>
          <cell r="R123">
            <v>38.99859339587546</v>
          </cell>
        </row>
        <row r="124">
          <cell r="A124">
            <v>39965</v>
          </cell>
          <cell r="B124">
            <v>39.14</v>
          </cell>
          <cell r="C124">
            <v>36.69</v>
          </cell>
          <cell r="D124">
            <v>32.119999999999997</v>
          </cell>
          <cell r="E124">
            <v>45.06</v>
          </cell>
          <cell r="F124">
            <v>45.14</v>
          </cell>
          <cell r="G124">
            <v>42.79</v>
          </cell>
          <cell r="I124">
            <v>40.75</v>
          </cell>
          <cell r="R124">
            <v>39.439219232542783</v>
          </cell>
        </row>
        <row r="125">
          <cell r="A125">
            <v>39995</v>
          </cell>
          <cell r="B125">
            <v>46.07</v>
          </cell>
          <cell r="C125">
            <v>47.73</v>
          </cell>
          <cell r="D125">
            <v>41.87</v>
          </cell>
          <cell r="E125">
            <v>39.58</v>
          </cell>
          <cell r="F125">
            <v>46.07</v>
          </cell>
          <cell r="G125">
            <v>50.37</v>
          </cell>
          <cell r="I125">
            <v>47.75</v>
          </cell>
          <cell r="R125">
            <v>40.059812961290511</v>
          </cell>
        </row>
        <row r="126">
          <cell r="A126">
            <v>40026</v>
          </cell>
          <cell r="B126">
            <v>48.74</v>
          </cell>
          <cell r="C126">
            <v>51.56</v>
          </cell>
          <cell r="D126">
            <v>45.99</v>
          </cell>
          <cell r="E126">
            <v>43.78</v>
          </cell>
          <cell r="F126">
            <v>46.17</v>
          </cell>
          <cell r="G126">
            <v>53.97</v>
          </cell>
          <cell r="I126">
            <v>56.75</v>
          </cell>
          <cell r="R126">
            <v>40.515694172542126</v>
          </cell>
        </row>
        <row r="127">
          <cell r="A127">
            <v>40057</v>
          </cell>
          <cell r="B127">
            <v>43.15</v>
          </cell>
          <cell r="C127">
            <v>45.86</v>
          </cell>
          <cell r="D127">
            <v>40.61</v>
          </cell>
          <cell r="E127">
            <v>41.42</v>
          </cell>
          <cell r="F127">
            <v>40.71</v>
          </cell>
          <cell r="G127">
            <v>47.46</v>
          </cell>
          <cell r="I127">
            <v>39.450000000000003</v>
          </cell>
          <cell r="R127">
            <v>40.548176874153398</v>
          </cell>
        </row>
        <row r="128">
          <cell r="A128">
            <v>40087</v>
          </cell>
          <cell r="B128">
            <v>37.56</v>
          </cell>
          <cell r="C128">
            <v>40.159999999999997</v>
          </cell>
          <cell r="D128">
            <v>37.29</v>
          </cell>
          <cell r="E128">
            <v>44.16</v>
          </cell>
          <cell r="F128">
            <v>41.28</v>
          </cell>
          <cell r="G128">
            <v>40.130000000000003</v>
          </cell>
          <cell r="I128">
            <v>38.75</v>
          </cell>
          <cell r="R128">
            <v>40.64448519251674</v>
          </cell>
        </row>
        <row r="129">
          <cell r="A129">
            <v>40118</v>
          </cell>
          <cell r="B129">
            <v>36.840000000000003</v>
          </cell>
          <cell r="C129">
            <v>39.08</v>
          </cell>
          <cell r="D129">
            <v>36.270000000000003</v>
          </cell>
          <cell r="E129">
            <v>40.89</v>
          </cell>
          <cell r="F129">
            <v>40.69</v>
          </cell>
          <cell r="G129">
            <v>39.18</v>
          </cell>
          <cell r="I129">
            <v>35.75</v>
          </cell>
          <cell r="R129">
            <v>43.874030791407705</v>
          </cell>
        </row>
        <row r="130">
          <cell r="A130">
            <v>40148</v>
          </cell>
          <cell r="B130">
            <v>36.840000000000003</v>
          </cell>
          <cell r="C130">
            <v>40.729999999999997</v>
          </cell>
          <cell r="D130">
            <v>37.82</v>
          </cell>
          <cell r="E130">
            <v>41.68</v>
          </cell>
          <cell r="F130">
            <v>44.59</v>
          </cell>
          <cell r="G130">
            <v>39.06</v>
          </cell>
          <cell r="I130">
            <v>39.200000000000003</v>
          </cell>
          <cell r="R130">
            <v>46.076366942407155</v>
          </cell>
        </row>
        <row r="131">
          <cell r="A131">
            <v>40179</v>
          </cell>
          <cell r="B131">
            <v>37.83</v>
          </cell>
          <cell r="C131">
            <v>41.89</v>
          </cell>
          <cell r="D131">
            <v>38.65</v>
          </cell>
          <cell r="E131">
            <v>40.74</v>
          </cell>
          <cell r="F131">
            <v>41.8</v>
          </cell>
          <cell r="G131">
            <v>40.25</v>
          </cell>
          <cell r="I131">
            <v>28.95</v>
          </cell>
          <cell r="R131">
            <v>47.309531252884533</v>
          </cell>
        </row>
        <row r="132">
          <cell r="A132">
            <v>40210</v>
          </cell>
          <cell r="B132">
            <v>37.6</v>
          </cell>
          <cell r="C132">
            <v>40.369999999999997</v>
          </cell>
          <cell r="D132">
            <v>37.229999999999997</v>
          </cell>
          <cell r="E132">
            <v>41.13</v>
          </cell>
          <cell r="F132">
            <v>39.909999999999997</v>
          </cell>
          <cell r="G132">
            <v>40.020000000000003</v>
          </cell>
          <cell r="I132">
            <v>31.2</v>
          </cell>
          <cell r="R132">
            <v>45.86452848537359</v>
          </cell>
        </row>
        <row r="133">
          <cell r="A133">
            <v>40238</v>
          </cell>
          <cell r="B133">
            <v>37.61</v>
          </cell>
          <cell r="C133">
            <v>38.85</v>
          </cell>
          <cell r="D133">
            <v>35.33</v>
          </cell>
          <cell r="E133">
            <v>40.53</v>
          </cell>
          <cell r="F133">
            <v>38.46</v>
          </cell>
          <cell r="G133">
            <v>40.04</v>
          </cell>
          <cell r="I133">
            <v>28.2</v>
          </cell>
          <cell r="R133">
            <v>44.06465727813336</v>
          </cell>
        </row>
        <row r="134">
          <cell r="A134">
            <v>40269</v>
          </cell>
          <cell r="B134">
            <v>37.380000000000003</v>
          </cell>
          <cell r="C134">
            <v>39.630000000000003</v>
          </cell>
          <cell r="D134">
            <v>34.619999999999997</v>
          </cell>
          <cell r="E134">
            <v>41.33</v>
          </cell>
          <cell r="F134">
            <v>38.51</v>
          </cell>
          <cell r="G134">
            <v>39.81</v>
          </cell>
          <cell r="I134">
            <v>35.5</v>
          </cell>
          <cell r="R134">
            <v>40.285968844374253</v>
          </cell>
        </row>
        <row r="135">
          <cell r="A135">
            <v>40299</v>
          </cell>
          <cell r="B135">
            <v>37.39</v>
          </cell>
          <cell r="C135">
            <v>37.46</v>
          </cell>
          <cell r="D135">
            <v>32.479999999999997</v>
          </cell>
          <cell r="E135">
            <v>42.31</v>
          </cell>
          <cell r="F135">
            <v>39.03</v>
          </cell>
          <cell r="G135">
            <v>39.82</v>
          </cell>
          <cell r="I135">
            <v>35.5</v>
          </cell>
          <cell r="R135">
            <v>40.256145107638886</v>
          </cell>
        </row>
        <row r="136">
          <cell r="A136">
            <v>40330</v>
          </cell>
          <cell r="B136">
            <v>39.409999999999997</v>
          </cell>
          <cell r="C136">
            <v>37.99</v>
          </cell>
          <cell r="D136">
            <v>32.97</v>
          </cell>
          <cell r="E136">
            <v>45.77</v>
          </cell>
          <cell r="F136">
            <v>45.4</v>
          </cell>
          <cell r="G136">
            <v>42.91</v>
          </cell>
          <cell r="I136">
            <v>41.5</v>
          </cell>
          <cell r="R136">
            <v>40.707553768512383</v>
          </cell>
        </row>
        <row r="137">
          <cell r="A137">
            <v>40360</v>
          </cell>
          <cell r="B137">
            <v>45.83</v>
          </cell>
          <cell r="C137">
            <v>48.41</v>
          </cell>
          <cell r="D137">
            <v>42.06</v>
          </cell>
          <cell r="E137">
            <v>39.56</v>
          </cell>
          <cell r="F137">
            <v>46.4</v>
          </cell>
          <cell r="G137">
            <v>49.92</v>
          </cell>
          <cell r="I137">
            <v>48.5</v>
          </cell>
          <cell r="R137">
            <v>41.340676410934527</v>
          </cell>
        </row>
        <row r="138">
          <cell r="A138">
            <v>40391</v>
          </cell>
          <cell r="B138">
            <v>48.31</v>
          </cell>
          <cell r="C138">
            <v>52.03</v>
          </cell>
          <cell r="D138">
            <v>45.9</v>
          </cell>
          <cell r="E138">
            <v>43.47</v>
          </cell>
          <cell r="F138">
            <v>46.53</v>
          </cell>
          <cell r="G138">
            <v>53.25</v>
          </cell>
          <cell r="I138">
            <v>57.5</v>
          </cell>
          <cell r="R138">
            <v>41.807794976533302</v>
          </cell>
        </row>
        <row r="139">
          <cell r="A139">
            <v>40422</v>
          </cell>
          <cell r="B139">
            <v>43.13</v>
          </cell>
          <cell r="C139">
            <v>46.65</v>
          </cell>
          <cell r="D139">
            <v>40.89</v>
          </cell>
          <cell r="E139">
            <v>41.27</v>
          </cell>
          <cell r="F139">
            <v>41.01</v>
          </cell>
          <cell r="G139">
            <v>47.23</v>
          </cell>
          <cell r="I139">
            <v>39.950000000000003</v>
          </cell>
          <cell r="R139">
            <v>41.847254769261703</v>
          </cell>
        </row>
        <row r="140">
          <cell r="A140">
            <v>40452</v>
          </cell>
          <cell r="B140">
            <v>37.96</v>
          </cell>
          <cell r="C140">
            <v>41.27</v>
          </cell>
          <cell r="D140">
            <v>37.79</v>
          </cell>
          <cell r="E140">
            <v>45.07</v>
          </cell>
          <cell r="F140">
            <v>41.49</v>
          </cell>
          <cell r="G140">
            <v>40.479999999999997</v>
          </cell>
          <cell r="I140">
            <v>39.5</v>
          </cell>
          <cell r="R140">
            <v>41.951017914190217</v>
          </cell>
        </row>
        <row r="141">
          <cell r="A141">
            <v>40483</v>
          </cell>
          <cell r="B141">
            <v>37.28</v>
          </cell>
          <cell r="C141">
            <v>40.25</v>
          </cell>
          <cell r="D141">
            <v>36.840000000000003</v>
          </cell>
          <cell r="E141">
            <v>41.65</v>
          </cell>
          <cell r="F141">
            <v>40.9</v>
          </cell>
          <cell r="G141">
            <v>39.590000000000003</v>
          </cell>
          <cell r="I141">
            <v>36.5</v>
          </cell>
          <cell r="R141">
            <v>44.570496920536399</v>
          </cell>
        </row>
        <row r="142">
          <cell r="A142">
            <v>40513</v>
          </cell>
          <cell r="B142">
            <v>37.29</v>
          </cell>
          <cell r="C142">
            <v>41.81</v>
          </cell>
          <cell r="D142">
            <v>38.29</v>
          </cell>
          <cell r="E142">
            <v>42.37</v>
          </cell>
          <cell r="F142">
            <v>44.83</v>
          </cell>
          <cell r="G142">
            <v>39.49</v>
          </cell>
          <cell r="I142">
            <v>39.700000000000003</v>
          </cell>
          <cell r="R142">
            <v>46.802963152712188</v>
          </cell>
        </row>
        <row r="143">
          <cell r="A143">
            <v>40544</v>
          </cell>
          <cell r="B143">
            <v>38.22</v>
          </cell>
          <cell r="C143">
            <v>42.95</v>
          </cell>
          <cell r="D143">
            <v>39.090000000000003</v>
          </cell>
          <cell r="E143">
            <v>41.23</v>
          </cell>
          <cell r="F143">
            <v>42.03</v>
          </cell>
          <cell r="G143">
            <v>40.590000000000003</v>
          </cell>
          <cell r="I143">
            <v>29.45</v>
          </cell>
          <cell r="R143">
            <v>43.813222810624701</v>
          </cell>
        </row>
        <row r="144">
          <cell r="A144">
            <v>40575</v>
          </cell>
          <cell r="B144">
            <v>38.01</v>
          </cell>
          <cell r="C144">
            <v>41.52</v>
          </cell>
          <cell r="D144">
            <v>37.76</v>
          </cell>
          <cell r="E144">
            <v>41.7</v>
          </cell>
          <cell r="F144">
            <v>40.130000000000003</v>
          </cell>
          <cell r="G144">
            <v>40.380000000000003</v>
          </cell>
          <cell r="I144">
            <v>31.7</v>
          </cell>
          <cell r="R144">
            <v>42.437289205455286</v>
          </cell>
        </row>
        <row r="145">
          <cell r="A145">
            <v>40603</v>
          </cell>
          <cell r="B145">
            <v>38.01</v>
          </cell>
          <cell r="C145">
            <v>40.08</v>
          </cell>
          <cell r="D145">
            <v>35.99</v>
          </cell>
          <cell r="E145">
            <v>41.16</v>
          </cell>
          <cell r="F145">
            <v>38.67</v>
          </cell>
          <cell r="G145">
            <v>40.39</v>
          </cell>
          <cell r="I145">
            <v>28.7</v>
          </cell>
          <cell r="R145">
            <v>40.726265102054583</v>
          </cell>
        </row>
        <row r="146">
          <cell r="A146">
            <v>40634</v>
          </cell>
          <cell r="B146">
            <v>37.81</v>
          </cell>
          <cell r="C146">
            <v>40.82</v>
          </cell>
          <cell r="D146">
            <v>35.33</v>
          </cell>
          <cell r="E146">
            <v>42.18</v>
          </cell>
          <cell r="F146">
            <v>38.71</v>
          </cell>
          <cell r="G146">
            <v>40.19</v>
          </cell>
          <cell r="I146">
            <v>36</v>
          </cell>
          <cell r="R146">
            <v>37.324877495159406</v>
          </cell>
        </row>
        <row r="147">
          <cell r="A147">
            <v>40664</v>
          </cell>
          <cell r="B147">
            <v>37.81</v>
          </cell>
          <cell r="C147">
            <v>38.78</v>
          </cell>
          <cell r="D147">
            <v>33.340000000000003</v>
          </cell>
          <cell r="E147">
            <v>43.11</v>
          </cell>
          <cell r="F147">
            <v>39.24</v>
          </cell>
          <cell r="G147">
            <v>40.19</v>
          </cell>
          <cell r="I147">
            <v>36</v>
          </cell>
          <cell r="R147">
            <v>37.290787546776258</v>
          </cell>
        </row>
        <row r="148">
          <cell r="A148">
            <v>40695</v>
          </cell>
          <cell r="B148">
            <v>39.69</v>
          </cell>
          <cell r="C148">
            <v>39.28</v>
          </cell>
          <cell r="D148">
            <v>33.79</v>
          </cell>
          <cell r="E148">
            <v>46.47</v>
          </cell>
          <cell r="F148">
            <v>45.67</v>
          </cell>
          <cell r="G148">
            <v>43.05</v>
          </cell>
          <cell r="I148">
            <v>42</v>
          </cell>
          <cell r="R148">
            <v>37.712117729021223</v>
          </cell>
        </row>
        <row r="149">
          <cell r="A149">
            <v>40725</v>
          </cell>
          <cell r="B149">
            <v>45.63</v>
          </cell>
          <cell r="C149">
            <v>49.11</v>
          </cell>
          <cell r="D149">
            <v>42.27</v>
          </cell>
          <cell r="E149">
            <v>39.58</v>
          </cell>
          <cell r="F149">
            <v>46.73</v>
          </cell>
          <cell r="G149">
            <v>49.52</v>
          </cell>
          <cell r="I149">
            <v>49</v>
          </cell>
          <cell r="R149">
            <v>38.305534744262616</v>
          </cell>
        </row>
        <row r="150">
          <cell r="A150">
            <v>40756</v>
          </cell>
          <cell r="B150">
            <v>47.92</v>
          </cell>
          <cell r="C150">
            <v>52.52</v>
          </cell>
          <cell r="D150">
            <v>45.85</v>
          </cell>
          <cell r="E150">
            <v>43.21</v>
          </cell>
          <cell r="F150">
            <v>46.89</v>
          </cell>
          <cell r="G150">
            <v>52.59</v>
          </cell>
          <cell r="I150">
            <v>58</v>
          </cell>
          <cell r="R150">
            <v>38.741452245767917</v>
          </cell>
        </row>
        <row r="151">
          <cell r="A151">
            <v>40787</v>
          </cell>
          <cell r="B151">
            <v>43.13</v>
          </cell>
          <cell r="C151">
            <v>47.45</v>
          </cell>
          <cell r="D151">
            <v>41.18</v>
          </cell>
          <cell r="E151">
            <v>41.16</v>
          </cell>
          <cell r="F151">
            <v>41.3</v>
          </cell>
          <cell r="G151">
            <v>47.03</v>
          </cell>
          <cell r="I151">
            <v>40.450000000000003</v>
          </cell>
          <cell r="R151">
            <v>38.772512482029143</v>
          </cell>
        </row>
        <row r="152">
          <cell r="A152">
            <v>40817</v>
          </cell>
          <cell r="B152">
            <v>38.340000000000003</v>
          </cell>
          <cell r="C152">
            <v>42.38</v>
          </cell>
          <cell r="D152">
            <v>38.29</v>
          </cell>
          <cell r="E152">
            <v>45.95</v>
          </cell>
          <cell r="F152">
            <v>41.71</v>
          </cell>
          <cell r="G152">
            <v>40.799999999999997</v>
          </cell>
          <cell r="I152">
            <v>40</v>
          </cell>
          <cell r="R152">
            <v>38.864603317270763</v>
          </cell>
        </row>
        <row r="153">
          <cell r="A153">
            <v>40848</v>
          </cell>
          <cell r="B153">
            <v>37.72</v>
          </cell>
          <cell r="C153">
            <v>41.42</v>
          </cell>
          <cell r="D153">
            <v>37.409999999999997</v>
          </cell>
          <cell r="E153">
            <v>42.39</v>
          </cell>
          <cell r="F153">
            <v>41.11</v>
          </cell>
          <cell r="G153">
            <v>39.99</v>
          </cell>
          <cell r="I153">
            <v>37</v>
          </cell>
          <cell r="R153">
            <v>41.952722357318152</v>
          </cell>
        </row>
        <row r="154">
          <cell r="A154">
            <v>40878</v>
          </cell>
          <cell r="B154">
            <v>37.72</v>
          </cell>
          <cell r="C154">
            <v>42.89</v>
          </cell>
          <cell r="D154">
            <v>38.75</v>
          </cell>
          <cell r="E154">
            <v>43.05</v>
          </cell>
          <cell r="F154">
            <v>45.07</v>
          </cell>
          <cell r="G154">
            <v>39.880000000000003</v>
          </cell>
          <cell r="I154">
            <v>40.200000000000003</v>
          </cell>
          <cell r="R154">
            <v>44.058614964260002</v>
          </cell>
        </row>
        <row r="155">
          <cell r="A155">
            <v>40909</v>
          </cell>
          <cell r="B155">
            <v>38.6</v>
          </cell>
          <cell r="C155">
            <v>44.06</v>
          </cell>
          <cell r="D155">
            <v>39.53</v>
          </cell>
          <cell r="E155">
            <v>41.72</v>
          </cell>
          <cell r="F155">
            <v>42.26</v>
          </cell>
          <cell r="G155">
            <v>40.92</v>
          </cell>
          <cell r="I155">
            <v>29.7</v>
          </cell>
          <cell r="R155">
            <v>43.813222810624701</v>
          </cell>
        </row>
        <row r="156">
          <cell r="A156">
            <v>40940</v>
          </cell>
          <cell r="B156">
            <v>38.409999999999997</v>
          </cell>
          <cell r="C156">
            <v>42.71</v>
          </cell>
          <cell r="D156">
            <v>38.29</v>
          </cell>
          <cell r="E156">
            <v>42.26</v>
          </cell>
          <cell r="F156">
            <v>40.36</v>
          </cell>
          <cell r="G156">
            <v>40.729999999999997</v>
          </cell>
          <cell r="I156">
            <v>31.95</v>
          </cell>
          <cell r="R156">
            <v>42.437289205455286</v>
          </cell>
        </row>
      </sheetData>
      <sheetData sheetId="15">
        <row r="6">
          <cell r="R6" t="str">
            <v>ALBERTA</v>
          </cell>
        </row>
        <row r="7">
          <cell r="A7">
            <v>37172</v>
          </cell>
          <cell r="B7">
            <v>23.85</v>
          </cell>
          <cell r="C7">
            <v>23.5</v>
          </cell>
          <cell r="D7">
            <v>22.7</v>
          </cell>
          <cell r="E7">
            <v>20.09</v>
          </cell>
          <cell r="F7">
            <v>24.03</v>
          </cell>
          <cell r="G7">
            <v>24.85</v>
          </cell>
          <cell r="I7">
            <v>24.03</v>
          </cell>
          <cell r="R7">
            <v>35</v>
          </cell>
        </row>
        <row r="8">
          <cell r="A8">
            <v>37173</v>
          </cell>
          <cell r="B8">
            <v>23.5</v>
          </cell>
          <cell r="C8">
            <v>23.5</v>
          </cell>
          <cell r="D8">
            <v>22.8</v>
          </cell>
          <cell r="E8">
            <v>23.97</v>
          </cell>
          <cell r="F8">
            <v>23.65</v>
          </cell>
          <cell r="G8">
            <v>24.5</v>
          </cell>
          <cell r="I8">
            <v>27.1875</v>
          </cell>
          <cell r="R8">
            <v>43</v>
          </cell>
        </row>
        <row r="9">
          <cell r="A9">
            <v>37174</v>
          </cell>
          <cell r="B9">
            <v>23.5</v>
          </cell>
          <cell r="C9">
            <v>23.5</v>
          </cell>
          <cell r="D9">
            <v>22.8</v>
          </cell>
          <cell r="E9">
            <v>23.7</v>
          </cell>
          <cell r="F9">
            <v>23.65</v>
          </cell>
          <cell r="G9">
            <v>24.5</v>
          </cell>
          <cell r="I9">
            <v>27.1875</v>
          </cell>
          <cell r="R9">
            <v>39.75</v>
          </cell>
        </row>
        <row r="10">
          <cell r="A10">
            <v>37175</v>
          </cell>
          <cell r="B10">
            <v>23.5</v>
          </cell>
          <cell r="C10">
            <v>23.5</v>
          </cell>
          <cell r="D10">
            <v>22.8</v>
          </cell>
          <cell r="E10">
            <v>23.7</v>
          </cell>
          <cell r="F10">
            <v>23.65</v>
          </cell>
          <cell r="G10">
            <v>24.5</v>
          </cell>
          <cell r="I10">
            <v>27.1875</v>
          </cell>
          <cell r="R10">
            <v>39.75</v>
          </cell>
        </row>
        <row r="11">
          <cell r="A11">
            <v>37176</v>
          </cell>
          <cell r="B11">
            <v>23.5</v>
          </cell>
          <cell r="C11">
            <v>23.5</v>
          </cell>
          <cell r="D11">
            <v>22.8</v>
          </cell>
          <cell r="E11">
            <v>23.7</v>
          </cell>
          <cell r="F11">
            <v>23.65</v>
          </cell>
          <cell r="G11">
            <v>24.5</v>
          </cell>
          <cell r="I11">
            <v>27.1875</v>
          </cell>
          <cell r="R11">
            <v>39.75</v>
          </cell>
        </row>
        <row r="12">
          <cell r="A12">
            <v>37179</v>
          </cell>
          <cell r="B12">
            <v>23.5</v>
          </cell>
          <cell r="C12">
            <v>23.5</v>
          </cell>
          <cell r="D12">
            <v>22.8</v>
          </cell>
          <cell r="E12">
            <v>23.7</v>
          </cell>
          <cell r="F12">
            <v>23.65</v>
          </cell>
          <cell r="G12">
            <v>24.5</v>
          </cell>
          <cell r="I12">
            <v>27.1875</v>
          </cell>
          <cell r="R12">
            <v>39.75</v>
          </cell>
        </row>
        <row r="13">
          <cell r="A13">
            <v>37180</v>
          </cell>
          <cell r="B13">
            <v>23.5</v>
          </cell>
          <cell r="C13">
            <v>23.5</v>
          </cell>
          <cell r="D13">
            <v>22.8</v>
          </cell>
          <cell r="E13">
            <v>23.7</v>
          </cell>
          <cell r="F13">
            <v>23.65</v>
          </cell>
          <cell r="G13">
            <v>24.5</v>
          </cell>
          <cell r="I13">
            <v>27.1875</v>
          </cell>
          <cell r="R13">
            <v>39.75</v>
          </cell>
        </row>
        <row r="14">
          <cell r="A14">
            <v>37181</v>
          </cell>
          <cell r="B14">
            <v>23.5</v>
          </cell>
          <cell r="C14">
            <v>23.5</v>
          </cell>
          <cell r="D14">
            <v>22.8</v>
          </cell>
          <cell r="E14">
            <v>23.7</v>
          </cell>
          <cell r="F14">
            <v>23.65</v>
          </cell>
          <cell r="G14">
            <v>24.5</v>
          </cell>
          <cell r="I14">
            <v>27.1875</v>
          </cell>
          <cell r="R14">
            <v>39.75</v>
          </cell>
        </row>
        <row r="15">
          <cell r="A15">
            <v>37182</v>
          </cell>
          <cell r="B15">
            <v>23.5</v>
          </cell>
          <cell r="C15">
            <v>23.5</v>
          </cell>
          <cell r="D15">
            <v>22.8</v>
          </cell>
          <cell r="E15">
            <v>23.7</v>
          </cell>
          <cell r="F15">
            <v>23.65</v>
          </cell>
          <cell r="G15">
            <v>24.5</v>
          </cell>
          <cell r="I15">
            <v>27.1875</v>
          </cell>
          <cell r="R15">
            <v>39.75</v>
          </cell>
        </row>
        <row r="16">
          <cell r="A16">
            <v>37183</v>
          </cell>
          <cell r="B16">
            <v>23.5</v>
          </cell>
          <cell r="C16">
            <v>23.5</v>
          </cell>
          <cell r="D16">
            <v>22.8</v>
          </cell>
          <cell r="E16">
            <v>23.7</v>
          </cell>
          <cell r="F16">
            <v>23.65</v>
          </cell>
          <cell r="G16">
            <v>24.5</v>
          </cell>
          <cell r="I16">
            <v>27.1875</v>
          </cell>
          <cell r="R16">
            <v>39.75</v>
          </cell>
        </row>
        <row r="17">
          <cell r="A17">
            <v>37186</v>
          </cell>
          <cell r="B17">
            <v>23.5</v>
          </cell>
          <cell r="C17">
            <v>23.5</v>
          </cell>
          <cell r="D17">
            <v>22.8</v>
          </cell>
          <cell r="E17">
            <v>23.7</v>
          </cell>
          <cell r="F17">
            <v>23.65</v>
          </cell>
          <cell r="G17">
            <v>24.5</v>
          </cell>
          <cell r="I17">
            <v>27.1875</v>
          </cell>
          <cell r="R17">
            <v>39.75</v>
          </cell>
        </row>
        <row r="18">
          <cell r="A18">
            <v>37187</v>
          </cell>
          <cell r="B18">
            <v>23.5</v>
          </cell>
          <cell r="C18">
            <v>23.5</v>
          </cell>
          <cell r="D18">
            <v>22.8</v>
          </cell>
          <cell r="E18">
            <v>23.7</v>
          </cell>
          <cell r="F18">
            <v>23.65</v>
          </cell>
          <cell r="G18">
            <v>24.5</v>
          </cell>
          <cell r="I18">
            <v>27.1875</v>
          </cell>
          <cell r="R18">
            <v>39.75</v>
          </cell>
        </row>
        <row r="19">
          <cell r="A19">
            <v>37188</v>
          </cell>
          <cell r="B19">
            <v>23.5</v>
          </cell>
          <cell r="C19">
            <v>23.5</v>
          </cell>
          <cell r="D19">
            <v>22.8</v>
          </cell>
          <cell r="E19">
            <v>23.7</v>
          </cell>
          <cell r="F19">
            <v>23.65</v>
          </cell>
          <cell r="G19">
            <v>24.5</v>
          </cell>
          <cell r="I19">
            <v>27.1875</v>
          </cell>
          <cell r="R19">
            <v>39.75</v>
          </cell>
        </row>
        <row r="20">
          <cell r="A20">
            <v>37189</v>
          </cell>
          <cell r="B20">
            <v>23.5</v>
          </cell>
          <cell r="C20">
            <v>23.5</v>
          </cell>
          <cell r="D20">
            <v>22.8</v>
          </cell>
          <cell r="E20">
            <v>23.7</v>
          </cell>
          <cell r="F20">
            <v>23.65</v>
          </cell>
          <cell r="G20">
            <v>24.5</v>
          </cell>
          <cell r="I20">
            <v>27.1875</v>
          </cell>
          <cell r="R20">
            <v>39.75</v>
          </cell>
        </row>
        <row r="21">
          <cell r="A21">
            <v>37190</v>
          </cell>
          <cell r="B21">
            <v>23.5</v>
          </cell>
          <cell r="C21">
            <v>23.5</v>
          </cell>
          <cell r="D21">
            <v>22.8</v>
          </cell>
          <cell r="E21">
            <v>23.7</v>
          </cell>
          <cell r="F21">
            <v>23.65</v>
          </cell>
          <cell r="G21">
            <v>24.5</v>
          </cell>
          <cell r="I21">
            <v>27.1875</v>
          </cell>
          <cell r="R21">
            <v>39.75</v>
          </cell>
        </row>
        <row r="22">
          <cell r="A22">
            <v>37193</v>
          </cell>
          <cell r="B22">
            <v>23.5</v>
          </cell>
          <cell r="C22">
            <v>23.5</v>
          </cell>
          <cell r="D22">
            <v>22.8</v>
          </cell>
          <cell r="E22">
            <v>23.7</v>
          </cell>
          <cell r="F22">
            <v>23.65</v>
          </cell>
          <cell r="G22">
            <v>24.5</v>
          </cell>
          <cell r="I22">
            <v>27.1875</v>
          </cell>
          <cell r="R22">
            <v>39.75</v>
          </cell>
        </row>
        <row r="23">
          <cell r="A23">
            <v>37194</v>
          </cell>
          <cell r="B23">
            <v>23.5</v>
          </cell>
          <cell r="C23">
            <v>23.5</v>
          </cell>
          <cell r="D23">
            <v>22.8</v>
          </cell>
          <cell r="E23">
            <v>23.7</v>
          </cell>
          <cell r="F23">
            <v>23.65</v>
          </cell>
          <cell r="G23">
            <v>24.5</v>
          </cell>
          <cell r="I23">
            <v>27.1875</v>
          </cell>
          <cell r="R23">
            <v>39.75</v>
          </cell>
        </row>
        <row r="24">
          <cell r="A24">
            <v>37195</v>
          </cell>
          <cell r="B24">
            <v>23.5</v>
          </cell>
          <cell r="C24">
            <v>23.5</v>
          </cell>
          <cell r="D24">
            <v>22.8</v>
          </cell>
          <cell r="E24">
            <v>23.7</v>
          </cell>
          <cell r="F24">
            <v>23.65</v>
          </cell>
          <cell r="G24">
            <v>24.5</v>
          </cell>
          <cell r="I24">
            <v>27.1875</v>
          </cell>
          <cell r="R24">
            <v>39.75</v>
          </cell>
        </row>
        <row r="25">
          <cell r="A25">
            <v>37196</v>
          </cell>
          <cell r="B25">
            <v>24.75</v>
          </cell>
          <cell r="C25">
            <v>27.75</v>
          </cell>
          <cell r="D25">
            <v>27</v>
          </cell>
          <cell r="E25">
            <v>26.9</v>
          </cell>
          <cell r="F25">
            <v>25.65</v>
          </cell>
          <cell r="G25">
            <v>25.75</v>
          </cell>
          <cell r="I25">
            <v>24.9</v>
          </cell>
          <cell r="R25">
            <v>38.699996948242188</v>
          </cell>
        </row>
        <row r="26">
          <cell r="A26">
            <v>37197</v>
          </cell>
          <cell r="B26">
            <v>24.75</v>
          </cell>
          <cell r="C26">
            <v>27.75</v>
          </cell>
          <cell r="D26">
            <v>27</v>
          </cell>
          <cell r="E26">
            <v>26.9</v>
          </cell>
          <cell r="F26">
            <v>25.65</v>
          </cell>
          <cell r="G26">
            <v>25.75</v>
          </cell>
          <cell r="I26">
            <v>24.9</v>
          </cell>
          <cell r="R26">
            <v>38.699996948242188</v>
          </cell>
        </row>
        <row r="27">
          <cell r="A27">
            <v>37200</v>
          </cell>
          <cell r="B27">
            <v>24.75</v>
          </cell>
          <cell r="C27">
            <v>27.75</v>
          </cell>
          <cell r="D27">
            <v>27</v>
          </cell>
          <cell r="E27">
            <v>26.9</v>
          </cell>
          <cell r="F27">
            <v>25.65</v>
          </cell>
          <cell r="G27">
            <v>25.75</v>
          </cell>
          <cell r="I27">
            <v>20.174999237060501</v>
          </cell>
          <cell r="R27">
            <v>38.699996643066406</v>
          </cell>
        </row>
        <row r="28">
          <cell r="A28">
            <v>37225</v>
          </cell>
          <cell r="B28">
            <v>24.75</v>
          </cell>
          <cell r="C28">
            <v>27.75</v>
          </cell>
          <cell r="D28">
            <v>27</v>
          </cell>
          <cell r="E28">
            <v>26.9</v>
          </cell>
          <cell r="F28">
            <v>25.65</v>
          </cell>
          <cell r="G28">
            <v>25.75</v>
          </cell>
          <cell r="I28">
            <v>25.65</v>
          </cell>
          <cell r="R28">
            <v>36.699996948242188</v>
          </cell>
        </row>
        <row r="29">
          <cell r="A29">
            <v>37226</v>
          </cell>
          <cell r="B29">
            <v>29.5</v>
          </cell>
          <cell r="C29">
            <v>34.25</v>
          </cell>
          <cell r="D29">
            <v>34</v>
          </cell>
          <cell r="E29">
            <v>32.75</v>
          </cell>
          <cell r="F29">
            <v>29.95</v>
          </cell>
          <cell r="G29">
            <v>31.5</v>
          </cell>
          <cell r="I29">
            <v>29.95</v>
          </cell>
          <cell r="R29">
            <v>43.549999237060547</v>
          </cell>
        </row>
        <row r="30">
          <cell r="A30">
            <v>37257</v>
          </cell>
          <cell r="B30">
            <v>30</v>
          </cell>
          <cell r="C30">
            <v>33.5</v>
          </cell>
          <cell r="D30">
            <v>33.75</v>
          </cell>
          <cell r="E30">
            <v>34</v>
          </cell>
          <cell r="F30">
            <v>31.75</v>
          </cell>
          <cell r="G30">
            <v>31.5</v>
          </cell>
          <cell r="I30">
            <v>31.75</v>
          </cell>
          <cell r="R30">
            <v>45.158513336181642</v>
          </cell>
        </row>
        <row r="31">
          <cell r="A31">
            <v>37288</v>
          </cell>
          <cell r="B31">
            <v>29</v>
          </cell>
          <cell r="C31">
            <v>31.4</v>
          </cell>
          <cell r="D31">
            <v>31.5</v>
          </cell>
          <cell r="E31">
            <v>33.5</v>
          </cell>
          <cell r="F31">
            <v>31.75</v>
          </cell>
          <cell r="G31">
            <v>30.25</v>
          </cell>
          <cell r="I31">
            <v>31.75</v>
          </cell>
          <cell r="R31">
            <v>44.774737548828128</v>
          </cell>
        </row>
        <row r="32">
          <cell r="A32">
            <v>37316</v>
          </cell>
          <cell r="B32">
            <v>29</v>
          </cell>
          <cell r="C32">
            <v>28</v>
          </cell>
          <cell r="D32">
            <v>28</v>
          </cell>
          <cell r="E32">
            <v>31.5</v>
          </cell>
          <cell r="F32">
            <v>29.5</v>
          </cell>
          <cell r="G32">
            <v>30.25</v>
          </cell>
          <cell r="I32">
            <v>29.5</v>
          </cell>
          <cell r="R32">
            <v>43.549059753417971</v>
          </cell>
        </row>
        <row r="33">
          <cell r="A33">
            <v>37347</v>
          </cell>
          <cell r="B33">
            <v>29.5</v>
          </cell>
          <cell r="C33">
            <v>29.25</v>
          </cell>
          <cell r="D33">
            <v>27.25</v>
          </cell>
          <cell r="E33">
            <v>29.25</v>
          </cell>
          <cell r="F33">
            <v>29.25</v>
          </cell>
          <cell r="G33">
            <v>31.5</v>
          </cell>
          <cell r="I33">
            <v>29.25</v>
          </cell>
          <cell r="R33">
            <v>40.914276885986325</v>
          </cell>
        </row>
        <row r="34">
          <cell r="A34">
            <v>37377</v>
          </cell>
          <cell r="B34">
            <v>32.5</v>
          </cell>
          <cell r="C34">
            <v>29</v>
          </cell>
          <cell r="D34">
            <v>26.5</v>
          </cell>
          <cell r="E34">
            <v>29.25</v>
          </cell>
          <cell r="F34">
            <v>32.5</v>
          </cell>
          <cell r="G34">
            <v>35.5</v>
          </cell>
          <cell r="I34">
            <v>29.25</v>
          </cell>
          <cell r="R34">
            <v>41.389286804199216</v>
          </cell>
        </row>
        <row r="35">
          <cell r="A35">
            <v>37408</v>
          </cell>
          <cell r="B35">
            <v>41</v>
          </cell>
          <cell r="C35">
            <v>30.5</v>
          </cell>
          <cell r="D35">
            <v>28</v>
          </cell>
          <cell r="E35">
            <v>36</v>
          </cell>
          <cell r="F35">
            <v>37.25</v>
          </cell>
          <cell r="G35">
            <v>46</v>
          </cell>
          <cell r="I35">
            <v>36</v>
          </cell>
          <cell r="R35">
            <v>42.229899016157582</v>
          </cell>
        </row>
        <row r="36">
          <cell r="A36">
            <v>37438</v>
          </cell>
          <cell r="B36">
            <v>48</v>
          </cell>
          <cell r="C36">
            <v>43.5</v>
          </cell>
          <cell r="D36">
            <v>40.5</v>
          </cell>
          <cell r="E36">
            <v>44</v>
          </cell>
          <cell r="F36">
            <v>46.5</v>
          </cell>
          <cell r="G36">
            <v>55</v>
          </cell>
          <cell r="I36">
            <v>44</v>
          </cell>
          <cell r="R36">
            <v>44.739682813632847</v>
          </cell>
        </row>
        <row r="37">
          <cell r="A37">
            <v>37469</v>
          </cell>
          <cell r="B37">
            <v>55</v>
          </cell>
          <cell r="C37">
            <v>51</v>
          </cell>
          <cell r="D37">
            <v>48.5</v>
          </cell>
          <cell r="E37">
            <v>51</v>
          </cell>
          <cell r="F37">
            <v>52.5</v>
          </cell>
          <cell r="G37">
            <v>65</v>
          </cell>
          <cell r="I37">
            <v>51</v>
          </cell>
          <cell r="R37">
            <v>45.443388355400472</v>
          </cell>
        </row>
        <row r="38">
          <cell r="A38">
            <v>37500</v>
          </cell>
          <cell r="B38">
            <v>46</v>
          </cell>
          <cell r="C38">
            <v>44</v>
          </cell>
          <cell r="D38">
            <v>40.5</v>
          </cell>
          <cell r="E38">
            <v>43</v>
          </cell>
          <cell r="F38">
            <v>39</v>
          </cell>
          <cell r="G38">
            <v>53</v>
          </cell>
          <cell r="I38">
            <v>39</v>
          </cell>
          <cell r="R38">
            <v>45.431373420333458</v>
          </cell>
        </row>
        <row r="39">
          <cell r="A39">
            <v>37530</v>
          </cell>
          <cell r="B39">
            <v>33.5</v>
          </cell>
          <cell r="C39">
            <v>34</v>
          </cell>
          <cell r="D39">
            <v>35.25</v>
          </cell>
          <cell r="E39">
            <v>37</v>
          </cell>
          <cell r="F39">
            <v>35</v>
          </cell>
          <cell r="G39">
            <v>36</v>
          </cell>
          <cell r="I39">
            <v>35</v>
          </cell>
          <cell r="R39">
            <v>44.154462187364764</v>
          </cell>
        </row>
        <row r="40">
          <cell r="A40">
            <v>37561</v>
          </cell>
          <cell r="B40">
            <v>32</v>
          </cell>
          <cell r="C40">
            <v>32</v>
          </cell>
          <cell r="D40">
            <v>33</v>
          </cell>
          <cell r="E40">
            <v>34.75</v>
          </cell>
          <cell r="F40">
            <v>34.25</v>
          </cell>
          <cell r="G40">
            <v>34</v>
          </cell>
          <cell r="I40">
            <v>34.25</v>
          </cell>
          <cell r="R40">
            <v>49.117737143934036</v>
          </cell>
        </row>
        <row r="41">
          <cell r="A41">
            <v>37591</v>
          </cell>
          <cell r="B41">
            <v>32.5</v>
          </cell>
          <cell r="C41">
            <v>34</v>
          </cell>
          <cell r="D41">
            <v>35</v>
          </cell>
          <cell r="E41">
            <v>37</v>
          </cell>
          <cell r="F41">
            <v>36.5</v>
          </cell>
          <cell r="G41">
            <v>34.5</v>
          </cell>
          <cell r="I41">
            <v>36.5</v>
          </cell>
          <cell r="R41">
            <v>53.021759796668746</v>
          </cell>
        </row>
        <row r="42">
          <cell r="A42">
            <v>37622</v>
          </cell>
          <cell r="B42">
            <v>33.75</v>
          </cell>
          <cell r="C42">
            <v>37</v>
          </cell>
          <cell r="D42">
            <v>38</v>
          </cell>
          <cell r="E42">
            <v>38</v>
          </cell>
          <cell r="F42">
            <v>37.25</v>
          </cell>
          <cell r="G42">
            <v>35.75</v>
          </cell>
          <cell r="I42">
            <v>27.25</v>
          </cell>
          <cell r="R42">
            <v>46.416771667396489</v>
          </cell>
        </row>
        <row r="43">
          <cell r="A43">
            <v>37653</v>
          </cell>
          <cell r="B43">
            <v>33.25</v>
          </cell>
          <cell r="C43">
            <v>34</v>
          </cell>
          <cell r="D43">
            <v>35</v>
          </cell>
          <cell r="E43">
            <v>37</v>
          </cell>
          <cell r="F43">
            <v>36.25</v>
          </cell>
          <cell r="G43">
            <v>35.25</v>
          </cell>
          <cell r="I43">
            <v>26.25</v>
          </cell>
          <cell r="R43">
            <v>45.020817733501147</v>
          </cell>
        </row>
        <row r="44">
          <cell r="A44">
            <v>37681</v>
          </cell>
          <cell r="B44">
            <v>33.25</v>
          </cell>
          <cell r="C44">
            <v>31</v>
          </cell>
          <cell r="D44">
            <v>31</v>
          </cell>
          <cell r="E44">
            <v>34.5</v>
          </cell>
          <cell r="F44">
            <v>33.75</v>
          </cell>
          <cell r="G44">
            <v>35.25</v>
          </cell>
          <cell r="I44">
            <v>23.75</v>
          </cell>
          <cell r="R44">
            <v>43.31099669602176</v>
          </cell>
        </row>
        <row r="45">
          <cell r="A45">
            <v>37712</v>
          </cell>
          <cell r="B45">
            <v>32.75</v>
          </cell>
          <cell r="C45">
            <v>32.5</v>
          </cell>
          <cell r="D45">
            <v>29.5</v>
          </cell>
          <cell r="E45">
            <v>32.25</v>
          </cell>
          <cell r="F45">
            <v>33.25</v>
          </cell>
          <cell r="G45">
            <v>34.75</v>
          </cell>
          <cell r="I45">
            <v>22.25</v>
          </cell>
          <cell r="R45">
            <v>40.663897522697908</v>
          </cell>
        </row>
        <row r="46">
          <cell r="A46">
            <v>37742</v>
          </cell>
          <cell r="B46">
            <v>32.75</v>
          </cell>
          <cell r="C46">
            <v>28.25</v>
          </cell>
          <cell r="D46">
            <v>25</v>
          </cell>
          <cell r="E46">
            <v>33.25</v>
          </cell>
          <cell r="F46">
            <v>34</v>
          </cell>
          <cell r="G46">
            <v>34.75</v>
          </cell>
          <cell r="I46">
            <v>23.25</v>
          </cell>
          <cell r="R46">
            <v>40.825552066401102</v>
          </cell>
        </row>
        <row r="47">
          <cell r="A47">
            <v>37773</v>
          </cell>
          <cell r="B47">
            <v>37.25</v>
          </cell>
          <cell r="C47">
            <v>29.25</v>
          </cell>
          <cell r="D47">
            <v>26</v>
          </cell>
          <cell r="E47">
            <v>37.25</v>
          </cell>
          <cell r="F47">
            <v>43</v>
          </cell>
          <cell r="G47">
            <v>41.75</v>
          </cell>
          <cell r="I47">
            <v>27.25</v>
          </cell>
          <cell r="R47">
            <v>41.299217539197912</v>
          </cell>
        </row>
        <row r="48">
          <cell r="A48">
            <v>37803</v>
          </cell>
          <cell r="B48">
            <v>51.5</v>
          </cell>
          <cell r="C48">
            <v>49.5</v>
          </cell>
          <cell r="D48">
            <v>45</v>
          </cell>
          <cell r="E48">
            <v>47.5</v>
          </cell>
          <cell r="F48">
            <v>53.25</v>
          </cell>
          <cell r="G48">
            <v>57.5</v>
          </cell>
          <cell r="I48">
            <v>37.5</v>
          </cell>
          <cell r="R48">
            <v>41.693971819873241</v>
          </cell>
        </row>
        <row r="49">
          <cell r="A49">
            <v>37834</v>
          </cell>
          <cell r="B49">
            <v>57</v>
          </cell>
          <cell r="C49">
            <v>56.5</v>
          </cell>
          <cell r="D49">
            <v>53</v>
          </cell>
          <cell r="E49">
            <v>56.25</v>
          </cell>
          <cell r="F49">
            <v>57.25</v>
          </cell>
          <cell r="G49">
            <v>65</v>
          </cell>
          <cell r="I49">
            <v>46.25</v>
          </cell>
          <cell r="R49">
            <v>42.041128461736932</v>
          </cell>
        </row>
        <row r="50">
          <cell r="A50">
            <v>37865</v>
          </cell>
          <cell r="B50">
            <v>45.5</v>
          </cell>
          <cell r="C50">
            <v>46</v>
          </cell>
          <cell r="D50">
            <v>42.5</v>
          </cell>
          <cell r="E50">
            <v>51.5</v>
          </cell>
          <cell r="F50">
            <v>46.25</v>
          </cell>
          <cell r="G50">
            <v>51.5</v>
          </cell>
          <cell r="I50">
            <v>36.25</v>
          </cell>
          <cell r="R50">
            <v>42.137859529001204</v>
          </cell>
        </row>
        <row r="51">
          <cell r="A51">
            <v>37895</v>
          </cell>
          <cell r="B51">
            <v>34</v>
          </cell>
          <cell r="C51">
            <v>35.5</v>
          </cell>
          <cell r="D51">
            <v>36</v>
          </cell>
          <cell r="E51">
            <v>37.5</v>
          </cell>
          <cell r="F51">
            <v>35.75</v>
          </cell>
          <cell r="G51">
            <v>36.25</v>
          </cell>
          <cell r="I51">
            <v>25.75</v>
          </cell>
          <cell r="R51">
            <v>42.375127364597297</v>
          </cell>
        </row>
        <row r="52">
          <cell r="A52">
            <v>37926</v>
          </cell>
          <cell r="B52">
            <v>32.5</v>
          </cell>
          <cell r="C52">
            <v>33.5</v>
          </cell>
          <cell r="D52">
            <v>34</v>
          </cell>
          <cell r="E52">
            <v>36.5</v>
          </cell>
          <cell r="F52">
            <v>34.25</v>
          </cell>
          <cell r="G52">
            <v>34.25</v>
          </cell>
          <cell r="I52">
            <v>24.25</v>
          </cell>
          <cell r="R52">
            <v>45.950293198061345</v>
          </cell>
        </row>
        <row r="53">
          <cell r="A53">
            <v>37956</v>
          </cell>
          <cell r="B53">
            <v>32.5</v>
          </cell>
          <cell r="C53">
            <v>36.5</v>
          </cell>
          <cell r="D53">
            <v>37</v>
          </cell>
          <cell r="E53">
            <v>38.5</v>
          </cell>
          <cell r="F53">
            <v>38.75</v>
          </cell>
          <cell r="G53">
            <v>34</v>
          </cell>
          <cell r="I53">
            <v>28.5</v>
          </cell>
          <cell r="R53">
            <v>48.648603403882248</v>
          </cell>
        </row>
        <row r="54">
          <cell r="A54">
            <v>37987</v>
          </cell>
          <cell r="B54">
            <v>34.61</v>
          </cell>
          <cell r="C54">
            <v>36.79</v>
          </cell>
          <cell r="D54">
            <v>37.119999999999997</v>
          </cell>
          <cell r="E54">
            <v>39.14</v>
          </cell>
          <cell r="F54">
            <v>39.450000000000003</v>
          </cell>
          <cell r="G54">
            <v>36.81</v>
          </cell>
          <cell r="I54">
            <v>18</v>
          </cell>
          <cell r="R54">
            <v>47.146172222882441</v>
          </cell>
        </row>
        <row r="55">
          <cell r="A55">
            <v>38018</v>
          </cell>
          <cell r="B55">
            <v>34.19</v>
          </cell>
          <cell r="C55">
            <v>34.26</v>
          </cell>
          <cell r="D55">
            <v>34.619999999999997</v>
          </cell>
          <cell r="E55">
            <v>38.61</v>
          </cell>
          <cell r="F55">
            <v>37.450000000000003</v>
          </cell>
          <cell r="G55">
            <v>36.39</v>
          </cell>
          <cell r="I55">
            <v>20.25</v>
          </cell>
          <cell r="R55">
            <v>45.43205863908188</v>
          </cell>
        </row>
        <row r="56">
          <cell r="A56">
            <v>38047</v>
          </cell>
          <cell r="B56">
            <v>34.19</v>
          </cell>
          <cell r="C56">
            <v>31.74</v>
          </cell>
          <cell r="D56">
            <v>31.28</v>
          </cell>
          <cell r="E56">
            <v>37.08</v>
          </cell>
          <cell r="F56">
            <v>35.200000000000003</v>
          </cell>
          <cell r="G56">
            <v>36.39</v>
          </cell>
          <cell r="I56">
            <v>17.25</v>
          </cell>
          <cell r="R56">
            <v>43.316204585594662</v>
          </cell>
        </row>
        <row r="57">
          <cell r="A57">
            <v>38078</v>
          </cell>
          <cell r="B57">
            <v>33.76</v>
          </cell>
          <cell r="C57">
            <v>33.01</v>
          </cell>
          <cell r="D57">
            <v>30.03</v>
          </cell>
          <cell r="E57">
            <v>35.36</v>
          </cell>
          <cell r="F57">
            <v>34.450000000000003</v>
          </cell>
          <cell r="G57">
            <v>35.96</v>
          </cell>
          <cell r="I57">
            <v>25.25</v>
          </cell>
          <cell r="R57">
            <v>40.043378716883538</v>
          </cell>
        </row>
        <row r="58">
          <cell r="A58">
            <v>38108</v>
          </cell>
          <cell r="B58">
            <v>33.76</v>
          </cell>
          <cell r="C58">
            <v>29.43</v>
          </cell>
          <cell r="D58">
            <v>26.27</v>
          </cell>
          <cell r="E58">
            <v>37.020000000000003</v>
          </cell>
          <cell r="F58">
            <v>35.200000000000003</v>
          </cell>
          <cell r="G58">
            <v>35.96</v>
          </cell>
          <cell r="I58">
            <v>25.25</v>
          </cell>
          <cell r="R58">
            <v>39.970731425040036</v>
          </cell>
        </row>
        <row r="59">
          <cell r="A59">
            <v>38139</v>
          </cell>
          <cell r="B59">
            <v>37.61</v>
          </cell>
          <cell r="C59">
            <v>30.28</v>
          </cell>
          <cell r="D59">
            <v>27.11</v>
          </cell>
          <cell r="E59">
            <v>41.5</v>
          </cell>
          <cell r="F59">
            <v>43.7</v>
          </cell>
          <cell r="G59">
            <v>41.94</v>
          </cell>
          <cell r="I59">
            <v>31.25</v>
          </cell>
          <cell r="R59">
            <v>40.448050261642024</v>
          </cell>
        </row>
        <row r="60">
          <cell r="A60">
            <v>38169</v>
          </cell>
          <cell r="B60">
            <v>49.8</v>
          </cell>
          <cell r="C60">
            <v>47.38</v>
          </cell>
          <cell r="D60">
            <v>43.05</v>
          </cell>
          <cell r="E60">
            <v>43.58</v>
          </cell>
          <cell r="F60">
            <v>49.7</v>
          </cell>
          <cell r="G60">
            <v>55.4</v>
          </cell>
          <cell r="I60">
            <v>35.25</v>
          </cell>
          <cell r="R60">
            <v>41.135253586256297</v>
          </cell>
        </row>
        <row r="61">
          <cell r="A61">
            <v>38200</v>
          </cell>
          <cell r="B61">
            <v>54.51</v>
          </cell>
          <cell r="C61">
            <v>53.3</v>
          </cell>
          <cell r="D61">
            <v>49.77</v>
          </cell>
          <cell r="E61">
            <v>51.01</v>
          </cell>
          <cell r="F61">
            <v>52.2</v>
          </cell>
          <cell r="G61">
            <v>61.81</v>
          </cell>
          <cell r="I61">
            <v>44.25</v>
          </cell>
          <cell r="R61">
            <v>41.63142524790922</v>
          </cell>
        </row>
        <row r="62">
          <cell r="A62">
            <v>38231</v>
          </cell>
          <cell r="B62">
            <v>44.67</v>
          </cell>
          <cell r="C62">
            <v>44.44</v>
          </cell>
          <cell r="D62">
            <v>40.98</v>
          </cell>
          <cell r="E62">
            <v>46.93</v>
          </cell>
          <cell r="F62">
            <v>43.2</v>
          </cell>
          <cell r="G62">
            <v>50.27</v>
          </cell>
          <cell r="I62">
            <v>28</v>
          </cell>
          <cell r="R62">
            <v>41.636780838304276</v>
          </cell>
        </row>
        <row r="63">
          <cell r="A63">
            <v>38261</v>
          </cell>
          <cell r="B63">
            <v>34.83</v>
          </cell>
          <cell r="C63">
            <v>35.58</v>
          </cell>
          <cell r="D63">
            <v>35.53</v>
          </cell>
          <cell r="E63">
            <v>38.630000000000003</v>
          </cell>
          <cell r="F63">
            <v>37.4</v>
          </cell>
          <cell r="G63">
            <v>37.24</v>
          </cell>
          <cell r="I63">
            <v>28.25</v>
          </cell>
          <cell r="R63">
            <v>41.718521067160665</v>
          </cell>
        </row>
        <row r="64">
          <cell r="A64">
            <v>38292</v>
          </cell>
          <cell r="B64">
            <v>33.549999999999997</v>
          </cell>
          <cell r="C64">
            <v>33.89</v>
          </cell>
          <cell r="D64">
            <v>33.86</v>
          </cell>
          <cell r="E64">
            <v>36.85</v>
          </cell>
          <cell r="F64">
            <v>37.15</v>
          </cell>
          <cell r="G64">
            <v>35.53</v>
          </cell>
          <cell r="I64">
            <v>24.75</v>
          </cell>
          <cell r="R64">
            <v>44.809214070877104</v>
          </cell>
        </row>
        <row r="65">
          <cell r="A65">
            <v>38322</v>
          </cell>
          <cell r="B65">
            <v>33.549999999999997</v>
          </cell>
          <cell r="C65">
            <v>36.43</v>
          </cell>
          <cell r="D65">
            <v>36.39</v>
          </cell>
          <cell r="E65">
            <v>38.51</v>
          </cell>
          <cell r="F65">
            <v>41.15</v>
          </cell>
          <cell r="G65">
            <v>35.32</v>
          </cell>
          <cell r="I65">
            <v>28.25</v>
          </cell>
          <cell r="R65">
            <v>47.301616745493362</v>
          </cell>
        </row>
        <row r="66">
          <cell r="A66">
            <v>38353</v>
          </cell>
          <cell r="B66">
            <v>35.39</v>
          </cell>
          <cell r="C66">
            <v>37.06</v>
          </cell>
          <cell r="D66">
            <v>37.14</v>
          </cell>
          <cell r="E66">
            <v>39.35</v>
          </cell>
          <cell r="F66">
            <v>40.200000000000003</v>
          </cell>
          <cell r="G66">
            <v>37.71</v>
          </cell>
          <cell r="I66">
            <v>18</v>
          </cell>
          <cell r="R66">
            <v>46.02576234860669</v>
          </cell>
        </row>
        <row r="67">
          <cell r="A67">
            <v>38384</v>
          </cell>
          <cell r="B67">
            <v>35.020000000000003</v>
          </cell>
          <cell r="C67">
            <v>34.909999999999997</v>
          </cell>
          <cell r="D67">
            <v>35</v>
          </cell>
          <cell r="E67">
            <v>39.1</v>
          </cell>
          <cell r="F67">
            <v>38.200000000000003</v>
          </cell>
          <cell r="G67">
            <v>37.340000000000003</v>
          </cell>
          <cell r="I67">
            <v>20.25</v>
          </cell>
          <cell r="R67">
            <v>44.396001442438404</v>
          </cell>
        </row>
        <row r="68">
          <cell r="A68">
            <v>38412</v>
          </cell>
          <cell r="B68">
            <v>35.020000000000003</v>
          </cell>
          <cell r="C68">
            <v>32.76</v>
          </cell>
          <cell r="D68">
            <v>32.14</v>
          </cell>
          <cell r="E68">
            <v>37.85</v>
          </cell>
          <cell r="F68">
            <v>36.200000000000003</v>
          </cell>
          <cell r="G68">
            <v>37.340000000000003</v>
          </cell>
          <cell r="I68">
            <v>17.25</v>
          </cell>
          <cell r="R68">
            <v>42.385209729232088</v>
          </cell>
        </row>
        <row r="69">
          <cell r="A69">
            <v>38443</v>
          </cell>
          <cell r="B69">
            <v>34.659999999999997</v>
          </cell>
          <cell r="C69">
            <v>33.85</v>
          </cell>
          <cell r="D69">
            <v>31.07</v>
          </cell>
          <cell r="E69">
            <v>36.85</v>
          </cell>
          <cell r="F69">
            <v>35.950000000000003</v>
          </cell>
          <cell r="G69">
            <v>36.979999999999997</v>
          </cell>
          <cell r="I69">
            <v>24.25</v>
          </cell>
          <cell r="R69">
            <v>39.27587447212742</v>
          </cell>
        </row>
        <row r="70">
          <cell r="A70">
            <v>38473</v>
          </cell>
          <cell r="B70">
            <v>34.659999999999997</v>
          </cell>
          <cell r="C70">
            <v>30.79</v>
          </cell>
          <cell r="D70">
            <v>27.85</v>
          </cell>
          <cell r="E70">
            <v>38.35</v>
          </cell>
          <cell r="F70">
            <v>36.450000000000003</v>
          </cell>
          <cell r="G70">
            <v>36.979999999999997</v>
          </cell>
          <cell r="I70">
            <v>24.25</v>
          </cell>
          <cell r="R70">
            <v>39.206651802264368</v>
          </cell>
        </row>
        <row r="71">
          <cell r="A71">
            <v>38504</v>
          </cell>
          <cell r="B71">
            <v>37.950000000000003</v>
          </cell>
          <cell r="C71">
            <v>31.53</v>
          </cell>
          <cell r="D71">
            <v>28.57</v>
          </cell>
          <cell r="E71">
            <v>42.6</v>
          </cell>
          <cell r="F71">
            <v>43.95</v>
          </cell>
          <cell r="G71">
            <v>42.08</v>
          </cell>
          <cell r="I71">
            <v>29.25</v>
          </cell>
          <cell r="R71">
            <v>39.660011871167434</v>
          </cell>
        </row>
        <row r="72">
          <cell r="A72">
            <v>38534</v>
          </cell>
          <cell r="B72">
            <v>48.39</v>
          </cell>
          <cell r="C72">
            <v>46.17</v>
          </cell>
          <cell r="D72">
            <v>42.21</v>
          </cell>
          <cell r="E72">
            <v>42.1</v>
          </cell>
          <cell r="F72">
            <v>47.7</v>
          </cell>
          <cell r="G72">
            <v>53.59</v>
          </cell>
          <cell r="I72">
            <v>26.25</v>
          </cell>
          <cell r="R72">
            <v>40.313009516474416</v>
          </cell>
        </row>
        <row r="73">
          <cell r="A73">
            <v>38565</v>
          </cell>
          <cell r="B73">
            <v>52.41</v>
          </cell>
          <cell r="C73">
            <v>51.25</v>
          </cell>
          <cell r="D73">
            <v>47.97</v>
          </cell>
          <cell r="E73">
            <v>48.35</v>
          </cell>
          <cell r="F73">
            <v>49.2</v>
          </cell>
          <cell r="G73">
            <v>59.05</v>
          </cell>
          <cell r="I73">
            <v>35.25</v>
          </cell>
          <cell r="R73">
            <v>40.784496300984479</v>
          </cell>
        </row>
        <row r="74">
          <cell r="A74">
            <v>38596</v>
          </cell>
          <cell r="B74">
            <v>43.99</v>
          </cell>
          <cell r="C74">
            <v>43.67</v>
          </cell>
          <cell r="D74">
            <v>40.44</v>
          </cell>
          <cell r="E74">
            <v>44.85</v>
          </cell>
          <cell r="F74">
            <v>41.7</v>
          </cell>
          <cell r="G74">
            <v>49.19</v>
          </cell>
          <cell r="I74">
            <v>22</v>
          </cell>
          <cell r="R74">
            <v>40.789811440665936</v>
          </cell>
        </row>
        <row r="75">
          <cell r="A75">
            <v>38626</v>
          </cell>
          <cell r="B75">
            <v>35.58</v>
          </cell>
          <cell r="C75">
            <v>36.090000000000003</v>
          </cell>
          <cell r="D75">
            <v>35.78</v>
          </cell>
          <cell r="E75">
            <v>40.35</v>
          </cell>
          <cell r="F75">
            <v>38.9</v>
          </cell>
          <cell r="G75">
            <v>38.08</v>
          </cell>
          <cell r="I75">
            <v>25.25</v>
          </cell>
          <cell r="R75">
            <v>40.866886267431774</v>
          </cell>
        </row>
        <row r="76">
          <cell r="A76">
            <v>38657</v>
          </cell>
          <cell r="B76">
            <v>34.479999999999997</v>
          </cell>
          <cell r="C76">
            <v>34.659999999999997</v>
          </cell>
          <cell r="D76">
            <v>34.35</v>
          </cell>
          <cell r="E76">
            <v>38.1</v>
          </cell>
          <cell r="F76">
            <v>38.4</v>
          </cell>
          <cell r="G76">
            <v>36.619999999999997</v>
          </cell>
          <cell r="I76">
            <v>22.25</v>
          </cell>
          <cell r="R76">
            <v>43.746249453479251</v>
          </cell>
        </row>
        <row r="77">
          <cell r="A77">
            <v>38687</v>
          </cell>
          <cell r="B77">
            <v>34.479999999999997</v>
          </cell>
          <cell r="C77">
            <v>36.840000000000003</v>
          </cell>
          <cell r="D77">
            <v>36.520000000000003</v>
          </cell>
          <cell r="E77">
            <v>39.35</v>
          </cell>
          <cell r="F77">
            <v>42.4</v>
          </cell>
          <cell r="G77">
            <v>36.44</v>
          </cell>
          <cell r="I77">
            <v>25.75</v>
          </cell>
          <cell r="R77">
            <v>46.131935654972743</v>
          </cell>
        </row>
        <row r="78">
          <cell r="A78">
            <v>38718</v>
          </cell>
          <cell r="B78">
            <v>36.08</v>
          </cell>
          <cell r="C78">
            <v>37.83</v>
          </cell>
          <cell r="D78">
            <v>37.26</v>
          </cell>
          <cell r="E78">
            <v>39.56</v>
          </cell>
          <cell r="F78">
            <v>40.700000000000003</v>
          </cell>
          <cell r="G78">
            <v>38.5</v>
          </cell>
          <cell r="I78">
            <v>18.25</v>
          </cell>
          <cell r="R78">
            <v>42.333049398840963</v>
          </cell>
        </row>
        <row r="79">
          <cell r="A79">
            <v>38749</v>
          </cell>
          <cell r="B79">
            <v>35.770000000000003</v>
          </cell>
          <cell r="C79">
            <v>35.86</v>
          </cell>
          <cell r="D79">
            <v>35.32</v>
          </cell>
          <cell r="E79">
            <v>39.549999999999997</v>
          </cell>
          <cell r="F79">
            <v>38.79</v>
          </cell>
          <cell r="G79">
            <v>38.19</v>
          </cell>
          <cell r="I79">
            <v>20.5</v>
          </cell>
          <cell r="R79">
            <v>40.89620948509593</v>
          </cell>
        </row>
        <row r="80">
          <cell r="A80">
            <v>38777</v>
          </cell>
          <cell r="B80">
            <v>35.770000000000003</v>
          </cell>
          <cell r="C80">
            <v>33.880000000000003</v>
          </cell>
          <cell r="D80">
            <v>32.72</v>
          </cell>
          <cell r="E80">
            <v>38.549999999999997</v>
          </cell>
          <cell r="F80">
            <v>37.17</v>
          </cell>
          <cell r="G80">
            <v>38.19</v>
          </cell>
          <cell r="I80">
            <v>17.5</v>
          </cell>
          <cell r="R80">
            <v>39.114763842208717</v>
          </cell>
        </row>
        <row r="81">
          <cell r="A81">
            <v>38808</v>
          </cell>
          <cell r="B81">
            <v>35.46</v>
          </cell>
          <cell r="C81">
            <v>34.89</v>
          </cell>
          <cell r="D81">
            <v>31.76</v>
          </cell>
          <cell r="E81">
            <v>38.229999999999997</v>
          </cell>
          <cell r="F81">
            <v>37.15</v>
          </cell>
          <cell r="G81">
            <v>37.880000000000003</v>
          </cell>
          <cell r="I81">
            <v>24.5</v>
          </cell>
          <cell r="R81">
            <v>36.345481374803285</v>
          </cell>
        </row>
        <row r="82">
          <cell r="A82">
            <v>38838</v>
          </cell>
          <cell r="B82">
            <v>35.46</v>
          </cell>
          <cell r="C82">
            <v>32.090000000000003</v>
          </cell>
          <cell r="D82">
            <v>28.84</v>
          </cell>
          <cell r="E82">
            <v>39.54</v>
          </cell>
          <cell r="F82">
            <v>37.65</v>
          </cell>
          <cell r="G82">
            <v>37.880000000000003</v>
          </cell>
          <cell r="I82">
            <v>24.5</v>
          </cell>
          <cell r="R82">
            <v>36.299375649708139</v>
          </cell>
        </row>
        <row r="83">
          <cell r="A83">
            <v>38869</v>
          </cell>
          <cell r="B83">
            <v>38.28</v>
          </cell>
          <cell r="C83">
            <v>32.76</v>
          </cell>
          <cell r="D83">
            <v>29.5</v>
          </cell>
          <cell r="E83">
            <v>43.48</v>
          </cell>
          <cell r="F83">
            <v>44.3</v>
          </cell>
          <cell r="G83">
            <v>42.24</v>
          </cell>
          <cell r="I83">
            <v>29.5</v>
          </cell>
          <cell r="R83">
            <v>36.723607929104801</v>
          </cell>
        </row>
        <row r="84">
          <cell r="A84">
            <v>38899</v>
          </cell>
          <cell r="B84">
            <v>47.21</v>
          </cell>
          <cell r="C84">
            <v>46.21</v>
          </cell>
          <cell r="D84">
            <v>41.86</v>
          </cell>
          <cell r="E84">
            <v>40.82</v>
          </cell>
          <cell r="F84">
            <v>46.15</v>
          </cell>
          <cell r="G84">
            <v>52.07</v>
          </cell>
          <cell r="I84">
            <v>26.5</v>
          </cell>
          <cell r="R84">
            <v>37.325795650188255</v>
          </cell>
        </row>
        <row r="85">
          <cell r="A85">
            <v>38930</v>
          </cell>
          <cell r="B85">
            <v>50.65</v>
          </cell>
          <cell r="C85">
            <v>50.88</v>
          </cell>
          <cell r="D85">
            <v>47.07</v>
          </cell>
          <cell r="E85">
            <v>46.18</v>
          </cell>
          <cell r="F85">
            <v>46.7</v>
          </cell>
          <cell r="G85">
            <v>56.73</v>
          </cell>
          <cell r="I85">
            <v>35.5</v>
          </cell>
          <cell r="R85">
            <v>37.764616660804428</v>
          </cell>
        </row>
        <row r="86">
          <cell r="A86">
            <v>38961</v>
          </cell>
          <cell r="B86">
            <v>43.45</v>
          </cell>
          <cell r="C86">
            <v>43.93</v>
          </cell>
          <cell r="D86">
            <v>40.25</v>
          </cell>
          <cell r="E86">
            <v>43.18</v>
          </cell>
          <cell r="F86">
            <v>40.61</v>
          </cell>
          <cell r="G86">
            <v>48.31</v>
          </cell>
          <cell r="I86">
            <v>22.25</v>
          </cell>
          <cell r="R86">
            <v>37.785118183265304</v>
          </cell>
        </row>
        <row r="87">
          <cell r="A87">
            <v>38991</v>
          </cell>
          <cell r="B87">
            <v>36.25</v>
          </cell>
          <cell r="C87">
            <v>36.97</v>
          </cell>
          <cell r="D87">
            <v>36.03</v>
          </cell>
          <cell r="E87">
            <v>41.82</v>
          </cell>
          <cell r="F87">
            <v>40.08</v>
          </cell>
          <cell r="G87">
            <v>38.82</v>
          </cell>
          <cell r="I87">
            <v>25.5</v>
          </cell>
          <cell r="R87">
            <v>37.868995920991146</v>
          </cell>
        </row>
        <row r="88">
          <cell r="A88">
            <v>39022</v>
          </cell>
          <cell r="B88">
            <v>35.31</v>
          </cell>
          <cell r="C88">
            <v>35.65</v>
          </cell>
          <cell r="D88">
            <v>34.729999999999997</v>
          </cell>
          <cell r="E88">
            <v>39.130000000000003</v>
          </cell>
          <cell r="F88">
            <v>39.53</v>
          </cell>
          <cell r="G88">
            <v>37.57</v>
          </cell>
          <cell r="I88">
            <v>22.5</v>
          </cell>
          <cell r="R88">
            <v>40.519904160278131</v>
          </cell>
        </row>
        <row r="89">
          <cell r="A89">
            <v>39052</v>
          </cell>
          <cell r="B89">
            <v>35.31</v>
          </cell>
          <cell r="C89">
            <v>37.659999999999997</v>
          </cell>
          <cell r="D89">
            <v>36.700000000000003</v>
          </cell>
          <cell r="E89">
            <v>40.18</v>
          </cell>
          <cell r="F89">
            <v>43.43</v>
          </cell>
          <cell r="G89">
            <v>37.42</v>
          </cell>
          <cell r="I89">
            <v>26</v>
          </cell>
          <cell r="R89">
            <v>42.663223004435899</v>
          </cell>
        </row>
        <row r="90">
          <cell r="A90">
            <v>39083</v>
          </cell>
          <cell r="B90">
            <v>36.58</v>
          </cell>
          <cell r="C90">
            <v>38.799999999999997</v>
          </cell>
          <cell r="D90">
            <v>37.369999999999997</v>
          </cell>
          <cell r="E90">
            <v>39.79</v>
          </cell>
          <cell r="F90">
            <v>41.1</v>
          </cell>
          <cell r="G90">
            <v>39.03</v>
          </cell>
          <cell r="I90">
            <v>27.6</v>
          </cell>
          <cell r="R90">
            <v>43.751895504724267</v>
          </cell>
        </row>
        <row r="91">
          <cell r="A91">
            <v>39114</v>
          </cell>
          <cell r="B91">
            <v>36.299999999999997</v>
          </cell>
          <cell r="C91">
            <v>36.979999999999997</v>
          </cell>
          <cell r="D91">
            <v>35.61</v>
          </cell>
          <cell r="E91">
            <v>39.909999999999997</v>
          </cell>
          <cell r="F91">
            <v>39.229999999999997</v>
          </cell>
          <cell r="G91">
            <v>38.75</v>
          </cell>
          <cell r="I91">
            <v>29.85</v>
          </cell>
          <cell r="R91">
            <v>42.2967875816502</v>
          </cell>
        </row>
        <row r="92">
          <cell r="A92">
            <v>39142</v>
          </cell>
          <cell r="B92">
            <v>36.299999999999997</v>
          </cell>
          <cell r="C92">
            <v>35.17</v>
          </cell>
          <cell r="D92">
            <v>33.270000000000003</v>
          </cell>
          <cell r="E92">
            <v>39.04</v>
          </cell>
          <cell r="F92">
            <v>37.82</v>
          </cell>
          <cell r="G92">
            <v>38.75</v>
          </cell>
          <cell r="I92">
            <v>26.85</v>
          </cell>
          <cell r="R92">
            <v>40.496939655762276</v>
          </cell>
        </row>
        <row r="93">
          <cell r="A93">
            <v>39173</v>
          </cell>
          <cell r="B93">
            <v>36.020000000000003</v>
          </cell>
          <cell r="C93">
            <v>36.1</v>
          </cell>
          <cell r="D93">
            <v>32.4</v>
          </cell>
          <cell r="E93">
            <v>39.1</v>
          </cell>
          <cell r="F93">
            <v>37.92</v>
          </cell>
          <cell r="G93">
            <v>38.479999999999997</v>
          </cell>
          <cell r="I93">
            <v>33.85</v>
          </cell>
          <cell r="R93">
            <v>37.704617658338933</v>
          </cell>
        </row>
        <row r="94">
          <cell r="A94">
            <v>39203</v>
          </cell>
          <cell r="B94">
            <v>36.020000000000003</v>
          </cell>
          <cell r="C94">
            <v>33.51</v>
          </cell>
          <cell r="D94">
            <v>29.76</v>
          </cell>
          <cell r="E94">
            <v>40.299999999999997</v>
          </cell>
          <cell r="F94">
            <v>38.42</v>
          </cell>
          <cell r="G94">
            <v>38.47</v>
          </cell>
          <cell r="I94">
            <v>33.85</v>
          </cell>
          <cell r="R94">
            <v>37.647478870417032</v>
          </cell>
        </row>
        <row r="95">
          <cell r="A95">
            <v>39234</v>
          </cell>
          <cell r="B95">
            <v>38.58</v>
          </cell>
          <cell r="C95">
            <v>34.14</v>
          </cell>
          <cell r="D95">
            <v>30.35</v>
          </cell>
          <cell r="E95">
            <v>44.08</v>
          </cell>
          <cell r="F95">
            <v>44.6</v>
          </cell>
          <cell r="G95">
            <v>42.42</v>
          </cell>
          <cell r="I95">
            <v>39.85</v>
          </cell>
          <cell r="R95">
            <v>38.061531600914591</v>
          </cell>
        </row>
        <row r="96">
          <cell r="A96">
            <v>39264</v>
          </cell>
          <cell r="B96">
            <v>46.66</v>
          </cell>
          <cell r="C96">
            <v>46.54</v>
          </cell>
          <cell r="D96">
            <v>41.56</v>
          </cell>
          <cell r="E96">
            <v>40.22</v>
          </cell>
          <cell r="F96">
            <v>45.41</v>
          </cell>
          <cell r="G96">
            <v>51.3</v>
          </cell>
          <cell r="I96">
            <v>46.85</v>
          </cell>
          <cell r="R96">
            <v>38.653755701355443</v>
          </cell>
        </row>
        <row r="97">
          <cell r="A97">
            <v>39295</v>
          </cell>
          <cell r="B97">
            <v>49.78</v>
          </cell>
          <cell r="C97">
            <v>50.85</v>
          </cell>
          <cell r="D97">
            <v>46.29</v>
          </cell>
          <cell r="E97">
            <v>45.1</v>
          </cell>
          <cell r="F97">
            <v>45.44</v>
          </cell>
          <cell r="G97">
            <v>55.52</v>
          </cell>
          <cell r="I97">
            <v>55.85</v>
          </cell>
          <cell r="R97">
            <v>39.080866314210944</v>
          </cell>
        </row>
        <row r="98">
          <cell r="A98">
            <v>39326</v>
          </cell>
          <cell r="B98">
            <v>43.26</v>
          </cell>
          <cell r="C98">
            <v>44.43</v>
          </cell>
          <cell r="D98">
            <v>40.11</v>
          </cell>
          <cell r="E98">
            <v>42.36</v>
          </cell>
          <cell r="F98">
            <v>40.119999999999997</v>
          </cell>
          <cell r="G98">
            <v>47.9</v>
          </cell>
          <cell r="I98">
            <v>38.6</v>
          </cell>
          <cell r="R98">
            <v>39.087829565514539</v>
          </cell>
        </row>
        <row r="99">
          <cell r="A99">
            <v>39356</v>
          </cell>
          <cell r="B99">
            <v>36.74</v>
          </cell>
          <cell r="C99">
            <v>38.020000000000003</v>
          </cell>
          <cell r="D99">
            <v>36.29</v>
          </cell>
          <cell r="E99">
            <v>42.74</v>
          </cell>
          <cell r="F99">
            <v>40.840000000000003</v>
          </cell>
          <cell r="G99">
            <v>39.32</v>
          </cell>
          <cell r="I99">
            <v>37.85</v>
          </cell>
          <cell r="R99">
            <v>39.158262935267857</v>
          </cell>
        </row>
        <row r="100">
          <cell r="A100">
            <v>39387</v>
          </cell>
          <cell r="B100">
            <v>35.89</v>
          </cell>
          <cell r="C100">
            <v>36.81</v>
          </cell>
          <cell r="D100">
            <v>35.119999999999997</v>
          </cell>
          <cell r="E100">
            <v>39.81</v>
          </cell>
          <cell r="F100">
            <v>40.26</v>
          </cell>
          <cell r="G100">
            <v>38.200000000000003</v>
          </cell>
          <cell r="I100">
            <v>34.85</v>
          </cell>
          <cell r="R100">
            <v>41.560513564834658</v>
          </cell>
        </row>
        <row r="101">
          <cell r="A101">
            <v>39417</v>
          </cell>
          <cell r="B101">
            <v>35.89</v>
          </cell>
          <cell r="C101">
            <v>38.659999999999997</v>
          </cell>
          <cell r="D101">
            <v>36.9</v>
          </cell>
          <cell r="E101">
            <v>40.75</v>
          </cell>
          <cell r="F101">
            <v>44.11</v>
          </cell>
          <cell r="G101">
            <v>38.06</v>
          </cell>
          <cell r="I101">
            <v>38.35</v>
          </cell>
          <cell r="R101">
            <v>43.708507369011024</v>
          </cell>
        </row>
        <row r="102">
          <cell r="A102">
            <v>39448</v>
          </cell>
          <cell r="B102">
            <v>37.01</v>
          </cell>
          <cell r="C102">
            <v>39.76</v>
          </cell>
          <cell r="D102">
            <v>37.79</v>
          </cell>
          <cell r="E102">
            <v>40.020000000000003</v>
          </cell>
          <cell r="F102">
            <v>41.33</v>
          </cell>
          <cell r="G102">
            <v>39.47</v>
          </cell>
          <cell r="I102">
            <v>27.95</v>
          </cell>
          <cell r="R102">
            <v>44.831510899001422</v>
          </cell>
        </row>
        <row r="103">
          <cell r="A103">
            <v>39479</v>
          </cell>
          <cell r="B103">
            <v>36.75</v>
          </cell>
          <cell r="C103">
            <v>38.049999999999997</v>
          </cell>
          <cell r="D103">
            <v>36.159999999999997</v>
          </cell>
          <cell r="E103">
            <v>40.24</v>
          </cell>
          <cell r="F103">
            <v>39.46</v>
          </cell>
          <cell r="G103">
            <v>39.21</v>
          </cell>
          <cell r="I103">
            <v>30.2</v>
          </cell>
          <cell r="R103">
            <v>43.373535814172484</v>
          </cell>
        </row>
        <row r="104">
          <cell r="A104">
            <v>39508</v>
          </cell>
          <cell r="B104">
            <v>36.75</v>
          </cell>
          <cell r="C104">
            <v>36.340000000000003</v>
          </cell>
          <cell r="D104">
            <v>33.97</v>
          </cell>
          <cell r="E104">
            <v>39.46</v>
          </cell>
          <cell r="F104">
            <v>38.03</v>
          </cell>
          <cell r="G104">
            <v>39.21</v>
          </cell>
          <cell r="I104">
            <v>27.2</v>
          </cell>
          <cell r="R104">
            <v>41.570316977700678</v>
          </cell>
        </row>
        <row r="105">
          <cell r="A105">
            <v>39539</v>
          </cell>
          <cell r="B105">
            <v>36.49</v>
          </cell>
          <cell r="C105">
            <v>37.22</v>
          </cell>
          <cell r="D105">
            <v>33.159999999999997</v>
          </cell>
          <cell r="E105">
            <v>39.79</v>
          </cell>
          <cell r="F105">
            <v>38.119999999999997</v>
          </cell>
          <cell r="G105">
            <v>38.96</v>
          </cell>
          <cell r="I105">
            <v>34.200000000000003</v>
          </cell>
          <cell r="R105">
            <v>38.581022411431817</v>
          </cell>
        </row>
        <row r="106">
          <cell r="A106">
            <v>39569</v>
          </cell>
          <cell r="B106">
            <v>36.49</v>
          </cell>
          <cell r="C106">
            <v>34.78</v>
          </cell>
          <cell r="D106">
            <v>30.69</v>
          </cell>
          <cell r="E106">
            <v>40.909999999999997</v>
          </cell>
          <cell r="F106">
            <v>38.619999999999997</v>
          </cell>
          <cell r="G106">
            <v>38.96</v>
          </cell>
          <cell r="I106">
            <v>34.200000000000003</v>
          </cell>
          <cell r="R106">
            <v>38.523910956047978</v>
          </cell>
        </row>
        <row r="107">
          <cell r="A107">
            <v>39600</v>
          </cell>
          <cell r="B107">
            <v>38.86</v>
          </cell>
          <cell r="C107">
            <v>35.380000000000003</v>
          </cell>
          <cell r="D107">
            <v>31.25</v>
          </cell>
          <cell r="E107">
            <v>44.58</v>
          </cell>
          <cell r="F107">
            <v>44.87</v>
          </cell>
          <cell r="G107">
            <v>42.6</v>
          </cell>
          <cell r="I107">
            <v>40.200000000000003</v>
          </cell>
          <cell r="R107">
            <v>38.938988562286049</v>
          </cell>
        </row>
        <row r="108">
          <cell r="A108">
            <v>39630</v>
          </cell>
          <cell r="B108">
            <v>46.34</v>
          </cell>
          <cell r="C108">
            <v>47.07</v>
          </cell>
          <cell r="D108">
            <v>41.71</v>
          </cell>
          <cell r="E108">
            <v>39.880000000000003</v>
          </cell>
          <cell r="F108">
            <v>45.74</v>
          </cell>
          <cell r="G108">
            <v>50.81</v>
          </cell>
          <cell r="I108">
            <v>47.2</v>
          </cell>
          <cell r="R108">
            <v>39.532608259638025</v>
          </cell>
        </row>
        <row r="109">
          <cell r="A109">
            <v>39661</v>
          </cell>
          <cell r="B109">
            <v>49.23</v>
          </cell>
          <cell r="C109">
            <v>51.13</v>
          </cell>
          <cell r="D109">
            <v>46.12</v>
          </cell>
          <cell r="E109">
            <v>44.41</v>
          </cell>
          <cell r="F109">
            <v>45.8</v>
          </cell>
          <cell r="G109">
            <v>54.71</v>
          </cell>
          <cell r="I109">
            <v>56.2</v>
          </cell>
          <cell r="R109">
            <v>39.960771848973017</v>
          </cell>
        </row>
        <row r="110">
          <cell r="A110">
            <v>39692</v>
          </cell>
          <cell r="B110">
            <v>43.2</v>
          </cell>
          <cell r="C110">
            <v>45.09</v>
          </cell>
          <cell r="D110">
            <v>40.36</v>
          </cell>
          <cell r="E110">
            <v>41.86</v>
          </cell>
          <cell r="F110">
            <v>40.409999999999997</v>
          </cell>
          <cell r="G110">
            <v>47.67</v>
          </cell>
          <cell r="I110">
            <v>38.950000000000003</v>
          </cell>
          <cell r="R110">
            <v>39.967902927224316</v>
          </cell>
        </row>
        <row r="111">
          <cell r="A111">
            <v>39722</v>
          </cell>
          <cell r="B111">
            <v>37.159999999999997</v>
          </cell>
          <cell r="C111">
            <v>39.04</v>
          </cell>
          <cell r="D111">
            <v>36.79</v>
          </cell>
          <cell r="E111">
            <v>43.47</v>
          </cell>
          <cell r="F111">
            <v>41.06</v>
          </cell>
          <cell r="G111">
            <v>39.74</v>
          </cell>
          <cell r="I111">
            <v>38.200000000000003</v>
          </cell>
          <cell r="R111">
            <v>40.038633001772716</v>
          </cell>
        </row>
        <row r="112">
          <cell r="A112">
            <v>39753</v>
          </cell>
          <cell r="B112">
            <v>36.369999999999997</v>
          </cell>
          <cell r="C112">
            <v>37.9</v>
          </cell>
          <cell r="D112">
            <v>35.700000000000003</v>
          </cell>
          <cell r="E112">
            <v>40.36</v>
          </cell>
          <cell r="F112">
            <v>40.479999999999997</v>
          </cell>
          <cell r="G112">
            <v>38.700000000000003</v>
          </cell>
          <cell r="I112">
            <v>35.200000000000003</v>
          </cell>
          <cell r="R112">
            <v>42.46135057445985</v>
          </cell>
        </row>
        <row r="113">
          <cell r="A113">
            <v>39783</v>
          </cell>
          <cell r="B113">
            <v>36.369999999999997</v>
          </cell>
          <cell r="C113">
            <v>39.65</v>
          </cell>
          <cell r="D113">
            <v>37.36</v>
          </cell>
          <cell r="E113">
            <v>41.22</v>
          </cell>
          <cell r="F113">
            <v>44.35</v>
          </cell>
          <cell r="G113">
            <v>38.57</v>
          </cell>
          <cell r="I113">
            <v>38.700000000000003</v>
          </cell>
          <cell r="R113">
            <v>44.63709179925543</v>
          </cell>
        </row>
        <row r="114">
          <cell r="A114">
            <v>39814</v>
          </cell>
          <cell r="B114">
            <v>37.43</v>
          </cell>
          <cell r="C114">
            <v>40.83</v>
          </cell>
          <cell r="D114">
            <v>38.22</v>
          </cell>
          <cell r="E114">
            <v>40.26</v>
          </cell>
          <cell r="F114">
            <v>41.57</v>
          </cell>
          <cell r="G114">
            <v>39.9</v>
          </cell>
          <cell r="I114">
            <v>28.45</v>
          </cell>
          <cell r="R114">
            <v>45.819736566603019</v>
          </cell>
        </row>
        <row r="115">
          <cell r="A115">
            <v>39845</v>
          </cell>
          <cell r="B115">
            <v>37.18</v>
          </cell>
          <cell r="C115">
            <v>39.21</v>
          </cell>
          <cell r="D115">
            <v>36.69</v>
          </cell>
          <cell r="E115">
            <v>40.57</v>
          </cell>
          <cell r="F115">
            <v>39.68</v>
          </cell>
          <cell r="G115">
            <v>39.65</v>
          </cell>
          <cell r="I115">
            <v>30.7</v>
          </cell>
          <cell r="R115">
            <v>44.380789342964626</v>
          </cell>
        </row>
        <row r="116">
          <cell r="A116">
            <v>39873</v>
          </cell>
          <cell r="B116">
            <v>37.19</v>
          </cell>
          <cell r="C116">
            <v>37.6</v>
          </cell>
          <cell r="D116">
            <v>34.659999999999997</v>
          </cell>
          <cell r="E116">
            <v>39.880000000000003</v>
          </cell>
          <cell r="F116">
            <v>38.25</v>
          </cell>
          <cell r="G116">
            <v>39.659999999999997</v>
          </cell>
          <cell r="I116">
            <v>27.7</v>
          </cell>
          <cell r="R116">
            <v>42.591405484676137</v>
          </cell>
        </row>
        <row r="117">
          <cell r="A117">
            <v>39904</v>
          </cell>
          <cell r="B117">
            <v>36.94</v>
          </cell>
          <cell r="C117">
            <v>38.43</v>
          </cell>
          <cell r="D117">
            <v>33.9</v>
          </cell>
          <cell r="E117">
            <v>40.450000000000003</v>
          </cell>
          <cell r="F117">
            <v>38.32</v>
          </cell>
          <cell r="G117">
            <v>39.409999999999997</v>
          </cell>
          <cell r="I117">
            <v>34.75</v>
          </cell>
          <cell r="R117">
            <v>39.034244561306416</v>
          </cell>
        </row>
        <row r="118">
          <cell r="A118">
            <v>39934</v>
          </cell>
          <cell r="B118">
            <v>36.950000000000003</v>
          </cell>
          <cell r="C118">
            <v>36.130000000000003</v>
          </cell>
          <cell r="D118">
            <v>31.6</v>
          </cell>
          <cell r="E118">
            <v>41.5</v>
          </cell>
          <cell r="F118">
            <v>38.83</v>
          </cell>
          <cell r="G118">
            <v>39.42</v>
          </cell>
          <cell r="I118">
            <v>34.75</v>
          </cell>
          <cell r="R118">
            <v>38.99859339587546</v>
          </cell>
        </row>
        <row r="119">
          <cell r="A119">
            <v>39965</v>
          </cell>
          <cell r="B119">
            <v>39.14</v>
          </cell>
          <cell r="C119">
            <v>36.69</v>
          </cell>
          <cell r="D119">
            <v>32.119999999999997</v>
          </cell>
          <cell r="E119">
            <v>45.06</v>
          </cell>
          <cell r="F119">
            <v>45.14</v>
          </cell>
          <cell r="G119">
            <v>42.79</v>
          </cell>
          <cell r="I119">
            <v>40.75</v>
          </cell>
          <cell r="R119">
            <v>39.439219232542783</v>
          </cell>
        </row>
        <row r="120">
          <cell r="A120">
            <v>39995</v>
          </cell>
          <cell r="B120">
            <v>46.07</v>
          </cell>
          <cell r="C120">
            <v>47.73</v>
          </cell>
          <cell r="D120">
            <v>41.87</v>
          </cell>
          <cell r="E120">
            <v>39.58</v>
          </cell>
          <cell r="F120">
            <v>46.07</v>
          </cell>
          <cell r="G120">
            <v>50.37</v>
          </cell>
          <cell r="I120">
            <v>47.75</v>
          </cell>
          <cell r="R120">
            <v>40.059812961290511</v>
          </cell>
        </row>
        <row r="121">
          <cell r="A121">
            <v>40026</v>
          </cell>
          <cell r="B121">
            <v>48.74</v>
          </cell>
          <cell r="C121">
            <v>51.56</v>
          </cell>
          <cell r="D121">
            <v>45.99</v>
          </cell>
          <cell r="E121">
            <v>43.78</v>
          </cell>
          <cell r="F121">
            <v>46.17</v>
          </cell>
          <cell r="G121">
            <v>53.97</v>
          </cell>
          <cell r="I121">
            <v>56.75</v>
          </cell>
          <cell r="R121">
            <v>40.515694172542126</v>
          </cell>
        </row>
        <row r="122">
          <cell r="A122">
            <v>40057</v>
          </cell>
          <cell r="B122">
            <v>43.15</v>
          </cell>
          <cell r="C122">
            <v>45.86</v>
          </cell>
          <cell r="D122">
            <v>40.61</v>
          </cell>
          <cell r="E122">
            <v>41.42</v>
          </cell>
          <cell r="F122">
            <v>40.71</v>
          </cell>
          <cell r="G122">
            <v>47.46</v>
          </cell>
          <cell r="I122">
            <v>39.450000000000003</v>
          </cell>
          <cell r="R122">
            <v>40.548176874153398</v>
          </cell>
        </row>
        <row r="123">
          <cell r="A123">
            <v>40087</v>
          </cell>
          <cell r="B123">
            <v>37.56</v>
          </cell>
          <cell r="C123">
            <v>40.159999999999997</v>
          </cell>
          <cell r="D123">
            <v>37.29</v>
          </cell>
          <cell r="E123">
            <v>44.16</v>
          </cell>
          <cell r="F123">
            <v>41.28</v>
          </cell>
          <cell r="G123">
            <v>40.130000000000003</v>
          </cell>
          <cell r="I123">
            <v>38.75</v>
          </cell>
          <cell r="R123">
            <v>40.64448519251674</v>
          </cell>
        </row>
        <row r="124">
          <cell r="A124">
            <v>40118</v>
          </cell>
          <cell r="B124">
            <v>36.840000000000003</v>
          </cell>
          <cell r="C124">
            <v>39.08</v>
          </cell>
          <cell r="D124">
            <v>36.270000000000003</v>
          </cell>
          <cell r="E124">
            <v>40.89</v>
          </cell>
          <cell r="F124">
            <v>40.69</v>
          </cell>
          <cell r="G124">
            <v>39.18</v>
          </cell>
          <cell r="I124">
            <v>35.75</v>
          </cell>
          <cell r="R124">
            <v>43.874030791407705</v>
          </cell>
        </row>
        <row r="125">
          <cell r="A125">
            <v>40148</v>
          </cell>
          <cell r="B125">
            <v>36.840000000000003</v>
          </cell>
          <cell r="C125">
            <v>40.729999999999997</v>
          </cell>
          <cell r="D125">
            <v>37.82</v>
          </cell>
          <cell r="E125">
            <v>41.68</v>
          </cell>
          <cell r="F125">
            <v>44.59</v>
          </cell>
          <cell r="G125">
            <v>39.06</v>
          </cell>
          <cell r="I125">
            <v>39.200000000000003</v>
          </cell>
          <cell r="R125">
            <v>46.076366942407155</v>
          </cell>
        </row>
        <row r="126">
          <cell r="A126">
            <v>40179</v>
          </cell>
          <cell r="B126">
            <v>37.83</v>
          </cell>
          <cell r="C126">
            <v>41.89</v>
          </cell>
          <cell r="D126">
            <v>38.65</v>
          </cell>
          <cell r="E126">
            <v>40.74</v>
          </cell>
          <cell r="F126">
            <v>41.8</v>
          </cell>
          <cell r="G126">
            <v>40.25</v>
          </cell>
          <cell r="I126">
            <v>28.95</v>
          </cell>
          <cell r="R126">
            <v>47.309531252884533</v>
          </cell>
        </row>
        <row r="127">
          <cell r="A127">
            <v>40210</v>
          </cell>
          <cell r="B127">
            <v>37.6</v>
          </cell>
          <cell r="C127">
            <v>40.369999999999997</v>
          </cell>
          <cell r="D127">
            <v>37.229999999999997</v>
          </cell>
          <cell r="E127">
            <v>41.13</v>
          </cell>
          <cell r="F127">
            <v>39.909999999999997</v>
          </cell>
          <cell r="G127">
            <v>40.020000000000003</v>
          </cell>
          <cell r="I127">
            <v>31.2</v>
          </cell>
          <cell r="R127">
            <v>45.86452848537359</v>
          </cell>
        </row>
        <row r="128">
          <cell r="A128">
            <v>40238</v>
          </cell>
          <cell r="B128">
            <v>37.61</v>
          </cell>
          <cell r="C128">
            <v>38.85</v>
          </cell>
          <cell r="D128">
            <v>35.33</v>
          </cell>
          <cell r="E128">
            <v>40.53</v>
          </cell>
          <cell r="F128">
            <v>38.46</v>
          </cell>
          <cell r="G128">
            <v>40.04</v>
          </cell>
          <cell r="I128">
            <v>28.2</v>
          </cell>
          <cell r="R128">
            <v>44.06465727813336</v>
          </cell>
        </row>
        <row r="129">
          <cell r="A129">
            <v>40269</v>
          </cell>
          <cell r="B129">
            <v>37.380000000000003</v>
          </cell>
          <cell r="C129">
            <v>39.630000000000003</v>
          </cell>
          <cell r="D129">
            <v>34.619999999999997</v>
          </cell>
          <cell r="E129">
            <v>41.33</v>
          </cell>
          <cell r="F129">
            <v>38.51</v>
          </cell>
          <cell r="G129">
            <v>39.81</v>
          </cell>
          <cell r="I129">
            <v>35.5</v>
          </cell>
          <cell r="R129">
            <v>40.285968844374253</v>
          </cell>
        </row>
        <row r="130">
          <cell r="A130">
            <v>40299</v>
          </cell>
          <cell r="B130">
            <v>37.39</v>
          </cell>
          <cell r="C130">
            <v>37.46</v>
          </cell>
          <cell r="D130">
            <v>32.479999999999997</v>
          </cell>
          <cell r="E130">
            <v>42.31</v>
          </cell>
          <cell r="F130">
            <v>39.03</v>
          </cell>
          <cell r="G130">
            <v>39.82</v>
          </cell>
          <cell r="I130">
            <v>35.5</v>
          </cell>
          <cell r="R130">
            <v>40.256145107638886</v>
          </cell>
        </row>
        <row r="131">
          <cell r="A131">
            <v>40330</v>
          </cell>
          <cell r="B131">
            <v>39.409999999999997</v>
          </cell>
          <cell r="C131">
            <v>37.99</v>
          </cell>
          <cell r="D131">
            <v>32.97</v>
          </cell>
          <cell r="E131">
            <v>45.77</v>
          </cell>
          <cell r="F131">
            <v>45.4</v>
          </cell>
          <cell r="G131">
            <v>42.91</v>
          </cell>
          <cell r="I131">
            <v>41.5</v>
          </cell>
          <cell r="R131">
            <v>40.707553768512383</v>
          </cell>
        </row>
        <row r="132">
          <cell r="A132">
            <v>40360</v>
          </cell>
          <cell r="B132">
            <v>45.83</v>
          </cell>
          <cell r="C132">
            <v>48.41</v>
          </cell>
          <cell r="D132">
            <v>42.06</v>
          </cell>
          <cell r="E132">
            <v>39.56</v>
          </cell>
          <cell r="F132">
            <v>46.4</v>
          </cell>
          <cell r="G132">
            <v>49.92</v>
          </cell>
          <cell r="I132">
            <v>48.5</v>
          </cell>
          <cell r="R132">
            <v>41.340676410934527</v>
          </cell>
        </row>
        <row r="133">
          <cell r="A133">
            <v>40391</v>
          </cell>
          <cell r="B133">
            <v>48.31</v>
          </cell>
          <cell r="C133">
            <v>52.03</v>
          </cell>
          <cell r="D133">
            <v>45.9</v>
          </cell>
          <cell r="E133">
            <v>43.47</v>
          </cell>
          <cell r="F133">
            <v>46.53</v>
          </cell>
          <cell r="G133">
            <v>53.25</v>
          </cell>
          <cell r="I133">
            <v>57.5</v>
          </cell>
          <cell r="R133">
            <v>41.807794976533302</v>
          </cell>
        </row>
        <row r="134">
          <cell r="A134">
            <v>40422</v>
          </cell>
          <cell r="B134">
            <v>43.13</v>
          </cell>
          <cell r="C134">
            <v>46.65</v>
          </cell>
          <cell r="D134">
            <v>40.89</v>
          </cell>
          <cell r="E134">
            <v>41.27</v>
          </cell>
          <cell r="F134">
            <v>41.01</v>
          </cell>
          <cell r="G134">
            <v>47.23</v>
          </cell>
          <cell r="I134">
            <v>39.950000000000003</v>
          </cell>
          <cell r="R134">
            <v>41.847254769261703</v>
          </cell>
        </row>
        <row r="135">
          <cell r="A135">
            <v>40452</v>
          </cell>
          <cell r="B135">
            <v>37.96</v>
          </cell>
          <cell r="C135">
            <v>41.27</v>
          </cell>
          <cell r="D135">
            <v>37.79</v>
          </cell>
          <cell r="E135">
            <v>45.07</v>
          </cell>
          <cell r="F135">
            <v>41.49</v>
          </cell>
          <cell r="G135">
            <v>40.479999999999997</v>
          </cell>
          <cell r="I135">
            <v>39.5</v>
          </cell>
          <cell r="R135">
            <v>41.951017914190217</v>
          </cell>
        </row>
        <row r="136">
          <cell r="A136">
            <v>40483</v>
          </cell>
          <cell r="B136">
            <v>37.28</v>
          </cell>
          <cell r="C136">
            <v>40.25</v>
          </cell>
          <cell r="D136">
            <v>36.840000000000003</v>
          </cell>
          <cell r="E136">
            <v>41.65</v>
          </cell>
          <cell r="F136">
            <v>40.9</v>
          </cell>
          <cell r="G136">
            <v>39.590000000000003</v>
          </cell>
          <cell r="I136">
            <v>36.5</v>
          </cell>
          <cell r="R136">
            <v>44.570496920536399</v>
          </cell>
        </row>
        <row r="137">
          <cell r="A137">
            <v>40513</v>
          </cell>
          <cell r="B137">
            <v>37.29</v>
          </cell>
          <cell r="C137">
            <v>41.81</v>
          </cell>
          <cell r="D137">
            <v>38.29</v>
          </cell>
          <cell r="E137">
            <v>42.37</v>
          </cell>
          <cell r="F137">
            <v>44.83</v>
          </cell>
          <cell r="G137">
            <v>39.49</v>
          </cell>
          <cell r="I137">
            <v>39.700000000000003</v>
          </cell>
          <cell r="R137">
            <v>46.802963152712188</v>
          </cell>
        </row>
        <row r="138">
          <cell r="A138">
            <v>40544</v>
          </cell>
          <cell r="B138">
            <v>38.22</v>
          </cell>
          <cell r="C138">
            <v>42.95</v>
          </cell>
          <cell r="D138">
            <v>39.090000000000003</v>
          </cell>
          <cell r="E138">
            <v>41.23</v>
          </cell>
          <cell r="F138">
            <v>42.03</v>
          </cell>
          <cell r="G138">
            <v>40.590000000000003</v>
          </cell>
          <cell r="I138">
            <v>29.45</v>
          </cell>
          <cell r="R138">
            <v>43.813222810624701</v>
          </cell>
        </row>
        <row r="139">
          <cell r="A139">
            <v>40575</v>
          </cell>
          <cell r="B139">
            <v>38.01</v>
          </cell>
          <cell r="C139">
            <v>41.52</v>
          </cell>
          <cell r="D139">
            <v>37.76</v>
          </cell>
          <cell r="E139">
            <v>41.7</v>
          </cell>
          <cell r="F139">
            <v>40.130000000000003</v>
          </cell>
          <cell r="G139">
            <v>40.380000000000003</v>
          </cell>
          <cell r="I139">
            <v>31.7</v>
          </cell>
          <cell r="R139">
            <v>42.437289205455286</v>
          </cell>
        </row>
        <row r="140">
          <cell r="A140">
            <v>40603</v>
          </cell>
          <cell r="B140">
            <v>38.01</v>
          </cell>
          <cell r="C140">
            <v>40.08</v>
          </cell>
          <cell r="D140">
            <v>35.99</v>
          </cell>
          <cell r="E140">
            <v>41.16</v>
          </cell>
          <cell r="F140">
            <v>38.67</v>
          </cell>
          <cell r="G140">
            <v>40.39</v>
          </cell>
          <cell r="I140">
            <v>28.7</v>
          </cell>
          <cell r="R140">
            <v>40.726265102054583</v>
          </cell>
        </row>
        <row r="141">
          <cell r="A141">
            <v>40634</v>
          </cell>
          <cell r="B141">
            <v>37.81</v>
          </cell>
          <cell r="C141">
            <v>40.82</v>
          </cell>
          <cell r="D141">
            <v>35.33</v>
          </cell>
          <cell r="E141">
            <v>42.18</v>
          </cell>
          <cell r="F141">
            <v>38.71</v>
          </cell>
          <cell r="G141">
            <v>40.19</v>
          </cell>
          <cell r="I141">
            <v>36</v>
          </cell>
          <cell r="R141">
            <v>37.324877495159406</v>
          </cell>
        </row>
        <row r="142">
          <cell r="A142">
            <v>40664</v>
          </cell>
          <cell r="B142">
            <v>37.81</v>
          </cell>
          <cell r="C142">
            <v>38.78</v>
          </cell>
          <cell r="D142">
            <v>33.340000000000003</v>
          </cell>
          <cell r="E142">
            <v>43.11</v>
          </cell>
          <cell r="F142">
            <v>39.24</v>
          </cell>
          <cell r="G142">
            <v>40.19</v>
          </cell>
          <cell r="I142">
            <v>36</v>
          </cell>
          <cell r="R142">
            <v>37.290787546776258</v>
          </cell>
        </row>
        <row r="143">
          <cell r="A143">
            <v>40695</v>
          </cell>
          <cell r="B143">
            <v>39.69</v>
          </cell>
          <cell r="C143">
            <v>39.28</v>
          </cell>
          <cell r="D143">
            <v>33.79</v>
          </cell>
          <cell r="E143">
            <v>46.47</v>
          </cell>
          <cell r="F143">
            <v>45.67</v>
          </cell>
          <cell r="G143">
            <v>43.05</v>
          </cell>
          <cell r="I143">
            <v>42</v>
          </cell>
          <cell r="R143">
            <v>37.712117729021223</v>
          </cell>
        </row>
        <row r="144">
          <cell r="A144">
            <v>40725</v>
          </cell>
          <cell r="B144">
            <v>45.63</v>
          </cell>
          <cell r="C144">
            <v>49.11</v>
          </cell>
          <cell r="D144">
            <v>42.27</v>
          </cell>
          <cell r="E144">
            <v>39.58</v>
          </cell>
          <cell r="F144">
            <v>46.73</v>
          </cell>
          <cell r="G144">
            <v>49.52</v>
          </cell>
          <cell r="I144">
            <v>49</v>
          </cell>
          <cell r="R144">
            <v>38.305534744262616</v>
          </cell>
        </row>
        <row r="145">
          <cell r="A145">
            <v>40756</v>
          </cell>
          <cell r="B145">
            <v>47.92</v>
          </cell>
          <cell r="C145">
            <v>52.52</v>
          </cell>
          <cell r="D145">
            <v>45.85</v>
          </cell>
          <cell r="E145">
            <v>43.21</v>
          </cell>
          <cell r="F145">
            <v>46.89</v>
          </cell>
          <cell r="G145">
            <v>52.59</v>
          </cell>
          <cell r="I145">
            <v>58</v>
          </cell>
          <cell r="R145">
            <v>38.741452245767917</v>
          </cell>
        </row>
        <row r="146">
          <cell r="A146">
            <v>40787</v>
          </cell>
          <cell r="B146">
            <v>43.13</v>
          </cell>
          <cell r="C146">
            <v>47.45</v>
          </cell>
          <cell r="D146">
            <v>41.18</v>
          </cell>
          <cell r="E146">
            <v>41.16</v>
          </cell>
          <cell r="F146">
            <v>41.3</v>
          </cell>
          <cell r="G146">
            <v>47.03</v>
          </cell>
          <cell r="I146">
            <v>40.450000000000003</v>
          </cell>
          <cell r="R146">
            <v>38.772512482029143</v>
          </cell>
        </row>
        <row r="147">
          <cell r="A147">
            <v>40817</v>
          </cell>
          <cell r="B147">
            <v>38.340000000000003</v>
          </cell>
          <cell r="C147">
            <v>42.38</v>
          </cell>
          <cell r="D147">
            <v>38.29</v>
          </cell>
          <cell r="E147">
            <v>45.95</v>
          </cell>
          <cell r="F147">
            <v>41.71</v>
          </cell>
          <cell r="G147">
            <v>40.799999999999997</v>
          </cell>
          <cell r="I147">
            <v>40</v>
          </cell>
          <cell r="R147">
            <v>38.864603317270763</v>
          </cell>
        </row>
        <row r="148">
          <cell r="A148">
            <v>40848</v>
          </cell>
          <cell r="B148">
            <v>37.72</v>
          </cell>
          <cell r="C148">
            <v>41.42</v>
          </cell>
          <cell r="D148">
            <v>37.409999999999997</v>
          </cell>
          <cell r="E148">
            <v>42.39</v>
          </cell>
          <cell r="F148">
            <v>41.11</v>
          </cell>
          <cell r="G148">
            <v>39.99</v>
          </cell>
          <cell r="I148">
            <v>37</v>
          </cell>
          <cell r="R148">
            <v>41.952722357318152</v>
          </cell>
        </row>
        <row r="149">
          <cell r="A149">
            <v>40878</v>
          </cell>
          <cell r="B149">
            <v>37.72</v>
          </cell>
          <cell r="C149">
            <v>42.89</v>
          </cell>
          <cell r="D149">
            <v>38.75</v>
          </cell>
          <cell r="E149">
            <v>43.05</v>
          </cell>
          <cell r="F149">
            <v>45.07</v>
          </cell>
          <cell r="G149">
            <v>39.880000000000003</v>
          </cell>
          <cell r="I149">
            <v>40.200000000000003</v>
          </cell>
          <cell r="R149">
            <v>44.058614964260002</v>
          </cell>
        </row>
        <row r="150">
          <cell r="A150">
            <v>40909</v>
          </cell>
          <cell r="B150">
            <v>38.6</v>
          </cell>
          <cell r="C150">
            <v>44.06</v>
          </cell>
          <cell r="D150">
            <v>39.53</v>
          </cell>
          <cell r="E150">
            <v>41.72</v>
          </cell>
          <cell r="F150">
            <v>42.26</v>
          </cell>
          <cell r="G150">
            <v>40.92</v>
          </cell>
          <cell r="I150">
            <v>29.7</v>
          </cell>
          <cell r="R150">
            <v>43.813222810624701</v>
          </cell>
        </row>
        <row r="151">
          <cell r="A151">
            <v>40940</v>
          </cell>
          <cell r="B151">
            <v>38.409999999999997</v>
          </cell>
          <cell r="C151">
            <v>42.71</v>
          </cell>
          <cell r="D151">
            <v>38.29</v>
          </cell>
          <cell r="E151">
            <v>42.26</v>
          </cell>
          <cell r="F151">
            <v>40.36</v>
          </cell>
          <cell r="G151">
            <v>40.729999999999997</v>
          </cell>
          <cell r="I151">
            <v>31.95</v>
          </cell>
          <cell r="R151">
            <v>42.437289205455286</v>
          </cell>
        </row>
      </sheetData>
      <sheetData sheetId="16"/>
      <sheetData sheetId="17"/>
      <sheetData sheetId="18">
        <row r="38">
          <cell r="B38">
            <v>24.75</v>
          </cell>
          <cell r="C38">
            <v>27.75</v>
          </cell>
          <cell r="D38">
            <v>27</v>
          </cell>
          <cell r="E38">
            <v>26.9</v>
          </cell>
          <cell r="F38">
            <v>25.65</v>
          </cell>
          <cell r="G38">
            <v>25.75</v>
          </cell>
          <cell r="I38">
            <v>25.65</v>
          </cell>
          <cell r="R38">
            <v>36.699996948242188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" Type="http://schemas.openxmlformats.org/officeDocument/2006/relationships/ctrlProp" Target="../ctrlProps/ctrlProp4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A7" sqref="A7"/>
    </sheetView>
  </sheetViews>
  <sheetFormatPr defaultColWidth="9.109375" defaultRowHeight="10.199999999999999" x14ac:dyDescent="0.2"/>
  <cols>
    <col min="1" max="1" width="11" style="63" customWidth="1"/>
    <col min="2" max="2" width="1.109375" style="63" customWidth="1"/>
    <col min="3" max="3" width="16.44140625" style="63" customWidth="1"/>
    <col min="4" max="4" width="0.109375" style="63" customWidth="1"/>
    <col min="5" max="5" width="22.6640625" style="63" hidden="1" customWidth="1"/>
    <col min="6" max="8" width="20.6640625" style="63" hidden="1" customWidth="1"/>
    <col min="9" max="9" width="2.109375" style="63" hidden="1" customWidth="1"/>
    <col min="10" max="10" width="10.88671875" style="63" hidden="1" customWidth="1"/>
    <col min="11" max="11" width="10.88671875" style="32" hidden="1" customWidth="1"/>
    <col min="12" max="13" width="10.6640625" style="32" customWidth="1"/>
    <col min="14" max="15" width="9.88671875" style="32" customWidth="1"/>
    <col min="16" max="16" width="10.6640625" style="32" customWidth="1"/>
    <col min="17" max="17" width="9.88671875" style="32" customWidth="1"/>
    <col min="18" max="18" width="10.6640625" style="32" customWidth="1"/>
    <col min="19" max="19" width="9.88671875" style="32" customWidth="1"/>
    <col min="20" max="21" width="9.88671875" style="32" hidden="1" customWidth="1"/>
    <col min="22" max="22" width="10.6640625" style="32" customWidth="1"/>
    <col min="23" max="24" width="9.88671875" style="32" customWidth="1"/>
    <col min="25" max="25" width="9.88671875" style="32" hidden="1" customWidth="1"/>
    <col min="26" max="26" width="9.88671875" style="32" customWidth="1"/>
    <col min="27" max="27" width="9.88671875" style="32" hidden="1" customWidth="1"/>
    <col min="28" max="28" width="10.6640625" style="32" customWidth="1"/>
    <col min="29" max="30" width="9.88671875" style="32" customWidth="1"/>
    <col min="31" max="31" width="9.88671875" style="32" hidden="1" customWidth="1"/>
    <col min="32" max="32" width="10.6640625" style="32" customWidth="1"/>
    <col min="33" max="33" width="9.88671875" style="32" hidden="1" customWidth="1"/>
    <col min="34" max="34" width="10.6640625" style="32" customWidth="1"/>
    <col min="35" max="35" width="9.88671875" style="32" customWidth="1"/>
    <col min="36" max="36" width="18.44140625" style="33" customWidth="1"/>
    <col min="37" max="37" width="3.6640625" style="32" customWidth="1"/>
    <col min="38" max="38" width="13" style="32" customWidth="1"/>
    <col min="39" max="16384" width="9.109375" style="63"/>
  </cols>
  <sheetData>
    <row r="1" spans="1:38" x14ac:dyDescent="0.2">
      <c r="A1" s="63" t="s">
        <v>79</v>
      </c>
    </row>
    <row r="6" spans="1:38" ht="14.25" customHeight="1" x14ac:dyDescent="0.35">
      <c r="S6" s="93"/>
      <c r="T6" s="93"/>
      <c r="U6" s="93"/>
    </row>
    <row r="7" spans="1:38" ht="13.5" customHeight="1" x14ac:dyDescent="0.35">
      <c r="R7" s="217" t="s">
        <v>142</v>
      </c>
      <c r="S7" s="217"/>
      <c r="T7" s="217"/>
      <c r="U7" s="217"/>
      <c r="V7" s="217"/>
      <c r="W7" s="217"/>
    </row>
    <row r="8" spans="1:38" ht="10.8" thickBot="1" x14ac:dyDescent="0.25"/>
    <row r="9" spans="1:38" ht="13.5" customHeight="1" thickBot="1" x14ac:dyDescent="0.25">
      <c r="C9" s="218" t="s">
        <v>82</v>
      </c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20"/>
    </row>
    <row r="10" spans="1:38" ht="14.25" customHeight="1" thickBot="1" x14ac:dyDescent="0.25">
      <c r="C10" s="218">
        <f>CurveFetch!E2</f>
        <v>37172</v>
      </c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20"/>
    </row>
    <row r="11" spans="1:38" x14ac:dyDescent="0.2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25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25">
      <c r="C13" s="218" t="s">
        <v>141</v>
      </c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20"/>
    </row>
    <row r="14" spans="1:38" s="34" customFormat="1" ht="12" hidden="1" customHeight="1" x14ac:dyDescent="0.2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37172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1.915</v>
      </c>
      <c r="L28" s="62">
        <f>LOOKUP($K$15+1,CurveFetch!D$8:D$1000,CurveFetch!F$8:F$1000)</f>
        <v>1.91</v>
      </c>
      <c r="M28" s="62">
        <f>L28-$L$49</f>
        <v>-0.12500000000000022</v>
      </c>
      <c r="N28" s="128">
        <f>M28-'[8]Gas Average Basis'!M28</f>
        <v>7.4999999999999956E-2</v>
      </c>
      <c r="O28" s="62">
        <f>LOOKUP($K$15+2,CurveFetch!$D$8:$D$1000,CurveFetch!$F$8:$F$1000)</f>
        <v>1.94</v>
      </c>
      <c r="P28" s="62">
        <f t="shared" ref="P28:P43" ca="1" si="0">IF(P$22,AveragePrices($F$21,P$23,P$24,$AJ28:$AJ28)-INDIRECT(ADDRESS(P$23,$G$23,,,$F$21)),AveragePrices($F$15,P$23,P$24,$AL28:$AL28))</f>
        <v>-0.12999999999999989</v>
      </c>
      <c r="Q28" s="128">
        <f ca="1">P28-'[8]Gas Average Basis'!P28</f>
        <v>-9.9999999999999867E-2</v>
      </c>
      <c r="R28" s="62">
        <f ca="1">IF(R$22,AveragePrices($F$21,R$23,R$24,$AJ28:$AJ28),AveragePrices($F$15,R$23,R$24,$AL28:$AL28))</f>
        <v>3.5000000000000003E-2</v>
      </c>
      <c r="S28" s="128">
        <f ca="1">R28-'[8]Gas Average Basis'!R28</f>
        <v>-0.03</v>
      </c>
      <c r="T28" s="62">
        <f ca="1">IF(T$22,AveragePrices($F$21,T$23,T$24,$AJ28:$AJ28),AveragePrices($F$15,T$23,T$24,$AL28:$AL28))</f>
        <v>6.6666666666666666E-2</v>
      </c>
      <c r="U28" s="128">
        <v>-4.2999999999999997E-2</v>
      </c>
      <c r="V28" s="62">
        <f t="shared" ref="V28:V43" ca="1" si="1">IF(V$22,AveragePrices($F$21,V$23,V$24,$AJ28:$AJ28),AveragePrices($F$15,V$23,V$24,$AL28:$AL28))</f>
        <v>0.13100000000000001</v>
      </c>
      <c r="W28" s="128">
        <f ca="1">V28-'[8]Gas Average Basis'!V28</f>
        <v>-1.7999999999999988E-2</v>
      </c>
      <c r="X28" s="62">
        <f ca="1">IF(X$22,AveragePrices($F$21,X$23,X$24,$AJ28:$AJ28),AveragePrices($F$15,X$23,X$24,$AL28:$AL28))</f>
        <v>0.14166666666666666</v>
      </c>
      <c r="Y28" s="128">
        <v>-4.8300000000000003E-2</v>
      </c>
      <c r="Z28" s="62">
        <f ca="1">IF(Z$22,AveragePrices($F$21,Z$23,Z$24,$AJ28:$AJ28),AveragePrices($F$15,Z$23,Z$24,$AL28:$AL28))</f>
        <v>0.06</v>
      </c>
      <c r="AA28" s="128">
        <v>-0.01</v>
      </c>
      <c r="AB28" s="62">
        <f ca="1">IF(AB$22,AveragePrices($F$21,AB$23,AB$24,$AJ28:$AJ28),AveragePrices($F$15,AB$23,AB$24,$AL28:$AL28))</f>
        <v>0.12999999999999998</v>
      </c>
      <c r="AC28" s="128">
        <f ca="1">AB28-'[8]Gas Average Basis'!AB28</f>
        <v>-2.0000000000000018E-2</v>
      </c>
      <c r="AD28" s="62">
        <f ca="1">IF(AD$22,AveragePrices($F$21,AD$23,AD$24,$AJ28:$AJ28),AveragePrices($F$15,AD$23,AD$24,$AL28:$AL28))</f>
        <v>0.19499999999999998</v>
      </c>
      <c r="AE28" s="128">
        <v>-4.4999999999999998E-2</v>
      </c>
      <c r="AF28" s="62">
        <f ca="1">IF(AF$22,AveragePrices($F$21,AF$23,AF$24,$AJ28:$AJ28),AveragePrices($F$15,AF$23,AF$24,$AL28:$AL28))</f>
        <v>0.26166666666666666</v>
      </c>
      <c r="AG28" s="128">
        <v>-0.03</v>
      </c>
      <c r="AH28" s="62">
        <f ca="1">IF(AH$22,AveragePrices($F$21,AH$23,AH$24,$AJ28:$AJ28),AveragePrices($F$15,AH$23,AH$24,$AL28:$AL28))</f>
        <v>0.29000000000000004</v>
      </c>
      <c r="AI28" s="92">
        <f ca="1">AH28-'[8]Gas Average Basis'!AH28</f>
        <v>-2.9999999999999971E-2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1.7849999999999999</v>
      </c>
      <c r="L29" s="62">
        <f>LOOKUP($K$15+1,CurveFetch!D$8:D$1000,CurveFetch!Q$8:Q$1000)</f>
        <v>1.79</v>
      </c>
      <c r="M29" s="62">
        <f>L29-$L$49</f>
        <v>-0.24500000000000011</v>
      </c>
      <c r="N29" s="128">
        <f>M29-'[8]Gas Average Basis'!M29</f>
        <v>8.5000000000000187E-2</v>
      </c>
      <c r="O29" s="62">
        <f>LOOKUP($K$15+2,CurveFetch!$D$8:$D$1000,CurveFetch!$Q$8:$Q$1000)</f>
        <v>1.84</v>
      </c>
      <c r="P29" s="62">
        <f t="shared" ca="1" si="0"/>
        <v>-0.22999999999999976</v>
      </c>
      <c r="Q29" s="128">
        <f ca="1">P29-'[8]Gas Average Basis'!P29</f>
        <v>-7.4999999999999734E-2</v>
      </c>
      <c r="R29" s="62">
        <f ca="1">IF(R$22,AveragePrices($F$21,R$23,R$24,$AJ29:$AJ29),AveragePrices($F$15,R$23,R$24,$AL29:$AL29))</f>
        <v>-7.4999999999999997E-2</v>
      </c>
      <c r="S29" s="128">
        <f ca="1">R29-'[8]Gas Average Basis'!R29</f>
        <v>-0.03</v>
      </c>
      <c r="T29" s="62">
        <f ca="1">IF(T$22,AveragePrices($F$21,T$23,T$24,$AJ29:$AJ29),AveragePrices($F$15,T$23,T$24,$AL29:$AL29))</f>
        <v>-6.6666666666666666E-2</v>
      </c>
      <c r="U29" s="128">
        <f ca="1">T29-'[8]Gas Average Basis'!S29</f>
        <v>-3.6666666666666667E-2</v>
      </c>
      <c r="V29" s="62">
        <f t="shared" ca="1" si="1"/>
        <v>-5.1000000199999992E-2</v>
      </c>
      <c r="W29" s="128">
        <f ca="1">V29-'[8]Gas Average Basis'!V29</f>
        <v>-1.7999999999999988E-2</v>
      </c>
      <c r="X29" s="62">
        <f ca="1">IF(X$22,AveragePrices($F$21,X$23,X$24,$AJ29:$AJ29),AveragePrices($F$15,X$23,X$24,$AL29:$AL29))</f>
        <v>-5.8333333666666674E-2</v>
      </c>
      <c r="Y29" s="128">
        <f ca="1">X29-'[8]Gas Average Basis'!W29</f>
        <v>-3.5333333666666675E-2</v>
      </c>
      <c r="Z29" s="62">
        <f ca="1">IF(Z$22,AveragePrices($F$21,Z$23,Z$24,$AJ29:$AJ29),AveragePrices($F$15,Z$23,Z$24,$AL29:$AL29))</f>
        <v>-0.19000000000000003</v>
      </c>
      <c r="AA29" s="128">
        <f ca="1">Z29-'[8]Gas Average Basis'!Y29</f>
        <v>-0.1666666668666667</v>
      </c>
      <c r="AB29" s="62">
        <f ca="1">IF(AB$22,AveragePrices($F$21,AB$23,AB$24,$AJ29:$AJ29),AveragePrices($F$15,AB$23,AB$24,$AL29:$AL29))</f>
        <v>-0.12000000000000001</v>
      </c>
      <c r="AC29" s="128">
        <f ca="1">AB29-'[8]Gas Average Basis'!AB29</f>
        <v>-2.0000000000000004E-2</v>
      </c>
      <c r="AD29" s="62">
        <f ca="1">IF(AD$22,AveragePrices($F$21,AD$23,AD$24,$AJ29:$AJ29),AveragePrices($F$15,AD$23,AD$24,$AL29:$AL29))</f>
        <v>-5.4999999999999993E-2</v>
      </c>
      <c r="AE29" s="128">
        <f ca="1">AD29-'[8]Gas Average Basis'!AC29</f>
        <v>-3.4999999999999976E-2</v>
      </c>
      <c r="AF29" s="62">
        <f ca="1">IF(AF$22,AveragePrices($F$21,AF$23,AF$24,$AJ29:$AJ29),AveragePrices($F$15,AF$23,AF$24,$AL29:$AL29))</f>
        <v>4.5000000000000005E-2</v>
      </c>
      <c r="AG29" s="128">
        <f ca="1">AF29-'[8]Gas Average Basis'!AE29</f>
        <v>7.0000000000000007E-2</v>
      </c>
      <c r="AH29" s="62">
        <f ca="1">IF(AH$22,AveragePrices($F$21,AH$23,AH$24,$AJ29:$AJ29),AveragePrices($F$15,AH$23,AH$24,$AL29:$AL29))</f>
        <v>0.09</v>
      </c>
      <c r="AI29" s="92">
        <f ca="1">AH29-'[8]Gas Average Basis'!AH29</f>
        <v>-0.03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1.7949999999999999</v>
      </c>
      <c r="L30" s="62">
        <f>LOOKUP($K$15+1,CurveFetch!D$8:D$1000,CurveFetch!G$8:G$1000)</f>
        <v>1.7749999999999999</v>
      </c>
      <c r="M30" s="62">
        <f>L30-$L$49</f>
        <v>-0.26000000000000023</v>
      </c>
      <c r="N30" s="128">
        <f>M30-'[8]Gas Average Basis'!M30</f>
        <v>6.0000000000000053E-2</v>
      </c>
      <c r="O30" s="62">
        <f>LOOKUP($K$15+2,CurveFetch!$D$8:$D$1000,CurveFetch!$G$8:$G$1000)</f>
        <v>1.68</v>
      </c>
      <c r="P30" s="62">
        <f t="shared" ca="1" si="0"/>
        <v>-0.3899999999999999</v>
      </c>
      <c r="Q30" s="128">
        <f ca="1">P30-'[8]Gas Average Basis'!P30</f>
        <v>-0.28000000000000003</v>
      </c>
      <c r="R30" s="62">
        <f ca="1">IF(R$22,AveragePrices($F$21,R$23,R$24,$AJ30:$AJ30),AveragePrices($F$15,R$23,R$24,$AL30:$AL30))</f>
        <v>-0.17</v>
      </c>
      <c r="S30" s="128">
        <f ca="1">R30-'[8]Gas Average Basis'!R30</f>
        <v>-5.0000000000000044E-3</v>
      </c>
      <c r="T30" s="62">
        <f ca="1">IF(T$22,AveragePrices($F$21,T$23,T$24,$AJ30:$AJ30),AveragePrices($F$15,T$23,T$24,$AL30:$AL30))</f>
        <v>-0.16333333333333336</v>
      </c>
      <c r="U30" s="128">
        <f ca="1">T30-'[8]Gas Average Basis'!S30</f>
        <v>-0.16333333333333336</v>
      </c>
      <c r="V30" s="62">
        <f t="shared" ca="1" si="1"/>
        <v>-8.3000000000000004E-2</v>
      </c>
      <c r="W30" s="128">
        <f ca="1">V30-'[8]Gas Average Basis'!V30</f>
        <v>-9.000000000000008E-3</v>
      </c>
      <c r="X30" s="62">
        <f ca="1">IF(X$22,AveragePrices($F$21,X$23,X$24,$AJ30:$AJ30),AveragePrices($F$15,X$23,X$24,$AL30:$AL30))</f>
        <v>-6.8333333333333343E-2</v>
      </c>
      <c r="Y30" s="128">
        <f ca="1">X30-'[8]Gas Average Basis'!W30</f>
        <v>-5.3333333333333344E-2</v>
      </c>
      <c r="Z30" s="62">
        <f ca="1">IF(Z$22,AveragePrices($F$21,Z$23,Z$24,$AJ30:$AJ30),AveragePrices($F$15,Z$23,Z$24,$AL30:$AL30))</f>
        <v>-0.20000000000000004</v>
      </c>
      <c r="AA30" s="128">
        <f ca="1">Z30-'[8]Gas Average Basis'!Y30</f>
        <v>-0.16166666666666671</v>
      </c>
      <c r="AB30" s="62">
        <f ca="1">IF(AB$22,AveragePrices($F$21,AB$23,AB$24,$AJ30:$AJ30),AveragePrices($F$15,AB$23,AB$24,$AL30:$AL30))</f>
        <v>-0.11928571428571431</v>
      </c>
      <c r="AC30" s="128">
        <f ca="1">AB30-'[8]Gas Average Basis'!AB30</f>
        <v>-1.5000000000000027E-2</v>
      </c>
      <c r="AD30" s="62">
        <f ca="1">IF(AD$22,AveragePrices($F$21,AD$23,AD$24,$AJ30:$AJ30),AveragePrices($F$15,AD$23,AD$24,$AL30:$AL30))</f>
        <v>-0.04</v>
      </c>
      <c r="AE30" s="128">
        <f ca="1">AD30-'[8]Gas Average Basis'!AC30</f>
        <v>-3.0714285714285715E-2</v>
      </c>
      <c r="AF30" s="62">
        <f ca="1">IF(AF$22,AveragePrices($F$21,AF$23,AF$24,$AJ30:$AJ30),AveragePrices($F$15,AF$23,AF$24,$AL30:$AL30))</f>
        <v>-1.1666666666666671E-2</v>
      </c>
      <c r="AG30" s="128">
        <f ca="1">AF30-'[8]Gas Average Basis'!AE30</f>
        <v>8.3333333333333297E-3</v>
      </c>
      <c r="AH30" s="62">
        <f ca="1">IF(AH$22,AveragePrices($F$21,AH$23,AH$24,$AJ30:$AJ30),AveragePrices($F$15,AH$23,AH$24,$AL30:$AL30))</f>
        <v>0.04</v>
      </c>
      <c r="AI30" s="92">
        <f ca="1">AH30-'[8]Gas Average Basis'!AH30</f>
        <v>-3.0000000000000006E-2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0.8" thickBot="1" x14ac:dyDescent="0.25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2.02</v>
      </c>
      <c r="L31" s="62">
        <f>LOOKUP($K$15+1,CurveFetch!D$8:D$1000,CurveFetch!H$8:H$1000)</f>
        <v>1.89</v>
      </c>
      <c r="M31" s="62">
        <f>L31-$L$49</f>
        <v>-0.14500000000000024</v>
      </c>
      <c r="N31" s="128">
        <f>M31-'[8]Gas Average Basis'!M31</f>
        <v>-5.0000000000000044E-2</v>
      </c>
      <c r="O31" s="62">
        <f>LOOKUP($K$15+2,CurveFetch!$D$8:$D$1000,CurveFetch!$H$8:$H$1000)</f>
        <v>1.87</v>
      </c>
      <c r="P31" s="62">
        <f t="shared" ca="1" si="0"/>
        <v>-0.19999999999999973</v>
      </c>
      <c r="Q31" s="128">
        <f ca="1">P31-'[8]Gas Average Basis'!P31</f>
        <v>-0.14999999999999969</v>
      </c>
      <c r="R31" s="62">
        <f ca="1">IF(R$22,AveragePrices($F$21,R$23,R$24,$AJ31:$AJ31),AveragePrices($F$15,R$23,R$24,$AL31:$AL31))</f>
        <v>-7.0000000000000007E-2</v>
      </c>
      <c r="S31" s="128">
        <f ca="1">R31-'[8]Gas Average Basis'!R31</f>
        <v>-3.5000000000000003E-2</v>
      </c>
      <c r="T31" s="62">
        <f ca="1">IF(T$22,AveragePrices($F$21,T$23,T$24,$AJ31:$AJ31),AveragePrices($F$15,T$23,T$24,$AL31:$AL31))</f>
        <v>-4.5000000000000005E-2</v>
      </c>
      <c r="U31" s="128">
        <f ca="1">T31-'[8]Gas Average Basis'!S31</f>
        <v>-0.05</v>
      </c>
      <c r="V31" s="62">
        <f t="shared" ca="1" si="1"/>
        <v>-2.7000000000000003E-2</v>
      </c>
      <c r="W31" s="128">
        <f ca="1">V31-'[8]Gas Average Basis'!V31</f>
        <v>-1.5000000000000003E-2</v>
      </c>
      <c r="X31" s="62">
        <f ca="1">IF(X$22,AveragePrices($F$21,X$23,X$24,$AJ31:$AJ31),AveragePrices($F$15,X$23,X$24,$AL31:$AL31))</f>
        <v>-2.3333333333333334E-2</v>
      </c>
      <c r="Y31" s="128">
        <f ca="1">X31-'[8]Gas Average Basis'!W31</f>
        <v>-2.4333333333333335E-2</v>
      </c>
      <c r="Z31" s="62">
        <f ca="1">IF(Z$22,AveragePrices($F$21,Z$23,Z$24,$AJ31:$AJ31),AveragePrices($F$15,Z$23,Z$24,$AL31:$AL31))</f>
        <v>1.6666666666666659E-3</v>
      </c>
      <c r="AA31" s="128">
        <f ca="1">Z31-'[8]Gas Average Basis'!Y31</f>
        <v>-6.0000000000000079E-3</v>
      </c>
      <c r="AB31" s="62">
        <f ca="1">IF(AB$22,AveragePrices($F$21,AB$23,AB$24,$AJ31:$AJ31),AveragePrices($F$15,AB$23,AB$24,$AL31:$AL31))</f>
        <v>5.6428571428571432E-2</v>
      </c>
      <c r="AC31" s="128">
        <f ca="1">AB31-'[8]Gas Average Basis'!AB31</f>
        <v>-1.4999999999999993E-2</v>
      </c>
      <c r="AD31" s="62">
        <f ca="1">IF(AD$22,AveragePrices($F$21,AD$23,AD$24,$AJ31:$AJ31),AveragePrices($F$15,AD$23,AD$24,$AL31:$AL31))</f>
        <v>0.13</v>
      </c>
      <c r="AE31" s="128">
        <f ca="1">AD31-'[8]Gas Average Basis'!AC31</f>
        <v>0.13857142857142857</v>
      </c>
      <c r="AF31" s="62">
        <f ca="1">IF(AF$22,AveragePrices($F$21,AF$23,AF$24,$AJ31:$AJ31),AveragePrices($F$15,AF$23,AF$24,$AL31:$AL31))</f>
        <v>4.9999999999999996E-2</v>
      </c>
      <c r="AG31" s="128">
        <f ca="1">AF31-'[8]Gas Average Basis'!AE31</f>
        <v>-0.10999999999999999</v>
      </c>
      <c r="AH31" s="62">
        <f ca="1">IF(AH$22,AveragePrices($F$21,AH$23,AH$24,$AJ31:$AJ31),AveragePrices($F$15,AH$23,AH$24,$AL31:$AL31))</f>
        <v>0.06</v>
      </c>
      <c r="AI31" s="92">
        <f ca="1">AH31-'[8]Gas Average Basis'!AH31</f>
        <v>-0.03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25">
      <c r="C32" s="218" t="s">
        <v>110</v>
      </c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21"/>
      <c r="AJ32" s="49"/>
      <c r="AL32" s="49"/>
    </row>
    <row r="33" spans="3:38" x14ac:dyDescent="0.2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1.6950000000000001</v>
      </c>
      <c r="L33" s="62">
        <f>LOOKUP($K$15+1,CurveFetch!D$8:D$1000,CurveFetch!K$8:K$1000)</f>
        <v>1.56</v>
      </c>
      <c r="M33" s="62">
        <f>L33-$L$49</f>
        <v>-0.47500000000000009</v>
      </c>
      <c r="N33" s="128">
        <f>M33-'[8]Gas Average Basis'!M33</f>
        <v>-5.4999999999999938E-2</v>
      </c>
      <c r="O33" s="62">
        <f>LOOKUP($K$15+2,CurveFetch!$D$8:$D$1000,CurveFetch!$K$8:$K$1000)</f>
        <v>1.55</v>
      </c>
      <c r="P33" s="62">
        <f t="shared" ca="1" si="0"/>
        <v>-0.5199999999999998</v>
      </c>
      <c r="Q33" s="128">
        <f ca="1">P33-'[8]Gas Average Basis'!P33</f>
        <v>-0.21999999999999975</v>
      </c>
      <c r="R33" s="62">
        <f ca="1">IF(R$22,AveragePrices($F$21,R$23,R$24,$AJ33:$AJ33),AveragePrices($F$15,R$23,R$24,$AL33:$AL33))</f>
        <v>-0.32</v>
      </c>
      <c r="S33" s="128">
        <f ca="1">R33-'[8]Gas Average Basis'!R33</f>
        <v>-2.0000000000000018E-2</v>
      </c>
      <c r="T33" s="62">
        <f ca="1">IF(T$22,AveragePrices($F$21,T$23,T$24,$AJ33:$AJ33),AveragePrices($F$15,T$23,T$24,$AL33:$AL33))</f>
        <v>-0.34833333333333333</v>
      </c>
      <c r="U33" s="128">
        <f ca="1">T33-'[8]Gas Average Basis'!S33</f>
        <v>-0.36333333333333334</v>
      </c>
      <c r="V33" s="62">
        <f t="shared" ca="1" si="1"/>
        <v>-0.25900000000000001</v>
      </c>
      <c r="W33" s="128">
        <f ca="1">V33-'[8]Gas Average Basis'!V33</f>
        <v>-1.3000000000000012E-2</v>
      </c>
      <c r="X33" s="62">
        <f ca="1">IF(X$22,AveragePrices($F$21,X$23,X$24,$AJ33:$AJ33),AveragePrices($F$15,X$23,X$24,$AL33:$AL33))</f>
        <v>-0.24666666666666667</v>
      </c>
      <c r="Y33" s="128">
        <f ca="1">X33-'[8]Gas Average Basis'!W33</f>
        <v>-0.26066666666666671</v>
      </c>
      <c r="Z33" s="62">
        <f ca="1">IF(Z$22,AveragePrices($F$21,Z$23,Z$24,$AJ33:$AJ33),AveragePrices($F$15,Z$23,Z$24,$AL33:$AL33))</f>
        <v>-0.375</v>
      </c>
      <c r="AA33" s="128">
        <f ca="1">Z33-'[8]Gas Average Basis'!Y33</f>
        <v>-0.1463333333333334</v>
      </c>
      <c r="AB33" s="62">
        <f ca="1">IF(AB$22,AveragePrices($F$21,AB$23,AB$24,$AJ33:$AJ33),AveragePrices($F$15,AB$23,AB$24,$AL33:$AL33))</f>
        <v>-0.35571428571428571</v>
      </c>
      <c r="AC33" s="128">
        <f ca="1">AB33-'[8]Gas Average Basis'!AB33</f>
        <v>0</v>
      </c>
      <c r="AD33" s="62">
        <f ca="1">IF(AD$22,AveragePrices($F$21,AD$23,AD$24,$AJ33:$AJ33),AveragePrices($F$15,AD$23,AD$24,$AL33:$AL33))</f>
        <v>-0.33500000000000002</v>
      </c>
      <c r="AE33" s="128">
        <f ca="1">AD33-'[8]Gas Average Basis'!AC33</f>
        <v>-0.34500000000000003</v>
      </c>
      <c r="AF33" s="62">
        <f ca="1">IF(AF$22,AveragePrices($F$21,AF$23,AF$24,$AJ33:$AJ33),AveragePrices($F$15,AF$23,AF$24,$AL33:$AL33))</f>
        <v>-0.25666666666666665</v>
      </c>
      <c r="AG33" s="128">
        <f ca="1">AF33-'[8]Gas Average Basis'!AE33</f>
        <v>7.8333333333333366E-2</v>
      </c>
      <c r="AH33" s="62">
        <f ca="1">IF(AH$22,AveragePrices($F$21,AH$23,AH$24,$AJ33:$AJ33),AveragePrices($F$15,AH$23,AH$24,$AL33:$AL33))</f>
        <v>-0.20499999999999999</v>
      </c>
      <c r="AI33" s="92">
        <f ca="1">AH33-'[8]Gas Average Basis'!AH33</f>
        <v>-4.9999999999999767E-3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1.82</v>
      </c>
      <c r="L34" s="62">
        <f>LOOKUP($K$15+1,CurveFetch!D$8:D$1000,CurveFetch!R$8:R$1000)</f>
        <v>1.71</v>
      </c>
      <c r="M34" s="62">
        <f>L34-$L$49</f>
        <v>-0.32500000000000018</v>
      </c>
      <c r="N34" s="128">
        <f>M34-'[8]Gas Average Basis'!M34</f>
        <v>-3.0000000000000027E-2</v>
      </c>
      <c r="O34" s="62">
        <f>LOOKUP($K$15+2,CurveFetch!$D$8:$D$1000,CurveFetch!$R$8:$R$1000)</f>
        <v>1.71</v>
      </c>
      <c r="P34" s="62">
        <f t="shared" ca="1" si="0"/>
        <v>-0.35999999999999988</v>
      </c>
      <c r="Q34" s="128">
        <f ca="1">P34-'[8]Gas Average Basis'!P34</f>
        <v>-0.17999999999999994</v>
      </c>
      <c r="R34" s="62">
        <f ca="1">IF(R$22,AveragePrices($F$21,R$23,R$24,$AJ34:$AJ34),AveragePrices($F$15,R$23,R$24,$AL34:$AL34))</f>
        <v>-0.19500000000000001</v>
      </c>
      <c r="S34" s="128">
        <f ca="1">R34-'[8]Gas Average Basis'!R34</f>
        <v>-1.0000000000000009E-2</v>
      </c>
      <c r="T34" s="62">
        <f ca="1">IF(T$22,AveragePrices($F$21,T$23,T$24,$AJ34:$AJ34),AveragePrices($F$15,T$23,T$24,$AL34:$AL34))</f>
        <v>-0.19000000000000003</v>
      </c>
      <c r="U34" s="128">
        <f ca="1">T34-'[8]Gas Average Basis'!S34</f>
        <v>-0.19000000000000003</v>
      </c>
      <c r="V34" s="62">
        <f t="shared" ca="1" si="1"/>
        <v>-0.17199999999999999</v>
      </c>
      <c r="W34" s="128">
        <f ca="1">V34-'[8]Gas Average Basis'!V34</f>
        <v>-2.0000000000000018E-3</v>
      </c>
      <c r="X34" s="62">
        <f ca="1">IF(X$22,AveragePrices($F$21,X$23,X$24,$AJ34:$AJ34),AveragePrices($F$15,X$23,X$24,$AL34:$AL34))</f>
        <v>-0.16333333333333333</v>
      </c>
      <c r="Y34" s="128">
        <f ca="1">X34-'[8]Gas Average Basis'!W34</f>
        <v>-0.16333333333333333</v>
      </c>
      <c r="Z34" s="62">
        <f ca="1">IF(Z$22,AveragePrices($F$21,Z$23,Z$24,$AJ34:$AJ34),AveragePrices($F$15,Z$23,Z$24,$AL34:$AL34))</f>
        <v>-0.13833333333333334</v>
      </c>
      <c r="AA34" s="128">
        <f ca="1">Z34-'[8]Gas Average Basis'!Y34</f>
        <v>2.6000000000000023E-2</v>
      </c>
      <c r="AB34" s="62">
        <f ca="1">IF(AB$22,AveragePrices($F$21,AB$23,AB$24,$AJ34:$AJ34),AveragePrices($F$15,AB$23,AB$24,$AL34:$AL34))</f>
        <v>-0.12714285714285717</v>
      </c>
      <c r="AC34" s="128">
        <f ca="1">AB34-'[8]Gas Average Basis'!AB34</f>
        <v>0</v>
      </c>
      <c r="AD34" s="62">
        <f ca="1">IF(AD$22,AveragePrices($F$21,AD$23,AD$24,$AJ34:$AJ34),AveragePrices($F$15,AD$23,AD$24,$AL34:$AL34))</f>
        <v>-0.10666666666666667</v>
      </c>
      <c r="AE34" s="128">
        <f ca="1">AD34-'[8]Gas Average Basis'!AC34</f>
        <v>-0.10666666666666667</v>
      </c>
      <c r="AF34" s="62">
        <f ca="1">IF(AF$22,AveragePrices($F$21,AF$23,AF$24,$AJ34:$AJ34),AveragePrices($F$15,AF$23,AF$24,$AL34:$AL34))</f>
        <v>-0.13666666666666666</v>
      </c>
      <c r="AG34" s="128">
        <f ca="1">AF34-'[8]Gas Average Basis'!AE34</f>
        <v>-2.9999999999999985E-2</v>
      </c>
      <c r="AH34" s="62">
        <f ca="1">IF(AH$22,AveragePrices($F$21,AH$23,AH$24,$AJ34:$AJ34),AveragePrices($F$15,AH$23,AH$24,$AL34:$AL34))</f>
        <v>-0.1275</v>
      </c>
      <c r="AI34" s="92">
        <f ca="1">AH34-'[8]Gas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1.855</v>
      </c>
      <c r="L35" s="62">
        <f>LOOKUP($K$15+1,CurveFetch!D$8:D$1000,CurveFetch!L$8:L$1000)</f>
        <v>1.74</v>
      </c>
      <c r="M35" s="62">
        <f>L35-$L$49</f>
        <v>-0.29500000000000015</v>
      </c>
      <c r="N35" s="128">
        <f>M35-'[8]Gas Average Basis'!M35</f>
        <v>1.82</v>
      </c>
      <c r="O35" s="62">
        <f>LOOKUP($K$15+2,CurveFetch!$D$8:$D$1000,CurveFetch!$L$8:$L$1000)</f>
        <v>1.81</v>
      </c>
      <c r="P35" s="62">
        <f t="shared" ca="1" si="0"/>
        <v>-0.25999999999999979</v>
      </c>
      <c r="Q35" s="128">
        <f ca="1">P35-'[8]Gas Average Basis'!P35</f>
        <v>-5.9999999999999831E-2</v>
      </c>
      <c r="R35" s="62">
        <f ca="1">IF(R$22,AveragePrices($F$21,R$23,R$24,$AJ35:$AJ35),AveragePrices($F$15,R$23,R$24,$AL35:$AL35))</f>
        <v>-0.155</v>
      </c>
      <c r="S35" s="128">
        <f ca="1">R35-'[8]Gas Average Basis'!R35</f>
        <v>-5.0000000000000044E-3</v>
      </c>
      <c r="T35" s="62">
        <f ca="1">IF(T$22,AveragePrices($F$21,T$23,T$24,$AJ35:$AJ35),AveragePrices($F$15,T$23,T$24,$AL35:$AL35))</f>
        <v>-0.13833333333333334</v>
      </c>
      <c r="U35" s="128">
        <f ca="1">T35-'[8]Gas Average Basis'!S35</f>
        <v>-0.13833333333333334</v>
      </c>
      <c r="V35" s="62">
        <f t="shared" ca="1" si="1"/>
        <v>-0.13700000000000001</v>
      </c>
      <c r="W35" s="128">
        <f ca="1">V35-'[8]Gas Average Basis'!V35</f>
        <v>-3.0000000000000027E-3</v>
      </c>
      <c r="X35" s="62">
        <f ca="1">IF(X$22,AveragePrices($F$21,X$23,X$24,$AJ35:$AJ35),AveragePrices($F$15,X$23,X$24,$AL35:$AL35))</f>
        <v>-0.13</v>
      </c>
      <c r="Y35" s="128">
        <f ca="1">X35-'[8]Gas Average Basis'!W35</f>
        <v>-0.13099999999999998</v>
      </c>
      <c r="Z35" s="62">
        <f ca="1">IF(Z$22,AveragePrices($F$21,Z$23,Z$24,$AJ35:$AJ35),AveragePrices($F$15,Z$23,Z$24,$AL35:$AL35))</f>
        <v>-0.10249999999999999</v>
      </c>
      <c r="AA35" s="128">
        <f ca="1">Z35-'[8]Gas Average Basis'!Y35</f>
        <v>3.116666666666669E-2</v>
      </c>
      <c r="AB35" s="62">
        <f ca="1">IF(AB$22,AveragePrices($F$21,AB$23,AB$24,$AJ35:$AJ35),AveragePrices($F$15,AB$23,AB$24,$AL35:$AL35))</f>
        <v>-9.3214285714285708E-2</v>
      </c>
      <c r="AC35" s="128">
        <f ca="1">AB35-'[8]Gas Average Basis'!AB35</f>
        <v>0</v>
      </c>
      <c r="AD35" s="62">
        <f ca="1">IF(AD$22,AveragePrices($F$21,AD$23,AD$24,$AJ35:$AJ35),AveragePrices($F$15,AD$23,AD$24,$AL35:$AL35))</f>
        <v>-7.5000000000000011E-2</v>
      </c>
      <c r="AE35" s="128">
        <f ca="1">AD35-'[8]Gas Average Basis'!AC35</f>
        <v>-7.5000000000000011E-2</v>
      </c>
      <c r="AF35" s="62">
        <f ca="1">IF(AF$22,AveragePrices($F$21,AF$23,AF$24,$AJ35:$AJ35),AveragePrices($F$15,AF$23,AF$24,$AL35:$AL35))</f>
        <v>-0.11499999999999999</v>
      </c>
      <c r="AG35" s="128">
        <f ca="1">AF35-'[8]Gas Average Basis'!AE35</f>
        <v>-3.999999999999998E-2</v>
      </c>
      <c r="AH35" s="62">
        <f ca="1">IF(AH$22,AveragePrices($F$21,AH$23,AH$24,$AJ35:$AJ35),AveragePrices($F$15,AH$23,AH$24,$AL35:$AL35))</f>
        <v>-0.1125</v>
      </c>
      <c r="AI35" s="92">
        <f ca="1">AH35-'[8]Gas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0.8" thickBot="1" x14ac:dyDescent="0.25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1.94</v>
      </c>
      <c r="L36" s="62">
        <f>LOOKUP($K$15+1,CurveFetch!D$8:D$1000,CurveFetch!P$8:P$1000)</f>
        <v>1.87</v>
      </c>
      <c r="M36" s="62">
        <f>L36-$L$49</f>
        <v>-0.16500000000000004</v>
      </c>
      <c r="N36" s="128">
        <f>M36-'[8]Gas Average Basis'!M36</f>
        <v>1.0000000000000231E-2</v>
      </c>
      <c r="O36" s="62">
        <f>LOOKUP($K$15+2,CurveFetch!$D$8:$D$1000,CurveFetch!$P$8:$P$1000)</f>
        <v>1.87</v>
      </c>
      <c r="P36" s="62">
        <f t="shared" ca="1" si="0"/>
        <v>-0.19999999999999973</v>
      </c>
      <c r="Q36" s="128">
        <f ca="1">P36-'[8]Gas Average Basis'!P36</f>
        <v>-1.9999999999999796E-2</v>
      </c>
      <c r="R36" s="62">
        <f ca="1">IF(R$22,AveragePrices($F$21,R$23,R$24,$AJ36:$AJ36),AveragePrices($F$15,R$23,R$24,$AL36:$AL36))</f>
        <v>-0.14000000000000001</v>
      </c>
      <c r="S36" s="128">
        <f ca="1">R36-'[8]Gas Average Basis'!R36</f>
        <v>0</v>
      </c>
      <c r="T36" s="62">
        <f ca="1">IF(T$22,AveragePrices($F$21,T$23,T$24,$AJ36:$AJ36),AveragePrices($F$15,T$23,T$24,$AL36:$AL36))</f>
        <v>-0.13749999999999998</v>
      </c>
      <c r="U36" s="128">
        <f ca="1">T36-'[8]Gas Average Basis'!S36</f>
        <v>-0.13749999999999998</v>
      </c>
      <c r="V36" s="62">
        <f t="shared" ca="1" si="1"/>
        <v>-0.13999999999999999</v>
      </c>
      <c r="W36" s="128">
        <f ca="1">V36-'[8]Gas Average Basis'!V36</f>
        <v>0</v>
      </c>
      <c r="X36" s="62">
        <f ca="1">IF(X$22,AveragePrices($F$21,X$23,X$24,$AJ36:$AJ36),AveragePrices($F$15,X$23,X$24,$AL36:$AL36))</f>
        <v>-0.13916666666666666</v>
      </c>
      <c r="Y36" s="128">
        <f ca="1">X36-'[8]Gas Average Basis'!W36</f>
        <v>-0.13916666666666666</v>
      </c>
      <c r="Z36" s="62">
        <f ca="1">IF(Z$22,AveragePrices($F$21,Z$23,Z$24,$AJ36:$AJ36),AveragePrices($F$15,Z$23,Z$24,$AL36:$AL36))</f>
        <v>-0.14000000000000001</v>
      </c>
      <c r="AA36" s="128">
        <f ca="1">Z36-'[8]Gas Average Basis'!Y36</f>
        <v>-1.0833333333333334E-2</v>
      </c>
      <c r="AB36" s="62">
        <f ca="1">IF(AB$22,AveragePrices($F$21,AB$23,AB$24,$AJ36:$AJ36),AveragePrices($F$15,AB$23,AB$24,$AL36:$AL36))</f>
        <v>-0.14000000000000001</v>
      </c>
      <c r="AC36" s="128">
        <f ca="1">AB36-'[8]Gas Average Basis'!AB36</f>
        <v>0</v>
      </c>
      <c r="AD36" s="62">
        <f ca="1">IF(AD$22,AveragePrices($F$21,AD$23,AD$24,$AJ36:$AJ36),AveragePrices($F$15,AD$23,AD$24,$AL36:$AL36))</f>
        <v>-0.14000000000000001</v>
      </c>
      <c r="AE36" s="128">
        <f ca="1">AD36-'[8]Gas Average Basis'!AC36</f>
        <v>-0.14000000000000001</v>
      </c>
      <c r="AF36" s="62">
        <f ca="1">IF(AF$22,AveragePrices($F$21,AF$23,AF$24,$AJ36:$AJ36),AveragePrices($F$15,AF$23,AF$24,$AL36:$AL36))</f>
        <v>-0.14083333333333334</v>
      </c>
      <c r="AG36" s="128">
        <f ca="1">AF36-'[8]Gas Average Basis'!AE36</f>
        <v>-8.3333333333332482E-4</v>
      </c>
      <c r="AH36" s="62">
        <f ca="1">IF(AH$22,AveragePrices($F$21,AH$23,AH$24,$AJ36:$AJ36),AveragePrices($F$15,AH$23,AH$24,$AL36:$AL36))</f>
        <v>-0.13999999999999999</v>
      </c>
      <c r="AI36" s="92">
        <f ca="1">AH36-'[8]Gas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0.8" hidden="1" thickBot="1" x14ac:dyDescent="0.25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25">
      <c r="C38" s="218" t="s">
        <v>109</v>
      </c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21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1.645</v>
      </c>
      <c r="L39" s="62">
        <f>LOOKUP($K$15+1,CurveFetch!D$8:D$1000,CurveFetch!I$8:I$1000)</f>
        <v>1.57</v>
      </c>
      <c r="M39" s="62">
        <f>L39-$L$49</f>
        <v>-0.46500000000000008</v>
      </c>
      <c r="N39" s="128">
        <f>M39-'[8]Gas Average Basis'!M39</f>
        <v>5.0000000000001155E-3</v>
      </c>
      <c r="O39" s="62">
        <f>LOOKUP($K$15+2,CurveFetch!$D$8:$D$1000,CurveFetch!$I$8:$I$1000)</f>
        <v>1.45</v>
      </c>
      <c r="P39" s="62">
        <f ca="1">IF(P$22,AveragePrices($F$21,P$23,P$24,$AJ39:$AJ39)-INDIRECT(ADDRESS(P$23,$G$23,,,$F$21)),AveragePrices($F$15,P$23,P$24,$AL39:$AL39))</f>
        <v>-0.61999999999999988</v>
      </c>
      <c r="Q39" s="128">
        <f ca="1">P39-'[8]Gas Average Basis'!P39</f>
        <v>-0.21999999999999997</v>
      </c>
      <c r="R39" s="62">
        <f ca="1">IF(R$22,AveragePrices($F$21,R$23,R$24,$AJ39:$AJ39),AveragePrices($F$15,R$23,R$24,$AL39:$AL39))</f>
        <v>-0.40500000000000003</v>
      </c>
      <c r="S39" s="128">
        <f ca="1">R39-'[8]Gas Average Basis'!R39</f>
        <v>-1.5000000000000013E-2</v>
      </c>
      <c r="T39" s="62">
        <f ca="1">IF(T$22,AveragePrices($F$21,T$23,T$24,$AJ39:$AJ39),AveragePrices($F$15,T$23,T$24,$AL39:$AL39))</f>
        <v>-0.435</v>
      </c>
      <c r="U39" s="128">
        <f ca="1">T39-'[8]Gas Average Basis'!S39</f>
        <v>-0.45499999999999996</v>
      </c>
      <c r="V39" s="62">
        <f ca="1">IF(V$22,AveragePrices($F$21,V$23,V$24,$AJ39:$AJ39),AveragePrices($F$15,V$23,V$24,$AL39:$AL39))</f>
        <v>-0.34600000000000003</v>
      </c>
      <c r="W39" s="128">
        <f ca="1">V39-'[8]Gas Average Basis'!V39</f>
        <v>-1.100000000000001E-2</v>
      </c>
      <c r="X39" s="62">
        <f ca="1">IF(X$22,AveragePrices($F$21,X$23,X$24,$AJ39:$AJ39),AveragePrices($F$15,X$23,X$24,$AL39:$AL39))</f>
        <v>-0.33833333333333337</v>
      </c>
      <c r="Y39" s="128">
        <f ca="1">X39-'[8]Gas Average Basis'!W39</f>
        <v>-0.35833333333333339</v>
      </c>
      <c r="Z39" s="62">
        <f ca="1">IF(Z$22,AveragePrices($F$21,Z$23,Z$24,$AJ39:$AJ39),AveragePrices($F$15,Z$23,Z$24,$AL39:$AL39))</f>
        <v>-0.56000000000000005</v>
      </c>
      <c r="AA39" s="128">
        <f ca="1">Z39-'[8]Gas Average Basis'!Y39</f>
        <v>-0.23366666666666674</v>
      </c>
      <c r="AB39" s="62">
        <f ca="1">IF(AB$22,AveragePrices($F$21,AB$23,AB$24,$AJ39:$AJ39),AveragePrices($F$15,AB$23,AB$24,$AL39:$AL39))</f>
        <v>-0.56000000000000005</v>
      </c>
      <c r="AC39" s="128">
        <f ca="1">AB39-'[8]Gas Average Basis'!AB39</f>
        <v>-1.000000000000012E-2</v>
      </c>
      <c r="AD39" s="62">
        <f ca="1">IF(AD$22,AveragePrices($F$21,AD$23,AD$24,$AJ39:$AJ39),AveragePrices($F$15,AD$23,AD$24,$AL39:$AL39))</f>
        <v>-0.56000000000000005</v>
      </c>
      <c r="AE39" s="128">
        <f ca="1">AD39-'[8]Gas Average Basis'!AC39</f>
        <v>-0.57000000000000017</v>
      </c>
      <c r="AF39" s="62">
        <f ca="1">IF(AF$22,AveragePrices($F$21,AF$23,AF$24,$AJ39:$AJ39),AveragePrices($F$15,AF$23,AF$24,$AL39:$AL39))</f>
        <v>-0.36333333333333334</v>
      </c>
      <c r="AG39" s="128">
        <f ca="1">AF39-'[8]Gas Average Basis'!AE39</f>
        <v>0.1866666666666667</v>
      </c>
      <c r="AH39" s="62">
        <f ca="1">IF(AH$22,AveragePrices($F$21,AH$23,AH$24,$AJ39:$AJ39),AveragePrices($F$15,AH$23,AH$24,$AL39:$AL39))</f>
        <v>-0.26500000000000001</v>
      </c>
      <c r="AI39" s="92">
        <f ca="1">AH39-'[8]Gas Average Basis'!AH39</f>
        <v>5.0000000000000044E-3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1.62</v>
      </c>
      <c r="L40" s="62">
        <f>LOOKUP($K$15+1,CurveFetch!D$8:D$1000,CurveFetch!M$8:M$1000)</f>
        <v>1.58</v>
      </c>
      <c r="M40" s="62">
        <f>L40-$L$49</f>
        <v>-0.45500000000000007</v>
      </c>
      <c r="N40" s="128">
        <f>M40-'[8]Gas Average Basis'!M40</f>
        <v>4.0000000000000036E-2</v>
      </c>
      <c r="O40" s="62">
        <f>LOOKUP($K$15+2,CurveFetch!$D$8:$D$1000,CurveFetch!$M$8:$M$1000)</f>
        <v>1.6</v>
      </c>
      <c r="P40" s="62">
        <f ca="1">IF(P$22,AveragePrices($F$21,P$23,P$24,$AJ40:$AJ40)-INDIRECT(ADDRESS(P$23,$G$23,,,$F$21)),AveragePrices($F$15,P$23,P$24,$AL40:$AL40))</f>
        <v>-0.46999999999999975</v>
      </c>
      <c r="Q40" s="128">
        <f ca="1">P40-'[8]Gas Average Basis'!P40</f>
        <v>0.29500000000000015</v>
      </c>
      <c r="R40" s="62">
        <f ca="1">IF(R$22,AveragePrices($F$21,R$23,R$24,$AJ40:$AJ40),AveragePrices($F$15,R$23,R$24,$AL40:$AL40))</f>
        <v>-0.14000000000000001</v>
      </c>
      <c r="S40" s="128">
        <f ca="1">R40-'[8]Gas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T40-'[8]Gas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V40-'[8]Gas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X40-'[8]Gas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Z40-'[8]Gas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AB40-'[8]Gas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AD40-'[8]Gas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AF40-'[8]Gas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AH40-'[8]Gas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1.62</v>
      </c>
      <c r="L41" s="62">
        <f>LOOKUP($K$15+1,CurveFetch!D$8:D$1000,CurveFetch!M$8:M$1000)</f>
        <v>1.58</v>
      </c>
      <c r="M41" s="62">
        <f>L41-$L$49</f>
        <v>-0.45500000000000007</v>
      </c>
      <c r="N41" s="128">
        <f>M41-'[8]Gas Average Basis'!M41</f>
        <v>4.0000000000000036E-2</v>
      </c>
      <c r="O41" s="62">
        <f>LOOKUP($K$15+2,CurveFetch!$D$8:$D$1000,CurveFetch!$M$8:$M$1000)</f>
        <v>1.6</v>
      </c>
      <c r="P41" s="62">
        <f ca="1">IF(P$22,AveragePrices($F$21,P$23,P$24,$AJ41:$AJ41)-INDIRECT(ADDRESS(P$23,$G$23,,,$F$21)),AveragePrices($F$15,P$23,P$24,$AL41:$AL41))</f>
        <v>-0.46999999999999975</v>
      </c>
      <c r="Q41" s="128">
        <f ca="1">P41-'[8]Gas Average Basis'!P41</f>
        <v>-0.10999999999999988</v>
      </c>
      <c r="R41" s="62">
        <f ca="1">IF(R$22,AveragePrices($F$21,R$23,R$24,$AJ41:$AJ41),AveragePrices($F$15,R$23,R$24,$AL41:$AL41))</f>
        <v>-0.19</v>
      </c>
      <c r="S41" s="128">
        <f ca="1">R41-'[8]Gas Average Basis'!R41</f>
        <v>-5.0000000000000044E-3</v>
      </c>
      <c r="T41" s="62">
        <f ca="1">IF(T$22,AveragePrices($F$21,T$23,T$24,$AJ41:$AJ41),AveragePrices($F$15,T$23,T$24,$AL41:$AL41))</f>
        <v>-0.16833333333333333</v>
      </c>
      <c r="U41" s="128">
        <f ca="1">T41-'[8]Gas Average Basis'!S41</f>
        <v>-0.19333333333333333</v>
      </c>
      <c r="V41" s="62">
        <f ca="1">IF(V$22,AveragePrices($F$21,V$23,V$24,$AJ41:$AJ41),AveragePrices($F$15,V$23,V$24,$AL41:$AL41))</f>
        <v>-8.6000000000000007E-2</v>
      </c>
      <c r="W41" s="128">
        <f ca="1">V41-'[8]Gas Average Basis'!V41</f>
        <v>-1.4000000000000012E-2</v>
      </c>
      <c r="X41" s="62">
        <f ca="1">IF(X$22,AveragePrices($F$21,X$23,X$24,$AJ41:$AJ41),AveragePrices($F$15,X$23,X$24,$AL41:$AL41))</f>
        <v>-0.125</v>
      </c>
      <c r="Y41" s="128">
        <f ca="1">X41-'[8]Gas Average Basis'!W41</f>
        <v>-7.8E-2</v>
      </c>
      <c r="Z41" s="62">
        <f ca="1">IF(Z$22,AveragePrices($F$21,Z$23,Z$24,$AJ41:$AJ41),AveragePrices($F$15,Z$23,Z$24,$AL41:$AL41))</f>
        <v>-0.36000000000000004</v>
      </c>
      <c r="AA41" s="128">
        <f ca="1">Z41-'[8]Gas Average Basis'!Y41</f>
        <v>-0.25166666666666671</v>
      </c>
      <c r="AB41" s="62">
        <f ca="1">IF(AB$22,AveragePrices($F$21,AB$23,AB$24,$AJ41:$AJ41),AveragePrices($F$15,AB$23,AB$24,$AL41:$AL41))</f>
        <v>-0.35999999999999993</v>
      </c>
      <c r="AC41" s="128">
        <f ca="1">AB41-'[8]Gas Average Basis'!AB41</f>
        <v>-9.9999999999998979E-3</v>
      </c>
      <c r="AD41" s="62">
        <f ca="1">IF(AD$22,AveragePrices($F$21,AD$23,AD$24,$AJ41:$AJ41),AveragePrices($F$15,AD$23,AD$24,$AL41:$AL41))</f>
        <v>-0.36000000000000004</v>
      </c>
      <c r="AE41" s="128">
        <f ca="1">AD41-'[8]Gas Average Basis'!AC41</f>
        <v>-0.32500000000000001</v>
      </c>
      <c r="AF41" s="62">
        <f ca="1">IF(AF$22,AveragePrices($F$21,AF$23,AF$24,$AJ41:$AJ41),AveragePrices($F$15,AF$23,AF$24,$AL41:$AL41))</f>
        <v>-8.666666666666667E-2</v>
      </c>
      <c r="AG41" s="128">
        <f ca="1">AF41-'[8]Gas Average Basis'!AE41</f>
        <v>0.26333333333333325</v>
      </c>
      <c r="AH41" s="62">
        <f ca="1">IF(AH$22,AveragePrices($F$21,AH$23,AH$24,$AJ41:$AJ41),AveragePrices($F$15,AH$23,AH$24,$AL41:$AL41))</f>
        <v>9.9999999999999985E-3</v>
      </c>
      <c r="AI41" s="92">
        <f ca="1">AH41-'[8]Gas Average Basis'!AH41</f>
        <v>-1.8000000000000006E-2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1.6280000000000001</v>
      </c>
      <c r="L42" s="62">
        <f>LOOKUP($K$15+1,CurveFetch!D$8:D$1000,CurveFetch!N$8:N$1000)</f>
        <v>1.63</v>
      </c>
      <c r="M42" s="62">
        <f>L42-$L$49</f>
        <v>-0.40500000000000025</v>
      </c>
      <c r="N42" s="128">
        <f>M42-'[8]Gas Average Basis'!M42</f>
        <v>8.1999999999999851E-2</v>
      </c>
      <c r="O42" s="62">
        <f>LOOKUP($K$15+2,CurveFetch!$D$8:$D$1000,CurveFetch!$N$8:$N$1000)</f>
        <v>1.5690000000000002</v>
      </c>
      <c r="P42" s="62">
        <f t="shared" ca="1" si="0"/>
        <v>-0.50099999999999967</v>
      </c>
      <c r="Q42" s="128">
        <f ca="1">P42-'[8]Gas Average Basis'!P42</f>
        <v>-0.14199999999999968</v>
      </c>
      <c r="R42" s="62">
        <f ca="1">IF(R$22,AveragePrices($F$21,R$23,R$24,$AJ42:$AJ42),AveragePrices($F$15,R$23,R$24,$AL42:$AL42))</f>
        <v>-0.41286722582468</v>
      </c>
      <c r="S42" s="128">
        <f ca="1">R42-'[8]Gas Average Basis'!R42</f>
        <v>-1.5855329008210017E-2</v>
      </c>
      <c r="T42" s="62">
        <f ca="1">IF(T$22,AveragePrices($F$21,T$23,T$24,$AJ42:$AJ42),AveragePrices($F$15,T$23,T$24,$AL42:$AL42))</f>
        <v>-0.33163928077661331</v>
      </c>
      <c r="U42" s="128">
        <f ca="1">T42-'[8]Gas Average Basis'!S42</f>
        <v>-0.39962738396014336</v>
      </c>
      <c r="V42" s="62">
        <f t="shared" ca="1" si="1"/>
        <v>-0.44957344516493603</v>
      </c>
      <c r="W42" s="128">
        <f ca="1">V42-'[8]Gas Average Basis'!V42</f>
        <v>-1.2171065801642011E-2</v>
      </c>
      <c r="X42" s="62">
        <f ca="1">IF(X$22,AveragePrices($F$21,X$23,X$24,$AJ42:$AJ42),AveragePrices($F$15,X$23,X$24,$AL42:$AL42))</f>
        <v>-0.47166666666666668</v>
      </c>
      <c r="Y42" s="128">
        <f ca="1">X42-'[8]Gas Average Basis'!W42</f>
        <v>-0.48726428730337268</v>
      </c>
      <c r="Z42" s="62">
        <f ca="1">IF(Z$22,AveragePrices($F$21,Z$23,Z$24,$AJ42:$AJ42),AveragePrices($F$15,Z$23,Z$24,$AL42:$AL42))</f>
        <v>-0.5</v>
      </c>
      <c r="AA42" s="128">
        <f ca="1">Z42-'[8]Gas Average Basis'!Y42</f>
        <v>-4.0000000000000036E-2</v>
      </c>
      <c r="AB42" s="62">
        <f ca="1">IF(AB$22,AveragePrices($F$21,AB$23,AB$24,$AJ42:$AJ42),AveragePrices($F$15,AB$23,AB$24,$AL42:$AL42))</f>
        <v>-0.5</v>
      </c>
      <c r="AC42" s="128">
        <f ca="1">AB42-'[8]Gas Average Basis'!AB42</f>
        <v>-9.9999999999998979E-3</v>
      </c>
      <c r="AD42" s="62">
        <f ca="1">IF(AD$22,AveragePrices($F$21,AD$23,AD$24,$AJ42:$AJ42),AveragePrices($F$15,AD$23,AD$24,$AL42:$AL42))</f>
        <v>-0.5</v>
      </c>
      <c r="AE42" s="128">
        <f ca="1">AD42-'[8]Gas Average Basis'!AC42</f>
        <v>-0.47299999999999992</v>
      </c>
      <c r="AF42" s="62">
        <f ca="1">IF(AF$22,AveragePrices($F$21,AF$23,AF$24,$AJ42:$AJ42),AveragePrices($F$15,AF$23,AF$24,$AL42:$AL42))</f>
        <v>-0.45</v>
      </c>
      <c r="AG42" s="128">
        <f ca="1">AF42-'[8]Gas Average Basis'!AE42</f>
        <v>3.999999999999998E-2</v>
      </c>
      <c r="AH42" s="62">
        <f ca="1">IF(AH$22,AveragePrices($F$21,AH$23,AH$24,$AJ42:$AJ42),AveragePrices($F$15,AH$23,AH$24,$AL42:$AL42))</f>
        <v>-0.42499999999999999</v>
      </c>
      <c r="AI42" s="92">
        <f ca="1">AH42-'[8]Gas Average Basis'!AH42</f>
        <v>-4.9999999999999489E-3</v>
      </c>
      <c r="AJ42" s="49">
        <f t="shared" ca="1" si="3"/>
        <v>14</v>
      </c>
      <c r="AL42" s="49">
        <f t="shared" ca="1" si="4"/>
        <v>13</v>
      </c>
    </row>
    <row r="43" spans="3:38" ht="10.8" thickBot="1" x14ac:dyDescent="0.25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1.61</v>
      </c>
      <c r="L43" s="62">
        <f>LOOKUP($K$15+1,CurveFetch!D$8:D$1000,CurveFetch!O$8:O$1000)</f>
        <v>1.5349999999999999</v>
      </c>
      <c r="M43" s="62">
        <f>L43-$L$49</f>
        <v>-0.50000000000000022</v>
      </c>
      <c r="N43" s="128">
        <f>M43-'[8]Gas Average Basis'!M43</f>
        <v>4.9999999999998934E-3</v>
      </c>
      <c r="O43" s="62">
        <f>LOOKUP($K$15+2,CurveFetch!$D$8:$D$1000,CurveFetch!$O$8:$O$1000)</f>
        <v>1.4</v>
      </c>
      <c r="P43" s="62">
        <f t="shared" ca="1" si="0"/>
        <v>-0.66999999999999993</v>
      </c>
      <c r="Q43" s="128">
        <f ca="1">P43-'[8]Gas Average Basis'!P43</f>
        <v>-0.27</v>
      </c>
      <c r="R43" s="62">
        <f ca="1">IF(R$22,AveragePrices($F$21,R$23,R$24,$AJ43:$AJ43),AveragePrices($F$15,R$23,R$24,$AL43:$AL43))</f>
        <v>-0.44500000000000001</v>
      </c>
      <c r="S43" s="128">
        <f ca="1">R43-'[8]Gas Average Basis'!R43</f>
        <v>-1.5000000000000013E-2</v>
      </c>
      <c r="T43" s="62">
        <f ca="1">IF(T$22,AveragePrices($F$21,T$23,T$24,$AJ43:$AJ43),AveragePrices($F$15,T$23,T$24,$AL43:$AL43))</f>
        <v>-0.53166666666666673</v>
      </c>
      <c r="U43" s="128">
        <f ca="1">T43-'[8]Gas Average Basis'!S43</f>
        <v>-0.58166666666666678</v>
      </c>
      <c r="V43" s="62">
        <f t="shared" ca="1" si="1"/>
        <v>-0.40199999999999997</v>
      </c>
      <c r="W43" s="128">
        <f ca="1">V43-'[8]Gas Average Basis'!V43</f>
        <v>-1.0999999999999954E-2</v>
      </c>
      <c r="X43" s="62">
        <f ca="1">IF(X$22,AveragePrices($F$21,X$23,X$24,$AJ43:$AJ43),AveragePrices($F$15,X$23,X$24,$AL43:$AL43))</f>
        <v>-0.39833333333333337</v>
      </c>
      <c r="Y43" s="128">
        <f ca="1">X43-'[8]Gas Average Basis'!W43</f>
        <v>-0.43233333333333335</v>
      </c>
      <c r="Z43" s="62">
        <f ca="1">IF(Z$22,AveragePrices($F$21,Z$23,Z$24,$AJ43:$AJ43),AveragePrices($F$15,Z$23,Z$24,$AL43:$AL43))</f>
        <v>-0.68500000000000005</v>
      </c>
      <c r="AA43" s="128">
        <f ca="1">Z43-'[8]Gas Average Basis'!Y43</f>
        <v>-0.29866666666666675</v>
      </c>
      <c r="AB43" s="62">
        <f ca="1">IF(AB$22,AveragePrices($F$21,AB$23,AB$24,$AJ43:$AJ43),AveragePrices($F$15,AB$23,AB$24,$AL43:$AL43))</f>
        <v>-0.68499999999999994</v>
      </c>
      <c r="AC43" s="128">
        <f ca="1">AB43-'[8]Gas Average Basis'!AB43</f>
        <v>-1.0000000000000009E-2</v>
      </c>
      <c r="AD43" s="62">
        <f ca="1">IF(AD$22,AveragePrices($F$21,AD$23,AD$24,$AJ43:$AJ43),AveragePrices($F$15,AD$23,AD$24,$AL43:$AL43))</f>
        <v>-0.68500000000000005</v>
      </c>
      <c r="AE43" s="128">
        <f ca="1">AD43-'[8]Gas Average Basis'!AC43</f>
        <v>-0.69500000000000006</v>
      </c>
      <c r="AF43" s="62">
        <f ca="1">IF(AF$22,AveragePrices($F$21,AF$23,AF$24,$AJ43:$AJ43),AveragePrices($F$15,AF$23,AF$24,$AL43:$AL43))</f>
        <v>-0.44500000000000001</v>
      </c>
      <c r="AG43" s="128">
        <f ca="1">AF43-'[8]Gas Average Basis'!AE43</f>
        <v>0.23000000000000015</v>
      </c>
      <c r="AH43" s="62">
        <f ca="1">IF(AH$22,AveragePrices($F$21,AH$23,AH$24,$AJ43:$AJ43),AveragePrices($F$15,AH$23,AH$24,$AL43:$AL43))</f>
        <v>-0.32500000000000001</v>
      </c>
      <c r="AI43" s="92">
        <f ca="1">AH43-'[8]Gas Average Basis'!AH43</f>
        <v>5.0000000000000044E-3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25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0.8" hidden="1" thickBot="1" x14ac:dyDescent="0.25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0.8" hidden="1" thickBot="1" x14ac:dyDescent="0.25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0.8" hidden="1" thickBot="1" x14ac:dyDescent="0.25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25">
      <c r="C48" s="218" t="s">
        <v>81</v>
      </c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21"/>
      <c r="AJ48" s="49"/>
      <c r="AL48" s="49" t="str">
        <f t="shared" ca="1" si="4"/>
        <v/>
      </c>
    </row>
    <row r="49" spans="3:38" ht="10.8" thickBot="1" x14ac:dyDescent="0.25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2.0699999999999998</v>
      </c>
      <c r="K49" s="80">
        <f>LOOKUP($K$15,CurveFetch!$D$8:$D$1000,CurveFetch!$E$8:$E$1000)</f>
        <v>2.1150000000000002</v>
      </c>
      <c r="L49" s="62">
        <f>LOOKUP($K$15+1,CurveFetch!D$8:D$1000,CurveFetch!E$8:E$1000)</f>
        <v>2.0350000000000001</v>
      </c>
      <c r="M49" s="62"/>
      <c r="N49" s="128">
        <f>L49-'[8]Gas Average Basis'!L49</f>
        <v>-8.0000000000000071E-2</v>
      </c>
      <c r="O49" s="62">
        <f>LOOKUP($K$15+2,CurveFetch!$D$8:$D$1000,CurveFetch!$E$8:$E$1000)</f>
        <v>2.0699999999999998</v>
      </c>
      <c r="P49" s="62"/>
      <c r="Q49" s="128">
        <f>O49-'[8]Gas Average Basis'!O49</f>
        <v>-4.5000000000000373E-2</v>
      </c>
      <c r="R49" s="62">
        <f ca="1">IF(R$22,AveragePrices($F$21,R$23,R$24,$AJ49:$AJ49),AveragePrices($F$15,R$23,R$24,$AL49:$AL49))</f>
        <v>2.27</v>
      </c>
      <c r="S49" s="128">
        <f ca="1">R49-'[8]Gas Average Basis'!R49</f>
        <v>4.3000000000000149E-2</v>
      </c>
      <c r="T49" s="62">
        <f ca="1">IF(T$22,AveragePrices($F$21,T$23,T$24,$AJ49:$AJ49),AveragePrices($F$15,T$23,T$24,$AL49:$AL49))</f>
        <v>2.2490000000000001</v>
      </c>
      <c r="U49" s="129"/>
      <c r="V49" s="62">
        <f ca="1">IF(V$22,AveragePrices($F$21,V$23,V$24,$AJ49:$AJ49),AveragePrices($F$15,V$23,V$24,$AL49:$AL49))</f>
        <v>2.6865999999999999</v>
      </c>
      <c r="W49" s="128">
        <f ca="1">V49-'[8]Gas Average Basis'!V49</f>
        <v>2.9600000000000293E-2</v>
      </c>
      <c r="X49" s="62">
        <f ca="1">IF(X$22,AveragePrices($F$21,X$23,X$24,$AJ49:$AJ49),AveragePrices($F$15,X$23,X$24,$AL49:$AL49))</f>
        <v>2.8386666666666667</v>
      </c>
      <c r="Y49" s="128"/>
      <c r="Z49" s="62">
        <f ca="1">IF(Z$22,AveragePrices($F$21,Z$23,Z$24,$AJ49:$AJ49),AveragePrices($F$15,Z$23,Z$24,$AL49:$AL49))</f>
        <v>2.7496666666666667</v>
      </c>
      <c r="AA49" s="128"/>
      <c r="AB49" s="62">
        <f ca="1">IF(AB$22,AveragePrices($F$21,AB$23,AB$24,$AJ49:$AJ49),AveragePrices($F$15,AB$23,AB$24,$AL49:$AL49))</f>
        <v>2.8131428571428572</v>
      </c>
      <c r="AC49" s="128">
        <f ca="1">AB49-'[8]Gas Average Basis'!AB49</f>
        <v>2.0857142857143351E-2</v>
      </c>
      <c r="AD49" s="62">
        <f ca="1">IF(AD$22,AveragePrices($F$21,AD$23,AD$24,$AJ49:$AJ49),AveragePrices($F$15,AD$23,AD$24,$AL49:$AL49))</f>
        <v>2.8516666666666666</v>
      </c>
      <c r="AE49" s="128"/>
      <c r="AF49" s="62">
        <f ca="1">IF(AF$22,AveragePrices($F$21,AF$23,AF$24,$AJ49:$AJ49),AveragePrices($F$15,AF$23,AF$24,$AL49:$AL49))</f>
        <v>3.0893333333333337</v>
      </c>
      <c r="AG49" s="128"/>
      <c r="AH49" s="62">
        <f ca="1">IF(AH$22,AveragePrices($F$21,AH$23,AH$24,$AJ49:$AJ49),AveragePrices($F$15,AH$23,AH$24,$AL49:$AL49))</f>
        <v>3.2649999999999997</v>
      </c>
      <c r="AI49" s="92">
        <f ca="1">AH49-'[8]Gas Average Basis'!AH49</f>
        <v>1.7999999999999794E-2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">
      <c r="AI50" s="52"/>
      <c r="AJ50" s="51"/>
      <c r="AK50" s="52"/>
      <c r="AL50" s="52"/>
    </row>
    <row r="51" spans="3:38" x14ac:dyDescent="0.2">
      <c r="AI51" s="52"/>
      <c r="AJ51" s="51"/>
      <c r="AK51" s="52"/>
      <c r="AL51" s="52"/>
    </row>
    <row r="52" spans="3:38" x14ac:dyDescent="0.2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35">
      <c r="C53" s="110"/>
      <c r="D53" s="96"/>
      <c r="E53" s="111"/>
      <c r="F53" s="111"/>
      <c r="R53" s="130"/>
      <c r="S53" s="217" t="s">
        <v>173</v>
      </c>
      <c r="T53" s="217"/>
      <c r="U53" s="217"/>
      <c r="V53" s="217"/>
      <c r="AI53" s="52"/>
      <c r="AJ53" s="51"/>
      <c r="AK53" s="52"/>
      <c r="AL53" s="52"/>
    </row>
    <row r="54" spans="3:38" ht="10.8" thickBot="1" x14ac:dyDescent="0.25"/>
    <row r="55" spans="3:38" ht="13.5" customHeight="1" thickBot="1" x14ac:dyDescent="0.25">
      <c r="C55" s="218" t="s">
        <v>82</v>
      </c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20"/>
    </row>
    <row r="56" spans="3:38" ht="14.25" customHeight="1" thickBot="1" x14ac:dyDescent="0.25">
      <c r="C56" s="218">
        <v>37169</v>
      </c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  <c r="AG56" s="219"/>
      <c r="AH56" s="219"/>
      <c r="AI56" s="220"/>
    </row>
    <row r="57" spans="3:38" x14ac:dyDescent="0.2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25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25">
      <c r="C59" s="218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219"/>
      <c r="AF59" s="219"/>
      <c r="AG59" s="219"/>
      <c r="AH59" s="219"/>
      <c r="AI59" s="220"/>
      <c r="AJ59" s="63"/>
      <c r="AK59" s="63"/>
      <c r="AL59" s="63"/>
    </row>
    <row r="60" spans="3:38" x14ac:dyDescent="0.2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1.915</v>
      </c>
      <c r="L60" s="62"/>
      <c r="M60" s="62"/>
      <c r="N60" s="128"/>
      <c r="O60" s="62">
        <f>(PowerPrices!C9-2)/O30</f>
        <v>12.378117913832204</v>
      </c>
      <c r="P60" s="62"/>
      <c r="Q60" s="128">
        <f>O60-'[8]Gas Average Basis'!O60</f>
        <v>0.6174401051042544</v>
      </c>
      <c r="R60" s="62">
        <f ca="1">(PowerPrices!D9-2)/(R$49+R30)</f>
        <v>11.904761904761905</v>
      </c>
      <c r="S60" s="128">
        <f ca="1">R60-'[8]Gas Average Basis'!R60</f>
        <v>-0.58311394392868721</v>
      </c>
      <c r="T60" s="62"/>
      <c r="U60" s="128"/>
      <c r="V60" s="62">
        <f ca="1">(AVERAGE(PowerPrices!D9,PowerPrices!E9,PowerPrices!H9,PowerPrices!I9,PowerPrices!K9)-2)/(V$49+V30)</f>
        <v>11.080811184513752</v>
      </c>
      <c r="W60" s="128">
        <f ca="1">V60-'[8]Gas Average Basis'!V60</f>
        <v>-0.2509735619051412</v>
      </c>
      <c r="X60" s="62">
        <f ca="1">(AVERAGE(PowerPrices!H9,PowerPrices!I9,PowerPrices!K9)-2)/(X$49+X30)</f>
        <v>10.498135001804837</v>
      </c>
      <c r="Y60" s="128"/>
      <c r="Z60" s="62">
        <f ca="1">(AVERAGE(PowerPrices!L9,PowerPrices!M9,PowerPrices!N9)-2)/(Z$49+Z30)</f>
        <v>9.90325532749379</v>
      </c>
      <c r="AA60" s="128"/>
      <c r="AB60" s="62">
        <f ca="1">(AVERAGE(PowerPrices!L9,PowerPrices!M9,PowerPrices!N9,PowerPrices!P9,PowerPrices!Q9,PowerPrices!R9,PowerPrices!T9)-2)/(AB$49+AB30)</f>
        <v>12.329638860900461</v>
      </c>
      <c r="AC60" s="128">
        <f ca="1">AB60-'[8]Gas Average Basis'!AB60</f>
        <v>-0.19959158127641174</v>
      </c>
      <c r="AD60" s="62">
        <f ca="1">(AVERAGE(PowerPrices!P9,PowerPrices!Q9,PowerPrices!R9)-2)/(AD$49+AD30)</f>
        <v>14.641375222288085</v>
      </c>
      <c r="AE60" s="128"/>
      <c r="AF60" s="62">
        <f ca="1">(PowerPrices!S9-2)/(AF$49+AF30)</f>
        <v>10.532871222787824</v>
      </c>
      <c r="AG60" s="128"/>
      <c r="AH60" s="62">
        <f ca="1">(AVERAGE(PowerPrices!T9,PowerPrices!U9,PowerPrices!V9,PowerPrices!AG9,PowerPrices!AH9,PowerPrices!AI9)-2)/(AH$49+AH30)</f>
        <v>9.3040847201210291</v>
      </c>
      <c r="AI60" s="128">
        <f ca="1">AH60-'[8]Gas Average Basis'!AH60</f>
        <v>-4.0250175937739385E-3</v>
      </c>
      <c r="AJ60" s="63"/>
      <c r="AK60" s="63"/>
      <c r="AL60" s="63"/>
    </row>
    <row r="61" spans="3:38" x14ac:dyDescent="0.2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1.7849999999999999</v>
      </c>
      <c r="L61" s="62"/>
      <c r="M61" s="62"/>
      <c r="N61" s="128"/>
      <c r="O61" s="62">
        <f>(PowerPrices!C11-2)/(O28+0.2)</f>
        <v>10.065865598575874</v>
      </c>
      <c r="P61" s="62"/>
      <c r="Q61" s="128">
        <f>O61-'[8]Gas Average Basis'!O61</f>
        <v>-0.90911470087251089</v>
      </c>
      <c r="R61" s="62">
        <f ca="1">(PowerPrices!D11-2)/(R$49+R28+0.2)</f>
        <v>9.9401197604790408</v>
      </c>
      <c r="S61" s="128">
        <f ca="1">R61-'[8]Gas Average Basis'!R61</f>
        <v>-0.45313866648725032</v>
      </c>
      <c r="T61" s="62"/>
      <c r="U61" s="128"/>
      <c r="V61" s="62">
        <f ca="1">(AVERAGE(PowerPrices!D11,PowerPrices!E11,PowerPrices!H11,PowerPrices!I11,PowerPrices!K11)-2)/(V$49+V28+0.2)</f>
        <v>9.8522004241781556</v>
      </c>
      <c r="W61" s="128">
        <f ca="1">V61-'[8]Gas Average Basis'!V61</f>
        <v>-0.22431321520973491</v>
      </c>
      <c r="X61" s="62">
        <f ca="1">(AVERAGE(PowerPrices!H11,PowerPrices!I11,PowerPrices!K11)-2)/(X$49+X28+0.2)</f>
        <v>9.747405932292212</v>
      </c>
      <c r="Y61" s="128"/>
      <c r="Z61" s="62">
        <f ca="1">(AVERAGE(PowerPrices!L11,PowerPrices!M11,PowerPrices!N11)-2)/(Z$49+Z28+0.2)</f>
        <v>9.8017499169343214</v>
      </c>
      <c r="AA61" s="128"/>
      <c r="AB61" s="62">
        <f ca="1">(AVERAGE(PowerPrices!L11,PowerPrices!M11,PowerPrices!N11,PowerPrices!P11,PowerPrices!Q11,PowerPrices!R11,PowerPrices!T11)-2)/(AB$49+AB28+0.2)</f>
        <v>11.612580674484137</v>
      </c>
      <c r="AC61" s="128">
        <f ca="1">AB61-'[8]Gas Average Basis'!AB61</f>
        <v>-2.5899049101969496E-2</v>
      </c>
      <c r="AD61" s="62">
        <f ca="1">(AVERAGE(PowerPrices!P11,PowerPrices!Q11,PowerPrices!R11)-2)/(AD$49+AD28+0.2)</f>
        <v>13.552361396303901</v>
      </c>
      <c r="AE61" s="128"/>
      <c r="AF61" s="62">
        <f ca="1">(PowerPrices!S11-2)/(AF$49+AF28+0.2)</f>
        <v>9.6451703745423814</v>
      </c>
      <c r="AG61" s="128"/>
      <c r="AH61" s="62">
        <f ca="1">(AVERAGE(PowerPrices!T11,PowerPrices!U11,PowerPrices!V11,PowerPrices!AG11,PowerPrices!AH11,PowerPrices!AI11)-2)/(AH$49+AH28+0.2)</f>
        <v>8.6884154460719039</v>
      </c>
      <c r="AI61" s="128">
        <f ca="1">AH61-'[8]Gas Average Basis'!AH61</f>
        <v>2.7677458283212886E-2</v>
      </c>
      <c r="AJ61" s="63"/>
      <c r="AK61" s="63"/>
      <c r="AL61" s="63"/>
    </row>
    <row r="62" spans="3:38" x14ac:dyDescent="0.2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1.7949999999999999</v>
      </c>
      <c r="L62" s="62"/>
      <c r="M62" s="62"/>
      <c r="N62" s="128"/>
      <c r="O62" s="62">
        <f>(PowerPrices!C13-2)/(O31+0.33)</f>
        <v>9.8491341991341947</v>
      </c>
      <c r="P62" s="62"/>
      <c r="Q62" s="128">
        <f>O62-'[8]Gas Average Basis'!O62</f>
        <v>0.17360228424057844</v>
      </c>
      <c r="R62" s="62">
        <f ca="1">(PowerPrices!D13-2)/(R$49+R31+0.33)</f>
        <v>9.3478260869565197</v>
      </c>
      <c r="S62" s="128">
        <f ca="1">R62-'[8]Gas Average Basis'!R62</f>
        <v>-0.20808192255973879</v>
      </c>
      <c r="T62" s="62"/>
      <c r="U62" s="128"/>
      <c r="V62" s="62">
        <f ca="1">(AVERAGE(PowerPrices!D13,PowerPrices!E13,PowerPrices!H13,PowerPrices!I13,PowerPrices!K13)-2)/(V$49+V31+0.33)</f>
        <v>9.2721434305592716</v>
      </c>
      <c r="W62" s="128">
        <f ca="1">V62-'[8]Gas Average Basis'!V62</f>
        <v>-6.5671695491150928E-2</v>
      </c>
      <c r="X62" s="62">
        <f ca="1">(AVERAGE(PowerPrices!H13,PowerPrices!I13,PowerPrices!K13)-2)/(X$49+X31+0.33)</f>
        <v>9.2200084781687153</v>
      </c>
      <c r="Y62" s="128"/>
      <c r="Z62" s="62">
        <f ca="1">(AVERAGE(PowerPrices!L13,PowerPrices!M13,PowerPrices!N13)-2)/(Z$49+Z31+0.33)</f>
        <v>10.060579835569017</v>
      </c>
      <c r="AA62" s="128"/>
      <c r="AB62" s="62">
        <f ca="1">(AVERAGE(PowerPrices!L13,PowerPrices!M13,PowerPrices!N13,PowerPrices!P13,PowerPrices!Q13,PowerPrices!R13,PowerPrices!T13)-2)/(AB$49+AB31+0.33)</f>
        <v>11.519399919632091</v>
      </c>
      <c r="AC62" s="128">
        <f ca="1">AB62-'[8]Gas Average Basis'!AB62</f>
        <v>-9.9404875501205581E-2</v>
      </c>
      <c r="AD62" s="62">
        <f ca="1">(AVERAGE(PowerPrices!P13,PowerPrices!Q13,PowerPrices!R13)-2)/(AD$49+AD31+0.33)</f>
        <v>13.286361348766986</v>
      </c>
      <c r="AE62" s="128"/>
      <c r="AF62" s="62">
        <f ca="1">(PowerPrices!S13-2)/(AF$49+AF31+0.33)</f>
        <v>9.5839738662567253</v>
      </c>
      <c r="AG62" s="128"/>
      <c r="AH62" s="62">
        <f ca="1">(AVERAGE(PowerPrices!T13,PowerPrices!U13,PowerPrices!V13,PowerPrices!AG13,PowerPrices!AH13,PowerPrices!AI13)-2)/(AH$49+AH31+0.33)</f>
        <v>8.5157318741450077</v>
      </c>
      <c r="AI62" s="128">
        <f ca="1">AH62-'[8]Gas Average Basis'!AH62</f>
        <v>-6.220675623195504E-3</v>
      </c>
      <c r="AJ62" s="63"/>
      <c r="AK62" s="63"/>
      <c r="AL62" s="63"/>
    </row>
    <row r="63" spans="3:38" x14ac:dyDescent="0.2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2.02</v>
      </c>
      <c r="L63" s="62"/>
      <c r="M63" s="62"/>
      <c r="N63" s="128"/>
      <c r="O63" s="62">
        <f>(PowerPrices!C14-2)/(O34+0.12)</f>
        <v>11.757741347905283</v>
      </c>
      <c r="P63" s="62"/>
      <c r="Q63" s="128">
        <f>O63-'[8]Gas Average Basis'!O63</f>
        <v>9.1074681238611177E-2</v>
      </c>
      <c r="R63" s="62">
        <f ca="1">(PowerPrices!D14-2)/(R$49+R34+0.12)</f>
        <v>10.364464692482914</v>
      </c>
      <c r="S63" s="128">
        <f ca="1">R63-'[8]Gas Average Basis'!R63</f>
        <v>-0.38946685238295231</v>
      </c>
      <c r="T63" s="62"/>
      <c r="U63" s="128"/>
      <c r="V63" s="62">
        <f ca="1">(AVERAGE(PowerPrices!D14,PowerPrices!E14,PowerPrices!H14,PowerPrices!I14,PowerPrices!K14)-2)/(V$49+V34+0.12)</f>
        <v>10.039474683063844</v>
      </c>
      <c r="W63" s="128">
        <f ca="1">V63-'[8]Gas Average Basis'!V63</f>
        <v>-6.7928462313986415E-2</v>
      </c>
      <c r="X63" s="62">
        <f ca="1">(AVERAGE(PowerPrices!H14,PowerPrices!I14,PowerPrices!K14)-2)/(X$49+X34+0.12)</f>
        <v>9.7782017648461714</v>
      </c>
      <c r="Y63" s="128"/>
      <c r="Z63" s="62">
        <f ca="1">(AVERAGE(PowerPrices!L14,PowerPrices!M14,PowerPrices!N14)-2)/(Z$49+Z34+0.12)</f>
        <v>11.837930192824016</v>
      </c>
      <c r="AA63" s="128"/>
      <c r="AB63" s="62">
        <f ca="1">(AVERAGE(PowerPrices!L14,PowerPrices!M14,PowerPrices!N14,PowerPrices!P14,PowerPrices!Q14,PowerPrices!R14,PowerPrices!T14)-2)/(AB$49+AB34+0.12)</f>
        <v>13.822421342022198</v>
      </c>
      <c r="AC63" s="128">
        <f ca="1">AB63-'[8]Gas Average Basis'!AB63</f>
        <v>-0.2573899013097698</v>
      </c>
      <c r="AD63" s="62">
        <f ca="1">(AVERAGE(PowerPrices!P14,PowerPrices!Q14,PowerPrices!R14)-2)/(AD$49+AD34+0.12)</f>
        <v>16.637579988365328</v>
      </c>
      <c r="AE63" s="128"/>
      <c r="AF63" s="62">
        <f ca="1">(PowerPrices!S14-2)/(AF$49+AF34+0.12)</f>
        <v>9.9804729876328899</v>
      </c>
      <c r="AG63" s="128"/>
      <c r="AH63" s="62">
        <f ca="1">(AVERAGE(PowerPrices!T14,PowerPrices!U14,PowerPrices!V14,PowerPrices!AG14,PowerPrices!AH14,PowerPrices!AI14)-2)/(AH$49+AH34+0.12)</f>
        <v>8.9025326170376058</v>
      </c>
      <c r="AI63" s="128">
        <f ca="1">AH63-'[8]Gas Average Basis'!AH63</f>
        <v>2.770625494468959E-2</v>
      </c>
      <c r="AJ63" s="63"/>
      <c r="AK63" s="63"/>
      <c r="AL63" s="63"/>
    </row>
    <row r="65" spans="3:13" x14ac:dyDescent="0.2">
      <c r="C65" s="63" t="s">
        <v>174</v>
      </c>
    </row>
    <row r="66" spans="3:13" x14ac:dyDescent="0.2">
      <c r="L66" s="215" t="s">
        <v>176</v>
      </c>
      <c r="M66" s="215"/>
    </row>
    <row r="67" spans="3:13" x14ac:dyDescent="0.2">
      <c r="C67" s="65"/>
      <c r="L67" s="216" t="s">
        <v>175</v>
      </c>
      <c r="M67" s="216"/>
    </row>
    <row r="68" spans="3:13" x14ac:dyDescent="0.2">
      <c r="C68" s="65"/>
      <c r="L68" s="216" t="s">
        <v>177</v>
      </c>
      <c r="M68" s="216"/>
    </row>
    <row r="69" spans="3:13" x14ac:dyDescent="0.2">
      <c r="C69" s="65"/>
      <c r="L69" s="216" t="s">
        <v>178</v>
      </c>
      <c r="M69" s="216"/>
    </row>
  </sheetData>
  <sheetCalcPr fullCalcOnLoad="1"/>
  <mergeCells count="15">
    <mergeCell ref="C55:AI55"/>
    <mergeCell ref="C59:AI59"/>
    <mergeCell ref="C38:AI38"/>
    <mergeCell ref="C48:AI48"/>
    <mergeCell ref="S53:V53"/>
    <mergeCell ref="L66:M66"/>
    <mergeCell ref="L67:M67"/>
    <mergeCell ref="L68:M68"/>
    <mergeCell ref="L69:M69"/>
    <mergeCell ref="R7:W7"/>
    <mergeCell ref="C9:AI9"/>
    <mergeCell ref="C10:AI10"/>
    <mergeCell ref="C13:AI13"/>
    <mergeCell ref="C32:AI32"/>
    <mergeCell ref="C56:AI56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1196340</xdr:colOff>
                    <xdr:row>0</xdr:row>
                    <xdr:rowOff>15240</xdr:rowOff>
                  </from>
                  <to>
                    <xdr:col>15</xdr:col>
                    <xdr:colOff>441960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9" sqref="F9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9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5">
      <c r="A2" s="1"/>
      <c r="B2" s="4" t="e">
        <f>HLOOKUP(Count1,CurveTable1,2,FALSE)</f>
        <v>#N/A</v>
      </c>
      <c r="D2" s="5" t="s">
        <v>2</v>
      </c>
      <c r="E2" s="82">
        <v>37172</v>
      </c>
      <c r="F2" s="6">
        <f t="shared" ref="F2:AE2" si="1">E2</f>
        <v>37172</v>
      </c>
      <c r="G2" s="6">
        <f t="shared" si="1"/>
        <v>37172</v>
      </c>
      <c r="H2" s="6">
        <f t="shared" si="1"/>
        <v>37172</v>
      </c>
      <c r="I2" s="6">
        <f t="shared" si="1"/>
        <v>37172</v>
      </c>
      <c r="J2" s="6">
        <f t="shared" si="1"/>
        <v>37172</v>
      </c>
      <c r="K2" s="6">
        <f t="shared" si="1"/>
        <v>37172</v>
      </c>
      <c r="L2" s="6">
        <f t="shared" si="1"/>
        <v>37172</v>
      </c>
      <c r="M2" s="6">
        <f t="shared" si="1"/>
        <v>37172</v>
      </c>
      <c r="N2" s="6">
        <f t="shared" si="1"/>
        <v>37172</v>
      </c>
      <c r="O2" s="6">
        <f t="shared" si="1"/>
        <v>37172</v>
      </c>
      <c r="P2" s="6">
        <f t="shared" si="1"/>
        <v>37172</v>
      </c>
      <c r="Q2" s="6">
        <f t="shared" si="1"/>
        <v>37172</v>
      </c>
      <c r="R2" s="6">
        <f t="shared" si="1"/>
        <v>37172</v>
      </c>
      <c r="S2" s="6">
        <f t="shared" si="1"/>
        <v>37172</v>
      </c>
      <c r="T2" s="6">
        <f t="shared" si="1"/>
        <v>37172</v>
      </c>
      <c r="U2" s="6">
        <f t="shared" si="1"/>
        <v>37172</v>
      </c>
      <c r="V2" s="6">
        <f t="shared" si="1"/>
        <v>37172</v>
      </c>
      <c r="W2" s="6">
        <f t="shared" si="1"/>
        <v>37172</v>
      </c>
      <c r="X2" s="6">
        <f t="shared" si="1"/>
        <v>37172</v>
      </c>
      <c r="Y2" s="6">
        <f t="shared" si="1"/>
        <v>37172</v>
      </c>
      <c r="Z2" s="6">
        <f t="shared" si="1"/>
        <v>37172</v>
      </c>
      <c r="AA2" s="6">
        <f t="shared" si="1"/>
        <v>37172</v>
      </c>
      <c r="AB2" s="25">
        <f t="shared" si="1"/>
        <v>37172</v>
      </c>
      <c r="AC2" s="25">
        <f t="shared" si="1"/>
        <v>37172</v>
      </c>
      <c r="AD2" s="25">
        <f t="shared" si="1"/>
        <v>37172</v>
      </c>
      <c r="AE2" s="25">
        <f t="shared" si="1"/>
        <v>37172</v>
      </c>
      <c r="AF2" s="25">
        <f>AE2</f>
        <v>37172</v>
      </c>
      <c r="AG2" s="25">
        <f>AE2</f>
        <v>37172</v>
      </c>
      <c r="AH2" s="25">
        <f>AF2</f>
        <v>37172</v>
      </c>
      <c r="AI2" s="25">
        <f>AH2</f>
        <v>37172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5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5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5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5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5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5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5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5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5">
      <c r="D16" s="9">
        <v>37173</v>
      </c>
      <c r="E16" s="10">
        <v>2.0350000000000001</v>
      </c>
      <c r="F16" s="10">
        <v>1.91</v>
      </c>
      <c r="G16" s="10">
        <v>1.7749999999999999</v>
      </c>
      <c r="H16" s="10">
        <v>1.89</v>
      </c>
      <c r="I16" s="10">
        <v>1.57</v>
      </c>
      <c r="J16" s="10">
        <v>1.6</v>
      </c>
      <c r="K16" s="10">
        <v>1.56</v>
      </c>
      <c r="L16" s="10">
        <v>1.74</v>
      </c>
      <c r="M16" s="10">
        <v>1.58</v>
      </c>
      <c r="N16" s="10">
        <v>1.63</v>
      </c>
      <c r="O16" s="10">
        <v>1.5349999999999999</v>
      </c>
      <c r="P16" s="10">
        <v>1.87</v>
      </c>
      <c r="Q16" s="10">
        <v>1.79</v>
      </c>
      <c r="R16" s="10">
        <v>1.71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5">
      <c r="D17" s="9">
        <v>37174</v>
      </c>
      <c r="E17" s="10">
        <v>2.0699999999999998</v>
      </c>
      <c r="F17" s="10">
        <v>1.94</v>
      </c>
      <c r="G17" s="10">
        <v>1.68</v>
      </c>
      <c r="H17" s="10">
        <v>1.87</v>
      </c>
      <c r="I17" s="10">
        <v>1.45</v>
      </c>
      <c r="J17" s="10">
        <v>1.6</v>
      </c>
      <c r="K17" s="10">
        <v>1.55</v>
      </c>
      <c r="L17" s="10">
        <v>1.81</v>
      </c>
      <c r="M17" s="10">
        <v>1.6</v>
      </c>
      <c r="N17" s="10">
        <v>1.5690000000000002</v>
      </c>
      <c r="O17" s="10">
        <v>1.4</v>
      </c>
      <c r="P17" s="10">
        <v>1.87</v>
      </c>
      <c r="Q17" s="10">
        <v>1.84</v>
      </c>
      <c r="R17" s="10">
        <v>1.71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5">
      <c r="D18" s="9">
        <v>37175</v>
      </c>
      <c r="E18" s="10">
        <v>2.0699999999999998</v>
      </c>
      <c r="F18" s="10">
        <v>1.94</v>
      </c>
      <c r="G18" s="10">
        <v>1.68</v>
      </c>
      <c r="H18" s="10">
        <v>1.87</v>
      </c>
      <c r="I18" s="10">
        <v>1.45</v>
      </c>
      <c r="J18" s="10">
        <v>1.6</v>
      </c>
      <c r="K18" s="10">
        <v>1.55</v>
      </c>
      <c r="L18" s="10">
        <v>1.81</v>
      </c>
      <c r="M18" s="10">
        <v>1.6</v>
      </c>
      <c r="N18" s="10">
        <v>1.5690000000000002</v>
      </c>
      <c r="O18" s="10">
        <v>1.4</v>
      </c>
      <c r="P18" s="10">
        <v>1.87</v>
      </c>
      <c r="Q18" s="10">
        <v>1.84</v>
      </c>
      <c r="R18" s="10">
        <v>1.71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5">
      <c r="D19" s="9">
        <v>37176</v>
      </c>
      <c r="E19" s="10">
        <v>2.0699999999999998</v>
      </c>
      <c r="F19" s="10">
        <v>1.94</v>
      </c>
      <c r="G19" s="10">
        <v>1.68</v>
      </c>
      <c r="H19" s="10">
        <v>1.87</v>
      </c>
      <c r="I19" s="10">
        <v>1.45</v>
      </c>
      <c r="J19" s="10">
        <v>1.6</v>
      </c>
      <c r="K19" s="10">
        <v>1.55</v>
      </c>
      <c r="L19" s="10">
        <v>1.81</v>
      </c>
      <c r="M19" s="10">
        <v>1.6</v>
      </c>
      <c r="N19" s="10">
        <v>1.5690000000000002</v>
      </c>
      <c r="O19" s="10">
        <v>1.4</v>
      </c>
      <c r="P19" s="10">
        <v>1.87</v>
      </c>
      <c r="Q19" s="10">
        <v>1.84</v>
      </c>
      <c r="R19" s="10">
        <v>1.71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5">
      <c r="D20" s="9">
        <v>37177</v>
      </c>
      <c r="E20" s="10">
        <v>2.0699999999999998</v>
      </c>
      <c r="F20" s="10">
        <v>1.94</v>
      </c>
      <c r="G20" s="10">
        <v>1.68</v>
      </c>
      <c r="H20" s="10">
        <v>1.87</v>
      </c>
      <c r="I20" s="10">
        <v>1.45</v>
      </c>
      <c r="J20" s="10">
        <v>1.6</v>
      </c>
      <c r="K20" s="10">
        <v>1.55</v>
      </c>
      <c r="L20" s="10">
        <v>1.81</v>
      </c>
      <c r="M20" s="10">
        <v>1.6</v>
      </c>
      <c r="N20" s="10">
        <v>1.5690000000000002</v>
      </c>
      <c r="O20" s="10">
        <v>1.4</v>
      </c>
      <c r="P20" s="10">
        <v>1.87</v>
      </c>
      <c r="Q20" s="10">
        <v>1.84</v>
      </c>
      <c r="R20" s="10">
        <v>1.71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5">
      <c r="D21" s="9">
        <v>37178</v>
      </c>
      <c r="E21" s="10">
        <v>2.0699999999999998</v>
      </c>
      <c r="F21" s="10">
        <v>1.94</v>
      </c>
      <c r="G21" s="10">
        <v>1.68</v>
      </c>
      <c r="H21" s="10">
        <v>1.87</v>
      </c>
      <c r="I21" s="10">
        <v>1.45</v>
      </c>
      <c r="J21" s="10">
        <v>1.6</v>
      </c>
      <c r="K21" s="10">
        <v>1.55</v>
      </c>
      <c r="L21" s="10">
        <v>1.81</v>
      </c>
      <c r="M21" s="10">
        <v>1.6</v>
      </c>
      <c r="N21" s="10">
        <v>1.5690000000000002</v>
      </c>
      <c r="O21" s="10">
        <v>1.4</v>
      </c>
      <c r="P21" s="10">
        <v>1.87</v>
      </c>
      <c r="Q21" s="10">
        <v>1.84</v>
      </c>
      <c r="R21" s="10">
        <v>1.71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5">
      <c r="D22" s="9">
        <v>37179</v>
      </c>
      <c r="E22" s="10">
        <v>2.0699999999999998</v>
      </c>
      <c r="F22" s="10">
        <v>1.94</v>
      </c>
      <c r="G22" s="10">
        <v>1.68</v>
      </c>
      <c r="H22" s="10">
        <v>1.87</v>
      </c>
      <c r="I22" s="10">
        <v>1.45</v>
      </c>
      <c r="J22" s="10">
        <v>1.6</v>
      </c>
      <c r="K22" s="10">
        <v>1.55</v>
      </c>
      <c r="L22" s="10">
        <v>1.81</v>
      </c>
      <c r="M22" s="10">
        <v>1.6</v>
      </c>
      <c r="N22" s="10">
        <v>1.5690000000000002</v>
      </c>
      <c r="O22" s="10">
        <v>1.4</v>
      </c>
      <c r="P22" s="10">
        <v>1.87</v>
      </c>
      <c r="Q22" s="10">
        <v>1.84</v>
      </c>
      <c r="R22" s="10">
        <v>1.71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5">
      <c r="D23" s="9">
        <v>37180</v>
      </c>
      <c r="E23" s="10">
        <v>2.0699999999999998</v>
      </c>
      <c r="F23" s="10">
        <v>1.94</v>
      </c>
      <c r="G23" s="10">
        <v>1.68</v>
      </c>
      <c r="H23" s="10">
        <v>1.87</v>
      </c>
      <c r="I23" s="10">
        <v>1.45</v>
      </c>
      <c r="J23" s="10">
        <v>1.6</v>
      </c>
      <c r="K23" s="10">
        <v>1.55</v>
      </c>
      <c r="L23" s="10">
        <v>1.81</v>
      </c>
      <c r="M23" s="10">
        <v>1.6</v>
      </c>
      <c r="N23" s="10">
        <v>1.5690000000000002</v>
      </c>
      <c r="O23" s="10">
        <v>1.4</v>
      </c>
      <c r="P23" s="10">
        <v>1.87</v>
      </c>
      <c r="Q23" s="10">
        <v>1.84</v>
      </c>
      <c r="R23" s="10">
        <v>1.71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5">
      <c r="D24" s="9">
        <v>37181</v>
      </c>
      <c r="E24" s="10">
        <v>2.0699999999999998</v>
      </c>
      <c r="F24" s="10">
        <v>1.94</v>
      </c>
      <c r="G24" s="10">
        <v>1.68</v>
      </c>
      <c r="H24" s="10">
        <v>1.87</v>
      </c>
      <c r="I24" s="10">
        <v>1.45</v>
      </c>
      <c r="J24" s="10">
        <v>1.6</v>
      </c>
      <c r="K24" s="10">
        <v>1.55</v>
      </c>
      <c r="L24" s="10">
        <v>1.81</v>
      </c>
      <c r="M24" s="10">
        <v>1.6</v>
      </c>
      <c r="N24" s="10">
        <v>1.5690000000000002</v>
      </c>
      <c r="O24" s="10">
        <v>1.4</v>
      </c>
      <c r="P24" s="10">
        <v>1.87</v>
      </c>
      <c r="Q24" s="10">
        <v>1.84</v>
      </c>
      <c r="R24" s="10">
        <v>1.71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5">
      <c r="D25" s="9">
        <v>37182</v>
      </c>
      <c r="E25" s="10">
        <v>2.0699999999999998</v>
      </c>
      <c r="F25" s="10">
        <v>1.94</v>
      </c>
      <c r="G25" s="10">
        <v>1.68</v>
      </c>
      <c r="H25" s="10">
        <v>1.87</v>
      </c>
      <c r="I25" s="10">
        <v>1.45</v>
      </c>
      <c r="J25" s="10">
        <v>1.6</v>
      </c>
      <c r="K25" s="10">
        <v>1.55</v>
      </c>
      <c r="L25" s="10">
        <v>1.81</v>
      </c>
      <c r="M25" s="10">
        <v>1.6</v>
      </c>
      <c r="N25" s="10">
        <v>1.5690000000000002</v>
      </c>
      <c r="O25" s="10">
        <v>1.4</v>
      </c>
      <c r="P25" s="10">
        <v>1.87</v>
      </c>
      <c r="Q25" s="10">
        <v>1.84</v>
      </c>
      <c r="R25" s="10">
        <v>1.71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5">
      <c r="D26" s="9">
        <v>37183</v>
      </c>
      <c r="E26" s="10">
        <v>2.0699999999999998</v>
      </c>
      <c r="F26" s="10">
        <v>1.94</v>
      </c>
      <c r="G26" s="10">
        <v>1.68</v>
      </c>
      <c r="H26" s="10">
        <v>1.87</v>
      </c>
      <c r="I26" s="10">
        <v>1.45</v>
      </c>
      <c r="J26" s="10">
        <v>1.6</v>
      </c>
      <c r="K26" s="10">
        <v>1.55</v>
      </c>
      <c r="L26" s="10">
        <v>1.81</v>
      </c>
      <c r="M26" s="10">
        <v>1.6</v>
      </c>
      <c r="N26" s="10">
        <v>1.5690000000000002</v>
      </c>
      <c r="O26" s="10">
        <v>1.4</v>
      </c>
      <c r="P26" s="10">
        <v>1.87</v>
      </c>
      <c r="Q26" s="10">
        <v>1.84</v>
      </c>
      <c r="R26" s="10">
        <v>1.71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5">
      <c r="D27" s="9">
        <v>37184</v>
      </c>
      <c r="E27" s="10">
        <v>2.0699999999999998</v>
      </c>
      <c r="F27" s="10">
        <v>1.94</v>
      </c>
      <c r="G27" s="10">
        <v>1.68</v>
      </c>
      <c r="H27" s="10">
        <v>1.87</v>
      </c>
      <c r="I27" s="10">
        <v>1.45</v>
      </c>
      <c r="J27" s="10">
        <v>1.6</v>
      </c>
      <c r="K27" s="10">
        <v>1.55</v>
      </c>
      <c r="L27" s="10">
        <v>1.81</v>
      </c>
      <c r="M27" s="10">
        <v>1.6</v>
      </c>
      <c r="N27" s="10">
        <v>1.5690000000000002</v>
      </c>
      <c r="O27" s="10">
        <v>1.4</v>
      </c>
      <c r="P27" s="10">
        <v>1.87</v>
      </c>
      <c r="Q27" s="10">
        <v>1.84</v>
      </c>
      <c r="R27" s="10">
        <v>1.71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5">
      <c r="D28" s="9">
        <v>37185</v>
      </c>
      <c r="E28" s="10">
        <v>2.0699999999999998</v>
      </c>
      <c r="F28" s="10">
        <v>1.94</v>
      </c>
      <c r="G28" s="10">
        <v>1.68</v>
      </c>
      <c r="H28" s="10">
        <v>1.87</v>
      </c>
      <c r="I28" s="10">
        <v>1.45</v>
      </c>
      <c r="J28" s="10">
        <v>1.6</v>
      </c>
      <c r="K28" s="10">
        <v>1.55</v>
      </c>
      <c r="L28" s="10">
        <v>1.81</v>
      </c>
      <c r="M28" s="10">
        <v>1.6</v>
      </c>
      <c r="N28" s="10">
        <v>1.5690000000000002</v>
      </c>
      <c r="O28" s="10">
        <v>1.4</v>
      </c>
      <c r="P28" s="10">
        <v>1.87</v>
      </c>
      <c r="Q28" s="10">
        <v>1.84</v>
      </c>
      <c r="R28" s="10">
        <v>1.71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5">
      <c r="D29" s="9">
        <v>37186</v>
      </c>
      <c r="E29" s="10">
        <v>2.0699999999999998</v>
      </c>
      <c r="F29" s="10">
        <v>1.94</v>
      </c>
      <c r="G29" s="10">
        <v>1.68</v>
      </c>
      <c r="H29" s="10">
        <v>1.87</v>
      </c>
      <c r="I29" s="10">
        <v>1.45</v>
      </c>
      <c r="J29" s="10">
        <v>1.6</v>
      </c>
      <c r="K29" s="10">
        <v>1.55</v>
      </c>
      <c r="L29" s="10">
        <v>1.81</v>
      </c>
      <c r="M29" s="10">
        <v>1.6</v>
      </c>
      <c r="N29" s="10">
        <v>1.5690000000000002</v>
      </c>
      <c r="O29" s="10">
        <v>1.4</v>
      </c>
      <c r="P29" s="10">
        <v>1.87</v>
      </c>
      <c r="Q29" s="10">
        <v>1.84</v>
      </c>
      <c r="R29" s="10">
        <v>1.71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5">
      <c r="D30" s="9">
        <v>37187</v>
      </c>
      <c r="E30" s="10">
        <v>2.0699999999999998</v>
      </c>
      <c r="F30" s="10">
        <v>1.94</v>
      </c>
      <c r="G30" s="10">
        <v>1.68</v>
      </c>
      <c r="H30" s="10">
        <v>1.87</v>
      </c>
      <c r="I30" s="10">
        <v>1.45</v>
      </c>
      <c r="J30" s="10">
        <v>1.6</v>
      </c>
      <c r="K30" s="10">
        <v>1.55</v>
      </c>
      <c r="L30" s="10">
        <v>1.81</v>
      </c>
      <c r="M30" s="10">
        <v>1.6</v>
      </c>
      <c r="N30" s="10">
        <v>1.5690000000000002</v>
      </c>
      <c r="O30" s="10">
        <v>1.4</v>
      </c>
      <c r="P30" s="10">
        <v>1.87</v>
      </c>
      <c r="Q30" s="10">
        <v>1.84</v>
      </c>
      <c r="R30" s="10">
        <v>1.71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5">
      <c r="D31" s="9">
        <v>37188</v>
      </c>
      <c r="E31" s="10">
        <v>2.0699999999999998</v>
      </c>
      <c r="F31" s="10">
        <v>1.94</v>
      </c>
      <c r="G31" s="10">
        <v>1.68</v>
      </c>
      <c r="H31" s="10">
        <v>1.87</v>
      </c>
      <c r="I31" s="10">
        <v>1.45</v>
      </c>
      <c r="J31" s="10">
        <v>1.6</v>
      </c>
      <c r="K31" s="10">
        <v>1.55</v>
      </c>
      <c r="L31" s="10">
        <v>1.81</v>
      </c>
      <c r="M31" s="10">
        <v>1.6</v>
      </c>
      <c r="N31" s="10">
        <v>1.5690000000000002</v>
      </c>
      <c r="O31" s="10">
        <v>1.4</v>
      </c>
      <c r="P31" s="10">
        <v>1.87</v>
      </c>
      <c r="Q31" s="10">
        <v>1.84</v>
      </c>
      <c r="R31" s="10">
        <v>1.71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5">
      <c r="D32" s="9">
        <v>37189</v>
      </c>
      <c r="E32" s="10">
        <v>2.0699999999999998</v>
      </c>
      <c r="F32" s="10">
        <v>1.94</v>
      </c>
      <c r="G32" s="10">
        <v>1.68</v>
      </c>
      <c r="H32" s="10">
        <v>1.87</v>
      </c>
      <c r="I32" s="10">
        <v>1.45</v>
      </c>
      <c r="J32" s="10">
        <v>1.6</v>
      </c>
      <c r="K32" s="10">
        <v>1.55</v>
      </c>
      <c r="L32" s="10">
        <v>1.81</v>
      </c>
      <c r="M32" s="10">
        <v>1.6</v>
      </c>
      <c r="N32" s="10">
        <v>1.5690000000000002</v>
      </c>
      <c r="O32" s="10">
        <v>1.4</v>
      </c>
      <c r="P32" s="10">
        <v>1.87</v>
      </c>
      <c r="Q32" s="10">
        <v>1.84</v>
      </c>
      <c r="R32" s="10">
        <v>1.71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5">
      <c r="D33" s="9">
        <v>37190</v>
      </c>
      <c r="E33" s="10">
        <v>2.0699999999999998</v>
      </c>
      <c r="F33" s="10">
        <v>1.94</v>
      </c>
      <c r="G33" s="10">
        <v>1.68</v>
      </c>
      <c r="H33" s="10">
        <v>1.87</v>
      </c>
      <c r="I33" s="10">
        <v>1.45</v>
      </c>
      <c r="J33" s="10">
        <v>1.6</v>
      </c>
      <c r="K33" s="10">
        <v>1.55</v>
      </c>
      <c r="L33" s="10">
        <v>1.81</v>
      </c>
      <c r="M33" s="10">
        <v>1.6</v>
      </c>
      <c r="N33" s="10">
        <v>1.5690000000000002</v>
      </c>
      <c r="O33" s="10">
        <v>1.4</v>
      </c>
      <c r="P33" s="10">
        <v>1.87</v>
      </c>
      <c r="Q33" s="10">
        <v>1.84</v>
      </c>
      <c r="R33" s="10">
        <v>1.71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5">
      <c r="D34" s="9">
        <v>37191</v>
      </c>
      <c r="E34" s="10">
        <v>2.0699999999999998</v>
      </c>
      <c r="F34" s="10">
        <v>1.94</v>
      </c>
      <c r="G34" s="10">
        <v>1.68</v>
      </c>
      <c r="H34" s="10">
        <v>1.87</v>
      </c>
      <c r="I34" s="10">
        <v>1.45</v>
      </c>
      <c r="J34" s="10">
        <v>1.6</v>
      </c>
      <c r="K34" s="10">
        <v>1.55</v>
      </c>
      <c r="L34" s="10">
        <v>1.81</v>
      </c>
      <c r="M34" s="10">
        <v>1.6</v>
      </c>
      <c r="N34" s="10">
        <v>1.5690000000000002</v>
      </c>
      <c r="O34" s="10">
        <v>1.4</v>
      </c>
      <c r="P34" s="10">
        <v>1.87</v>
      </c>
      <c r="Q34" s="10">
        <v>1.84</v>
      </c>
      <c r="R34" s="10">
        <v>1.71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5">
      <c r="D35" s="9">
        <v>37192</v>
      </c>
      <c r="E35" s="10">
        <v>2.0699999999999998</v>
      </c>
      <c r="F35" s="10">
        <v>1.94</v>
      </c>
      <c r="G35" s="10">
        <v>1.68</v>
      </c>
      <c r="H35" s="10">
        <v>1.87</v>
      </c>
      <c r="I35" s="10">
        <v>1.45</v>
      </c>
      <c r="J35" s="10">
        <v>1.6</v>
      </c>
      <c r="K35" s="10">
        <v>1.55</v>
      </c>
      <c r="L35" s="10">
        <v>1.81</v>
      </c>
      <c r="M35" s="10">
        <v>1.6</v>
      </c>
      <c r="N35" s="10">
        <v>1.5690000000000002</v>
      </c>
      <c r="O35" s="10">
        <v>1.4</v>
      </c>
      <c r="P35" s="10">
        <v>1.87</v>
      </c>
      <c r="Q35" s="10">
        <v>1.84</v>
      </c>
      <c r="R35" s="10">
        <v>1.71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5">
      <c r="D36" s="9">
        <v>37193</v>
      </c>
      <c r="E36" s="10">
        <v>2.0699999999999998</v>
      </c>
      <c r="F36" s="10">
        <v>1.94</v>
      </c>
      <c r="G36" s="10">
        <v>1.68</v>
      </c>
      <c r="H36" s="10">
        <v>1.87</v>
      </c>
      <c r="I36" s="10">
        <v>1.45</v>
      </c>
      <c r="J36" s="10">
        <v>1.6</v>
      </c>
      <c r="K36" s="10">
        <v>1.55</v>
      </c>
      <c r="L36" s="10">
        <v>1.81</v>
      </c>
      <c r="M36" s="10">
        <v>1.6</v>
      </c>
      <c r="N36" s="10">
        <v>1.5690000000000002</v>
      </c>
      <c r="O36" s="10">
        <v>1.4</v>
      </c>
      <c r="P36" s="10">
        <v>1.87</v>
      </c>
      <c r="Q36" s="10">
        <v>1.84</v>
      </c>
      <c r="R36" s="10">
        <v>1.71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5">
      <c r="D37" s="9">
        <v>37194</v>
      </c>
      <c r="E37" s="10">
        <v>2.0699999999999998</v>
      </c>
      <c r="F37" s="10">
        <v>1.94</v>
      </c>
      <c r="G37" s="10">
        <v>1.68</v>
      </c>
      <c r="H37" s="10">
        <v>1.87</v>
      </c>
      <c r="I37" s="10">
        <v>1.45</v>
      </c>
      <c r="J37" s="10">
        <v>1.6</v>
      </c>
      <c r="K37" s="10">
        <v>1.55</v>
      </c>
      <c r="L37" s="10">
        <v>1.81</v>
      </c>
      <c r="M37" s="10">
        <v>1.6</v>
      </c>
      <c r="N37" s="10">
        <v>1.5690000000000002</v>
      </c>
      <c r="O37" s="10">
        <v>1.4</v>
      </c>
      <c r="P37" s="10">
        <v>1.87</v>
      </c>
      <c r="Q37" s="10">
        <v>1.84</v>
      </c>
      <c r="R37" s="10">
        <v>1.71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5">
      <c r="D38" s="9">
        <v>37195</v>
      </c>
      <c r="E38" s="10">
        <v>2.0699999999999998</v>
      </c>
      <c r="F38" s="10">
        <v>1.94</v>
      </c>
      <c r="G38" s="10">
        <v>1.68</v>
      </c>
      <c r="H38" s="10">
        <v>1.87</v>
      </c>
      <c r="I38" s="10">
        <v>1.45</v>
      </c>
      <c r="J38" s="10">
        <v>1.6</v>
      </c>
      <c r="K38" s="10">
        <v>1.55</v>
      </c>
      <c r="L38" s="10">
        <v>1.81</v>
      </c>
      <c r="M38" s="10">
        <v>1.6</v>
      </c>
      <c r="N38" s="10">
        <v>1.5690000000000002</v>
      </c>
      <c r="O38" s="10">
        <v>1.4</v>
      </c>
      <c r="P38" s="10">
        <v>1.87</v>
      </c>
      <c r="Q38" s="10">
        <v>1.84</v>
      </c>
      <c r="R38" s="10">
        <v>1.71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5">
      <c r="D39" s="9">
        <v>37196</v>
      </c>
      <c r="E39" s="10">
        <v>2.0699999999999998</v>
      </c>
      <c r="F39" s="10">
        <v>1.94</v>
      </c>
      <c r="G39" s="10">
        <v>1.68</v>
      </c>
      <c r="H39" s="10">
        <v>1.87</v>
      </c>
      <c r="I39" s="10">
        <v>1.45</v>
      </c>
      <c r="J39" s="10">
        <v>1.6</v>
      </c>
      <c r="K39" s="10">
        <v>1.55</v>
      </c>
      <c r="L39" s="10"/>
      <c r="M39" s="10">
        <v>1.6</v>
      </c>
      <c r="N39" s="10">
        <v>1.5690000000000002</v>
      </c>
      <c r="O39" s="10">
        <v>1.4</v>
      </c>
      <c r="P39" s="10">
        <v>1.87</v>
      </c>
      <c r="Q39" s="10">
        <v>1.84</v>
      </c>
      <c r="R39" s="10">
        <v>1.71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5">
      <c r="D40" s="9">
        <v>37197</v>
      </c>
      <c r="E40" s="10">
        <v>2.0699999999999998</v>
      </c>
      <c r="F40" s="10">
        <v>1.94</v>
      </c>
      <c r="G40" s="10">
        <v>1.68</v>
      </c>
      <c r="H40" s="10">
        <v>1.87</v>
      </c>
      <c r="I40" s="10">
        <v>1.45</v>
      </c>
      <c r="J40" s="10">
        <v>1.6</v>
      </c>
      <c r="K40" s="10">
        <v>1.55</v>
      </c>
      <c r="L40" s="10"/>
      <c r="M40" s="10">
        <v>1.6</v>
      </c>
      <c r="N40" s="10">
        <v>1.5690000000000002</v>
      </c>
      <c r="O40" s="10">
        <v>1.4</v>
      </c>
      <c r="P40" s="10">
        <v>1.87</v>
      </c>
      <c r="Q40" s="10">
        <v>1.84</v>
      </c>
      <c r="R40" s="10">
        <v>1.71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5">
      <c r="D41" s="9">
        <v>37198</v>
      </c>
      <c r="E41" s="10">
        <v>2.0699999999999998</v>
      </c>
      <c r="F41" s="10">
        <v>1.94</v>
      </c>
      <c r="G41" s="10">
        <v>1.68</v>
      </c>
      <c r="H41" s="10">
        <v>1.87</v>
      </c>
      <c r="I41" s="10">
        <v>1.45</v>
      </c>
      <c r="J41" s="10">
        <v>1.6</v>
      </c>
      <c r="K41" s="10">
        <v>1.55</v>
      </c>
      <c r="L41" s="10"/>
      <c r="M41" s="10">
        <v>1.6</v>
      </c>
      <c r="N41" s="10">
        <v>1.5690000000000002</v>
      </c>
      <c r="O41" s="10">
        <v>1.4</v>
      </c>
      <c r="P41" s="10">
        <v>1.87</v>
      </c>
      <c r="Q41" s="10">
        <v>1.84</v>
      </c>
      <c r="R41" s="10">
        <v>1.71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5">
      <c r="D42" s="9">
        <v>37199</v>
      </c>
      <c r="E42" s="10">
        <v>2.0699999999999998</v>
      </c>
      <c r="F42" s="10">
        <v>1.94</v>
      </c>
      <c r="G42" s="10">
        <v>1.68</v>
      </c>
      <c r="H42" s="10">
        <v>1.87</v>
      </c>
      <c r="I42" s="10">
        <v>1.45</v>
      </c>
      <c r="J42" s="10">
        <v>1.6</v>
      </c>
      <c r="K42" s="10">
        <v>1.55</v>
      </c>
      <c r="L42" s="10"/>
      <c r="M42" s="10">
        <v>1.6</v>
      </c>
      <c r="N42" s="10">
        <v>1.5690000000000002</v>
      </c>
      <c r="O42" s="10">
        <v>1.4</v>
      </c>
      <c r="P42" s="10">
        <v>1.87</v>
      </c>
      <c r="Q42" s="10">
        <v>1.84</v>
      </c>
      <c r="R42" s="10">
        <v>1.71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5">
      <c r="D43" s="9">
        <v>37200</v>
      </c>
      <c r="E43" s="10">
        <v>2.0699999999999998</v>
      </c>
      <c r="F43" s="10">
        <v>1.94</v>
      </c>
      <c r="G43" s="10">
        <v>1.68</v>
      </c>
      <c r="H43" s="10">
        <v>1.87</v>
      </c>
      <c r="I43" s="10">
        <v>1.45</v>
      </c>
      <c r="J43" s="10">
        <v>1.6</v>
      </c>
      <c r="K43" s="10">
        <v>1.55</v>
      </c>
      <c r="L43" s="10"/>
      <c r="M43" s="10">
        <v>1.6</v>
      </c>
      <c r="N43" s="10">
        <v>1.5690000000000002</v>
      </c>
      <c r="O43" s="10">
        <v>1.4</v>
      </c>
      <c r="P43" s="10">
        <v>1.87</v>
      </c>
      <c r="Q43" s="10">
        <v>1.84</v>
      </c>
      <c r="R43" s="10">
        <v>1.71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5">
      <c r="D44" s="9">
        <v>37201</v>
      </c>
      <c r="E44" s="10">
        <v>2.0699999999999998</v>
      </c>
      <c r="F44" s="10">
        <v>1.94</v>
      </c>
      <c r="G44" s="10">
        <v>1.68</v>
      </c>
      <c r="H44" s="10">
        <v>1.87</v>
      </c>
      <c r="I44" s="10">
        <v>1.45</v>
      </c>
      <c r="J44" s="10">
        <v>1.6</v>
      </c>
      <c r="K44" s="10">
        <v>1.55</v>
      </c>
      <c r="L44" s="10"/>
      <c r="M44" s="10">
        <v>1.6</v>
      </c>
      <c r="N44" s="10">
        <v>1.5690000000000002</v>
      </c>
      <c r="O44" s="10">
        <v>1.4</v>
      </c>
      <c r="P44" s="10">
        <v>1.87</v>
      </c>
      <c r="Q44" s="10">
        <v>1.84</v>
      </c>
      <c r="R44" s="10">
        <v>1.71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5">
      <c r="D45" s="9">
        <v>37202</v>
      </c>
      <c r="E45" s="10">
        <v>2.0699999999999998</v>
      </c>
      <c r="F45" s="10">
        <v>1.94</v>
      </c>
      <c r="G45" s="10">
        <v>1.68</v>
      </c>
      <c r="H45" s="10">
        <v>1.87</v>
      </c>
      <c r="I45" s="10">
        <v>1.45</v>
      </c>
      <c r="J45" s="10">
        <v>1.6</v>
      </c>
      <c r="K45" s="10">
        <v>1.55</v>
      </c>
      <c r="L45" s="10"/>
      <c r="M45" s="10">
        <v>1.6</v>
      </c>
      <c r="N45" s="10">
        <v>1.5690000000000002</v>
      </c>
      <c r="O45" s="10">
        <v>1.4</v>
      </c>
      <c r="P45" s="10">
        <v>1.87</v>
      </c>
      <c r="Q45" s="10">
        <v>1.84</v>
      </c>
      <c r="R45" s="10">
        <v>1.71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5">
      <c r="D46" s="9">
        <v>37203</v>
      </c>
      <c r="E46" s="10">
        <v>2.0699999999999998</v>
      </c>
      <c r="F46" s="10">
        <v>1.94</v>
      </c>
      <c r="G46" s="10">
        <v>1.68</v>
      </c>
      <c r="H46" s="10">
        <v>1.87</v>
      </c>
      <c r="I46" s="10">
        <v>1.45</v>
      </c>
      <c r="J46" s="10">
        <v>1.6</v>
      </c>
      <c r="K46" s="10">
        <v>1.55</v>
      </c>
      <c r="L46" s="10"/>
      <c r="M46" s="10">
        <v>1.6</v>
      </c>
      <c r="N46" s="10">
        <v>1.5690000000000002</v>
      </c>
      <c r="O46" s="10">
        <v>1.4</v>
      </c>
      <c r="P46" s="10">
        <v>1.87</v>
      </c>
      <c r="Q46" s="10">
        <v>1.84</v>
      </c>
      <c r="R46" s="10">
        <v>1.71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5">
      <c r="D47" s="9">
        <v>37204</v>
      </c>
      <c r="E47" s="10">
        <v>2.0699999999999998</v>
      </c>
      <c r="F47" s="10">
        <v>1.94</v>
      </c>
      <c r="G47" s="10">
        <v>1.68</v>
      </c>
      <c r="H47" s="10">
        <v>1.87</v>
      </c>
      <c r="I47" s="10">
        <v>1.45</v>
      </c>
      <c r="J47" s="10">
        <v>1.6</v>
      </c>
      <c r="K47" s="10">
        <v>1.55</v>
      </c>
      <c r="L47" s="10"/>
      <c r="M47" s="10">
        <v>1.6</v>
      </c>
      <c r="N47" s="10">
        <v>1.5690000000000002</v>
      </c>
      <c r="O47" s="10">
        <v>1.4</v>
      </c>
      <c r="P47" s="10">
        <v>1.87</v>
      </c>
      <c r="Q47" s="10">
        <v>1.84</v>
      </c>
      <c r="R47" s="10">
        <v>1.71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5">
      <c r="D48" s="9">
        <v>37205</v>
      </c>
      <c r="E48" s="10">
        <v>2.0699999999999998</v>
      </c>
      <c r="F48" s="10">
        <v>1.94</v>
      </c>
      <c r="G48" s="10">
        <v>1.68</v>
      </c>
      <c r="H48" s="10">
        <v>1.87</v>
      </c>
      <c r="I48" s="10">
        <v>1.45</v>
      </c>
      <c r="J48" s="10">
        <v>1.6</v>
      </c>
      <c r="K48" s="10">
        <v>1.55</v>
      </c>
      <c r="L48" s="10"/>
      <c r="M48" s="10">
        <v>1.6</v>
      </c>
      <c r="N48" s="10">
        <v>1.5690000000000002</v>
      </c>
      <c r="O48" s="10">
        <v>1.4</v>
      </c>
      <c r="P48" s="10">
        <v>1.87</v>
      </c>
      <c r="Q48" s="10">
        <v>1.84</v>
      </c>
      <c r="R48" s="10">
        <v>1.71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5">
      <c r="D49" s="9">
        <v>37206</v>
      </c>
      <c r="E49" s="10">
        <v>2.0699999999999998</v>
      </c>
      <c r="F49" s="10">
        <v>1.94</v>
      </c>
      <c r="G49" s="10">
        <v>1.68</v>
      </c>
      <c r="H49" s="10">
        <v>1.87</v>
      </c>
      <c r="I49" s="10">
        <v>1.45</v>
      </c>
      <c r="J49" s="10">
        <v>1.6</v>
      </c>
      <c r="K49" s="10">
        <v>1.55</v>
      </c>
      <c r="L49" s="10"/>
      <c r="M49" s="10">
        <v>1.6</v>
      </c>
      <c r="N49" s="10">
        <v>1.5690000000000002</v>
      </c>
      <c r="O49" s="10">
        <v>1.4</v>
      </c>
      <c r="P49" s="10">
        <v>1.87</v>
      </c>
      <c r="Q49" s="10">
        <v>1.84</v>
      </c>
      <c r="R49" s="10">
        <v>1.71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5">
      <c r="D50" s="9">
        <v>37207</v>
      </c>
      <c r="E50" s="10">
        <v>2.0699999999999998</v>
      </c>
      <c r="F50" s="10">
        <v>1.94</v>
      </c>
      <c r="G50" s="10">
        <v>1.68</v>
      </c>
      <c r="H50" s="10">
        <v>1.87</v>
      </c>
      <c r="I50" s="10">
        <v>1.45</v>
      </c>
      <c r="J50" s="10">
        <v>1.6</v>
      </c>
      <c r="K50" s="10">
        <v>1.55</v>
      </c>
      <c r="L50" s="10"/>
      <c r="M50" s="10">
        <v>1.6</v>
      </c>
      <c r="N50" s="10">
        <v>1.5690000000000002</v>
      </c>
      <c r="O50" s="10">
        <v>1.4</v>
      </c>
      <c r="P50" s="10">
        <v>1.87</v>
      </c>
      <c r="Q50" s="10">
        <v>1.84</v>
      </c>
      <c r="R50" s="10">
        <v>1.71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5">
      <c r="D51" s="9">
        <v>37208</v>
      </c>
      <c r="E51" s="10">
        <v>2.0699999999999998</v>
      </c>
      <c r="F51" s="10">
        <v>1.94</v>
      </c>
      <c r="G51" s="10">
        <v>1.68</v>
      </c>
      <c r="H51" s="10">
        <v>1.87</v>
      </c>
      <c r="I51" s="10">
        <v>1.45</v>
      </c>
      <c r="J51" s="10">
        <v>1.6</v>
      </c>
      <c r="K51" s="10">
        <v>1.55</v>
      </c>
      <c r="L51" s="10"/>
      <c r="M51" s="10">
        <v>1.6</v>
      </c>
      <c r="N51" s="10">
        <v>1.5690000000000002</v>
      </c>
      <c r="O51" s="10">
        <v>1.4</v>
      </c>
      <c r="P51" s="10">
        <v>1.87</v>
      </c>
      <c r="Q51" s="10">
        <v>1.84</v>
      </c>
      <c r="R51" s="10">
        <v>1.71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5">
      <c r="D52" s="9">
        <v>37209</v>
      </c>
      <c r="E52" s="10">
        <v>2.0699999999999998</v>
      </c>
      <c r="F52" s="10">
        <v>1.94</v>
      </c>
      <c r="G52" s="10">
        <v>1.68</v>
      </c>
      <c r="H52" s="10">
        <v>1.87</v>
      </c>
      <c r="I52" s="10">
        <v>1.45</v>
      </c>
      <c r="J52" s="10">
        <v>1.6</v>
      </c>
      <c r="K52" s="10">
        <v>1.55</v>
      </c>
      <c r="L52" s="10"/>
      <c r="M52" s="10">
        <v>1.6</v>
      </c>
      <c r="N52" s="10">
        <v>1.5690000000000002</v>
      </c>
      <c r="O52" s="10">
        <v>1.4</v>
      </c>
      <c r="P52" s="10">
        <v>1.87</v>
      </c>
      <c r="Q52" s="10">
        <v>1.84</v>
      </c>
      <c r="R52" s="10">
        <v>1.71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5">
      <c r="D53" s="9">
        <v>37210</v>
      </c>
      <c r="E53" s="10">
        <v>2.0699999999999998</v>
      </c>
      <c r="F53" s="10">
        <v>1.94</v>
      </c>
      <c r="G53" s="10">
        <v>1.68</v>
      </c>
      <c r="H53" s="10">
        <v>1.87</v>
      </c>
      <c r="I53" s="10">
        <v>1.45</v>
      </c>
      <c r="J53" s="10">
        <v>1.6</v>
      </c>
      <c r="K53" s="10">
        <v>1.55</v>
      </c>
      <c r="L53" s="10"/>
      <c r="M53" s="10">
        <v>1.6</v>
      </c>
      <c r="N53" s="10">
        <v>1.5690000000000002</v>
      </c>
      <c r="O53" s="10">
        <v>1.4</v>
      </c>
      <c r="P53" s="10">
        <v>1.87</v>
      </c>
      <c r="Q53" s="10">
        <v>1.84</v>
      </c>
      <c r="R53" s="10">
        <v>1.71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5">
      <c r="D54" s="9">
        <v>37211</v>
      </c>
      <c r="E54" s="10">
        <v>2.0699999999999998</v>
      </c>
      <c r="F54" s="10">
        <v>1.94</v>
      </c>
      <c r="G54" s="10">
        <v>1.68</v>
      </c>
      <c r="H54" s="10">
        <v>1.87</v>
      </c>
      <c r="I54" s="10">
        <v>1.45</v>
      </c>
      <c r="J54" s="10">
        <v>1.6</v>
      </c>
      <c r="K54" s="10">
        <v>1.55</v>
      </c>
      <c r="L54" s="10"/>
      <c r="M54" s="10">
        <v>1.6</v>
      </c>
      <c r="N54" s="10">
        <v>1.5690000000000002</v>
      </c>
      <c r="O54" s="10">
        <v>1.4</v>
      </c>
      <c r="P54" s="10">
        <v>1.87</v>
      </c>
      <c r="Q54" s="10">
        <v>1.84</v>
      </c>
      <c r="R54" s="10">
        <v>1.71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5">
      <c r="D55" s="9">
        <v>37212</v>
      </c>
      <c r="E55" s="10">
        <v>2.0699999999999998</v>
      </c>
      <c r="F55" s="10">
        <v>1.94</v>
      </c>
      <c r="G55" s="10">
        <v>1.68</v>
      </c>
      <c r="H55" s="10">
        <v>1.87</v>
      </c>
      <c r="I55" s="10">
        <v>1.45</v>
      </c>
      <c r="J55" s="10">
        <v>1.6</v>
      </c>
      <c r="K55" s="10">
        <v>1.55</v>
      </c>
      <c r="L55" s="10"/>
      <c r="M55" s="10">
        <v>1.6</v>
      </c>
      <c r="N55" s="10">
        <v>1.5690000000000002</v>
      </c>
      <c r="O55" s="10">
        <v>1.4</v>
      </c>
      <c r="P55" s="10">
        <v>1.87</v>
      </c>
      <c r="Q55" s="10">
        <v>1.84</v>
      </c>
      <c r="R55" s="10">
        <v>1.71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5">
      <c r="D56" s="9">
        <v>37213</v>
      </c>
      <c r="E56" s="10">
        <v>2.0699999999999998</v>
      </c>
      <c r="F56" s="10">
        <v>1.94</v>
      </c>
      <c r="G56" s="10">
        <v>1.68</v>
      </c>
      <c r="H56" s="10">
        <v>1.87</v>
      </c>
      <c r="I56" s="10">
        <v>1.45</v>
      </c>
      <c r="J56" s="10">
        <v>1.6</v>
      </c>
      <c r="K56" s="10">
        <v>1.55</v>
      </c>
      <c r="L56" s="10"/>
      <c r="M56" s="10">
        <v>1.6</v>
      </c>
      <c r="N56" s="10">
        <v>1.5690000000000002</v>
      </c>
      <c r="O56" s="10">
        <v>1.4</v>
      </c>
      <c r="P56" s="10">
        <v>1.87</v>
      </c>
      <c r="Q56" s="10">
        <v>1.84</v>
      </c>
      <c r="R56" s="10">
        <v>1.71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5">
      <c r="D57" s="9">
        <v>37214</v>
      </c>
      <c r="E57" s="10">
        <v>2.0699999999999998</v>
      </c>
      <c r="F57" s="10">
        <v>1.94</v>
      </c>
      <c r="G57" s="10">
        <v>1.68</v>
      </c>
      <c r="H57" s="10">
        <v>1.87</v>
      </c>
      <c r="I57" s="10">
        <v>1.45</v>
      </c>
      <c r="J57" s="10">
        <v>1.6</v>
      </c>
      <c r="K57" s="10">
        <v>1.55</v>
      </c>
      <c r="L57" s="10"/>
      <c r="M57" s="10">
        <v>1.6</v>
      </c>
      <c r="N57" s="10">
        <v>1.5690000000000002</v>
      </c>
      <c r="O57" s="10">
        <v>1.4</v>
      </c>
      <c r="P57" s="10">
        <v>1.87</v>
      </c>
      <c r="Q57" s="10">
        <v>1.84</v>
      </c>
      <c r="R57" s="10">
        <v>1.71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5">
      <c r="D58" s="9">
        <v>37215</v>
      </c>
      <c r="E58" s="10">
        <v>2.0699999999999998</v>
      </c>
      <c r="F58" s="10">
        <v>1.94</v>
      </c>
      <c r="G58" s="10">
        <v>1.68</v>
      </c>
      <c r="H58" s="10">
        <v>1.87</v>
      </c>
      <c r="I58" s="10">
        <v>1.45</v>
      </c>
      <c r="J58" s="10">
        <v>1.6</v>
      </c>
      <c r="K58" s="10">
        <v>1.55</v>
      </c>
      <c r="L58" s="10"/>
      <c r="M58" s="10">
        <v>1.6</v>
      </c>
      <c r="N58" s="10">
        <v>1.5690000000000002</v>
      </c>
      <c r="O58" s="10">
        <v>1.4</v>
      </c>
      <c r="P58" s="10">
        <v>1.87</v>
      </c>
      <c r="Q58" s="10">
        <v>1.84</v>
      </c>
      <c r="R58" s="10">
        <v>1.71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5">
      <c r="D59" s="9">
        <v>37216</v>
      </c>
      <c r="E59" s="10">
        <v>2.0699999999999998</v>
      </c>
      <c r="F59" s="10">
        <v>1.94</v>
      </c>
      <c r="G59" s="10">
        <v>1.68</v>
      </c>
      <c r="H59" s="10">
        <v>1.87</v>
      </c>
      <c r="I59" s="10">
        <v>1.45</v>
      </c>
      <c r="J59" s="10">
        <v>1.6</v>
      </c>
      <c r="K59" s="10">
        <v>1.55</v>
      </c>
      <c r="L59" s="10"/>
      <c r="M59" s="10">
        <v>1.6</v>
      </c>
      <c r="N59" s="10">
        <v>1.5690000000000002</v>
      </c>
      <c r="O59" s="10">
        <v>1.4</v>
      </c>
      <c r="P59" s="10">
        <v>1.87</v>
      </c>
      <c r="Q59" s="10">
        <v>1.84</v>
      </c>
      <c r="R59" s="10">
        <v>1.71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5">
      <c r="D60" s="9">
        <v>37217</v>
      </c>
      <c r="E60" s="10">
        <v>2.0699999999999998</v>
      </c>
      <c r="F60" s="10">
        <v>1.94</v>
      </c>
      <c r="G60" s="10">
        <v>1.68</v>
      </c>
      <c r="H60" s="10">
        <v>1.87</v>
      </c>
      <c r="I60" s="10">
        <v>1.45</v>
      </c>
      <c r="J60" s="10">
        <v>1.6</v>
      </c>
      <c r="K60" s="10">
        <v>1.55</v>
      </c>
      <c r="L60" s="10"/>
      <c r="M60" s="10">
        <v>1.6</v>
      </c>
      <c r="N60" s="10">
        <v>1.5690000000000002</v>
      </c>
      <c r="O60" s="10">
        <v>1.4</v>
      </c>
      <c r="P60" s="10">
        <v>1.87</v>
      </c>
      <c r="Q60" s="10">
        <v>1.84</v>
      </c>
      <c r="R60" s="10">
        <v>1.71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5">
      <c r="D61" s="9">
        <v>37218</v>
      </c>
      <c r="E61" s="10">
        <v>2.0699999999999998</v>
      </c>
      <c r="F61" s="10">
        <v>1.94</v>
      </c>
      <c r="G61" s="10">
        <v>1.68</v>
      </c>
      <c r="H61" s="10">
        <v>1.87</v>
      </c>
      <c r="I61" s="10">
        <v>1.45</v>
      </c>
      <c r="J61" s="10">
        <v>1.6</v>
      </c>
      <c r="K61" s="10">
        <v>1.55</v>
      </c>
      <c r="L61" s="10"/>
      <c r="M61" s="10">
        <v>1.6</v>
      </c>
      <c r="N61" s="10">
        <v>1.5690000000000002</v>
      </c>
      <c r="O61" s="10">
        <v>1.4</v>
      </c>
      <c r="P61" s="10">
        <v>1.87</v>
      </c>
      <c r="Q61" s="10">
        <v>1.84</v>
      </c>
      <c r="R61" s="10">
        <v>1.71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5">
      <c r="D62" s="9">
        <v>37219</v>
      </c>
      <c r="E62" s="10">
        <v>2.0699999999999998</v>
      </c>
      <c r="F62" s="10">
        <v>1.94</v>
      </c>
      <c r="G62" s="10">
        <v>1.68</v>
      </c>
      <c r="H62" s="10">
        <v>1.87</v>
      </c>
      <c r="I62" s="10">
        <v>1.45</v>
      </c>
      <c r="J62" s="10">
        <v>1.6</v>
      </c>
      <c r="K62" s="10">
        <v>1.55</v>
      </c>
      <c r="L62" s="10"/>
      <c r="M62" s="10">
        <v>1.6</v>
      </c>
      <c r="N62" s="10">
        <v>1.5690000000000002</v>
      </c>
      <c r="O62" s="10">
        <v>1.4</v>
      </c>
      <c r="P62" s="10">
        <v>1.87</v>
      </c>
      <c r="Q62" s="10">
        <v>1.84</v>
      </c>
      <c r="R62" s="10">
        <v>1.71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5">
      <c r="D63" s="9">
        <v>37220</v>
      </c>
      <c r="E63" s="10">
        <v>2.0699999999999998</v>
      </c>
      <c r="F63" s="10">
        <v>1.94</v>
      </c>
      <c r="G63" s="10">
        <v>1.68</v>
      </c>
      <c r="H63" s="10">
        <v>1.87</v>
      </c>
      <c r="I63" s="10">
        <v>1.45</v>
      </c>
      <c r="J63" s="10">
        <v>1.6</v>
      </c>
      <c r="K63" s="10">
        <v>1.55</v>
      </c>
      <c r="L63" s="10"/>
      <c r="M63" s="10">
        <v>1.6</v>
      </c>
      <c r="N63" s="10">
        <v>1.5690000000000002</v>
      </c>
      <c r="O63" s="10">
        <v>1.4</v>
      </c>
      <c r="P63" s="10">
        <v>1.87</v>
      </c>
      <c r="Q63" s="10">
        <v>1.84</v>
      </c>
      <c r="R63" s="10">
        <v>1.71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5">
      <c r="D64" s="9">
        <v>37221</v>
      </c>
      <c r="E64" s="10">
        <v>2.0699999999999998</v>
      </c>
      <c r="F64" s="10">
        <v>1.94</v>
      </c>
      <c r="G64" s="10">
        <v>1.68</v>
      </c>
      <c r="H64" s="10">
        <v>1.87</v>
      </c>
      <c r="I64" s="10">
        <v>1.45</v>
      </c>
      <c r="J64" s="10">
        <v>1.6</v>
      </c>
      <c r="K64" s="10">
        <v>1.55</v>
      </c>
      <c r="L64" s="10"/>
      <c r="M64" s="10">
        <v>1.6</v>
      </c>
      <c r="N64" s="10">
        <v>1.5690000000000002</v>
      </c>
      <c r="O64" s="10">
        <v>1.4</v>
      </c>
      <c r="P64" s="10">
        <v>1.87</v>
      </c>
      <c r="Q64" s="10">
        <v>1.84</v>
      </c>
      <c r="R64" s="10">
        <v>1.71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5">
      <c r="D65" s="9">
        <v>37222</v>
      </c>
      <c r="E65" s="10">
        <v>2.0699999999999998</v>
      </c>
      <c r="F65" s="10">
        <v>1.94</v>
      </c>
      <c r="G65" s="10">
        <v>1.68</v>
      </c>
      <c r="H65" s="10">
        <v>1.87</v>
      </c>
      <c r="I65" s="10">
        <v>1.45</v>
      </c>
      <c r="J65" s="10">
        <v>1.6</v>
      </c>
      <c r="K65" s="10">
        <v>1.55</v>
      </c>
      <c r="L65" s="10"/>
      <c r="M65" s="10">
        <v>1.6</v>
      </c>
      <c r="N65" s="10">
        <v>1.5690000000000002</v>
      </c>
      <c r="O65" s="10">
        <v>1.4</v>
      </c>
      <c r="P65" s="10">
        <v>1.87</v>
      </c>
      <c r="Q65" s="10">
        <v>1.84</v>
      </c>
      <c r="R65" s="10">
        <v>1.71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5">
      <c r="D66" s="9">
        <v>37223</v>
      </c>
      <c r="E66" s="10">
        <v>2.0699999999999998</v>
      </c>
      <c r="F66" s="10">
        <v>1.94</v>
      </c>
      <c r="G66" s="10">
        <v>1.68</v>
      </c>
      <c r="H66" s="10">
        <v>1.87</v>
      </c>
      <c r="I66" s="10">
        <v>1.45</v>
      </c>
      <c r="J66" s="10">
        <v>1.6</v>
      </c>
      <c r="K66" s="10">
        <v>1.55</v>
      </c>
      <c r="L66" s="10"/>
      <c r="M66" s="10">
        <v>1.6</v>
      </c>
      <c r="N66" s="10">
        <v>1.5690000000000002</v>
      </c>
      <c r="O66" s="10">
        <v>1.4</v>
      </c>
      <c r="P66" s="10">
        <v>1.87</v>
      </c>
      <c r="Q66" s="10">
        <v>1.84</v>
      </c>
      <c r="R66" s="10">
        <v>1.71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5">
      <c r="D67" s="9">
        <v>37224</v>
      </c>
      <c r="E67" s="10">
        <v>2.0699999999999998</v>
      </c>
      <c r="F67" s="10">
        <v>1.94</v>
      </c>
      <c r="G67" s="10">
        <v>1.68</v>
      </c>
      <c r="H67" s="10">
        <v>1.87</v>
      </c>
      <c r="I67" s="10">
        <v>1.45</v>
      </c>
      <c r="J67" s="10">
        <v>1.6</v>
      </c>
      <c r="K67" s="10">
        <v>1.55</v>
      </c>
      <c r="L67" s="10"/>
      <c r="M67" s="10">
        <v>1.6</v>
      </c>
      <c r="N67" s="10">
        <v>1.5690000000000002</v>
      </c>
      <c r="O67" s="10">
        <v>1.4</v>
      </c>
      <c r="P67" s="10">
        <v>1.87</v>
      </c>
      <c r="Q67" s="10">
        <v>1.84</v>
      </c>
      <c r="R67" s="10">
        <v>1.71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5">
      <c r="D68" s="9">
        <v>37225</v>
      </c>
      <c r="E68" s="10">
        <v>2.0699999999999998</v>
      </c>
      <c r="F68" s="10">
        <v>1.94</v>
      </c>
      <c r="G68" s="10">
        <v>1.68</v>
      </c>
      <c r="H68" s="10">
        <v>1.87</v>
      </c>
      <c r="I68" s="10">
        <v>1.45</v>
      </c>
      <c r="J68" s="10">
        <v>1.6</v>
      </c>
      <c r="K68" s="10">
        <v>1.55</v>
      </c>
      <c r="L68" s="10"/>
      <c r="M68" s="10">
        <v>1.6</v>
      </c>
      <c r="N68" s="10">
        <v>1.5690000000000002</v>
      </c>
      <c r="O68" s="10">
        <v>1.4</v>
      </c>
      <c r="P68" s="10">
        <v>1.87</v>
      </c>
      <c r="Q68" s="10">
        <v>1.84</v>
      </c>
      <c r="R68" s="10">
        <v>1.71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21" sqref="C21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2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7.886718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2" bestFit="1" customWidth="1"/>
    <col min="28" max="28" width="11.109375" style="22" bestFit="1" customWidth="1"/>
    <col min="29" max="29" width="17.44140625" style="22" bestFit="1" customWidth="1"/>
    <col min="30" max="30" width="15.44140625" style="22" bestFit="1" customWidth="1"/>
    <col min="31" max="31" width="11.33203125" style="22" bestFit="1" customWidth="1"/>
    <col min="32" max="32" width="14" style="22" bestFit="1" customWidth="1"/>
    <col min="33" max="33" width="10.6640625" style="22" bestFit="1" customWidth="1"/>
    <col min="34" max="34" width="9.88671875" style="22" bestFit="1" customWidth="1"/>
    <col min="35" max="35" width="15.88671875" style="22" customWidth="1"/>
    <col min="36" max="36" width="15.109375" style="22" bestFit="1" customWidth="1"/>
    <col min="37" max="37" width="14.109375" style="22" bestFit="1" customWidth="1"/>
    <col min="38" max="38" width="14.88671875" style="22" bestFit="1" customWidth="1"/>
    <col min="39" max="39" width="17.88671875" style="22" bestFit="1" customWidth="1"/>
    <col min="40" max="40" width="12.5546875" style="22" bestFit="1" customWidth="1"/>
    <col min="41" max="41" width="11.44140625" style="22" bestFit="1" customWidth="1"/>
    <col min="42" max="43" width="12.44140625" style="22" customWidth="1"/>
    <col min="44" max="44" width="15.109375" style="22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30"/>
    </row>
    <row r="4" spans="1:45" x14ac:dyDescent="0.25">
      <c r="C4" s="17"/>
    </row>
    <row r="5" spans="1:45" x14ac:dyDescent="0.25">
      <c r="A5" s="12" t="s">
        <v>40</v>
      </c>
      <c r="B5" s="81">
        <f>CurveFetch!E2</f>
        <v>37172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>EffDt</f>
        <v>37172</v>
      </c>
      <c r="D11" s="15">
        <f>EffDt</f>
        <v>37172</v>
      </c>
      <c r="E11" s="15">
        <f t="shared" ref="E11:Q11" si="0">EffDt</f>
        <v>37172</v>
      </c>
      <c r="F11" s="15">
        <f t="shared" si="0"/>
        <v>37172</v>
      </c>
      <c r="G11" s="15">
        <f t="shared" si="0"/>
        <v>37172</v>
      </c>
      <c r="H11" s="15">
        <f t="shared" si="0"/>
        <v>37172</v>
      </c>
      <c r="I11" s="15">
        <f t="shared" si="0"/>
        <v>37172</v>
      </c>
      <c r="J11" s="15">
        <f t="shared" si="0"/>
        <v>37172</v>
      </c>
      <c r="K11" s="23">
        <f t="shared" si="0"/>
        <v>37172</v>
      </c>
      <c r="L11" s="15">
        <f t="shared" si="0"/>
        <v>37172</v>
      </c>
      <c r="M11" s="15">
        <f t="shared" si="0"/>
        <v>37172</v>
      </c>
      <c r="N11" s="15">
        <f t="shared" si="0"/>
        <v>37172</v>
      </c>
      <c r="O11" s="15">
        <f t="shared" si="0"/>
        <v>37172</v>
      </c>
      <c r="P11" s="15">
        <f t="shared" si="0"/>
        <v>37172</v>
      </c>
      <c r="Q11" s="15">
        <f t="shared" si="0"/>
        <v>37172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5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3.2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5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5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5">
      <c r="A18" s="12">
        <v>3</v>
      </c>
      <c r="B18" s="13">
        <f t="shared" si="2"/>
        <v>37196</v>
      </c>
      <c r="C18" s="12">
        <v>2.27</v>
      </c>
      <c r="D18" s="12">
        <v>0.01</v>
      </c>
      <c r="E18" s="12">
        <v>3.5000000000000003E-2</v>
      </c>
      <c r="F18" s="12">
        <v>-0.17</v>
      </c>
      <c r="G18" s="12">
        <v>-7.0000000000000007E-2</v>
      </c>
      <c r="H18" s="12">
        <v>-0.40500000000000003</v>
      </c>
      <c r="I18" s="12">
        <v>-0.14000000000000001</v>
      </c>
      <c r="J18" s="12">
        <v>-0.32</v>
      </c>
      <c r="K18" s="22">
        <v>-0.155</v>
      </c>
      <c r="L18" s="12">
        <v>-0.19</v>
      </c>
      <c r="M18" s="12">
        <v>-0.41286722582468</v>
      </c>
      <c r="N18" s="12">
        <v>-0.44500000000000001</v>
      </c>
      <c r="O18" s="12">
        <v>-0.14000000000000001</v>
      </c>
      <c r="P18" s="12">
        <v>-7.4999999999999997E-2</v>
      </c>
      <c r="Q18" s="12">
        <v>-0.19500000000000001</v>
      </c>
    </row>
    <row r="19" spans="1:17" x14ac:dyDescent="0.25">
      <c r="A19" s="12">
        <v>4</v>
      </c>
      <c r="B19" s="13">
        <f t="shared" si="2"/>
        <v>37226</v>
      </c>
      <c r="C19" s="12">
        <v>2.6469999999999998</v>
      </c>
      <c r="D19" s="12">
        <v>5.0000000000000001E-3</v>
      </c>
      <c r="E19" s="12">
        <v>0.19500000000000001</v>
      </c>
      <c r="F19" s="12">
        <v>-0.04</v>
      </c>
      <c r="G19" s="12">
        <v>5.0000000000000001E-3</v>
      </c>
      <c r="H19" s="12">
        <v>-0.31</v>
      </c>
      <c r="I19" s="12">
        <v>-0.14000000000000001</v>
      </c>
      <c r="J19" s="12">
        <v>-0.23499999999999999</v>
      </c>
      <c r="K19" s="22">
        <v>-0.14000000000000001</v>
      </c>
      <c r="L19" s="12">
        <v>0.13500000000000001</v>
      </c>
      <c r="M19" s="12">
        <v>-0.42</v>
      </c>
      <c r="N19" s="12">
        <v>-0.37</v>
      </c>
      <c r="O19" s="12">
        <v>-0.14249999999999999</v>
      </c>
      <c r="P19" s="12">
        <v>-5.0000000000000001E-3</v>
      </c>
      <c r="Q19" s="12">
        <v>-0.17499999999999999</v>
      </c>
    </row>
    <row r="20" spans="1:17" x14ac:dyDescent="0.25">
      <c r="A20" s="12">
        <v>4</v>
      </c>
      <c r="B20" s="13">
        <f t="shared" si="2"/>
        <v>37257</v>
      </c>
      <c r="C20" s="12">
        <v>2.855</v>
      </c>
      <c r="D20" s="12">
        <v>5.0000000000000001E-3</v>
      </c>
      <c r="E20" s="12">
        <v>0.21</v>
      </c>
      <c r="F20" s="12">
        <v>-2.5000000000000001E-2</v>
      </c>
      <c r="G20" s="12">
        <v>0.01</v>
      </c>
      <c r="H20" s="12">
        <v>-0.31</v>
      </c>
      <c r="I20" s="12">
        <v>-0.13500000000000001</v>
      </c>
      <c r="J20" s="12">
        <v>-0.23</v>
      </c>
      <c r="K20" s="22">
        <v>-0.14499999999999999</v>
      </c>
      <c r="L20" s="12">
        <v>0.155</v>
      </c>
      <c r="M20" s="12">
        <v>-0.45</v>
      </c>
      <c r="N20" s="12">
        <v>-0.37</v>
      </c>
      <c r="O20" s="12">
        <v>-0.14499999999999999</v>
      </c>
      <c r="P20" s="12">
        <v>9.9999990000000007E-3</v>
      </c>
      <c r="Q20" s="12">
        <v>-0.17499999999999999</v>
      </c>
    </row>
    <row r="21" spans="1:17" x14ac:dyDescent="0.25">
      <c r="A21" s="12">
        <v>4</v>
      </c>
      <c r="B21" s="13">
        <f t="shared" si="2"/>
        <v>37288</v>
      </c>
      <c r="C21" s="12">
        <v>2.8530000000000002</v>
      </c>
      <c r="D21" s="12">
        <v>5.0000000000000001E-3</v>
      </c>
      <c r="E21" s="12">
        <v>0.14499999999999999</v>
      </c>
      <c r="F21" s="12">
        <v>-0.08</v>
      </c>
      <c r="G21" s="12">
        <v>-2.5000000000000001E-2</v>
      </c>
      <c r="H21" s="12">
        <v>-0.32</v>
      </c>
      <c r="I21" s="12">
        <v>-0.12</v>
      </c>
      <c r="J21" s="12">
        <v>-0.24</v>
      </c>
      <c r="K21" s="22">
        <v>-0.125</v>
      </c>
      <c r="L21" s="12">
        <v>-0.14000000000000001</v>
      </c>
      <c r="M21" s="12">
        <v>-0.47499999999999998</v>
      </c>
      <c r="N21" s="12">
        <v>-0.38</v>
      </c>
      <c r="O21" s="12">
        <v>-0.13750000000000001</v>
      </c>
      <c r="P21" s="12">
        <v>-5.5E-2</v>
      </c>
      <c r="Q21" s="12">
        <v>-0.16500000000000001</v>
      </c>
    </row>
    <row r="22" spans="1:17" x14ac:dyDescent="0.25">
      <c r="A22" s="12">
        <v>4</v>
      </c>
      <c r="B22" s="13">
        <f t="shared" si="2"/>
        <v>37316</v>
      </c>
      <c r="C22" s="12">
        <v>2.8079999999999998</v>
      </c>
      <c r="D22" s="12">
        <v>5.0000000000000001E-3</v>
      </c>
      <c r="E22" s="12">
        <v>7.0000000000000007E-2</v>
      </c>
      <c r="F22" s="12">
        <v>-0.1</v>
      </c>
      <c r="G22" s="12">
        <v>-5.5E-2</v>
      </c>
      <c r="H22" s="12">
        <v>-0.38500000000000001</v>
      </c>
      <c r="I22" s="12">
        <v>-0.11</v>
      </c>
      <c r="J22" s="12">
        <v>-0.27</v>
      </c>
      <c r="K22" s="22">
        <v>-0.12</v>
      </c>
      <c r="L22" s="12">
        <v>-0.39</v>
      </c>
      <c r="M22" s="12">
        <v>-0.49</v>
      </c>
      <c r="N22" s="12">
        <v>-0.44500000000000001</v>
      </c>
      <c r="O22" s="12">
        <v>-0.13500000000000001</v>
      </c>
      <c r="P22" s="12">
        <v>-0.13</v>
      </c>
      <c r="Q22" s="12">
        <v>-0.15</v>
      </c>
    </row>
    <row r="23" spans="1:17" x14ac:dyDescent="0.25">
      <c r="A23" s="12">
        <v>4</v>
      </c>
      <c r="B23" s="13">
        <f t="shared" si="2"/>
        <v>37347</v>
      </c>
      <c r="C23" s="12">
        <v>2.718</v>
      </c>
      <c r="D23" s="12">
        <v>2.5000000000000001E-3</v>
      </c>
      <c r="E23" s="12">
        <v>0.03</v>
      </c>
      <c r="F23" s="12">
        <v>-0.2</v>
      </c>
      <c r="G23" s="12">
        <v>-5.5E-2</v>
      </c>
      <c r="H23" s="12">
        <v>-0.56000000000000005</v>
      </c>
      <c r="I23" s="12">
        <v>-0.115</v>
      </c>
      <c r="J23" s="12">
        <v>-0.375</v>
      </c>
      <c r="K23" s="22">
        <v>-0.115</v>
      </c>
      <c r="L23" s="12">
        <v>-0.36</v>
      </c>
      <c r="M23" s="12">
        <v>-0.5</v>
      </c>
      <c r="N23" s="12">
        <v>-0.68500000000000005</v>
      </c>
      <c r="O23" s="12">
        <v>-0.14000000000000001</v>
      </c>
      <c r="P23" s="12">
        <v>-0.22</v>
      </c>
      <c r="Q23" s="12">
        <v>-0.14499999999999999</v>
      </c>
    </row>
    <row r="24" spans="1:17" x14ac:dyDescent="0.25">
      <c r="A24" s="12">
        <v>5</v>
      </c>
      <c r="B24" s="13">
        <f t="shared" si="2"/>
        <v>37377</v>
      </c>
      <c r="C24" s="12">
        <v>2.7429999999999999</v>
      </c>
      <c r="D24" s="12">
        <v>2.5000000000000001E-3</v>
      </c>
      <c r="E24" s="12">
        <v>7.4999999999999997E-2</v>
      </c>
      <c r="F24" s="12">
        <v>-0.2</v>
      </c>
      <c r="G24" s="12">
        <v>5.0000000000000001E-3</v>
      </c>
      <c r="H24" s="12">
        <v>-0.56000000000000005</v>
      </c>
      <c r="I24" s="12">
        <v>-0.115</v>
      </c>
      <c r="J24" s="12">
        <v>-0.375</v>
      </c>
      <c r="K24" s="22">
        <v>-0.105</v>
      </c>
      <c r="L24" s="12">
        <v>-0.36</v>
      </c>
      <c r="M24" s="12">
        <v>-0.5</v>
      </c>
      <c r="N24" s="12">
        <v>-0.68500000000000005</v>
      </c>
      <c r="O24" s="12">
        <v>-0.14000000000000001</v>
      </c>
      <c r="P24" s="12">
        <v>-0.17499999999999999</v>
      </c>
      <c r="Q24" s="12">
        <v>-0.14000000000000001</v>
      </c>
    </row>
    <row r="25" spans="1:17" x14ac:dyDescent="0.25">
      <c r="A25" s="12">
        <v>5</v>
      </c>
      <c r="B25" s="13">
        <f t="shared" si="2"/>
        <v>37408</v>
      </c>
      <c r="C25" s="12">
        <v>2.7879999999999998</v>
      </c>
      <c r="D25" s="12">
        <v>2.5000000000000001E-3</v>
      </c>
      <c r="E25" s="12">
        <v>7.4999999999999997E-2</v>
      </c>
      <c r="F25" s="12">
        <v>-0.2</v>
      </c>
      <c r="G25" s="12">
        <v>5.5E-2</v>
      </c>
      <c r="H25" s="12">
        <v>-0.56000000000000005</v>
      </c>
      <c r="I25" s="12">
        <v>-0.115</v>
      </c>
      <c r="J25" s="12">
        <v>-0.375</v>
      </c>
      <c r="K25" s="22">
        <v>-8.7499999999999994E-2</v>
      </c>
      <c r="L25" s="12">
        <v>-0.36</v>
      </c>
      <c r="M25" s="12">
        <v>-0.5</v>
      </c>
      <c r="N25" s="12">
        <v>-0.68500000000000005</v>
      </c>
      <c r="O25" s="12">
        <v>-0.14000000000000001</v>
      </c>
      <c r="P25" s="12">
        <v>-0.17499999999999999</v>
      </c>
      <c r="Q25" s="12">
        <v>-0.13</v>
      </c>
    </row>
    <row r="26" spans="1:17" x14ac:dyDescent="0.25">
      <c r="A26" s="12">
        <v>5</v>
      </c>
      <c r="B26" s="13">
        <f t="shared" si="2"/>
        <v>37438</v>
      </c>
      <c r="C26" s="16">
        <v>2.8279999999999998</v>
      </c>
      <c r="D26" s="12">
        <v>2.5000000000000001E-3</v>
      </c>
      <c r="E26" s="12">
        <v>0.20499999999999999</v>
      </c>
      <c r="F26" s="12">
        <v>-0.04</v>
      </c>
      <c r="G26" s="12">
        <v>0.13</v>
      </c>
      <c r="H26" s="12">
        <v>-0.56000000000000005</v>
      </c>
      <c r="I26" s="12">
        <v>-0.115</v>
      </c>
      <c r="J26" s="12">
        <v>-0.33500000000000002</v>
      </c>
      <c r="K26" s="22">
        <v>-7.7499999999999999E-2</v>
      </c>
      <c r="L26" s="12">
        <v>-0.36</v>
      </c>
      <c r="M26" s="12">
        <v>-0.5</v>
      </c>
      <c r="N26" s="12">
        <v>-0.68500000000000005</v>
      </c>
      <c r="O26" s="12">
        <v>-0.14000000000000001</v>
      </c>
      <c r="P26" s="12">
        <v>-4.4999999999999998E-2</v>
      </c>
      <c r="Q26" s="12">
        <v>-0.1075</v>
      </c>
    </row>
    <row r="27" spans="1:17" x14ac:dyDescent="0.25">
      <c r="A27" s="12">
        <v>5</v>
      </c>
      <c r="B27" s="13">
        <f t="shared" si="2"/>
        <v>37469</v>
      </c>
      <c r="C27" s="12">
        <v>2.8639999999999999</v>
      </c>
      <c r="D27" s="12">
        <v>2.5000000000000001E-3</v>
      </c>
      <c r="E27" s="12">
        <v>0.20499999999999999</v>
      </c>
      <c r="F27" s="12">
        <v>-0.04</v>
      </c>
      <c r="G27" s="12">
        <v>0.13</v>
      </c>
      <c r="H27" s="12">
        <v>-0.56000000000000005</v>
      </c>
      <c r="I27" s="12">
        <v>-0.115</v>
      </c>
      <c r="J27" s="12">
        <v>-0.33500000000000002</v>
      </c>
      <c r="K27" s="22">
        <v>-6.7500000000000004E-2</v>
      </c>
      <c r="L27" s="12">
        <v>-0.36</v>
      </c>
      <c r="M27" s="12">
        <v>-0.5</v>
      </c>
      <c r="N27" s="12">
        <v>-0.68500000000000005</v>
      </c>
      <c r="O27" s="12">
        <v>-0.14000000000000001</v>
      </c>
      <c r="P27" s="12">
        <v>-4.4999999999999998E-2</v>
      </c>
      <c r="Q27" s="12">
        <v>-0.1</v>
      </c>
    </row>
    <row r="28" spans="1:17" x14ac:dyDescent="0.25">
      <c r="A28" s="12">
        <v>5</v>
      </c>
      <c r="B28" s="13">
        <f t="shared" si="2"/>
        <v>37500</v>
      </c>
      <c r="C28" s="12">
        <v>2.863</v>
      </c>
      <c r="D28" s="12">
        <v>2.5000000000000001E-3</v>
      </c>
      <c r="E28" s="12">
        <v>0.17499999999999999</v>
      </c>
      <c r="F28" s="12">
        <v>-0.04</v>
      </c>
      <c r="G28" s="12">
        <v>0.13</v>
      </c>
      <c r="H28" s="12">
        <v>-0.56000000000000005</v>
      </c>
      <c r="I28" s="12">
        <v>-0.115</v>
      </c>
      <c r="J28" s="12">
        <v>-0.33500000000000002</v>
      </c>
      <c r="K28" s="22">
        <v>-0.08</v>
      </c>
      <c r="L28" s="12">
        <v>-0.36</v>
      </c>
      <c r="M28" s="12">
        <v>-0.5</v>
      </c>
      <c r="N28" s="12">
        <v>-0.68500000000000005</v>
      </c>
      <c r="O28" s="12">
        <v>-0.14000000000000001</v>
      </c>
      <c r="P28" s="12">
        <v>-7.4999999999999997E-2</v>
      </c>
      <c r="Q28" s="12">
        <v>-0.1125</v>
      </c>
    </row>
    <row r="29" spans="1:17" x14ac:dyDescent="0.25">
      <c r="A29" s="12">
        <v>5</v>
      </c>
      <c r="B29" s="13">
        <f t="shared" si="2"/>
        <v>37530</v>
      </c>
      <c r="C29" s="12">
        <v>2.8879999999999999</v>
      </c>
      <c r="D29" s="12">
        <v>2.5000000000000001E-3</v>
      </c>
      <c r="E29" s="12">
        <v>0.14499999999999999</v>
      </c>
      <c r="F29" s="12">
        <v>-0.115</v>
      </c>
      <c r="G29" s="12">
        <v>0</v>
      </c>
      <c r="H29" s="12">
        <v>-0.56000000000000005</v>
      </c>
      <c r="I29" s="12">
        <v>-0.115</v>
      </c>
      <c r="J29" s="12">
        <v>-0.36</v>
      </c>
      <c r="K29" s="22">
        <v>-0.12</v>
      </c>
      <c r="L29" s="12">
        <v>-0.36</v>
      </c>
      <c r="M29" s="12">
        <v>-0.5</v>
      </c>
      <c r="N29" s="12">
        <v>-0.68500000000000005</v>
      </c>
      <c r="O29" s="12">
        <v>-0.14000000000000001</v>
      </c>
      <c r="P29" s="12">
        <v>-0.105</v>
      </c>
      <c r="Q29" s="12">
        <v>-0.155</v>
      </c>
    </row>
    <row r="30" spans="1:17" x14ac:dyDescent="0.25">
      <c r="A30" s="12">
        <v>5</v>
      </c>
      <c r="B30" s="13">
        <f t="shared" si="2"/>
        <v>37561</v>
      </c>
      <c r="C30" s="12">
        <v>3.085</v>
      </c>
      <c r="D30" s="12">
        <v>2.5000000000000001E-3</v>
      </c>
      <c r="E30" s="12">
        <v>0.32</v>
      </c>
      <c r="F30" s="12">
        <v>0.04</v>
      </c>
      <c r="G30" s="12">
        <v>7.4999999999999997E-2</v>
      </c>
      <c r="H30" s="12">
        <v>-0.26500000000000001</v>
      </c>
      <c r="I30" s="12">
        <v>-0.11</v>
      </c>
      <c r="J30" s="12">
        <v>-0.20499999999999999</v>
      </c>
      <c r="K30" s="22">
        <v>-0.1125</v>
      </c>
      <c r="L30" s="12">
        <v>-0.15</v>
      </c>
      <c r="M30" s="12">
        <v>-0.42499999999999999</v>
      </c>
      <c r="N30" s="12">
        <v>-0.32500000000000001</v>
      </c>
      <c r="O30" s="12">
        <v>-0.14000000000000001</v>
      </c>
      <c r="P30" s="12">
        <v>0.12</v>
      </c>
      <c r="Q30" s="12">
        <v>-0.1275</v>
      </c>
    </row>
    <row r="31" spans="1:17" x14ac:dyDescent="0.25">
      <c r="B31" s="13">
        <f t="shared" si="2"/>
        <v>37591</v>
      </c>
      <c r="C31" s="12">
        <v>3.2949999999999999</v>
      </c>
      <c r="D31" s="12">
        <v>2.5000000000000001E-3</v>
      </c>
      <c r="E31" s="12">
        <v>0.32</v>
      </c>
      <c r="F31" s="12">
        <v>0.04</v>
      </c>
      <c r="G31" s="12">
        <v>7.4999999999999997E-2</v>
      </c>
      <c r="H31" s="12">
        <v>-0.26500000000000001</v>
      </c>
      <c r="I31" s="12">
        <v>-0.11</v>
      </c>
      <c r="J31" s="12">
        <v>-0.20499999999999999</v>
      </c>
      <c r="K31" s="22">
        <v>-0.1125</v>
      </c>
      <c r="L31" s="12">
        <v>0.25</v>
      </c>
      <c r="M31" s="12">
        <v>-0.42499999999999999</v>
      </c>
      <c r="N31" s="12">
        <v>-0.32500000000000001</v>
      </c>
      <c r="O31" s="12">
        <v>-0.14249999999999999</v>
      </c>
      <c r="P31" s="12">
        <v>0.12</v>
      </c>
      <c r="Q31" s="12">
        <v>-0.1275</v>
      </c>
    </row>
    <row r="32" spans="1:17" x14ac:dyDescent="0.25">
      <c r="B32" s="13">
        <f t="shared" si="2"/>
        <v>37622</v>
      </c>
      <c r="C32" s="12">
        <v>3.415</v>
      </c>
      <c r="D32" s="12">
        <v>2.5000000000000001E-3</v>
      </c>
      <c r="E32" s="12">
        <v>0.27</v>
      </c>
      <c r="F32" s="12">
        <v>0.04</v>
      </c>
      <c r="G32" s="12">
        <v>0.05</v>
      </c>
      <c r="H32" s="12">
        <v>-0.26500000000000001</v>
      </c>
      <c r="I32" s="12">
        <v>-0.11</v>
      </c>
      <c r="J32" s="12">
        <v>-0.20499999999999999</v>
      </c>
      <c r="K32" s="22">
        <v>-0.1125</v>
      </c>
      <c r="L32" s="12">
        <v>0.27</v>
      </c>
      <c r="M32" s="12">
        <v>-0.42499999999999999</v>
      </c>
      <c r="N32" s="12">
        <v>-0.32500000000000001</v>
      </c>
      <c r="O32" s="12">
        <v>-0.14499999999999999</v>
      </c>
      <c r="P32" s="12">
        <v>7.0000000000000007E-2</v>
      </c>
      <c r="Q32" s="12">
        <v>-0.1275</v>
      </c>
    </row>
    <row r="33" spans="2:17" x14ac:dyDescent="0.25">
      <c r="B33" s="13">
        <f t="shared" si="2"/>
        <v>37653</v>
      </c>
      <c r="C33" s="12">
        <v>3.32</v>
      </c>
      <c r="D33" s="12">
        <v>2.5000000000000001E-3</v>
      </c>
      <c r="E33" s="12">
        <v>0.27</v>
      </c>
      <c r="F33" s="12">
        <v>0.04</v>
      </c>
      <c r="G33" s="12">
        <v>0.05</v>
      </c>
      <c r="H33" s="12">
        <v>-0.26500000000000001</v>
      </c>
      <c r="I33" s="12">
        <v>-0.11</v>
      </c>
      <c r="J33" s="12">
        <v>-0.20499999999999999</v>
      </c>
      <c r="K33" s="22">
        <v>-0.1125</v>
      </c>
      <c r="L33" s="12">
        <v>-0.02</v>
      </c>
      <c r="M33" s="12">
        <v>-0.42499999999999999</v>
      </c>
      <c r="N33" s="12">
        <v>-0.32500000000000001</v>
      </c>
      <c r="O33" s="12">
        <v>-0.13750000000000001</v>
      </c>
      <c r="P33" s="12">
        <v>7.0000000000000007E-2</v>
      </c>
      <c r="Q33" s="12">
        <v>-0.1275</v>
      </c>
    </row>
    <row r="34" spans="2:17" x14ac:dyDescent="0.25">
      <c r="B34" s="13">
        <f t="shared" si="2"/>
        <v>37681</v>
      </c>
      <c r="C34" s="12">
        <v>3.21</v>
      </c>
      <c r="D34" s="12">
        <v>2.5000000000000001E-3</v>
      </c>
      <c r="E34" s="12">
        <v>0.27</v>
      </c>
      <c r="F34" s="12">
        <v>0.04</v>
      </c>
      <c r="G34" s="12">
        <v>0.05</v>
      </c>
      <c r="H34" s="12">
        <v>-0.26500000000000001</v>
      </c>
      <c r="I34" s="12">
        <v>-0.11</v>
      </c>
      <c r="J34" s="12">
        <v>-0.20499999999999999</v>
      </c>
      <c r="K34" s="22">
        <v>-0.1125</v>
      </c>
      <c r="L34" s="12">
        <v>-0.3</v>
      </c>
      <c r="M34" s="12">
        <v>-0.42499999999999999</v>
      </c>
      <c r="N34" s="12">
        <v>-0.32500000000000001</v>
      </c>
      <c r="O34" s="12">
        <v>-0.13500000000000001</v>
      </c>
      <c r="P34" s="12">
        <v>7.0000000000000007E-2</v>
      </c>
      <c r="Q34" s="12">
        <v>-0.1275</v>
      </c>
    </row>
    <row r="35" spans="2:17" x14ac:dyDescent="0.25">
      <c r="B35" s="13">
        <f t="shared" si="2"/>
        <v>37712</v>
      </c>
      <c r="C35" s="12">
        <v>3.07</v>
      </c>
      <c r="D35" s="12">
        <v>2.5000000000000001E-3</v>
      </c>
      <c r="E35" s="12">
        <v>0.39</v>
      </c>
      <c r="F35" s="12">
        <v>3.5000000000000003E-2</v>
      </c>
      <c r="G35" s="12">
        <v>0.21</v>
      </c>
      <c r="H35" s="12">
        <v>-0.45</v>
      </c>
      <c r="I35" s="12">
        <v>-0.105</v>
      </c>
      <c r="J35" s="12">
        <v>-0.31</v>
      </c>
      <c r="K35" s="22">
        <v>-8.5000000000000006E-2</v>
      </c>
      <c r="L35" s="12">
        <v>-0.28999999999999998</v>
      </c>
      <c r="M35" s="12">
        <v>-0.45500000000000002</v>
      </c>
      <c r="N35" s="12">
        <v>-0.53</v>
      </c>
      <c r="O35" s="12">
        <v>-0.14000000000000001</v>
      </c>
      <c r="P35" s="12">
        <v>0.19</v>
      </c>
      <c r="Q35" s="12">
        <v>-0.105</v>
      </c>
    </row>
    <row r="36" spans="2:17" x14ac:dyDescent="0.25">
      <c r="B36" s="13">
        <f t="shared" si="2"/>
        <v>37742</v>
      </c>
      <c r="C36" s="12">
        <v>3.08</v>
      </c>
      <c r="D36" s="12">
        <v>2.5000000000000001E-3</v>
      </c>
      <c r="E36" s="12">
        <v>0.39</v>
      </c>
      <c r="F36" s="12">
        <v>3.5000000000000003E-2</v>
      </c>
      <c r="G36" s="12">
        <v>0.21</v>
      </c>
      <c r="H36" s="12">
        <v>-0.45</v>
      </c>
      <c r="I36" s="12">
        <v>-0.105</v>
      </c>
      <c r="J36" s="12">
        <v>-0.31</v>
      </c>
      <c r="K36" s="22">
        <v>-8.5000000000000006E-2</v>
      </c>
      <c r="L36" s="12">
        <v>-0.28999999999999998</v>
      </c>
      <c r="M36" s="12">
        <v>-0.45500000000000002</v>
      </c>
      <c r="N36" s="12">
        <v>-0.53</v>
      </c>
      <c r="O36" s="12">
        <v>-0.14000000000000001</v>
      </c>
      <c r="P36" s="12">
        <v>0.19</v>
      </c>
      <c r="Q36" s="12">
        <v>-0.105</v>
      </c>
    </row>
    <row r="37" spans="2:17" x14ac:dyDescent="0.25">
      <c r="B37" s="13">
        <f t="shared" si="2"/>
        <v>37773</v>
      </c>
      <c r="C37" s="12">
        <v>3.11</v>
      </c>
      <c r="D37" s="12">
        <v>2.5000000000000001E-3</v>
      </c>
      <c r="E37" s="12">
        <v>0.39</v>
      </c>
      <c r="F37" s="12">
        <v>3.5000000000000003E-2</v>
      </c>
      <c r="G37" s="12">
        <v>0.21</v>
      </c>
      <c r="H37" s="12">
        <v>-0.45</v>
      </c>
      <c r="I37" s="12">
        <v>-0.105</v>
      </c>
      <c r="J37" s="12">
        <v>-0.31</v>
      </c>
      <c r="K37" s="22">
        <v>-8.5000000000000006E-2</v>
      </c>
      <c r="L37" s="12">
        <v>-0.28999999999999998</v>
      </c>
      <c r="M37" s="12">
        <v>-0.45500000000000002</v>
      </c>
      <c r="N37" s="12">
        <v>-0.53</v>
      </c>
      <c r="O37" s="12">
        <v>-0.14000000000000001</v>
      </c>
      <c r="P37" s="12">
        <v>0.19</v>
      </c>
      <c r="Q37" s="12">
        <v>-0.105</v>
      </c>
    </row>
    <row r="38" spans="2:17" x14ac:dyDescent="0.25">
      <c r="B38" s="13">
        <f t="shared" si="2"/>
        <v>37803</v>
      </c>
      <c r="C38" s="12">
        <v>3.1349999999999998</v>
      </c>
      <c r="D38" s="12">
        <v>2.5000000000000001E-3</v>
      </c>
      <c r="E38" s="12">
        <v>0.39</v>
      </c>
      <c r="F38" s="12">
        <v>3.5000000000000003E-2</v>
      </c>
      <c r="G38" s="12">
        <v>0.21</v>
      </c>
      <c r="H38" s="12">
        <v>-0.45</v>
      </c>
      <c r="I38" s="12">
        <v>-0.105</v>
      </c>
      <c r="J38" s="12">
        <v>-0.31</v>
      </c>
      <c r="K38" s="22">
        <v>-8.5000000000000006E-2</v>
      </c>
      <c r="L38" s="12">
        <v>-0.28999999999999998</v>
      </c>
      <c r="M38" s="12">
        <v>-0.45500000000000002</v>
      </c>
      <c r="N38" s="12">
        <v>-0.53</v>
      </c>
      <c r="O38" s="12">
        <v>-0.14000000000000001</v>
      </c>
      <c r="P38" s="12">
        <v>0.19</v>
      </c>
      <c r="Q38" s="12">
        <v>-0.105</v>
      </c>
    </row>
    <row r="39" spans="2:17" x14ac:dyDescent="0.25">
      <c r="B39" s="13">
        <f t="shared" si="2"/>
        <v>37834</v>
      </c>
      <c r="C39" s="12">
        <v>3.157</v>
      </c>
      <c r="D39" s="12">
        <v>2.5000000000000001E-3</v>
      </c>
      <c r="E39" s="12">
        <v>0.39</v>
      </c>
      <c r="F39" s="12">
        <v>3.5000000000000003E-2</v>
      </c>
      <c r="G39" s="12">
        <v>0.21</v>
      </c>
      <c r="H39" s="12">
        <v>-0.45</v>
      </c>
      <c r="I39" s="12">
        <v>-0.105</v>
      </c>
      <c r="J39" s="12">
        <v>-0.31</v>
      </c>
      <c r="K39" s="22">
        <v>-8.5000000000000006E-2</v>
      </c>
      <c r="L39" s="12">
        <v>-0.28999999999999998</v>
      </c>
      <c r="M39" s="12">
        <v>-0.45500000000000002</v>
      </c>
      <c r="N39" s="12">
        <v>-0.53</v>
      </c>
      <c r="O39" s="12">
        <v>-0.14000000000000001</v>
      </c>
      <c r="P39" s="12">
        <v>0.19</v>
      </c>
      <c r="Q39" s="12">
        <v>-0.105</v>
      </c>
    </row>
    <row r="40" spans="2:17" x14ac:dyDescent="0.25">
      <c r="B40" s="13">
        <f t="shared" si="2"/>
        <v>37865</v>
      </c>
      <c r="C40" s="12">
        <v>3.1629999999999998</v>
      </c>
      <c r="D40" s="12">
        <v>2.5000000000000001E-3</v>
      </c>
      <c r="E40" s="12">
        <v>0.39</v>
      </c>
      <c r="F40" s="12">
        <v>3.5000000000000003E-2</v>
      </c>
      <c r="G40" s="12">
        <v>0.21</v>
      </c>
      <c r="H40" s="12">
        <v>-0.45</v>
      </c>
      <c r="I40" s="12">
        <v>-0.105</v>
      </c>
      <c r="J40" s="12">
        <v>-0.31</v>
      </c>
      <c r="K40" s="22">
        <v>-8.5000000000000006E-2</v>
      </c>
      <c r="L40" s="12">
        <v>-0.28999999999999998</v>
      </c>
      <c r="M40" s="12">
        <v>-0.45500000000000002</v>
      </c>
      <c r="N40" s="12">
        <v>-0.53</v>
      </c>
      <c r="O40" s="12">
        <v>-0.14000000000000001</v>
      </c>
      <c r="P40" s="12">
        <v>0.19</v>
      </c>
      <c r="Q40" s="12">
        <v>-0.105</v>
      </c>
    </row>
    <row r="41" spans="2:17" x14ac:dyDescent="0.25">
      <c r="B41" s="13">
        <f t="shared" si="2"/>
        <v>37895</v>
      </c>
      <c r="C41" s="12">
        <v>3.1779999999999999</v>
      </c>
      <c r="D41" s="12">
        <v>2.5000000000000001E-3</v>
      </c>
      <c r="E41" s="12">
        <v>0.39</v>
      </c>
      <c r="F41" s="12">
        <v>3.5000000000000003E-2</v>
      </c>
      <c r="G41" s="12">
        <v>0.21</v>
      </c>
      <c r="H41" s="12">
        <v>-0.45</v>
      </c>
      <c r="I41" s="12">
        <v>-0.105</v>
      </c>
      <c r="J41" s="12">
        <v>-0.31</v>
      </c>
      <c r="K41" s="22">
        <v>-8.5000000000000006E-2</v>
      </c>
      <c r="L41" s="12">
        <v>-0.28999999999999998</v>
      </c>
      <c r="M41" s="12">
        <v>-0.45500000000000002</v>
      </c>
      <c r="N41" s="12">
        <v>-0.53</v>
      </c>
      <c r="O41" s="12">
        <v>-0.14000000000000001</v>
      </c>
      <c r="P41" s="12">
        <v>0.19</v>
      </c>
      <c r="Q41" s="12">
        <v>-0.105</v>
      </c>
    </row>
    <row r="42" spans="2:17" x14ac:dyDescent="0.25">
      <c r="B42" s="13">
        <f t="shared" si="2"/>
        <v>37926</v>
      </c>
      <c r="C42" s="12">
        <v>3.3570000000000002</v>
      </c>
      <c r="D42" s="12">
        <v>2.5000000000000001E-3</v>
      </c>
      <c r="E42" s="12">
        <v>0.39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</v>
      </c>
      <c r="N42" s="12">
        <v>-0.34</v>
      </c>
      <c r="O42" s="12">
        <v>-0.14000000000000001</v>
      </c>
      <c r="P42" s="12">
        <v>0.19</v>
      </c>
      <c r="Q42" s="12">
        <v>-0.105</v>
      </c>
    </row>
    <row r="43" spans="2:17" x14ac:dyDescent="0.25">
      <c r="B43" s="13">
        <f t="shared" si="2"/>
        <v>37956</v>
      </c>
      <c r="C43" s="12">
        <v>3.53</v>
      </c>
      <c r="D43" s="12">
        <v>2.5000000000000001E-3</v>
      </c>
      <c r="E43" s="12">
        <v>0.39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</v>
      </c>
      <c r="N43" s="12">
        <v>-0.34</v>
      </c>
      <c r="O43" s="12">
        <v>-0.14249999999999999</v>
      </c>
      <c r="P43" s="12">
        <v>0.19</v>
      </c>
      <c r="Q43" s="12">
        <v>-0.105</v>
      </c>
    </row>
    <row r="44" spans="2:17" x14ac:dyDescent="0.25">
      <c r="B44" s="13">
        <f t="shared" si="2"/>
        <v>37987</v>
      </c>
      <c r="C44" s="12">
        <v>3.585</v>
      </c>
      <c r="D44" s="12">
        <v>2.5000000000000001E-3</v>
      </c>
      <c r="E44" s="12">
        <v>0.39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</v>
      </c>
      <c r="N44" s="12">
        <v>-0.34</v>
      </c>
      <c r="O44" s="12">
        <v>-0.14499999999999999</v>
      </c>
      <c r="P44" s="12">
        <v>0.19</v>
      </c>
      <c r="Q44" s="12">
        <v>-9.5000000000000001E-2</v>
      </c>
    </row>
    <row r="45" spans="2:17" x14ac:dyDescent="0.25">
      <c r="B45" s="13">
        <f t="shared" si="2"/>
        <v>38018</v>
      </c>
      <c r="C45" s="12">
        <v>3.47</v>
      </c>
      <c r="D45" s="12">
        <v>2.5000000000000001E-3</v>
      </c>
      <c r="E45" s="12">
        <v>0.39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</v>
      </c>
      <c r="N45" s="12">
        <v>-0.34</v>
      </c>
      <c r="O45" s="12">
        <v>-0.13750000000000001</v>
      </c>
      <c r="P45" s="12">
        <v>0.19</v>
      </c>
      <c r="Q45" s="12">
        <v>-9.5000000000000001E-2</v>
      </c>
    </row>
    <row r="46" spans="2:17" x14ac:dyDescent="0.25">
      <c r="B46" s="13">
        <f t="shared" si="2"/>
        <v>38047</v>
      </c>
      <c r="C46" s="12">
        <v>3.3279999999999998</v>
      </c>
      <c r="D46" s="12">
        <v>2.5000000000000001E-3</v>
      </c>
      <c r="E46" s="12">
        <v>0.39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</v>
      </c>
      <c r="N46" s="12">
        <v>-0.34</v>
      </c>
      <c r="O46" s="12">
        <v>-0.13500000000000001</v>
      </c>
      <c r="P46" s="12">
        <v>0.19</v>
      </c>
      <c r="Q46" s="12">
        <v>-9.5000000000000001E-2</v>
      </c>
    </row>
    <row r="47" spans="2:17" x14ac:dyDescent="0.25">
      <c r="B47" s="13">
        <f t="shared" si="2"/>
        <v>38078</v>
      </c>
      <c r="C47" s="12">
        <v>3.1579999999999999</v>
      </c>
      <c r="D47" s="12">
        <v>2.5000000000000001E-3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-0.45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5">
      <c r="B48" s="13">
        <f t="shared" si="2"/>
        <v>38108</v>
      </c>
      <c r="C48" s="12">
        <v>3.153</v>
      </c>
      <c r="D48" s="12">
        <v>2.5000000000000001E-3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-0.45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5">
      <c r="B49" s="13">
        <f t="shared" ref="B49:B80" si="3">EOMONTH(B48,0)+1</f>
        <v>38139</v>
      </c>
      <c r="C49" s="12">
        <v>3.1850000000000001</v>
      </c>
      <c r="D49" s="12">
        <v>2.5000000000000001E-3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-0.45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5">
      <c r="B50" s="13">
        <f t="shared" si="3"/>
        <v>38169</v>
      </c>
      <c r="C50" s="12">
        <v>3.2309999999999999</v>
      </c>
      <c r="D50" s="12">
        <v>2.5000000000000001E-3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-0.45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5">
      <c r="B51" s="13">
        <f t="shared" si="3"/>
        <v>38200</v>
      </c>
      <c r="C51" s="12">
        <v>3.2639999999999998</v>
      </c>
      <c r="D51" s="12">
        <v>2.5000000000000001E-3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-0.45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5">
      <c r="B52" s="13">
        <f t="shared" si="3"/>
        <v>38231</v>
      </c>
      <c r="C52" s="12">
        <v>3.2639999999999998</v>
      </c>
      <c r="D52" s="12">
        <v>2.5000000000000001E-3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-0.45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5">
      <c r="B53" s="13">
        <f t="shared" si="3"/>
        <v>38261</v>
      </c>
      <c r="C53" s="12">
        <v>3.2679999999999998</v>
      </c>
      <c r="D53" s="12">
        <v>2.5000000000000001E-3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-0.45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5">
      <c r="B54" s="13">
        <f t="shared" si="3"/>
        <v>38292</v>
      </c>
      <c r="C54" s="12">
        <v>3.4319999999999999</v>
      </c>
      <c r="D54" s="12">
        <v>2.5000000000000001E-3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-0.4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5">
      <c r="B55" s="13">
        <f t="shared" si="3"/>
        <v>38322</v>
      </c>
      <c r="C55" s="12">
        <v>3.6</v>
      </c>
      <c r="D55" s="12">
        <v>2.5000000000000001E-3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-0.4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5">
      <c r="B56" s="13">
        <f t="shared" si="3"/>
        <v>38353</v>
      </c>
      <c r="C56" s="12">
        <v>3.67</v>
      </c>
      <c r="D56" s="12">
        <v>2.5000000000000001E-3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-0.4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5">
      <c r="B57" s="13">
        <f t="shared" si="3"/>
        <v>38384</v>
      </c>
      <c r="C57" s="12">
        <v>3.5550000000000002</v>
      </c>
      <c r="D57" s="12">
        <v>2.5000000000000001E-3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-0.4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5">
      <c r="B58" s="13">
        <f t="shared" si="3"/>
        <v>38412</v>
      </c>
      <c r="C58" s="12">
        <v>3.4129999999999998</v>
      </c>
      <c r="D58" s="12">
        <v>2.5000000000000001E-3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-0.4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5">
      <c r="B59" s="13">
        <f t="shared" si="3"/>
        <v>38443</v>
      </c>
      <c r="C59" s="12">
        <v>3.2429999999999999</v>
      </c>
      <c r="D59" s="12">
        <v>2.5000000000000001E-3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-0.45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5">
      <c r="B60" s="13">
        <f t="shared" si="3"/>
        <v>38473</v>
      </c>
      <c r="C60" s="12">
        <v>3.238</v>
      </c>
      <c r="D60" s="12">
        <v>2.5000000000000001E-3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-0.45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5">
      <c r="B61" s="13">
        <f t="shared" si="3"/>
        <v>38504</v>
      </c>
      <c r="C61" s="12">
        <v>3.27</v>
      </c>
      <c r="D61" s="12">
        <v>2.5000000000000001E-3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-0.45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5">
      <c r="B62" s="13">
        <f t="shared" si="3"/>
        <v>38534</v>
      </c>
      <c r="C62" s="12">
        <v>3.3159999999999998</v>
      </c>
      <c r="D62" s="12">
        <v>2.5000000000000001E-3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-0.45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5">
      <c r="B63" s="13">
        <f t="shared" si="3"/>
        <v>38565</v>
      </c>
      <c r="C63" s="12">
        <v>3.3490000000000002</v>
      </c>
      <c r="D63" s="12">
        <v>2.5000000000000001E-3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-0.45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5">
      <c r="B64" s="13">
        <f t="shared" si="3"/>
        <v>38596</v>
      </c>
      <c r="C64" s="12">
        <v>3.3490000000000002</v>
      </c>
      <c r="D64" s="12">
        <v>2.5000000000000001E-3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-0.45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5">
      <c r="B65" s="13">
        <f t="shared" si="3"/>
        <v>38626</v>
      </c>
      <c r="C65" s="12">
        <v>3.3530000000000002</v>
      </c>
      <c r="D65" s="12">
        <v>2.5000000000000001E-3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-0.45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5">
      <c r="B66" s="13">
        <f t="shared" si="3"/>
        <v>38657</v>
      </c>
      <c r="C66" s="12">
        <v>3.5169999999999999</v>
      </c>
      <c r="D66" s="12">
        <v>2.5000000000000001E-3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-0.40500000000000003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5">
      <c r="B67" s="13">
        <f t="shared" si="3"/>
        <v>38687</v>
      </c>
      <c r="C67" s="12">
        <v>3.6850000000000001</v>
      </c>
      <c r="D67" s="12">
        <v>2.5000000000000001E-3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-0.40500000000000003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5">
      <c r="B68" s="13">
        <f t="shared" si="3"/>
        <v>38718</v>
      </c>
      <c r="C68" s="12">
        <v>3.7574999999999998</v>
      </c>
      <c r="D68" s="12">
        <v>2.5000000000000001E-3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-0.40500000000000003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5">
      <c r="B69" s="13">
        <f t="shared" si="3"/>
        <v>38749</v>
      </c>
      <c r="C69" s="12">
        <v>3.6425000000000001</v>
      </c>
      <c r="D69" s="12">
        <v>2.5000000000000001E-3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-0.40500000000000003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5">
      <c r="B70" s="13">
        <f t="shared" si="3"/>
        <v>38777</v>
      </c>
      <c r="C70" s="12">
        <v>3.5005000000000002</v>
      </c>
      <c r="D70" s="12">
        <v>2.5000000000000001E-3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-0.40500000000000003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5">
      <c r="B71" s="13">
        <f t="shared" si="3"/>
        <v>38808</v>
      </c>
      <c r="C71" s="12">
        <v>3.3304999999999998</v>
      </c>
      <c r="D71" s="12">
        <v>2.5000000000000001E-3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-0.45500000000000002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5">
      <c r="B72" s="13">
        <f t="shared" si="3"/>
        <v>38838</v>
      </c>
      <c r="C72" s="12">
        <v>3.3254999999999999</v>
      </c>
      <c r="D72" s="12">
        <v>2.5000000000000001E-3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-0.45500000000000002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5">
      <c r="B73" s="13">
        <f t="shared" si="3"/>
        <v>38869</v>
      </c>
      <c r="C73" s="12">
        <v>3.3574999999999999</v>
      </c>
      <c r="D73" s="12">
        <v>2.5000000000000001E-3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-0.45500000000000002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5">
      <c r="B74" s="13">
        <f t="shared" si="3"/>
        <v>38899</v>
      </c>
      <c r="C74" s="12">
        <v>3.4035000000000002</v>
      </c>
      <c r="D74" s="12">
        <v>2.5000000000000001E-3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-0.45500000000000002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5">
      <c r="B75" s="13">
        <f t="shared" si="3"/>
        <v>38930</v>
      </c>
      <c r="C75" s="12">
        <v>3.4365000000000001</v>
      </c>
      <c r="D75" s="12">
        <v>2.5000000000000001E-3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-0.45500000000000002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5">
      <c r="B76" s="13">
        <f t="shared" si="3"/>
        <v>38961</v>
      </c>
      <c r="C76" s="12">
        <v>3.4365000000000001</v>
      </c>
      <c r="D76" s="12">
        <v>2.5000000000000001E-3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-0.45500000000000002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5">
      <c r="B77" s="13">
        <f t="shared" si="3"/>
        <v>38991</v>
      </c>
      <c r="C77" s="12">
        <v>3.4405000000000001</v>
      </c>
      <c r="D77" s="12">
        <v>2.5000000000000001E-3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-0.45500000000000002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5">
      <c r="B78" s="13">
        <f t="shared" si="3"/>
        <v>39022</v>
      </c>
      <c r="C78" s="12">
        <v>3.6044999999999998</v>
      </c>
      <c r="D78" s="12">
        <v>2.5000000000000001E-3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-0.40500000000000003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5">
      <c r="B79" s="13">
        <f t="shared" si="3"/>
        <v>39052</v>
      </c>
      <c r="C79" s="12">
        <v>3.7725</v>
      </c>
      <c r="D79" s="12">
        <v>2.5000000000000001E-3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-0.40500000000000003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5">
      <c r="B80" s="13">
        <f t="shared" si="3"/>
        <v>39083</v>
      </c>
      <c r="C80" s="12">
        <v>3.8475000000000001</v>
      </c>
      <c r="D80" s="12">
        <v>2.5000000000000001E-3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-0.40500000000000003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5">
      <c r="B81" s="13">
        <f t="shared" ref="B81:B107" si="4">EOMONTH(B80,0)+1</f>
        <v>39114</v>
      </c>
      <c r="C81" s="12">
        <v>3.7324999999999999</v>
      </c>
      <c r="D81" s="12">
        <v>2.5000000000000001E-3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-0.40500000000000003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5">
      <c r="B82" s="13">
        <f t="shared" si="4"/>
        <v>39142</v>
      </c>
      <c r="C82" s="12">
        <v>3.5905</v>
      </c>
      <c r="D82" s="12">
        <v>2.5000000000000001E-3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-0.40500000000000003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5">
      <c r="B83" s="13">
        <f t="shared" si="4"/>
        <v>39173</v>
      </c>
      <c r="C83" s="12">
        <v>3.4205000000000001</v>
      </c>
      <c r="D83" s="12">
        <v>2.5000000000000001E-3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-0.45500000000000002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5">
      <c r="B84" s="13">
        <f t="shared" si="4"/>
        <v>39203</v>
      </c>
      <c r="C84" s="12">
        <v>3.4155000000000002</v>
      </c>
      <c r="D84" s="12">
        <v>2.5000000000000001E-3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-0.45500000000000002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5">
      <c r="B85" s="13">
        <f t="shared" si="4"/>
        <v>39234</v>
      </c>
      <c r="C85" s="12">
        <v>3.4474999999999998</v>
      </c>
      <c r="D85" s="12">
        <v>2.5000000000000001E-3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-0.45500000000000002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5">
      <c r="B86" s="13">
        <f t="shared" si="4"/>
        <v>39264</v>
      </c>
      <c r="C86" s="12">
        <v>3.4935</v>
      </c>
      <c r="D86" s="12">
        <v>2.5000000000000001E-3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-0.45500000000000002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5">
      <c r="B87" s="13">
        <f t="shared" si="4"/>
        <v>39295</v>
      </c>
      <c r="C87" s="12">
        <v>3.5265</v>
      </c>
      <c r="D87" s="12">
        <v>2.5000000000000001E-3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-0.45500000000000002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5">
      <c r="B88" s="13">
        <f t="shared" si="4"/>
        <v>39326</v>
      </c>
      <c r="C88" s="12">
        <v>3.5265</v>
      </c>
      <c r="D88" s="12">
        <v>2.5000000000000001E-3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-0.45500000000000002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5">
      <c r="B89" s="13">
        <f t="shared" si="4"/>
        <v>39356</v>
      </c>
      <c r="C89" s="12">
        <v>3.5305</v>
      </c>
      <c r="D89" s="12">
        <v>2.5000000000000001E-3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-0.45500000000000002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5">
      <c r="B90" s="13">
        <f t="shared" si="4"/>
        <v>39387</v>
      </c>
      <c r="C90" s="12">
        <v>3.6945000000000001</v>
      </c>
      <c r="D90" s="12">
        <v>2.5000000000000001E-3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-0.42499999999999999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5">
      <c r="B91" s="13">
        <f t="shared" si="4"/>
        <v>39417</v>
      </c>
      <c r="C91" s="12">
        <v>3.8624999999999998</v>
      </c>
      <c r="D91" s="12">
        <v>2.5000000000000001E-3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-0.42499999999999999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5">
      <c r="B92" s="13">
        <f t="shared" si="4"/>
        <v>39448</v>
      </c>
      <c r="C92" s="12">
        <v>3.94</v>
      </c>
      <c r="D92" s="12">
        <v>2.5000000000000001E-3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-0.42499999999999999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5">
      <c r="B93" s="13">
        <f t="shared" si="4"/>
        <v>39479</v>
      </c>
      <c r="C93" s="12">
        <v>3.8250000000000002</v>
      </c>
      <c r="D93" s="12">
        <v>2.5000000000000001E-3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-0.42499999999999999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5">
      <c r="B94" s="13">
        <f t="shared" si="4"/>
        <v>39508</v>
      </c>
      <c r="C94" s="12">
        <v>3.6829999999999998</v>
      </c>
      <c r="D94" s="12">
        <v>2.5000000000000001E-3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-0.42499999999999999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5">
      <c r="B95" s="13">
        <f t="shared" si="4"/>
        <v>39539</v>
      </c>
      <c r="C95" s="12">
        <v>3.5129999999999999</v>
      </c>
      <c r="D95" s="12">
        <v>2.5000000000000001E-3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-0.49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5">
      <c r="B96" s="13">
        <f t="shared" si="4"/>
        <v>39569</v>
      </c>
      <c r="C96" s="12">
        <v>3.508</v>
      </c>
      <c r="D96" s="12">
        <v>2.5000000000000001E-3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-0.49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5">
      <c r="B97" s="13">
        <f t="shared" si="4"/>
        <v>39600</v>
      </c>
      <c r="C97" s="12">
        <v>3.54</v>
      </c>
      <c r="D97" s="12">
        <v>2.5000000000000001E-3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-0.49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5">
      <c r="B98" s="13">
        <f t="shared" si="4"/>
        <v>39630</v>
      </c>
      <c r="C98" s="12">
        <v>3.5859999999999999</v>
      </c>
      <c r="D98" s="12">
        <v>2.5000000000000001E-3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-0.49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5">
      <c r="B99" s="13">
        <f t="shared" si="4"/>
        <v>39661</v>
      </c>
      <c r="C99" s="12">
        <v>3.6190000000000002</v>
      </c>
      <c r="D99" s="12">
        <v>2.5000000000000001E-3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-0.49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5">
      <c r="B100" s="13">
        <f t="shared" si="4"/>
        <v>39692</v>
      </c>
      <c r="C100" s="12">
        <v>3.6190000000000002</v>
      </c>
      <c r="D100" s="12">
        <v>2.5000000000000001E-3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-0.49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39722</v>
      </c>
      <c r="C101" s="12">
        <v>3.6230000000000002</v>
      </c>
      <c r="D101" s="12">
        <v>2.5000000000000001E-3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-0.49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39753</v>
      </c>
      <c r="C102" s="12">
        <v>3.7869999999999999</v>
      </c>
      <c r="D102" s="12">
        <v>2.5000000000000001E-3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-0.46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5">
      <c r="B103" s="13">
        <f t="shared" si="4"/>
        <v>39783</v>
      </c>
      <c r="C103" s="12">
        <v>3.9550000000000001</v>
      </c>
      <c r="D103" s="12">
        <v>2.5000000000000001E-3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-0.46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5">
      <c r="B104" s="13">
        <f t="shared" si="4"/>
        <v>39814</v>
      </c>
      <c r="C104" s="12">
        <v>4.0350000000000001</v>
      </c>
      <c r="D104" s="12">
        <v>2.5000000000000001E-3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-0.46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5">
      <c r="B105" s="13">
        <f t="shared" si="4"/>
        <v>39845</v>
      </c>
      <c r="C105" s="12">
        <v>3.92</v>
      </c>
      <c r="D105" s="12">
        <v>2.5000000000000001E-3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-0.46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5">
      <c r="B106" s="13">
        <f t="shared" si="4"/>
        <v>39873</v>
      </c>
      <c r="C106" s="12">
        <v>3.778</v>
      </c>
      <c r="D106" s="12">
        <v>2.5000000000000001E-3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-0.46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5">
      <c r="B107" s="13">
        <f t="shared" si="4"/>
        <v>39904</v>
      </c>
      <c r="C107" s="12">
        <v>3.6080000000000001</v>
      </c>
      <c r="D107" s="12">
        <v>2.5000000000000001E-3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-0.56999999999999995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5">
      <c r="C108" s="12">
        <v>3.6030000000000002</v>
      </c>
      <c r="D108" s="12">
        <v>2.5000000000000001E-3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-0.56999999999999995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5">
      <c r="C109" s="12">
        <v>3.6349999999999998</v>
      </c>
      <c r="D109" s="12">
        <v>2.5000000000000001E-3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-0.56999999999999995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5">
      <c r="C110" s="12">
        <v>3.681</v>
      </c>
      <c r="D110" s="12">
        <v>2.5000000000000001E-3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-0.56999999999999995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5">
      <c r="C111" s="12">
        <v>3.714</v>
      </c>
      <c r="D111" s="12">
        <v>2.5000000000000001E-3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-0.56999999999999995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5">
      <c r="C112" s="12">
        <v>3.714</v>
      </c>
      <c r="D112" s="12">
        <v>2.5000000000000001E-3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-0.56999999999999995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5">
      <c r="C113" s="12">
        <v>3.718</v>
      </c>
      <c r="D113" s="12">
        <v>2.5000000000000001E-3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-0.56999999999999995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5">
      <c r="C114" s="12">
        <v>3.8820000000000001</v>
      </c>
      <c r="D114" s="12">
        <v>2.5000000000000001E-3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5">
      <c r="C115" s="12">
        <v>4.05</v>
      </c>
      <c r="D115" s="12">
        <v>2.5000000000000001E-3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5">
      <c r="C116" s="12">
        <v>4.1325000000000003</v>
      </c>
      <c r="D116" s="12">
        <v>2.5000000000000001E-3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5">
      <c r="C117" s="12">
        <v>4.0175000000000001</v>
      </c>
      <c r="D117" s="12">
        <v>2.5000000000000001E-3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5">
      <c r="C118" s="12">
        <v>3.8755000000000002</v>
      </c>
      <c r="D118" s="12">
        <v>2.5000000000000001E-3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5">
      <c r="C119" s="12">
        <v>3.7054999999999998</v>
      </c>
      <c r="D119" s="12">
        <v>2.5000000000000001E-3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5">
      <c r="C120" s="12">
        <v>3.7004999999999999</v>
      </c>
      <c r="D120" s="12">
        <v>2.5000000000000001E-3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5">
      <c r="C121" s="12">
        <v>3.7324999999999999</v>
      </c>
      <c r="D121" s="12">
        <v>2.5000000000000001E-3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5">
      <c r="C122" s="12">
        <v>3.7785000000000002</v>
      </c>
      <c r="D122" s="12">
        <v>2.5000000000000001E-3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5">
      <c r="C123" s="12">
        <v>3.8115000000000001</v>
      </c>
      <c r="D123" s="12">
        <v>2.5000000000000001E-3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5">
      <c r="C124" s="12">
        <v>3.8115000000000001</v>
      </c>
      <c r="D124" s="12">
        <v>2.5000000000000001E-3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5">
      <c r="C125" s="12">
        <v>3.8155000000000001</v>
      </c>
      <c r="D125" s="12">
        <v>2.5000000000000001E-3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5">
      <c r="C126" s="12">
        <v>3.9794999999999998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-0.56499999999999995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5">
      <c r="C127" s="12">
        <v>4.1475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-0.56499999999999995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5">
      <c r="C128" s="12">
        <v>4.2324999999999999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-0.56499999999999995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5">
      <c r="C129" s="12">
        <v>4.1174999999999997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-0.56499999999999995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5">
      <c r="C130" s="12">
        <v>3.9754999999999998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-0.56499999999999995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5">
      <c r="C131" s="12">
        <v>3.8054999999999999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5">
      <c r="C132" s="12">
        <v>3.8005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5">
      <c r="C133" s="12">
        <v>3.8325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5">
      <c r="C134" s="12">
        <v>3.8784999999999998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5">
      <c r="C135" s="12">
        <v>3.9115000000000002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5">
      <c r="C136" s="12">
        <v>3.9115000000000002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5">
      <c r="C137" s="12">
        <v>3.9155000000000002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5">
      <c r="C138" s="12">
        <v>4.0795000000000003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-0.52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5">
      <c r="C139" s="12">
        <v>4.2474999999999996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-0.52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5">
      <c r="C140" s="12">
        <v>4.335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-0.52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5">
      <c r="C141" s="12">
        <v>4.22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-0.52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5">
      <c r="C142" s="12">
        <v>4.0780000000000003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-0.52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5">
      <c r="C143" s="12">
        <v>3.9079999999999999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5">
      <c r="C144" s="12">
        <v>3.903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5">
      <c r="C145" s="12">
        <v>3.9350000000000001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5">
      <c r="C146" s="12">
        <v>3.9809999999999999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5">
      <c r="C147" s="12">
        <v>4.0140000000000002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5">
      <c r="C148" s="12">
        <v>4.0140000000000002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5">
      <c r="C149" s="12">
        <v>4.0179999999999998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5">
      <c r="C150" s="12">
        <v>4.1820000000000004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-0.57299999999999995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5">
      <c r="C151" s="12">
        <v>4.3499999999999996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-0.57299999999999995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5">
      <c r="C152" s="12">
        <v>4.4400000000000004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-0.57299999999999995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5">
      <c r="C153" s="12">
        <v>4.3250000000000002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-0.57299999999999995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5">
      <c r="C154" s="12">
        <v>4.1829999999999998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-0.57299999999999995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5">
      <c r="C155" s="12">
        <v>4.0129999999999999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5">
      <c r="C156" s="12">
        <v>4.008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5">
      <c r="C157" s="12">
        <v>4.04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5">
      <c r="C158" s="12">
        <v>4.0860000000000003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5">
      <c r="C159" s="12">
        <v>4.1189999999999998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5">
      <c r="C160" s="12">
        <v>4.1189999999999998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5">
      <c r="C161" s="12">
        <v>4.1230000000000002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5">
      <c r="C162" s="12">
        <v>4.2869999999999999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-0.61299999999999999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5">
      <c r="C163" s="12">
        <v>4.4550000000000001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-0.61299999999999999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5">
      <c r="C164" s="12">
        <v>4.5475000000000003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-0.61299999999999999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5">
      <c r="C165" s="12">
        <v>4.4325000000000001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-0.61299999999999999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5">
      <c r="C166" s="12">
        <v>4.2904999999999998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-0.61299999999999999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5">
      <c r="C167" s="12">
        <v>4.1204999999999998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5">
      <c r="C168" s="12">
        <v>4.1154999999999999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5">
      <c r="C169" s="12">
        <v>4.1475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5">
      <c r="C170" s="12">
        <v>4.1935000000000002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5">
      <c r="C171" s="12">
        <v>4.2264999999999997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5">
      <c r="C172" s="12">
        <v>4.2264999999999997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5">
      <c r="C173" s="12">
        <v>4.2305000000000001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5">
      <c r="C174" s="12">
        <v>4.3944999999999999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-0.67300000000000004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5">
      <c r="C175" s="12">
        <v>4.5625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-0.67300000000000004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5">
      <c r="C176" s="12">
        <v>4.6574999999999998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-0.67300000000000004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5">
      <c r="C177" s="12">
        <v>4.5425000000000004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-0.67300000000000004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5">
      <c r="C178" s="12">
        <v>4.4005000000000001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-0.67300000000000004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5">
      <c r="C179" s="12">
        <v>4.2305000000000001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5">
      <c r="C180" s="12">
        <v>4.2255000000000003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5">
      <c r="C181" s="12">
        <v>4.2575000000000003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5">
      <c r="C182" s="12">
        <v>4.3034999999999997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5">
      <c r="C183" s="12">
        <v>4.3365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5">
      <c r="C184" s="12">
        <v>4.3365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5">
      <c r="C185" s="12">
        <v>4.3404999999999996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5">
      <c r="C186" s="12">
        <v>4.5045000000000002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5">
      <c r="C187" s="12">
        <v>4.6725000000000003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5">
      <c r="C188" s="12">
        <v>4.7699999999999996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5">
      <c r="C189" s="12">
        <v>4.6550000000000002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5">
      <c r="C190" s="12">
        <v>4.5129999999999999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5">
      <c r="C191" s="12">
        <v>4.343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5">
      <c r="C192" s="12">
        <v>4.3380000000000001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5">
      <c r="C193" s="12">
        <v>4.37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5">
      <c r="C194" s="12">
        <v>4.4160000000000004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5">
      <c r="C195" s="12">
        <v>4.4489999999999998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5">
      <c r="C196" s="12">
        <v>4.4489999999999998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5">
      <c r="C197" s="12">
        <v>4.4530000000000003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5">
      <c r="C198" s="12">
        <v>4.617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5">
      <c r="C199" s="12">
        <v>4.7850000000000001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5">
      <c r="C200" s="12">
        <v>4.8849999999999998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5">
      <c r="C201" s="12">
        <v>4.7699999999999996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5">
      <c r="C202" s="12">
        <v>4.6280000000000001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5">
      <c r="C203" s="12">
        <v>4.4580000000000002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5">
      <c r="C204" s="12">
        <v>4.4530000000000003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5">
      <c r="C205" s="12">
        <v>4.4850000000000003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5">
      <c r="C206" s="12">
        <v>4.5309999999999997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5">
      <c r="C207" s="12">
        <v>4.5640000000000001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5">
      <c r="C208" s="12">
        <v>4.5640000000000001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5">
      <c r="C209" s="12">
        <v>4.5679999999999996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5">
      <c r="C210" s="12">
        <v>4.7320000000000002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5">
      <c r="C211" s="12">
        <v>4.9000000000000004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5">
      <c r="C212" s="12">
        <v>5.0025000000000004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5">
      <c r="C213" s="12">
        <v>4.8875000000000002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5">
      <c r="C214" s="12">
        <v>4.7454999999999998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5">
      <c r="C215" s="12">
        <v>4.5754999999999999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5">
      <c r="C216" s="12">
        <v>4.5705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5">
      <c r="C217" s="12">
        <v>4.6025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5">
      <c r="C218" s="12">
        <v>4.6485000000000003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5">
      <c r="C219" s="12">
        <v>4.6814999999999998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5">
      <c r="C220" s="12">
        <v>4.6814999999999998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5">
      <c r="C221" s="12">
        <v>4.6855000000000002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5">
      <c r="C222" s="12">
        <v>4.8494999999999999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5">
      <c r="C223" s="12">
        <v>5.0175000000000001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5">
      <c r="C224" s="12">
        <v>5.1224999999999996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5">
      <c r="C225" s="12">
        <v>5.0075000000000003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5">
      <c r="C226" s="12">
        <v>4.8654999999999999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5">
      <c r="C227" s="12">
        <v>4.6955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5">
      <c r="C228" s="12">
        <v>4.6905000000000001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5">
      <c r="C229" s="12">
        <v>4.7225000000000001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5">
      <c r="C230" s="12">
        <v>4.7685000000000004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5">
      <c r="C231" s="12">
        <v>4.8014999999999999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5">
      <c r="C232" s="12">
        <v>4.8014999999999999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5">
      <c r="C233" s="12">
        <v>4.8055000000000003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5">
      <c r="C234" s="12">
        <v>4.9695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5">
      <c r="C235" s="12">
        <v>5.1375000000000002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5">
      <c r="C236" s="12">
        <v>5.2424999999999997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5">
      <c r="C237" s="12">
        <v>5.1275000000000004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5">
      <c r="C238" s="12">
        <v>4.9855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5">
      <c r="C239" s="12">
        <v>4.8155000000000001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5">
      <c r="C240" s="12">
        <v>4.8105000000000002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5">
      <c r="C241" s="12">
        <v>4.8425000000000002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5">
      <c r="C242" s="12">
        <v>4.8884999999999996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5">
      <c r="C243" s="12">
        <v>4.9215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5">
      <c r="C244" s="12">
        <v>4.9215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5">
      <c r="C245" s="12">
        <v>4.9255000000000004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5">
      <c r="C246" s="12">
        <v>5.0895000000000001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5">
      <c r="C247" s="12">
        <v>5.2575000000000003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5">
      <c r="C248" s="12">
        <v>5.3624999999999998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5">
      <c r="C249" s="12">
        <v>5.2474999999999996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5">
      <c r="C250" s="12">
        <v>5.1055000000000001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5">
      <c r="C251" s="12">
        <v>4.9355000000000002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5">
      <c r="C252" s="12">
        <v>4.9305000000000003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5">
      <c r="C253" s="12">
        <v>4.9625000000000004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5">
      <c r="C254" s="12">
        <v>5.0084999999999997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5">
      <c r="C255" s="12">
        <v>5.0415000000000001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5">
      <c r="C256" s="12">
        <v>5.0415000000000001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5">
      <c r="C257" s="12">
        <v>5.0454999999999997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5">
      <c r="C258" s="12">
        <v>5.2095000000000002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5.3775000000000004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5.4824999999999999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5.3674999999999997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5.2255000000000003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5.0555000000000003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5.0505000000000004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5.0824999999999996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5.1284999999999998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5.1615000000000002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5.1615000000000002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5.1654999999999998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5.3295000000000003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5.4974999999999996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5.6025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5.4874999999999998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5.3455000000000004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5.1755000000000004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5.1704999999999997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5.2024999999999997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5.2484999999999999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5.2815000000000003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5.2815000000000003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5.2854999999999999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5.4494999999999996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5.6174999999999997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5.7225000000000001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5.6074999999999999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5.4654999999999996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5.2954999999999997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5.2904999999999998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5.3224999999999998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5.3685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5.4015000000000004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5.4015000000000004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5.4055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5.5694999999999997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5.7374999999999998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0.199999999999999" x14ac:dyDescent="0.2"/>
  <cols>
    <col min="1" max="1" width="30.88671875" style="131" customWidth="1"/>
    <col min="2" max="2" width="9.33203125" style="131" hidden="1" customWidth="1"/>
    <col min="3" max="5" width="9.109375" style="131" customWidth="1"/>
    <col min="6" max="6" width="9.6640625" style="131" customWidth="1"/>
    <col min="7" max="7" width="13" style="131" customWidth="1"/>
    <col min="8" max="9" width="9.6640625" style="131" hidden="1" customWidth="1"/>
    <col min="10" max="10" width="13" style="131" customWidth="1"/>
    <col min="11" max="12" width="9.6640625" style="131" hidden="1" customWidth="1"/>
    <col min="13" max="14" width="9.6640625" style="131" customWidth="1"/>
    <col min="15" max="15" width="12.109375" style="131" customWidth="1"/>
    <col min="16" max="17" width="9.6640625" style="131" hidden="1" customWidth="1"/>
    <col min="18" max="18" width="9.6640625" style="131" customWidth="1"/>
    <col min="19" max="19" width="12.5546875" style="131" customWidth="1"/>
    <col min="20" max="22" width="9.6640625" style="131" hidden="1" customWidth="1"/>
    <col min="23" max="27" width="9.6640625" style="131" customWidth="1"/>
    <col min="28" max="28" width="10.44140625" style="131" customWidth="1"/>
    <col min="29" max="29" width="12" style="131" bestFit="1" customWidth="1"/>
    <col min="30" max="31" width="9.88671875" style="142" bestFit="1" customWidth="1"/>
    <col min="32" max="32" width="14.88671875" style="131" customWidth="1"/>
    <col min="33" max="140" width="9.10937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thickBot="1" x14ac:dyDescent="0.25">
      <c r="C3" s="131">
        <v>21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18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3.2" x14ac:dyDescent="0.25">
      <c r="A6" s="147">
        <f>+crvDate</f>
        <v>37154</v>
      </c>
    </row>
    <row r="7" spans="1:140" ht="10.5" hidden="1" customHeight="1" x14ac:dyDescent="0.25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3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65" customHeight="1" x14ac:dyDescent="0.2">
      <c r="A9" s="160" t="s">
        <v>133</v>
      </c>
      <c r="B9" s="142" t="s">
        <v>164</v>
      </c>
      <c r="C9" s="134">
        <f>'[9]Power Desk Daily Price'!$AC9</f>
        <v>22.795238095238101</v>
      </c>
      <c r="D9" s="134">
        <f ca="1">IF(ISERROR((AVERAGE(OFFSET('[9]Curve Summary'!$D$6,23,0,4,1))*4+ 21* '[9]Curve Summary Backup'!$D$38)/25), '[9]Curve Summary Backup'!$D$38,(AVERAGE(OFFSET('[9]Curve Summary'!$D$6,23,0,4,1))*4+ 21* '[9]Curve Summary Backup'!$D$38)/25)</f>
        <v>27</v>
      </c>
      <c r="E9" s="134">
        <f>VLOOKUP(E$7,'[9]Curve Summary'!$A$7:$AG$54,4)</f>
        <v>34</v>
      </c>
      <c r="F9" s="161">
        <f t="shared" ref="F9:F15" ca="1" si="0">(C9*C$5+D9*D$5+E9*E$5)/(SUM(C$5:E$5))</f>
        <v>28.09007263922518</v>
      </c>
      <c r="G9" s="134">
        <f t="shared" ref="G9:G15" si="1">AVERAGE(H9:I9)</f>
        <v>32.625</v>
      </c>
      <c r="H9" s="134">
        <f t="shared" ref="H9:I15" si="2">AG9</f>
        <v>33.75</v>
      </c>
      <c r="I9" s="134">
        <f t="shared" si="2"/>
        <v>31.5</v>
      </c>
      <c r="J9" s="134">
        <f t="shared" ref="J9:J15" si="3">AVERAGE(K9:L9)</f>
        <v>27.625</v>
      </c>
      <c r="K9" s="134">
        <f t="shared" ref="K9:N15" si="4">AI9</f>
        <v>28</v>
      </c>
      <c r="L9" s="134">
        <f t="shared" si="4"/>
        <v>27.25</v>
      </c>
      <c r="M9" s="134">
        <f t="shared" si="4"/>
        <v>26.5</v>
      </c>
      <c r="N9" s="134">
        <f t="shared" si="4"/>
        <v>28</v>
      </c>
      <c r="O9" s="134">
        <f t="shared" ref="O9:O15" si="5">AVERAGE(P9:Q9)</f>
        <v>44.5</v>
      </c>
      <c r="P9" s="132">
        <f t="shared" ref="P9:R15" si="6">AM9</f>
        <v>40.5</v>
      </c>
      <c r="Q9" s="134">
        <f t="shared" si="6"/>
        <v>48.5</v>
      </c>
      <c r="R9" s="134">
        <f t="shared" si="6"/>
        <v>40.5</v>
      </c>
      <c r="S9" s="134">
        <f t="shared" ref="S9:S15" si="7">AVERAGE(T9:V9)</f>
        <v>34.416666666666664</v>
      </c>
      <c r="T9" s="134">
        <f t="shared" ref="T9:V15" si="8">AP9</f>
        <v>35.25</v>
      </c>
      <c r="U9" s="134">
        <f t="shared" si="8"/>
        <v>33</v>
      </c>
      <c r="V9" s="134">
        <f t="shared" si="8"/>
        <v>35</v>
      </c>
      <c r="W9" s="161">
        <f>SUM(AG28:AR28)/SUM($AG$5:$AR$5)</f>
        <v>34.026470588235291</v>
      </c>
      <c r="X9" s="134">
        <f>SUM(AS28:BD28)/SUM($AS$5:$BD$5)</f>
        <v>36.041176470588233</v>
      </c>
      <c r="Y9" s="134">
        <f>SUM(BE28:BR28)/SUM($BE$5:$BR$5)</f>
        <v>35.595671140939601</v>
      </c>
      <c r="Z9" s="134">
        <f>SUM(BQ28:CB28)/SUM($BQ$5:$CB$5)</f>
        <v>35.770274509803919</v>
      </c>
      <c r="AA9" s="134">
        <f t="shared" ref="AA9:AA15" si="9">SUM(CC28:DX28)/SUM($CC$5:$DX$5)</f>
        <v>36.573294117647052</v>
      </c>
      <c r="AB9" s="135">
        <f t="shared" ref="AB9:AB15" si="10">SUM(DY28:EJ28)/SUM($DY$5:$EJ$5)</f>
        <v>37.759453125</v>
      </c>
      <c r="AC9" s="162">
        <f t="shared" ref="AC9:AC15" ca="1" si="11">(C9*C$5+D9*D$5+E9*E$5+SUM(AG28:EJ28))/(SUM(C$5:E$5)+SUM($AG$5:$EJ$5))</f>
        <v>35.954490575186362</v>
      </c>
      <c r="AD9" s="163"/>
      <c r="AE9" s="163"/>
      <c r="AF9" s="164"/>
      <c r="AG9" s="132">
        <f>VLOOKUP(AG$7,'[9]Curve Summary'!$A$7:$AG$161,4)</f>
        <v>33.75</v>
      </c>
      <c r="AH9" s="132">
        <f>VLOOKUP(AH$7,'[9]Curve Summary'!$A$7:$AG$161,4)</f>
        <v>31.5</v>
      </c>
      <c r="AI9" s="132">
        <f>VLOOKUP(AI$7,'[9]Curve Summary'!$A$7:$AG$161,4)</f>
        <v>28</v>
      </c>
      <c r="AJ9" s="132">
        <f>VLOOKUP(AJ$7,'[9]Curve Summary'!$A$7:$AG$161,4)</f>
        <v>27.25</v>
      </c>
      <c r="AK9" s="132">
        <f>VLOOKUP(AK$7,'[9]Curve Summary'!$A$7:$AG$161,4)</f>
        <v>26.5</v>
      </c>
      <c r="AL9" s="132">
        <f>VLOOKUP(AL$7,'[9]Curve Summary'!$A$7:$AG$161,4)</f>
        <v>28</v>
      </c>
      <c r="AM9" s="132">
        <f>VLOOKUP(AM$7,'[9]Curve Summary'!$A$7:$AG$161,4)</f>
        <v>40.5</v>
      </c>
      <c r="AN9" s="132">
        <f>VLOOKUP(AN$7,'[9]Curve Summary'!$A$7:$AG$161,4)</f>
        <v>48.5</v>
      </c>
      <c r="AO9" s="132">
        <f>VLOOKUP(AO$7,'[9]Curve Summary'!$A$7:$AG$161,4)</f>
        <v>40.5</v>
      </c>
      <c r="AP9" s="132">
        <f>VLOOKUP(AP$7,'[9]Curve Summary'!$A$7:$AG$161,4)</f>
        <v>35.25</v>
      </c>
      <c r="AQ9" s="132">
        <f>VLOOKUP(AQ$7,'[9]Curve Summary'!$A$7:$AG$161,4)</f>
        <v>33</v>
      </c>
      <c r="AR9" s="132">
        <f>VLOOKUP(AR$7,'[9]Curve Summary'!$A$7:$AG$161,4)</f>
        <v>35</v>
      </c>
      <c r="AS9" s="132">
        <f>VLOOKUP(AS$7,'[9]Curve Summary'!$A$7:$AG$161,4)</f>
        <v>38</v>
      </c>
      <c r="AT9" s="132">
        <f>VLOOKUP(AT$7,'[9]Curve Summary'!$A$7:$AG$161,4)</f>
        <v>35</v>
      </c>
      <c r="AU9" s="132">
        <f>VLOOKUP(AU$7,'[9]Curve Summary'!$A$7:$AG$161,4)</f>
        <v>31</v>
      </c>
      <c r="AV9" s="132">
        <f>VLOOKUP(AV$7,'[9]Curve Summary'!$A$7:$AG$161,4)</f>
        <v>29.5</v>
      </c>
      <c r="AW9" s="132">
        <f>VLOOKUP(AW$7,'[9]Curve Summary'!$A$7:$AG$161,4)</f>
        <v>25</v>
      </c>
      <c r="AX9" s="132">
        <f>VLOOKUP(AX$7,'[9]Curve Summary'!$A$7:$AG$161,4)</f>
        <v>26</v>
      </c>
      <c r="AY9" s="132">
        <f>VLOOKUP(AY$7,'[9]Curve Summary'!$A$7:$AG$161,4)</f>
        <v>45</v>
      </c>
      <c r="AZ9" s="132">
        <f>VLOOKUP(AZ$7,'[9]Curve Summary'!$A$7:$AG$161,4)</f>
        <v>53</v>
      </c>
      <c r="BA9" s="132">
        <f>VLOOKUP(BA$7,'[9]Curve Summary'!$A$7:$AG$161,4)</f>
        <v>42.5</v>
      </c>
      <c r="BB9" s="132">
        <f>VLOOKUP(BB$7,'[9]Curve Summary'!$A$7:$AG$161,4)</f>
        <v>36</v>
      </c>
      <c r="BC9" s="132">
        <f>VLOOKUP(BC$7,'[9]Curve Summary'!$A$7:$AG$161,4)</f>
        <v>34</v>
      </c>
      <c r="BD9" s="132">
        <f>VLOOKUP(BD$7,'[9]Curve Summary'!$A$7:$AG$161,4)</f>
        <v>37</v>
      </c>
      <c r="BE9" s="132">
        <f>VLOOKUP(BE$7,'[9]Curve Summary'!$A$7:$AG$161,4)</f>
        <v>37.119999999999997</v>
      </c>
      <c r="BF9" s="132">
        <f>VLOOKUP(BF$7,'[9]Curve Summary'!$A$7:$AG$161,4)</f>
        <v>34.619999999999997</v>
      </c>
      <c r="BG9" s="132">
        <f>VLOOKUP(BG$7,'[9]Curve Summary'!$A$7:$AG$161,4)</f>
        <v>31.28</v>
      </c>
      <c r="BH9" s="132">
        <f>VLOOKUP(BH$7,'[9]Curve Summary'!$A$7:$AG$161,4)</f>
        <v>30.03</v>
      </c>
      <c r="BI9" s="132">
        <f>VLOOKUP(BI$7,'[9]Curve Summary'!$A$7:$AG$161,4)</f>
        <v>26.27</v>
      </c>
      <c r="BJ9" s="132">
        <f>VLOOKUP(BJ$7,'[9]Curve Summary'!$A$7:$AG$161,4)</f>
        <v>27.11</v>
      </c>
      <c r="BK9" s="132">
        <f>VLOOKUP(BK$7,'[9]Curve Summary'!$A$7:$AG$161,4)</f>
        <v>43.05</v>
      </c>
      <c r="BL9" s="132">
        <f>VLOOKUP(BL$7,'[9]Curve Summary'!$A$7:$AG$161,4)</f>
        <v>49.77</v>
      </c>
      <c r="BM9" s="132">
        <f>VLOOKUP(BM$7,'[9]Curve Summary'!$A$7:$AG$161,4)</f>
        <v>40.98</v>
      </c>
      <c r="BN9" s="132">
        <f>VLOOKUP(BN$7,'[9]Curve Summary'!$A$7:$AG$161,4)</f>
        <v>35.53</v>
      </c>
      <c r="BO9" s="132">
        <f>VLOOKUP(BO$7,'[9]Curve Summary'!$A$7:$AG$161,4)</f>
        <v>33.86</v>
      </c>
      <c r="BP9" s="132">
        <f>VLOOKUP(BP$7,'[9]Curve Summary'!$A$7:$AG$161,4)</f>
        <v>36.39</v>
      </c>
      <c r="BQ9" s="132">
        <f>VLOOKUP(BQ$7,'[9]Curve Summary'!$A$7:$AG$161,4)</f>
        <v>37.14</v>
      </c>
      <c r="BR9" s="132">
        <f>VLOOKUP(BR$7,'[9]Curve Summary'!$A$7:$AG$161,4)</f>
        <v>35</v>
      </c>
      <c r="BS9" s="132">
        <f>VLOOKUP(BS$7,'[9]Curve Summary'!$A$7:$AG$161,4)</f>
        <v>32.14</v>
      </c>
      <c r="BT9" s="132">
        <f>VLOOKUP(BT$7,'[9]Curve Summary'!$A$7:$AG$161,4)</f>
        <v>31.07</v>
      </c>
      <c r="BU9" s="132">
        <f>VLOOKUP(BU$7,'[9]Curve Summary'!$A$7:$AG$161,4)</f>
        <v>27.85</v>
      </c>
      <c r="BV9" s="132">
        <f>VLOOKUP(BV$7,'[9]Curve Summary'!$A$7:$AG$161,4)</f>
        <v>28.57</v>
      </c>
      <c r="BW9" s="132">
        <f>VLOOKUP(BW$7,'[9]Curve Summary'!$A$7:$AG$161,4)</f>
        <v>42.21</v>
      </c>
      <c r="BX9" s="132">
        <f>VLOOKUP(BX$7,'[9]Curve Summary'!$A$7:$AG$161,4)</f>
        <v>47.97</v>
      </c>
      <c r="BY9" s="132">
        <f>VLOOKUP(BY$7,'[9]Curve Summary'!$A$7:$AG$161,4)</f>
        <v>40.44</v>
      </c>
      <c r="BZ9" s="132">
        <f>VLOOKUP(BZ$7,'[9]Curve Summary'!$A$7:$AG$161,4)</f>
        <v>35.78</v>
      </c>
      <c r="CA9" s="132">
        <f>VLOOKUP(CA$7,'[9]Curve Summary'!$A$7:$AG$161,4)</f>
        <v>34.35</v>
      </c>
      <c r="CB9" s="132">
        <f>VLOOKUP(CB$7,'[9]Curve Summary'!$A$7:$AG$161,4)</f>
        <v>36.520000000000003</v>
      </c>
      <c r="CC9" s="132">
        <f>VLOOKUP(CC$7,'[9]Curve Summary'!$A$7:$AG$161,4)</f>
        <v>37.26</v>
      </c>
      <c r="CD9" s="132">
        <f>VLOOKUP(CD$7,'[9]Curve Summary'!$A$7:$AG$161,4)</f>
        <v>35.32</v>
      </c>
      <c r="CE9" s="132">
        <f>VLOOKUP(CE$7,'[9]Curve Summary'!$A$7:$AG$161,4)</f>
        <v>32.72</v>
      </c>
      <c r="CF9" s="132">
        <f>VLOOKUP(CF$7,'[9]Curve Summary'!$A$7:$AG$161,4)</f>
        <v>31.76</v>
      </c>
      <c r="CG9" s="132">
        <f>VLOOKUP(CG$7,'[9]Curve Summary'!$A$7:$AG$161,4)</f>
        <v>28.84</v>
      </c>
      <c r="CH9" s="132">
        <f>VLOOKUP(CH$7,'[9]Curve Summary'!$A$7:$AG$161,4)</f>
        <v>29.5</v>
      </c>
      <c r="CI9" s="132">
        <f>VLOOKUP(CI$7,'[9]Curve Summary'!$A$7:$AG$161,4)</f>
        <v>41.86</v>
      </c>
      <c r="CJ9" s="132">
        <f>VLOOKUP(CJ$7,'[9]Curve Summary'!$A$7:$AG$161,4)</f>
        <v>47.07</v>
      </c>
      <c r="CK9" s="132">
        <f>VLOOKUP(CK$7,'[9]Curve Summary'!$A$7:$AG$161,4)</f>
        <v>40.25</v>
      </c>
      <c r="CL9" s="132">
        <f>VLOOKUP(CL$7,'[9]Curve Summary'!$A$7:$AG$161,4)</f>
        <v>36.03</v>
      </c>
      <c r="CM9" s="132">
        <f>VLOOKUP(CM$7,'[9]Curve Summary'!$A$7:$AG$161,4)</f>
        <v>34.729999999999997</v>
      </c>
      <c r="CN9" s="132">
        <f>VLOOKUP(CN$7,'[9]Curve Summary'!$A$7:$AG$161,4)</f>
        <v>36.700000000000003</v>
      </c>
      <c r="CO9" s="132">
        <f>VLOOKUP(CO$7,'[9]Curve Summary'!$A$7:$AG$161,4)</f>
        <v>37.369999999999997</v>
      </c>
      <c r="CP9" s="132">
        <f>VLOOKUP(CP$7,'[9]Curve Summary'!$A$7:$AG$161,4)</f>
        <v>35.61</v>
      </c>
      <c r="CQ9" s="132">
        <f>VLOOKUP(CQ$7,'[9]Curve Summary'!$A$7:$AG$161,4)</f>
        <v>33.270000000000003</v>
      </c>
      <c r="CR9" s="132">
        <f>VLOOKUP(CR$7,'[9]Curve Summary'!$A$7:$AG$161,4)</f>
        <v>32.4</v>
      </c>
      <c r="CS9" s="132">
        <f>VLOOKUP(CS$7,'[9]Curve Summary'!$A$7:$AG$161,4)</f>
        <v>29.76</v>
      </c>
      <c r="CT9" s="132">
        <f>VLOOKUP(CT$7,'[9]Curve Summary'!$A$7:$AG$161,4)</f>
        <v>30.35</v>
      </c>
      <c r="CU9" s="132">
        <f>VLOOKUP(CU$7,'[9]Curve Summary'!$A$7:$AG$161,4)</f>
        <v>41.56</v>
      </c>
      <c r="CV9" s="132">
        <f>VLOOKUP(CV$7,'[9]Curve Summary'!$A$7:$AG$161,4)</f>
        <v>46.29</v>
      </c>
      <c r="CW9" s="132">
        <f>VLOOKUP(CW$7,'[9]Curve Summary'!$A$7:$AG$161,4)</f>
        <v>40.11</v>
      </c>
      <c r="CX9" s="132">
        <f>VLOOKUP(CX$7,'[9]Curve Summary'!$A$7:$AG$161,4)</f>
        <v>36.29</v>
      </c>
      <c r="CY9" s="132">
        <f>VLOOKUP(CY$7,'[9]Curve Summary'!$A$7:$AG$161,4)</f>
        <v>35.119999999999997</v>
      </c>
      <c r="CZ9" s="132">
        <f>VLOOKUP(CZ$7,'[9]Curve Summary'!$A$7:$AG$161,4)</f>
        <v>36.9</v>
      </c>
      <c r="DA9" s="132">
        <f>VLOOKUP(DA$7,'[9]Curve Summary'!$A$7:$AG$161,4)</f>
        <v>37.79</v>
      </c>
      <c r="DB9" s="132">
        <f>VLOOKUP(DB$7,'[9]Curve Summary'!$A$7:$AG$161,4)</f>
        <v>36.159999999999997</v>
      </c>
      <c r="DC9" s="132">
        <f>VLOOKUP(DC$7,'[9]Curve Summary'!$A$7:$AG$161,4)</f>
        <v>33.97</v>
      </c>
      <c r="DD9" s="132">
        <f>VLOOKUP(DD$7,'[9]Curve Summary'!$A$7:$AG$161,4)</f>
        <v>33.159999999999997</v>
      </c>
      <c r="DE9" s="132">
        <f>VLOOKUP(DE$7,'[9]Curve Summary'!$A$7:$AG$161,4)</f>
        <v>30.69</v>
      </c>
      <c r="DF9" s="132">
        <f>VLOOKUP(DF$7,'[9]Curve Summary'!$A$7:$AG$161,4)</f>
        <v>31.25</v>
      </c>
      <c r="DG9" s="132">
        <f>VLOOKUP(DG$7,'[9]Curve Summary'!$A$7:$AG$161,4)</f>
        <v>41.71</v>
      </c>
      <c r="DH9" s="132">
        <f>VLOOKUP(DH$7,'[9]Curve Summary'!$A$7:$AG$161,4)</f>
        <v>46.12</v>
      </c>
      <c r="DI9" s="132">
        <f>VLOOKUP(DI$7,'[9]Curve Summary'!$A$7:$AG$161,4)</f>
        <v>40.36</v>
      </c>
      <c r="DJ9" s="132">
        <f>VLOOKUP(DJ$7,'[9]Curve Summary'!$A$7:$AG$161,4)</f>
        <v>36.79</v>
      </c>
      <c r="DK9" s="132">
        <f>VLOOKUP(DK$7,'[9]Curve Summary'!$A$7:$AG$161,4)</f>
        <v>35.700000000000003</v>
      </c>
      <c r="DL9" s="132">
        <f>VLOOKUP(DL$7,'[9]Curve Summary'!$A$7:$AG$161,4)</f>
        <v>37.36</v>
      </c>
      <c r="DM9" s="132">
        <f>VLOOKUP(DM$7,'[9]Curve Summary'!$A$7:$AG$161,4)</f>
        <v>38.22</v>
      </c>
      <c r="DN9" s="132">
        <f>VLOOKUP(DN$7,'[9]Curve Summary'!$A$7:$AG$161,4)</f>
        <v>36.69</v>
      </c>
      <c r="DO9" s="132">
        <f>VLOOKUP(DO$7,'[9]Curve Summary'!$A$7:$AG$161,4)</f>
        <v>34.659999999999997</v>
      </c>
      <c r="DP9" s="132">
        <f>VLOOKUP(DP$7,'[9]Curve Summary'!$A$7:$AG$161,4)</f>
        <v>33.9</v>
      </c>
      <c r="DQ9" s="132">
        <f>VLOOKUP(DQ$7,'[9]Curve Summary'!$A$7:$AG$161,4)</f>
        <v>31.6</v>
      </c>
      <c r="DR9" s="132">
        <f>VLOOKUP(DR$7,'[9]Curve Summary'!$A$7:$AG$161,4)</f>
        <v>32.119999999999997</v>
      </c>
      <c r="DS9" s="132">
        <f>VLOOKUP(DS$7,'[9]Curve Summary'!$A$7:$AG$161,4)</f>
        <v>41.87</v>
      </c>
      <c r="DT9" s="132">
        <f>VLOOKUP(DT$7,'[9]Curve Summary'!$A$7:$AG$161,4)</f>
        <v>45.99</v>
      </c>
      <c r="DU9" s="132">
        <f>VLOOKUP(DU$7,'[9]Curve Summary'!$A$7:$AG$161,4)</f>
        <v>40.61</v>
      </c>
      <c r="DV9" s="132">
        <f>VLOOKUP(DV$7,'[9]Curve Summary'!$A$7:$AG$161,4)</f>
        <v>37.29</v>
      </c>
      <c r="DW9" s="132">
        <f>VLOOKUP(DW$7,'[9]Curve Summary'!$A$7:$AG$161,4)</f>
        <v>36.270000000000003</v>
      </c>
      <c r="DX9" s="132">
        <f>VLOOKUP(DX$7,'[9]Curve Summary'!$A$7:$AG$161,4)</f>
        <v>37.82</v>
      </c>
      <c r="DY9" s="132">
        <f>VLOOKUP(DY$7,'[9]Curve Summary'!$A$7:$AG$161,4)</f>
        <v>38.65</v>
      </c>
      <c r="DZ9" s="132">
        <f>VLOOKUP(DZ$7,'[9]Curve Summary'!$A$7:$AG$161,4)</f>
        <v>37.229999999999997</v>
      </c>
      <c r="EA9" s="132">
        <f>VLOOKUP(EA$7,'[9]Curve Summary'!$A$7:$AG$161,4)</f>
        <v>35.33</v>
      </c>
      <c r="EB9" s="132">
        <f>VLOOKUP(EB$7,'[9]Curve Summary'!$A$7:$AG$161,4)</f>
        <v>34.619999999999997</v>
      </c>
      <c r="EC9" s="132">
        <f>VLOOKUP(EC$7,'[9]Curve Summary'!$A$7:$AG$161,4)</f>
        <v>32.479999999999997</v>
      </c>
      <c r="ED9" s="132">
        <f>VLOOKUP(ED$7,'[9]Curve Summary'!$A$7:$AG$161,4)</f>
        <v>32.97</v>
      </c>
      <c r="EE9" s="132">
        <f>VLOOKUP(EE$7,'[9]Curve Summary'!$A$7:$AG$161,4)</f>
        <v>42.06</v>
      </c>
      <c r="EF9" s="132">
        <f>VLOOKUP(EF$7,'[9]Curve Summary'!$A$7:$AG$161,4)</f>
        <v>45.9</v>
      </c>
      <c r="EG9" s="132">
        <f>VLOOKUP(EG$7,'[9]Curve Summary'!$A$7:$AG$161,4)</f>
        <v>40.89</v>
      </c>
      <c r="EH9" s="132">
        <f>VLOOKUP(EH$7,'[9]Curve Summary'!$A$7:$AG$161,4)</f>
        <v>37.79</v>
      </c>
      <c r="EI9" s="132">
        <f>VLOOKUP(EI$7,'[9]Curve Summary'!$A$7:$AG$161,4)</f>
        <v>36.840000000000003</v>
      </c>
      <c r="EJ9" s="132">
        <f>VLOOKUP(EJ$7,'[9]Curve Summary'!$A$7:$AG$161,4)</f>
        <v>38.29</v>
      </c>
    </row>
    <row r="10" spans="1:140" ht="13.65" customHeight="1" x14ac:dyDescent="0.2">
      <c r="A10" s="165" t="s">
        <v>134</v>
      </c>
      <c r="B10" s="166" t="s">
        <v>165</v>
      </c>
      <c r="C10" s="132">
        <f>'[9]Power Desk Daily Price'!$AC10</f>
        <v>23.5</v>
      </c>
      <c r="D10" s="132">
        <f ca="1">IF(ISERROR((AVERAGE(OFFSET('[9]Curve Summary'!$C$6,23,0,4,1))*4+ 21* '[9]Curve Summary Backup'!$C$38)/25), '[9]Curve Summary Backup'!$C$38,(AVERAGE(OFFSET('[9]Curve Summary'!$C$6,23,0,4,1))*4+ 21* '[9]Curve Summary Backup'!$C$38)/25)</f>
        <v>27.75</v>
      </c>
      <c r="E10" s="132">
        <f>VLOOKUP(E$7,'[9]Curve Summary'!$A$7:$AG$55,3)</f>
        <v>34.25</v>
      </c>
      <c r="F10" s="167">
        <f t="shared" ca="1" si="0"/>
        <v>28.656779661016948</v>
      </c>
      <c r="G10" s="132">
        <f t="shared" si="1"/>
        <v>32.450000000000003</v>
      </c>
      <c r="H10" s="132">
        <f t="shared" si="2"/>
        <v>33.5</v>
      </c>
      <c r="I10" s="132">
        <f t="shared" si="2"/>
        <v>31.4</v>
      </c>
      <c r="J10" s="132">
        <f t="shared" si="3"/>
        <v>28.625</v>
      </c>
      <c r="K10" s="132">
        <f t="shared" si="4"/>
        <v>28</v>
      </c>
      <c r="L10" s="132">
        <f t="shared" si="4"/>
        <v>29.25</v>
      </c>
      <c r="M10" s="132">
        <f t="shared" si="4"/>
        <v>29</v>
      </c>
      <c r="N10" s="132">
        <f t="shared" si="4"/>
        <v>30.5</v>
      </c>
      <c r="O10" s="132">
        <f t="shared" si="5"/>
        <v>47.25</v>
      </c>
      <c r="P10" s="132">
        <f t="shared" si="6"/>
        <v>43.5</v>
      </c>
      <c r="Q10" s="132">
        <f t="shared" si="6"/>
        <v>51</v>
      </c>
      <c r="R10" s="132">
        <f t="shared" si="6"/>
        <v>44</v>
      </c>
      <c r="S10" s="132">
        <f t="shared" si="7"/>
        <v>33.333333333333336</v>
      </c>
      <c r="T10" s="132">
        <f t="shared" si="8"/>
        <v>34</v>
      </c>
      <c r="U10" s="132">
        <f t="shared" si="8"/>
        <v>32</v>
      </c>
      <c r="V10" s="132">
        <f t="shared" si="8"/>
        <v>34</v>
      </c>
      <c r="W10" s="167">
        <f t="shared" ref="W10:W15" si="12">SUM(AG29:AR29)/SUM($AG$5:$AR$5)</f>
        <v>35.056862745098037</v>
      </c>
      <c r="X10" s="132">
        <f t="shared" ref="X10:X15" si="13">SUM(AS29:BD29)/SUM($AS$5:$BD$5)</f>
        <v>37.509803921568626</v>
      </c>
      <c r="Y10" s="132">
        <f t="shared" ref="Y10:Y15" si="14">SUM(BE29:BR29)/SUM($BE$5:$BR$5)</f>
        <v>37.056476510067121</v>
      </c>
      <c r="Z10" s="132">
        <f t="shared" ref="Z10:Z15" si="15">SUM(BQ29:CB29)/SUM($BQ$5:$CB$5)</f>
        <v>37.488823529411761</v>
      </c>
      <c r="AA10" s="132">
        <f t="shared" si="9"/>
        <v>39.67769607843136</v>
      </c>
      <c r="AB10" s="133">
        <f t="shared" si="10"/>
        <v>42.226796875000005</v>
      </c>
      <c r="AC10" s="168">
        <f t="shared" ca="1" si="11"/>
        <v>38.439787865931265</v>
      </c>
      <c r="AD10" s="163"/>
      <c r="AE10" s="163"/>
      <c r="AF10" s="164"/>
      <c r="AG10" s="169">
        <f>VLOOKUP(AG$7,'[9]Curve Summary'!$A$8:$AG$161,3)</f>
        <v>33.5</v>
      </c>
      <c r="AH10" s="169">
        <f>VLOOKUP(AH$7,'[9]Curve Summary'!$A$8:$AG$161,3)</f>
        <v>31.4</v>
      </c>
      <c r="AI10" s="169">
        <f>VLOOKUP(AI$7,'[9]Curve Summary'!$A$8:$AG$161,3)</f>
        <v>28</v>
      </c>
      <c r="AJ10" s="169">
        <f>VLOOKUP(AJ$7,'[9]Curve Summary'!$A$8:$AG$161,3)</f>
        <v>29.25</v>
      </c>
      <c r="AK10" s="169">
        <f>VLOOKUP(AK$7,'[9]Curve Summary'!$A$8:$AG$161,3)</f>
        <v>29</v>
      </c>
      <c r="AL10" s="169">
        <f>VLOOKUP(AL$7,'[9]Curve Summary'!$A$8:$AG$161,3)</f>
        <v>30.5</v>
      </c>
      <c r="AM10" s="169">
        <f>VLOOKUP(AM$7,'[9]Curve Summary'!$A$8:$AG$161,3)</f>
        <v>43.5</v>
      </c>
      <c r="AN10" s="169">
        <f>VLOOKUP(AN$7,'[9]Curve Summary'!$A$8:$AG$161,3)</f>
        <v>51</v>
      </c>
      <c r="AO10" s="169">
        <f>VLOOKUP(AO$7,'[9]Curve Summary'!$A$8:$AG$161,3)</f>
        <v>44</v>
      </c>
      <c r="AP10" s="169">
        <f>VLOOKUP(AP$7,'[9]Curve Summary'!$A$8:$AG$161,3)</f>
        <v>34</v>
      </c>
      <c r="AQ10" s="169">
        <f>VLOOKUP(AQ$7,'[9]Curve Summary'!$A$8:$AG$161,3)</f>
        <v>32</v>
      </c>
      <c r="AR10" s="169">
        <f>VLOOKUP(AR$7,'[9]Curve Summary'!$A$8:$AG$161,3)</f>
        <v>34</v>
      </c>
      <c r="AS10" s="169">
        <f>VLOOKUP(AS$7,'[9]Curve Summary'!$A$8:$AG$161,3)</f>
        <v>37</v>
      </c>
      <c r="AT10" s="169">
        <f>VLOOKUP(AT$7,'[9]Curve Summary'!$A$8:$AG$161,3)</f>
        <v>34</v>
      </c>
      <c r="AU10" s="169">
        <f>VLOOKUP(AU$7,'[9]Curve Summary'!$A$8:$AG$161,3)</f>
        <v>31</v>
      </c>
      <c r="AV10" s="169">
        <f>VLOOKUP(AV$7,'[9]Curve Summary'!$A$8:$AG$161,3)</f>
        <v>32.5</v>
      </c>
      <c r="AW10" s="169">
        <f>VLOOKUP(AW$7,'[9]Curve Summary'!$A$8:$AG$161,3)</f>
        <v>28.25</v>
      </c>
      <c r="AX10" s="169">
        <f>VLOOKUP(AX$7,'[9]Curve Summary'!$A$8:$AG$161,3)</f>
        <v>29.25</v>
      </c>
      <c r="AY10" s="169">
        <f>VLOOKUP(AY$7,'[9]Curve Summary'!$A$8:$AG$161,3)</f>
        <v>49.5</v>
      </c>
      <c r="AZ10" s="169">
        <f>VLOOKUP(AZ$7,'[9]Curve Summary'!$A$8:$AG$161,3)</f>
        <v>56.5</v>
      </c>
      <c r="BA10" s="169">
        <f>VLOOKUP(BA$7,'[9]Curve Summary'!$A$8:$AG$161,3)</f>
        <v>46</v>
      </c>
      <c r="BB10" s="169">
        <f>VLOOKUP(BB$7,'[9]Curve Summary'!$A$8:$AG$161,3)</f>
        <v>35.5</v>
      </c>
      <c r="BC10" s="169">
        <f>VLOOKUP(BC$7,'[9]Curve Summary'!$A$8:$AG$161,3)</f>
        <v>33.5</v>
      </c>
      <c r="BD10" s="169">
        <f>VLOOKUP(BD$7,'[9]Curve Summary'!$A$8:$AG$161,3)</f>
        <v>36.5</v>
      </c>
      <c r="BE10" s="169">
        <f>VLOOKUP(BE$7,'[9]Curve Summary'!$A$8:$AG$161,3)</f>
        <v>36.79</v>
      </c>
      <c r="BF10" s="169">
        <f>VLOOKUP(BF$7,'[9]Curve Summary'!$A$8:$AG$161,3)</f>
        <v>34.26</v>
      </c>
      <c r="BG10" s="169">
        <f>VLOOKUP(BG$7,'[9]Curve Summary'!$A$8:$AG$161,3)</f>
        <v>31.74</v>
      </c>
      <c r="BH10" s="169">
        <f>VLOOKUP(BH$7,'[9]Curve Summary'!$A$8:$AG$161,3)</f>
        <v>33.01</v>
      </c>
      <c r="BI10" s="169">
        <f>VLOOKUP(BI$7,'[9]Curve Summary'!$A$8:$AG$161,3)</f>
        <v>29.43</v>
      </c>
      <c r="BJ10" s="169">
        <f>VLOOKUP(BJ$7,'[9]Curve Summary'!$A$8:$AG$161,3)</f>
        <v>30.28</v>
      </c>
      <c r="BK10" s="169">
        <f>VLOOKUP(BK$7,'[9]Curve Summary'!$A$8:$AG$161,3)</f>
        <v>47.38</v>
      </c>
      <c r="BL10" s="169">
        <f>VLOOKUP(BL$7,'[9]Curve Summary'!$A$8:$AG$161,3)</f>
        <v>53.3</v>
      </c>
      <c r="BM10" s="169">
        <f>VLOOKUP(BM$7,'[9]Curve Summary'!$A$8:$AG$161,3)</f>
        <v>44.44</v>
      </c>
      <c r="BN10" s="169">
        <f>VLOOKUP(BN$7,'[9]Curve Summary'!$A$8:$AG$161,3)</f>
        <v>35.58</v>
      </c>
      <c r="BO10" s="169">
        <f>VLOOKUP(BO$7,'[9]Curve Summary'!$A$8:$AG$161,3)</f>
        <v>33.89</v>
      </c>
      <c r="BP10" s="169">
        <f>VLOOKUP(BP$7,'[9]Curve Summary'!$A$8:$AG$161,3)</f>
        <v>36.43</v>
      </c>
      <c r="BQ10" s="169">
        <f>VLOOKUP(BQ$7,'[9]Curve Summary'!$A$8:$AG$161,3)</f>
        <v>37.06</v>
      </c>
      <c r="BR10" s="169">
        <f>VLOOKUP(BR$7,'[9]Curve Summary'!$A$8:$AG$161,3)</f>
        <v>34.909999999999997</v>
      </c>
      <c r="BS10" s="169">
        <f>VLOOKUP(BS$7,'[9]Curve Summary'!$A$8:$AG$161,3)</f>
        <v>32.76</v>
      </c>
      <c r="BT10" s="169">
        <f>VLOOKUP(BT$7,'[9]Curve Summary'!$A$8:$AG$161,3)</f>
        <v>33.85</v>
      </c>
      <c r="BU10" s="169">
        <f>VLOOKUP(BU$7,'[9]Curve Summary'!$A$8:$AG$161,3)</f>
        <v>30.79</v>
      </c>
      <c r="BV10" s="169">
        <f>VLOOKUP(BV$7,'[9]Curve Summary'!$A$8:$AG$161,3)</f>
        <v>31.53</v>
      </c>
      <c r="BW10" s="169">
        <f>VLOOKUP(BW$7,'[9]Curve Summary'!$A$8:$AG$161,3)</f>
        <v>46.17</v>
      </c>
      <c r="BX10" s="169">
        <f>VLOOKUP(BX$7,'[9]Curve Summary'!$A$8:$AG$161,3)</f>
        <v>51.25</v>
      </c>
      <c r="BY10" s="169">
        <f>VLOOKUP(BY$7,'[9]Curve Summary'!$A$8:$AG$161,3)</f>
        <v>43.67</v>
      </c>
      <c r="BZ10" s="169">
        <f>VLOOKUP(BZ$7,'[9]Curve Summary'!$A$8:$AG$161,3)</f>
        <v>36.090000000000003</v>
      </c>
      <c r="CA10" s="169">
        <f>VLOOKUP(CA$7,'[9]Curve Summary'!$A$8:$AG$161,3)</f>
        <v>34.659999999999997</v>
      </c>
      <c r="CB10" s="169">
        <f>VLOOKUP(CB$7,'[9]Curve Summary'!$A$8:$AG$161,3)</f>
        <v>36.840000000000003</v>
      </c>
      <c r="CC10" s="169">
        <f>VLOOKUP(CC$7,'[9]Curve Summary'!$A$8:$AG$161,3)</f>
        <v>37.83</v>
      </c>
      <c r="CD10" s="169">
        <f>VLOOKUP(CD$7,'[9]Curve Summary'!$A$8:$AG$161,3)</f>
        <v>35.86</v>
      </c>
      <c r="CE10" s="169">
        <f>VLOOKUP(CE$7,'[9]Curve Summary'!$A$8:$AG$161,3)</f>
        <v>33.880000000000003</v>
      </c>
      <c r="CF10" s="169">
        <f>VLOOKUP(CF$7,'[9]Curve Summary'!$A$8:$AG$161,3)</f>
        <v>34.89</v>
      </c>
      <c r="CG10" s="169">
        <f>VLOOKUP(CG$7,'[9]Curve Summary'!$A$8:$AG$161,3)</f>
        <v>32.090000000000003</v>
      </c>
      <c r="CH10" s="169">
        <f>VLOOKUP(CH$7,'[9]Curve Summary'!$A$8:$AG$161,3)</f>
        <v>32.76</v>
      </c>
      <c r="CI10" s="169">
        <f>VLOOKUP(CI$7,'[9]Curve Summary'!$A$8:$AG$161,3)</f>
        <v>46.21</v>
      </c>
      <c r="CJ10" s="169">
        <f>VLOOKUP(CJ$7,'[9]Curve Summary'!$A$8:$AG$161,3)</f>
        <v>50.88</v>
      </c>
      <c r="CK10" s="169">
        <f>VLOOKUP(CK$7,'[9]Curve Summary'!$A$8:$AG$161,3)</f>
        <v>43.93</v>
      </c>
      <c r="CL10" s="169">
        <f>VLOOKUP(CL$7,'[9]Curve Summary'!$A$8:$AG$161,3)</f>
        <v>36.97</v>
      </c>
      <c r="CM10" s="169">
        <f>VLOOKUP(CM$7,'[9]Curve Summary'!$A$8:$AG$161,3)</f>
        <v>35.65</v>
      </c>
      <c r="CN10" s="169">
        <f>VLOOKUP(CN$7,'[9]Curve Summary'!$A$8:$AG$161,3)</f>
        <v>37.659999999999997</v>
      </c>
      <c r="CO10" s="169">
        <f>VLOOKUP(CO$7,'[9]Curve Summary'!$A$8:$AG$161,3)</f>
        <v>38.799999999999997</v>
      </c>
      <c r="CP10" s="169">
        <f>VLOOKUP(CP$7,'[9]Curve Summary'!$A$8:$AG$161,3)</f>
        <v>36.979999999999997</v>
      </c>
      <c r="CQ10" s="169">
        <f>VLOOKUP(CQ$7,'[9]Curve Summary'!$A$8:$AG$161,3)</f>
        <v>35.17</v>
      </c>
      <c r="CR10" s="169">
        <f>VLOOKUP(CR$7,'[9]Curve Summary'!$A$8:$AG$161,3)</f>
        <v>36.1</v>
      </c>
      <c r="CS10" s="169">
        <f>VLOOKUP(CS$7,'[9]Curve Summary'!$A$8:$AG$161,3)</f>
        <v>33.51</v>
      </c>
      <c r="CT10" s="169">
        <f>VLOOKUP(CT$7,'[9]Curve Summary'!$A$8:$AG$161,3)</f>
        <v>34.14</v>
      </c>
      <c r="CU10" s="169">
        <f>VLOOKUP(CU$7,'[9]Curve Summary'!$A$8:$AG$161,3)</f>
        <v>46.54</v>
      </c>
      <c r="CV10" s="169">
        <f>VLOOKUP(CV$7,'[9]Curve Summary'!$A$8:$AG$161,3)</f>
        <v>50.85</v>
      </c>
      <c r="CW10" s="169">
        <f>VLOOKUP(CW$7,'[9]Curve Summary'!$A$8:$AG$161,3)</f>
        <v>44.43</v>
      </c>
      <c r="CX10" s="169">
        <f>VLOOKUP(CX$7,'[9]Curve Summary'!$A$8:$AG$161,3)</f>
        <v>38.020000000000003</v>
      </c>
      <c r="CY10" s="169">
        <f>VLOOKUP(CY$7,'[9]Curve Summary'!$A$8:$AG$161,3)</f>
        <v>36.81</v>
      </c>
      <c r="CZ10" s="169">
        <f>VLOOKUP(CZ$7,'[9]Curve Summary'!$A$8:$AG$161,3)</f>
        <v>38.659999999999997</v>
      </c>
      <c r="DA10" s="169">
        <f>VLOOKUP(DA$7,'[9]Curve Summary'!$A$8:$AG$161,3)</f>
        <v>39.76</v>
      </c>
      <c r="DB10" s="169">
        <f>VLOOKUP(DB$7,'[9]Curve Summary'!$A$8:$AG$161,3)</f>
        <v>38.049999999999997</v>
      </c>
      <c r="DC10" s="169">
        <f>VLOOKUP(DC$7,'[9]Curve Summary'!$A$8:$AG$161,3)</f>
        <v>36.340000000000003</v>
      </c>
      <c r="DD10" s="169">
        <f>VLOOKUP(DD$7,'[9]Curve Summary'!$A$8:$AG$161,3)</f>
        <v>37.22</v>
      </c>
      <c r="DE10" s="169">
        <f>VLOOKUP(DE$7,'[9]Curve Summary'!$A$8:$AG$161,3)</f>
        <v>34.78</v>
      </c>
      <c r="DF10" s="169">
        <f>VLOOKUP(DF$7,'[9]Curve Summary'!$A$8:$AG$161,3)</f>
        <v>35.380000000000003</v>
      </c>
      <c r="DG10" s="169">
        <f>VLOOKUP(DG$7,'[9]Curve Summary'!$A$8:$AG$161,3)</f>
        <v>47.07</v>
      </c>
      <c r="DH10" s="169">
        <f>VLOOKUP(DH$7,'[9]Curve Summary'!$A$8:$AG$161,3)</f>
        <v>51.13</v>
      </c>
      <c r="DI10" s="169">
        <f>VLOOKUP(DI$7,'[9]Curve Summary'!$A$8:$AG$161,3)</f>
        <v>45.09</v>
      </c>
      <c r="DJ10" s="169">
        <f>VLOOKUP(DJ$7,'[9]Curve Summary'!$A$8:$AG$161,3)</f>
        <v>39.04</v>
      </c>
      <c r="DK10" s="169">
        <f>VLOOKUP(DK$7,'[9]Curve Summary'!$A$8:$AG$161,3)</f>
        <v>37.9</v>
      </c>
      <c r="DL10" s="169">
        <f>VLOOKUP(DL$7,'[9]Curve Summary'!$A$8:$AG$161,3)</f>
        <v>39.65</v>
      </c>
      <c r="DM10" s="169">
        <f>VLOOKUP(DM$7,'[9]Curve Summary'!$A$8:$AG$161,3)</f>
        <v>40.83</v>
      </c>
      <c r="DN10" s="169">
        <f>VLOOKUP(DN$7,'[9]Curve Summary'!$A$8:$AG$161,3)</f>
        <v>39.21</v>
      </c>
      <c r="DO10" s="169">
        <f>VLOOKUP(DO$7,'[9]Curve Summary'!$A$8:$AG$161,3)</f>
        <v>37.6</v>
      </c>
      <c r="DP10" s="169">
        <f>VLOOKUP(DP$7,'[9]Curve Summary'!$A$8:$AG$161,3)</f>
        <v>38.43</v>
      </c>
      <c r="DQ10" s="169">
        <f>VLOOKUP(DQ$7,'[9]Curve Summary'!$A$8:$AG$161,3)</f>
        <v>36.130000000000003</v>
      </c>
      <c r="DR10" s="169">
        <f>VLOOKUP(DR$7,'[9]Curve Summary'!$A$8:$AG$161,3)</f>
        <v>36.69</v>
      </c>
      <c r="DS10" s="169">
        <f>VLOOKUP(DS$7,'[9]Curve Summary'!$A$8:$AG$161,3)</f>
        <v>47.73</v>
      </c>
      <c r="DT10" s="169">
        <f>VLOOKUP(DT$7,'[9]Curve Summary'!$A$8:$AG$161,3)</f>
        <v>51.56</v>
      </c>
      <c r="DU10" s="169">
        <f>VLOOKUP(DU$7,'[9]Curve Summary'!$A$8:$AG$161,3)</f>
        <v>45.86</v>
      </c>
      <c r="DV10" s="169">
        <f>VLOOKUP(DV$7,'[9]Curve Summary'!$A$8:$AG$161,3)</f>
        <v>40.159999999999997</v>
      </c>
      <c r="DW10" s="169">
        <f>VLOOKUP(DW$7,'[9]Curve Summary'!$A$8:$AG$161,3)</f>
        <v>39.08</v>
      </c>
      <c r="DX10" s="169">
        <f>VLOOKUP(DX$7,'[9]Curve Summary'!$A$8:$AG$161,3)</f>
        <v>40.729999999999997</v>
      </c>
      <c r="DY10" s="169">
        <f>VLOOKUP(DY$7,'[9]Curve Summary'!$A$8:$AG$161,3)</f>
        <v>41.89</v>
      </c>
      <c r="DZ10" s="169">
        <f>VLOOKUP(DZ$7,'[9]Curve Summary'!$A$8:$AG$161,3)</f>
        <v>40.369999999999997</v>
      </c>
      <c r="EA10" s="169">
        <f>VLOOKUP(EA$7,'[9]Curve Summary'!$A$8:$AG$161,3)</f>
        <v>38.85</v>
      </c>
      <c r="EB10" s="169">
        <f>VLOOKUP(EB$7,'[9]Curve Summary'!$A$8:$AG$161,3)</f>
        <v>39.630000000000003</v>
      </c>
      <c r="EC10" s="169">
        <f>VLOOKUP(EC$7,'[9]Curve Summary'!$A$8:$AG$161,3)</f>
        <v>37.46</v>
      </c>
      <c r="ED10" s="169">
        <f>VLOOKUP(ED$7,'[9]Curve Summary'!$A$8:$AG$161,3)</f>
        <v>37.99</v>
      </c>
      <c r="EE10" s="169">
        <f>VLOOKUP(EE$7,'[9]Curve Summary'!$A$8:$AG$161,3)</f>
        <v>48.41</v>
      </c>
      <c r="EF10" s="169">
        <f>VLOOKUP(EF$7,'[9]Curve Summary'!$A$8:$AG$161,3)</f>
        <v>52.03</v>
      </c>
      <c r="EG10" s="169">
        <f>VLOOKUP(EG$7,'[9]Curve Summary'!$A$8:$AG$161,3)</f>
        <v>46.65</v>
      </c>
      <c r="EH10" s="169">
        <f>VLOOKUP(EH$7,'[9]Curve Summary'!$A$8:$AG$161,3)</f>
        <v>41.27</v>
      </c>
      <c r="EI10" s="169">
        <f>VLOOKUP(EI$7,'[9]Curve Summary'!$A$8:$AG$161,3)</f>
        <v>40.25</v>
      </c>
      <c r="EJ10" s="169">
        <f>VLOOKUP(EJ$7,'[9]Curve Summary'!$A$8:$AG$161,3)</f>
        <v>41.81</v>
      </c>
    </row>
    <row r="11" spans="1:140" ht="13.65" customHeight="1" x14ac:dyDescent="0.2">
      <c r="A11" s="165" t="s">
        <v>135</v>
      </c>
      <c r="B11" s="142"/>
      <c r="C11" s="132">
        <f>'[9]Power Desk Daily Price'!$AC11</f>
        <v>23.540952380952373</v>
      </c>
      <c r="D11" s="132">
        <f ca="1">IF(ISERROR((AVERAGE(OFFSET('[9]Curve Summary'!$E$6,23,0,4,1))*4+ 21* '[9]Curve Summary Backup'!$E$38)/25), '[9]Curve Summary Backup'!$E$38,(AVERAGE(OFFSET('[9]Curve Summary'!$E$6,23,0,4,1))*4+ 21* '[9]Curve Summary Backup'!$E$38)/25)</f>
        <v>26.9</v>
      </c>
      <c r="E11" s="132">
        <f>VLOOKUP(E$7,'[9]Curve Summary'!$A$7:$AG$55,5)</f>
        <v>32.75</v>
      </c>
      <c r="F11" s="167">
        <f t="shared" ca="1" si="0"/>
        <v>27.858256658595639</v>
      </c>
      <c r="G11" s="132">
        <f t="shared" si="1"/>
        <v>33.75</v>
      </c>
      <c r="H11" s="132">
        <f t="shared" si="2"/>
        <v>34</v>
      </c>
      <c r="I11" s="132">
        <f t="shared" si="2"/>
        <v>33.5</v>
      </c>
      <c r="J11" s="132">
        <f t="shared" si="3"/>
        <v>30.375</v>
      </c>
      <c r="K11" s="132">
        <f t="shared" si="4"/>
        <v>31.5</v>
      </c>
      <c r="L11" s="132">
        <f t="shared" si="4"/>
        <v>29.25</v>
      </c>
      <c r="M11" s="132">
        <f t="shared" si="4"/>
        <v>29.25</v>
      </c>
      <c r="N11" s="132">
        <f t="shared" si="4"/>
        <v>36</v>
      </c>
      <c r="O11" s="132">
        <f t="shared" si="5"/>
        <v>47.5</v>
      </c>
      <c r="P11" s="132">
        <f t="shared" si="6"/>
        <v>44</v>
      </c>
      <c r="Q11" s="132">
        <f t="shared" si="6"/>
        <v>51</v>
      </c>
      <c r="R11" s="132">
        <f t="shared" si="6"/>
        <v>43</v>
      </c>
      <c r="S11" s="132">
        <f t="shared" si="7"/>
        <v>36.25</v>
      </c>
      <c r="T11" s="132">
        <f t="shared" si="8"/>
        <v>37</v>
      </c>
      <c r="U11" s="132">
        <f t="shared" si="8"/>
        <v>34.75</v>
      </c>
      <c r="V11" s="132">
        <f t="shared" si="8"/>
        <v>37</v>
      </c>
      <c r="W11" s="167">
        <f t="shared" si="12"/>
        <v>36.70392156862745</v>
      </c>
      <c r="X11" s="132">
        <f t="shared" si="13"/>
        <v>40.004901960784316</v>
      </c>
      <c r="Y11" s="132">
        <f t="shared" si="14"/>
        <v>40.202651006711413</v>
      </c>
      <c r="Z11" s="132">
        <f t="shared" si="15"/>
        <v>40.64705882352942</v>
      </c>
      <c r="AA11" s="132">
        <f t="shared" si="9"/>
        <v>41.247647058823524</v>
      </c>
      <c r="AB11" s="133">
        <f t="shared" si="10"/>
        <v>42.114804687499998</v>
      </c>
      <c r="AC11" s="168">
        <f t="shared" ca="1" si="11"/>
        <v>40.218675071216424</v>
      </c>
      <c r="AD11" s="163"/>
      <c r="AE11" s="163"/>
      <c r="AF11" s="164"/>
      <c r="AG11" s="169">
        <f>VLOOKUP(AG$7,'[9]Curve Summary'!$A$8:$AG$161,5)</f>
        <v>34</v>
      </c>
      <c r="AH11" s="169">
        <f>VLOOKUP(AH$7,'[9]Curve Summary'!$A$8:$AG$161,5)</f>
        <v>33.5</v>
      </c>
      <c r="AI11" s="169">
        <f>VLOOKUP(AI$7,'[9]Curve Summary'!$A$8:$AG$161,5)</f>
        <v>31.5</v>
      </c>
      <c r="AJ11" s="169">
        <f>VLOOKUP(AJ$7,'[9]Curve Summary'!$A$8:$AG$161,5)</f>
        <v>29.25</v>
      </c>
      <c r="AK11" s="169">
        <f>VLOOKUP(AK$7,'[9]Curve Summary'!$A$8:$AG$161,5)</f>
        <v>29.25</v>
      </c>
      <c r="AL11" s="169">
        <f>VLOOKUP(AL$7,'[9]Curve Summary'!$A$8:$AG$161,5)</f>
        <v>36</v>
      </c>
      <c r="AM11" s="169">
        <f>VLOOKUP(AM$7,'[9]Curve Summary'!$A$8:$AG$161,5)</f>
        <v>44</v>
      </c>
      <c r="AN11" s="169">
        <f>VLOOKUP(AN$7,'[9]Curve Summary'!$A$8:$AG$161,5)</f>
        <v>51</v>
      </c>
      <c r="AO11" s="169">
        <f>VLOOKUP(AO$7,'[9]Curve Summary'!$A$8:$AG$161,5)</f>
        <v>43</v>
      </c>
      <c r="AP11" s="169">
        <f>VLOOKUP(AP$7,'[9]Curve Summary'!$A$8:$AG$161,5)</f>
        <v>37</v>
      </c>
      <c r="AQ11" s="169">
        <f>VLOOKUP(AQ$7,'[9]Curve Summary'!$A$8:$AG$161,5)</f>
        <v>34.75</v>
      </c>
      <c r="AR11" s="169">
        <f>VLOOKUP(AR$7,'[9]Curve Summary'!$A$8:$AG$161,5)</f>
        <v>37</v>
      </c>
      <c r="AS11" s="169">
        <f>VLOOKUP(AS$7,'[9]Curve Summary'!$A$8:$AG$161,5)</f>
        <v>38</v>
      </c>
      <c r="AT11" s="169">
        <f>VLOOKUP(AT$7,'[9]Curve Summary'!$A$8:$AG$161,5)</f>
        <v>37</v>
      </c>
      <c r="AU11" s="169">
        <f>VLOOKUP(AU$7,'[9]Curve Summary'!$A$8:$AG$161,5)</f>
        <v>34.5</v>
      </c>
      <c r="AV11" s="169">
        <f>VLOOKUP(AV$7,'[9]Curve Summary'!$A$8:$AG$161,5)</f>
        <v>32.25</v>
      </c>
      <c r="AW11" s="169">
        <f>VLOOKUP(AW$7,'[9]Curve Summary'!$A$8:$AG$161,5)</f>
        <v>33.25</v>
      </c>
      <c r="AX11" s="169">
        <f>VLOOKUP(AX$7,'[9]Curve Summary'!$A$8:$AG$161,5)</f>
        <v>37.25</v>
      </c>
      <c r="AY11" s="169">
        <f>VLOOKUP(AY$7,'[9]Curve Summary'!$A$8:$AG$161,5)</f>
        <v>47.5</v>
      </c>
      <c r="AZ11" s="169">
        <f>VLOOKUP(AZ$7,'[9]Curve Summary'!$A$8:$AG$161,5)</f>
        <v>56.25</v>
      </c>
      <c r="BA11" s="169">
        <f>VLOOKUP(BA$7,'[9]Curve Summary'!$A$8:$AG$161,5)</f>
        <v>51.5</v>
      </c>
      <c r="BB11" s="169">
        <f>VLOOKUP(BB$7,'[9]Curve Summary'!$A$8:$AG$161,5)</f>
        <v>37.5</v>
      </c>
      <c r="BC11" s="169">
        <f>VLOOKUP(BC$7,'[9]Curve Summary'!$A$8:$AG$161,5)</f>
        <v>36.5</v>
      </c>
      <c r="BD11" s="169">
        <f>VLOOKUP(BD$7,'[9]Curve Summary'!$A$8:$AG$161,5)</f>
        <v>38.5</v>
      </c>
      <c r="BE11" s="169">
        <f>VLOOKUP(BE$7,'[9]Curve Summary'!$A$8:$AG$161,5)</f>
        <v>39.14</v>
      </c>
      <c r="BF11" s="169">
        <f>VLOOKUP(BF$7,'[9]Curve Summary'!$A$8:$AG$161,5)</f>
        <v>38.61</v>
      </c>
      <c r="BG11" s="169">
        <f>VLOOKUP(BG$7,'[9]Curve Summary'!$A$8:$AG$161,5)</f>
        <v>37.08</v>
      </c>
      <c r="BH11" s="169">
        <f>VLOOKUP(BH$7,'[9]Curve Summary'!$A$8:$AG$161,5)</f>
        <v>35.36</v>
      </c>
      <c r="BI11" s="169">
        <f>VLOOKUP(BI$7,'[9]Curve Summary'!$A$8:$AG$161,5)</f>
        <v>37.020000000000003</v>
      </c>
      <c r="BJ11" s="169">
        <f>VLOOKUP(BJ$7,'[9]Curve Summary'!$A$8:$AG$161,5)</f>
        <v>41.5</v>
      </c>
      <c r="BK11" s="169">
        <f>VLOOKUP(BK$7,'[9]Curve Summary'!$A$8:$AG$161,5)</f>
        <v>43.58</v>
      </c>
      <c r="BL11" s="169">
        <f>VLOOKUP(BL$7,'[9]Curve Summary'!$A$8:$AG$161,5)</f>
        <v>51.01</v>
      </c>
      <c r="BM11" s="169">
        <f>VLOOKUP(BM$7,'[9]Curve Summary'!$A$8:$AG$161,5)</f>
        <v>46.93</v>
      </c>
      <c r="BN11" s="169">
        <f>VLOOKUP(BN$7,'[9]Curve Summary'!$A$8:$AG$161,5)</f>
        <v>38.630000000000003</v>
      </c>
      <c r="BO11" s="169">
        <f>VLOOKUP(BO$7,'[9]Curve Summary'!$A$8:$AG$161,5)</f>
        <v>36.85</v>
      </c>
      <c r="BP11" s="169">
        <f>VLOOKUP(BP$7,'[9]Curve Summary'!$A$8:$AG$161,5)</f>
        <v>38.51</v>
      </c>
      <c r="BQ11" s="169">
        <f>VLOOKUP(BQ$7,'[9]Curve Summary'!$A$8:$AG$161,5)</f>
        <v>39.35</v>
      </c>
      <c r="BR11" s="169">
        <f>VLOOKUP(BR$7,'[9]Curve Summary'!$A$8:$AG$161,5)</f>
        <v>39.1</v>
      </c>
      <c r="BS11" s="169">
        <f>VLOOKUP(BS$7,'[9]Curve Summary'!$A$8:$AG$161,5)</f>
        <v>37.85</v>
      </c>
      <c r="BT11" s="169">
        <f>VLOOKUP(BT$7,'[9]Curve Summary'!$A$8:$AG$161,5)</f>
        <v>36.85</v>
      </c>
      <c r="BU11" s="169">
        <f>VLOOKUP(BU$7,'[9]Curve Summary'!$A$8:$AG$161,5)</f>
        <v>38.35</v>
      </c>
      <c r="BV11" s="169">
        <f>VLOOKUP(BV$7,'[9]Curve Summary'!$A$8:$AG$161,5)</f>
        <v>42.6</v>
      </c>
      <c r="BW11" s="169">
        <f>VLOOKUP(BW$7,'[9]Curve Summary'!$A$8:$AG$161,5)</f>
        <v>42.1</v>
      </c>
      <c r="BX11" s="169">
        <f>VLOOKUP(BX$7,'[9]Curve Summary'!$A$8:$AG$161,5)</f>
        <v>48.35</v>
      </c>
      <c r="BY11" s="169">
        <f>VLOOKUP(BY$7,'[9]Curve Summary'!$A$8:$AG$161,5)</f>
        <v>44.85</v>
      </c>
      <c r="BZ11" s="169">
        <f>VLOOKUP(BZ$7,'[9]Curve Summary'!$A$8:$AG$161,5)</f>
        <v>40.35</v>
      </c>
      <c r="CA11" s="169">
        <f>VLOOKUP(CA$7,'[9]Curve Summary'!$A$8:$AG$161,5)</f>
        <v>38.1</v>
      </c>
      <c r="CB11" s="169">
        <f>VLOOKUP(CB$7,'[9]Curve Summary'!$A$8:$AG$161,5)</f>
        <v>39.35</v>
      </c>
      <c r="CC11" s="169">
        <f>VLOOKUP(CC$7,'[9]Curve Summary'!$A$8:$AG$161,5)</f>
        <v>39.56</v>
      </c>
      <c r="CD11" s="169">
        <f>VLOOKUP(CD$7,'[9]Curve Summary'!$A$8:$AG$161,5)</f>
        <v>39.549999999999997</v>
      </c>
      <c r="CE11" s="169">
        <f>VLOOKUP(CE$7,'[9]Curve Summary'!$A$8:$AG$161,5)</f>
        <v>38.549999999999997</v>
      </c>
      <c r="CF11" s="169">
        <f>VLOOKUP(CF$7,'[9]Curve Summary'!$A$8:$AG$161,5)</f>
        <v>38.229999999999997</v>
      </c>
      <c r="CG11" s="169">
        <f>VLOOKUP(CG$7,'[9]Curve Summary'!$A$8:$AG$161,5)</f>
        <v>39.54</v>
      </c>
      <c r="CH11" s="169">
        <f>VLOOKUP(CH$7,'[9]Curve Summary'!$A$8:$AG$161,5)</f>
        <v>43.48</v>
      </c>
      <c r="CI11" s="169">
        <f>VLOOKUP(CI$7,'[9]Curve Summary'!$A$8:$AG$161,5)</f>
        <v>40.82</v>
      </c>
      <c r="CJ11" s="169">
        <f>VLOOKUP(CJ$7,'[9]Curve Summary'!$A$8:$AG$161,5)</f>
        <v>46.18</v>
      </c>
      <c r="CK11" s="169">
        <f>VLOOKUP(CK$7,'[9]Curve Summary'!$A$8:$AG$161,5)</f>
        <v>43.18</v>
      </c>
      <c r="CL11" s="169">
        <f>VLOOKUP(CL$7,'[9]Curve Summary'!$A$8:$AG$161,5)</f>
        <v>41.82</v>
      </c>
      <c r="CM11" s="169">
        <f>VLOOKUP(CM$7,'[9]Curve Summary'!$A$8:$AG$161,5)</f>
        <v>39.130000000000003</v>
      </c>
      <c r="CN11" s="169">
        <f>VLOOKUP(CN$7,'[9]Curve Summary'!$A$8:$AG$161,5)</f>
        <v>40.18</v>
      </c>
      <c r="CO11" s="169">
        <f>VLOOKUP(CO$7,'[9]Curve Summary'!$A$8:$AG$161,5)</f>
        <v>39.79</v>
      </c>
      <c r="CP11" s="169">
        <f>VLOOKUP(CP$7,'[9]Curve Summary'!$A$8:$AG$161,5)</f>
        <v>39.909999999999997</v>
      </c>
      <c r="CQ11" s="169">
        <f>VLOOKUP(CQ$7,'[9]Curve Summary'!$A$8:$AG$161,5)</f>
        <v>39.04</v>
      </c>
      <c r="CR11" s="169">
        <f>VLOOKUP(CR$7,'[9]Curve Summary'!$A$8:$AG$161,5)</f>
        <v>39.1</v>
      </c>
      <c r="CS11" s="169">
        <f>VLOOKUP(CS$7,'[9]Curve Summary'!$A$8:$AG$161,5)</f>
        <v>40.299999999999997</v>
      </c>
      <c r="CT11" s="169">
        <f>VLOOKUP(CT$7,'[9]Curve Summary'!$A$8:$AG$161,5)</f>
        <v>44.08</v>
      </c>
      <c r="CU11" s="169">
        <f>VLOOKUP(CU$7,'[9]Curve Summary'!$A$8:$AG$161,5)</f>
        <v>40.22</v>
      </c>
      <c r="CV11" s="169">
        <f>VLOOKUP(CV$7,'[9]Curve Summary'!$A$8:$AG$161,5)</f>
        <v>45.1</v>
      </c>
      <c r="CW11" s="169">
        <f>VLOOKUP(CW$7,'[9]Curve Summary'!$A$8:$AG$161,5)</f>
        <v>42.36</v>
      </c>
      <c r="CX11" s="169">
        <f>VLOOKUP(CX$7,'[9]Curve Summary'!$A$8:$AG$161,5)</f>
        <v>42.74</v>
      </c>
      <c r="CY11" s="169">
        <f>VLOOKUP(CY$7,'[9]Curve Summary'!$A$8:$AG$161,5)</f>
        <v>39.81</v>
      </c>
      <c r="CZ11" s="169">
        <f>VLOOKUP(CZ$7,'[9]Curve Summary'!$A$8:$AG$161,5)</f>
        <v>40.75</v>
      </c>
      <c r="DA11" s="169">
        <f>VLOOKUP(DA$7,'[9]Curve Summary'!$A$8:$AG$161,5)</f>
        <v>40.020000000000003</v>
      </c>
      <c r="DB11" s="169">
        <f>VLOOKUP(DB$7,'[9]Curve Summary'!$A$8:$AG$161,5)</f>
        <v>40.24</v>
      </c>
      <c r="DC11" s="169">
        <f>VLOOKUP(DC$7,'[9]Curve Summary'!$A$8:$AG$161,5)</f>
        <v>39.46</v>
      </c>
      <c r="DD11" s="169">
        <f>VLOOKUP(DD$7,'[9]Curve Summary'!$A$8:$AG$161,5)</f>
        <v>39.79</v>
      </c>
      <c r="DE11" s="169">
        <f>VLOOKUP(DE$7,'[9]Curve Summary'!$A$8:$AG$161,5)</f>
        <v>40.909999999999997</v>
      </c>
      <c r="DF11" s="169">
        <f>VLOOKUP(DF$7,'[9]Curve Summary'!$A$8:$AG$161,5)</f>
        <v>44.58</v>
      </c>
      <c r="DG11" s="169">
        <f>VLOOKUP(DG$7,'[9]Curve Summary'!$A$8:$AG$161,5)</f>
        <v>39.880000000000003</v>
      </c>
      <c r="DH11" s="169">
        <f>VLOOKUP(DH$7,'[9]Curve Summary'!$A$8:$AG$161,5)</f>
        <v>44.41</v>
      </c>
      <c r="DI11" s="169">
        <f>VLOOKUP(DI$7,'[9]Curve Summary'!$A$8:$AG$161,5)</f>
        <v>41.86</v>
      </c>
      <c r="DJ11" s="169">
        <f>VLOOKUP(DJ$7,'[9]Curve Summary'!$A$8:$AG$161,5)</f>
        <v>43.47</v>
      </c>
      <c r="DK11" s="169">
        <f>VLOOKUP(DK$7,'[9]Curve Summary'!$A$8:$AG$161,5)</f>
        <v>40.36</v>
      </c>
      <c r="DL11" s="169">
        <f>VLOOKUP(DL$7,'[9]Curve Summary'!$A$8:$AG$161,5)</f>
        <v>41.22</v>
      </c>
      <c r="DM11" s="169">
        <f>VLOOKUP(DM$7,'[9]Curve Summary'!$A$8:$AG$161,5)</f>
        <v>40.26</v>
      </c>
      <c r="DN11" s="169">
        <f>VLOOKUP(DN$7,'[9]Curve Summary'!$A$8:$AG$161,5)</f>
        <v>40.57</v>
      </c>
      <c r="DO11" s="169">
        <f>VLOOKUP(DO$7,'[9]Curve Summary'!$A$8:$AG$161,5)</f>
        <v>39.880000000000003</v>
      </c>
      <c r="DP11" s="169">
        <f>VLOOKUP(DP$7,'[9]Curve Summary'!$A$8:$AG$161,5)</f>
        <v>40.450000000000003</v>
      </c>
      <c r="DQ11" s="169">
        <f>VLOOKUP(DQ$7,'[9]Curve Summary'!$A$8:$AG$161,5)</f>
        <v>41.5</v>
      </c>
      <c r="DR11" s="169">
        <f>VLOOKUP(DR$7,'[9]Curve Summary'!$A$8:$AG$161,5)</f>
        <v>45.06</v>
      </c>
      <c r="DS11" s="169">
        <f>VLOOKUP(DS$7,'[9]Curve Summary'!$A$8:$AG$161,5)</f>
        <v>39.58</v>
      </c>
      <c r="DT11" s="169">
        <f>VLOOKUP(DT$7,'[9]Curve Summary'!$A$8:$AG$161,5)</f>
        <v>43.78</v>
      </c>
      <c r="DU11" s="169">
        <f>VLOOKUP(DU$7,'[9]Curve Summary'!$A$8:$AG$161,5)</f>
        <v>41.42</v>
      </c>
      <c r="DV11" s="169">
        <f>VLOOKUP(DV$7,'[9]Curve Summary'!$A$8:$AG$161,5)</f>
        <v>44.16</v>
      </c>
      <c r="DW11" s="169">
        <f>VLOOKUP(DW$7,'[9]Curve Summary'!$A$8:$AG$161,5)</f>
        <v>40.89</v>
      </c>
      <c r="DX11" s="169">
        <f>VLOOKUP(DX$7,'[9]Curve Summary'!$A$8:$AG$161,5)</f>
        <v>41.68</v>
      </c>
      <c r="DY11" s="169">
        <f>VLOOKUP(DY$7,'[9]Curve Summary'!$A$8:$AG$161,5)</f>
        <v>40.74</v>
      </c>
      <c r="DZ11" s="169">
        <f>VLOOKUP(DZ$7,'[9]Curve Summary'!$A$8:$AG$161,5)</f>
        <v>41.13</v>
      </c>
      <c r="EA11" s="169">
        <f>VLOOKUP(EA$7,'[9]Curve Summary'!$A$8:$AG$161,5)</f>
        <v>40.53</v>
      </c>
      <c r="EB11" s="169">
        <f>VLOOKUP(EB$7,'[9]Curve Summary'!$A$8:$AG$161,5)</f>
        <v>41.33</v>
      </c>
      <c r="EC11" s="169">
        <f>VLOOKUP(EC$7,'[9]Curve Summary'!$A$8:$AG$161,5)</f>
        <v>42.31</v>
      </c>
      <c r="ED11" s="169">
        <f>VLOOKUP(ED$7,'[9]Curve Summary'!$A$8:$AG$161,5)</f>
        <v>45.77</v>
      </c>
      <c r="EE11" s="169">
        <f>VLOOKUP(EE$7,'[9]Curve Summary'!$A$8:$AG$161,5)</f>
        <v>39.56</v>
      </c>
      <c r="EF11" s="169">
        <f>VLOOKUP(EF$7,'[9]Curve Summary'!$A$8:$AG$161,5)</f>
        <v>43.47</v>
      </c>
      <c r="EG11" s="169">
        <f>VLOOKUP(EG$7,'[9]Curve Summary'!$A$8:$AG$161,5)</f>
        <v>41.27</v>
      </c>
      <c r="EH11" s="169">
        <f>VLOOKUP(EH$7,'[9]Curve Summary'!$A$8:$AG$161,5)</f>
        <v>45.07</v>
      </c>
      <c r="EI11" s="169">
        <f>VLOOKUP(EI$7,'[9]Curve Summary'!$A$8:$AG$161,5)</f>
        <v>41.65</v>
      </c>
      <c r="EJ11" s="169">
        <f>VLOOKUP(EJ$7,'[9]Curve Summary'!$A$8:$AG$161,5)</f>
        <v>42.37</v>
      </c>
    </row>
    <row r="12" spans="1:140" ht="13.65" customHeight="1" x14ac:dyDescent="0.2">
      <c r="A12" s="165" t="s">
        <v>136</v>
      </c>
      <c r="B12" s="142"/>
      <c r="C12" s="132">
        <f>'[9]Power Desk Daily Price'!$AC12</f>
        <v>27.305595274425691</v>
      </c>
      <c r="D12" s="132">
        <f ca="1">IF(ISERROR((AVERAGE(OFFSET('[9]Curve Summary'!$I$6,23,0,4,1))*4+ 21* '[9]Curve Summary Backup'!$I$38)/25), '[9]Curve Summary Backup'!$I$38,(AVERAGE(OFFSET('[9]Curve Summary'!$I$6,23,0,4,1))*4+ 21* '[9]Curve Summary Backup'!$I$38)/25)</f>
        <v>25.34099995422363</v>
      </c>
      <c r="E12" s="132">
        <f>VLOOKUP(E$7,'[9]Curve Summary'!$A$7:$AG$55,9)</f>
        <v>29.95</v>
      </c>
      <c r="F12" s="167">
        <f t="shared" ca="1" si="0"/>
        <v>27.502740914887436</v>
      </c>
      <c r="G12" s="132">
        <f t="shared" si="1"/>
        <v>31.75</v>
      </c>
      <c r="H12" s="132">
        <f t="shared" si="2"/>
        <v>31.75</v>
      </c>
      <c r="I12" s="132">
        <f t="shared" si="2"/>
        <v>31.75</v>
      </c>
      <c r="J12" s="132">
        <f t="shared" si="3"/>
        <v>29.375</v>
      </c>
      <c r="K12" s="132">
        <f t="shared" si="4"/>
        <v>29.5</v>
      </c>
      <c r="L12" s="132">
        <f t="shared" si="4"/>
        <v>29.25</v>
      </c>
      <c r="M12" s="132">
        <f t="shared" si="4"/>
        <v>29.25</v>
      </c>
      <c r="N12" s="132">
        <f t="shared" si="4"/>
        <v>36</v>
      </c>
      <c r="O12" s="132">
        <f t="shared" si="5"/>
        <v>47.5</v>
      </c>
      <c r="P12" s="132">
        <f t="shared" si="6"/>
        <v>44</v>
      </c>
      <c r="Q12" s="132">
        <f t="shared" si="6"/>
        <v>51</v>
      </c>
      <c r="R12" s="132">
        <f t="shared" si="6"/>
        <v>39</v>
      </c>
      <c r="S12" s="132">
        <f t="shared" si="7"/>
        <v>35.25</v>
      </c>
      <c r="T12" s="132">
        <f t="shared" si="8"/>
        <v>35</v>
      </c>
      <c r="U12" s="132">
        <f t="shared" si="8"/>
        <v>34.25</v>
      </c>
      <c r="V12" s="132">
        <f t="shared" si="8"/>
        <v>36.5</v>
      </c>
      <c r="W12" s="167">
        <f t="shared" si="12"/>
        <v>35.633333333333333</v>
      </c>
      <c r="X12" s="132">
        <f t="shared" si="13"/>
        <v>29.061764705882354</v>
      </c>
      <c r="Y12" s="132">
        <f t="shared" si="14"/>
        <v>26.091442953020135</v>
      </c>
      <c r="Z12" s="132">
        <f t="shared" si="15"/>
        <v>24.226470588235294</v>
      </c>
      <c r="AA12" s="132">
        <f t="shared" si="9"/>
        <v>34.240343137254911</v>
      </c>
      <c r="AB12" s="133">
        <f t="shared" si="10"/>
        <v>38.621679687499999</v>
      </c>
      <c r="AC12" s="168">
        <f t="shared" ca="1" si="11"/>
        <v>32.287743620695103</v>
      </c>
      <c r="AD12" s="163"/>
      <c r="AE12" s="163"/>
      <c r="AF12" s="164"/>
      <c r="AG12" s="169">
        <f>VLOOKUP(AG$7,'[9]Curve Summary'!$A$8:$AG$161,9)</f>
        <v>31.75</v>
      </c>
      <c r="AH12" s="169">
        <f>VLOOKUP(AH$7,'[9]Curve Summary'!$A$8:$AG$161,9)</f>
        <v>31.75</v>
      </c>
      <c r="AI12" s="169">
        <f>VLOOKUP(AI$7,'[9]Curve Summary'!$A$8:$AG$161,9)</f>
        <v>29.5</v>
      </c>
      <c r="AJ12" s="169">
        <f>VLOOKUP(AJ$7,'[9]Curve Summary'!$A$8:$AG$161,9)</f>
        <v>29.25</v>
      </c>
      <c r="AK12" s="169">
        <f>VLOOKUP(AK$7,'[9]Curve Summary'!$A$8:$AG$161,9)</f>
        <v>29.25</v>
      </c>
      <c r="AL12" s="169">
        <f>VLOOKUP(AL$7,'[9]Curve Summary'!$A$8:$AG$161,9)</f>
        <v>36</v>
      </c>
      <c r="AM12" s="169">
        <f>VLOOKUP(AM$7,'[9]Curve Summary'!$A$8:$AG$161,9)</f>
        <v>44</v>
      </c>
      <c r="AN12" s="169">
        <f>VLOOKUP(AN$7,'[9]Curve Summary'!$A$8:$AG$161,9)</f>
        <v>51</v>
      </c>
      <c r="AO12" s="169">
        <f>VLOOKUP(AO$7,'[9]Curve Summary'!$A$8:$AG$161,9)</f>
        <v>39</v>
      </c>
      <c r="AP12" s="169">
        <f>VLOOKUP(AP$7,'[9]Curve Summary'!$A$8:$AG$161,9)</f>
        <v>35</v>
      </c>
      <c r="AQ12" s="169">
        <f>VLOOKUP(AQ$7,'[9]Curve Summary'!$A$8:$AG$161,9)</f>
        <v>34.25</v>
      </c>
      <c r="AR12" s="169">
        <f>VLOOKUP(AR$7,'[9]Curve Summary'!$A$8:$AG$161,9)</f>
        <v>36.5</v>
      </c>
      <c r="AS12" s="169">
        <f>VLOOKUP(AS$7,'[9]Curve Summary'!$A$8:$AG$161,9)</f>
        <v>27.25</v>
      </c>
      <c r="AT12" s="169">
        <f>VLOOKUP(AT$7,'[9]Curve Summary'!$A$8:$AG$161,9)</f>
        <v>26.25</v>
      </c>
      <c r="AU12" s="169">
        <f>VLOOKUP(AU$7,'[9]Curve Summary'!$A$8:$AG$161,9)</f>
        <v>23.75</v>
      </c>
      <c r="AV12" s="169">
        <f>VLOOKUP(AV$7,'[9]Curve Summary'!$A$8:$AG$161,9)</f>
        <v>22.25</v>
      </c>
      <c r="AW12" s="169">
        <f>VLOOKUP(AW$7,'[9]Curve Summary'!$A$8:$AG$161,9)</f>
        <v>23.25</v>
      </c>
      <c r="AX12" s="169">
        <f>VLOOKUP(AX$7,'[9]Curve Summary'!$A$8:$AG$161,9)</f>
        <v>27.25</v>
      </c>
      <c r="AY12" s="169">
        <f>VLOOKUP(AY$7,'[9]Curve Summary'!$A$8:$AG$161,9)</f>
        <v>37.5</v>
      </c>
      <c r="AZ12" s="169">
        <f>VLOOKUP(AZ$7,'[9]Curve Summary'!$A$8:$AG$161,9)</f>
        <v>46.25</v>
      </c>
      <c r="BA12" s="169">
        <f>VLOOKUP(BA$7,'[9]Curve Summary'!$A$8:$AG$161,9)</f>
        <v>36.25</v>
      </c>
      <c r="BB12" s="169">
        <f>VLOOKUP(BB$7,'[9]Curve Summary'!$A$8:$AG$161,9)</f>
        <v>25.75</v>
      </c>
      <c r="BC12" s="169">
        <f>VLOOKUP(BC$7,'[9]Curve Summary'!$A$8:$AG$161,9)</f>
        <v>24.25</v>
      </c>
      <c r="BD12" s="169">
        <f>VLOOKUP(BD$7,'[9]Curve Summary'!$A$8:$AG$161,9)</f>
        <v>28.5</v>
      </c>
      <c r="BE12" s="169">
        <f>VLOOKUP(BE$7,'[9]Curve Summary'!$A$8:$AG$161,9)</f>
        <v>18</v>
      </c>
      <c r="BF12" s="169">
        <f>VLOOKUP(BF$7,'[9]Curve Summary'!$A$8:$AG$161,9)</f>
        <v>20.25</v>
      </c>
      <c r="BG12" s="169">
        <f>VLOOKUP(BG$7,'[9]Curve Summary'!$A$8:$AG$161,9)</f>
        <v>17.25</v>
      </c>
      <c r="BH12" s="169">
        <f>VLOOKUP(BH$7,'[9]Curve Summary'!$A$8:$AG$161,9)</f>
        <v>25.25</v>
      </c>
      <c r="BI12" s="169">
        <f>VLOOKUP(BI$7,'[9]Curve Summary'!$A$8:$AG$161,9)</f>
        <v>25.25</v>
      </c>
      <c r="BJ12" s="169">
        <f>VLOOKUP(BJ$7,'[9]Curve Summary'!$A$8:$AG$161,9)</f>
        <v>31.25</v>
      </c>
      <c r="BK12" s="169">
        <f>VLOOKUP(BK$7,'[9]Curve Summary'!$A$8:$AG$161,9)</f>
        <v>35.25</v>
      </c>
      <c r="BL12" s="169">
        <f>VLOOKUP(BL$7,'[9]Curve Summary'!$A$8:$AG$161,9)</f>
        <v>44.25</v>
      </c>
      <c r="BM12" s="169">
        <f>VLOOKUP(BM$7,'[9]Curve Summary'!$A$8:$AG$161,9)</f>
        <v>28</v>
      </c>
      <c r="BN12" s="169">
        <f>VLOOKUP(BN$7,'[9]Curve Summary'!$A$8:$AG$161,9)</f>
        <v>28.25</v>
      </c>
      <c r="BO12" s="169">
        <f>VLOOKUP(BO$7,'[9]Curve Summary'!$A$8:$AG$161,9)</f>
        <v>24.75</v>
      </c>
      <c r="BP12" s="169">
        <f>VLOOKUP(BP$7,'[9]Curve Summary'!$A$8:$AG$161,9)</f>
        <v>28.25</v>
      </c>
      <c r="BQ12" s="169">
        <f>VLOOKUP(BQ$7,'[9]Curve Summary'!$A$8:$AG$161,9)</f>
        <v>18</v>
      </c>
      <c r="BR12" s="169">
        <f>VLOOKUP(BR$7,'[9]Curve Summary'!$A$8:$AG$161,9)</f>
        <v>20.25</v>
      </c>
      <c r="BS12" s="169">
        <f>VLOOKUP(BS$7,'[9]Curve Summary'!$A$8:$AG$161,9)</f>
        <v>17.25</v>
      </c>
      <c r="BT12" s="169">
        <f>VLOOKUP(BT$7,'[9]Curve Summary'!$A$8:$AG$161,9)</f>
        <v>24.25</v>
      </c>
      <c r="BU12" s="169">
        <f>VLOOKUP(BU$7,'[9]Curve Summary'!$A$8:$AG$161,9)</f>
        <v>24.25</v>
      </c>
      <c r="BV12" s="169">
        <f>VLOOKUP(BV$7,'[9]Curve Summary'!$A$8:$AG$161,9)</f>
        <v>29.25</v>
      </c>
      <c r="BW12" s="169">
        <f>VLOOKUP(BW$7,'[9]Curve Summary'!$A$8:$AG$161,9)</f>
        <v>26.25</v>
      </c>
      <c r="BX12" s="169">
        <f>VLOOKUP(BX$7,'[9]Curve Summary'!$A$8:$AG$161,9)</f>
        <v>35.25</v>
      </c>
      <c r="BY12" s="169">
        <f>VLOOKUP(BY$7,'[9]Curve Summary'!$A$8:$AG$161,9)</f>
        <v>22</v>
      </c>
      <c r="BZ12" s="169">
        <f>VLOOKUP(BZ$7,'[9]Curve Summary'!$A$8:$AG$161,9)</f>
        <v>25.25</v>
      </c>
      <c r="CA12" s="169">
        <f>VLOOKUP(CA$7,'[9]Curve Summary'!$A$8:$AG$161,9)</f>
        <v>22.25</v>
      </c>
      <c r="CB12" s="169">
        <f>VLOOKUP(CB$7,'[9]Curve Summary'!$A$8:$AG$161,9)</f>
        <v>25.75</v>
      </c>
      <c r="CC12" s="169">
        <f>VLOOKUP(CC$7,'[9]Curve Summary'!$A$8:$AG$161,9)</f>
        <v>18.25</v>
      </c>
      <c r="CD12" s="169">
        <f>VLOOKUP(CD$7,'[9]Curve Summary'!$A$8:$AG$161,9)</f>
        <v>20.5</v>
      </c>
      <c r="CE12" s="169">
        <f>VLOOKUP(CE$7,'[9]Curve Summary'!$A$8:$AG$161,9)</f>
        <v>17.5</v>
      </c>
      <c r="CF12" s="169">
        <f>VLOOKUP(CF$7,'[9]Curve Summary'!$A$8:$AG$161,9)</f>
        <v>24.5</v>
      </c>
      <c r="CG12" s="169">
        <f>VLOOKUP(CG$7,'[9]Curve Summary'!$A$8:$AG$161,9)</f>
        <v>24.5</v>
      </c>
      <c r="CH12" s="169">
        <f>VLOOKUP(CH$7,'[9]Curve Summary'!$A$8:$AG$161,9)</f>
        <v>29.5</v>
      </c>
      <c r="CI12" s="169">
        <f>VLOOKUP(CI$7,'[9]Curve Summary'!$A$8:$AG$161,9)</f>
        <v>26.5</v>
      </c>
      <c r="CJ12" s="169">
        <f>VLOOKUP(CJ$7,'[9]Curve Summary'!$A$8:$AG$161,9)</f>
        <v>35.5</v>
      </c>
      <c r="CK12" s="169">
        <f>VLOOKUP(CK$7,'[9]Curve Summary'!$A$8:$AG$161,9)</f>
        <v>22.25</v>
      </c>
      <c r="CL12" s="169">
        <f>VLOOKUP(CL$7,'[9]Curve Summary'!$A$8:$AG$161,9)</f>
        <v>25.5</v>
      </c>
      <c r="CM12" s="169">
        <f>VLOOKUP(CM$7,'[9]Curve Summary'!$A$8:$AG$161,9)</f>
        <v>22.5</v>
      </c>
      <c r="CN12" s="169">
        <f>VLOOKUP(CN$7,'[9]Curve Summary'!$A$8:$AG$161,9)</f>
        <v>26</v>
      </c>
      <c r="CO12" s="169">
        <f>VLOOKUP(CO$7,'[9]Curve Summary'!$A$8:$AG$161,9)</f>
        <v>27.6</v>
      </c>
      <c r="CP12" s="169">
        <f>VLOOKUP(CP$7,'[9]Curve Summary'!$A$8:$AG$161,9)</f>
        <v>29.85</v>
      </c>
      <c r="CQ12" s="169">
        <f>VLOOKUP(CQ$7,'[9]Curve Summary'!$A$8:$AG$161,9)</f>
        <v>26.85</v>
      </c>
      <c r="CR12" s="169">
        <f>VLOOKUP(CR$7,'[9]Curve Summary'!$A$8:$AG$161,9)</f>
        <v>33.85</v>
      </c>
      <c r="CS12" s="169">
        <f>VLOOKUP(CS$7,'[9]Curve Summary'!$A$8:$AG$161,9)</f>
        <v>33.85</v>
      </c>
      <c r="CT12" s="169">
        <f>VLOOKUP(CT$7,'[9]Curve Summary'!$A$8:$AG$161,9)</f>
        <v>39.85</v>
      </c>
      <c r="CU12" s="169">
        <f>VLOOKUP(CU$7,'[9]Curve Summary'!$A$8:$AG$161,9)</f>
        <v>46.85</v>
      </c>
      <c r="CV12" s="169">
        <f>VLOOKUP(CV$7,'[9]Curve Summary'!$A$8:$AG$161,9)</f>
        <v>55.85</v>
      </c>
      <c r="CW12" s="169">
        <f>VLOOKUP(CW$7,'[9]Curve Summary'!$A$8:$AG$161,9)</f>
        <v>38.6</v>
      </c>
      <c r="CX12" s="169">
        <f>VLOOKUP(CX$7,'[9]Curve Summary'!$A$8:$AG$161,9)</f>
        <v>37.85</v>
      </c>
      <c r="CY12" s="169">
        <f>VLOOKUP(CY$7,'[9]Curve Summary'!$A$8:$AG$161,9)</f>
        <v>34.85</v>
      </c>
      <c r="CZ12" s="169">
        <f>VLOOKUP(CZ$7,'[9]Curve Summary'!$A$8:$AG$161,9)</f>
        <v>38.35</v>
      </c>
      <c r="DA12" s="169">
        <f>VLOOKUP(DA$7,'[9]Curve Summary'!$A$8:$AG$161,9)</f>
        <v>27.95</v>
      </c>
      <c r="DB12" s="169">
        <f>VLOOKUP(DB$7,'[9]Curve Summary'!$A$8:$AG$161,9)</f>
        <v>30.2</v>
      </c>
      <c r="DC12" s="169">
        <f>VLOOKUP(DC$7,'[9]Curve Summary'!$A$8:$AG$161,9)</f>
        <v>27.2</v>
      </c>
      <c r="DD12" s="169">
        <f>VLOOKUP(DD$7,'[9]Curve Summary'!$A$8:$AG$161,9)</f>
        <v>34.200000000000003</v>
      </c>
      <c r="DE12" s="169">
        <f>VLOOKUP(DE$7,'[9]Curve Summary'!$A$8:$AG$161,9)</f>
        <v>34.200000000000003</v>
      </c>
      <c r="DF12" s="169">
        <f>VLOOKUP(DF$7,'[9]Curve Summary'!$A$8:$AG$161,9)</f>
        <v>40.200000000000003</v>
      </c>
      <c r="DG12" s="169">
        <f>VLOOKUP(DG$7,'[9]Curve Summary'!$A$8:$AG$161,9)</f>
        <v>47.2</v>
      </c>
      <c r="DH12" s="169">
        <f>VLOOKUP(DH$7,'[9]Curve Summary'!$A$8:$AG$161,9)</f>
        <v>56.2</v>
      </c>
      <c r="DI12" s="169">
        <f>VLOOKUP(DI$7,'[9]Curve Summary'!$A$8:$AG$161,9)</f>
        <v>38.950000000000003</v>
      </c>
      <c r="DJ12" s="169">
        <f>VLOOKUP(DJ$7,'[9]Curve Summary'!$A$8:$AG$161,9)</f>
        <v>38.200000000000003</v>
      </c>
      <c r="DK12" s="169">
        <f>VLOOKUP(DK$7,'[9]Curve Summary'!$A$8:$AG$161,9)</f>
        <v>35.200000000000003</v>
      </c>
      <c r="DL12" s="169">
        <f>VLOOKUP(DL$7,'[9]Curve Summary'!$A$8:$AG$161,9)</f>
        <v>38.700000000000003</v>
      </c>
      <c r="DM12" s="169">
        <f>VLOOKUP(DM$7,'[9]Curve Summary'!$A$8:$AG$161,9)</f>
        <v>28.45</v>
      </c>
      <c r="DN12" s="169">
        <f>VLOOKUP(DN$7,'[9]Curve Summary'!$A$8:$AG$161,9)</f>
        <v>30.7</v>
      </c>
      <c r="DO12" s="169">
        <f>VLOOKUP(DO$7,'[9]Curve Summary'!$A$8:$AG$161,9)</f>
        <v>27.7</v>
      </c>
      <c r="DP12" s="169">
        <f>VLOOKUP(DP$7,'[9]Curve Summary'!$A$8:$AG$161,9)</f>
        <v>34.75</v>
      </c>
      <c r="DQ12" s="169">
        <f>VLOOKUP(DQ$7,'[9]Curve Summary'!$A$8:$AG$161,9)</f>
        <v>34.75</v>
      </c>
      <c r="DR12" s="169">
        <f>VLOOKUP(DR$7,'[9]Curve Summary'!$A$8:$AG$161,9)</f>
        <v>40.75</v>
      </c>
      <c r="DS12" s="169">
        <f>VLOOKUP(DS$7,'[9]Curve Summary'!$A$8:$AG$161,9)</f>
        <v>47.75</v>
      </c>
      <c r="DT12" s="169">
        <f>VLOOKUP(DT$7,'[9]Curve Summary'!$A$8:$AG$161,9)</f>
        <v>56.75</v>
      </c>
      <c r="DU12" s="169">
        <f>VLOOKUP(DU$7,'[9]Curve Summary'!$A$8:$AG$161,9)</f>
        <v>39.450000000000003</v>
      </c>
      <c r="DV12" s="169">
        <f>VLOOKUP(DV$7,'[9]Curve Summary'!$A$8:$AG$161,9)</f>
        <v>38.75</v>
      </c>
      <c r="DW12" s="169">
        <f>VLOOKUP(DW$7,'[9]Curve Summary'!$A$8:$AG$161,9)</f>
        <v>35.75</v>
      </c>
      <c r="DX12" s="169">
        <f>VLOOKUP(DX$7,'[9]Curve Summary'!$A$8:$AG$161,9)</f>
        <v>39.200000000000003</v>
      </c>
      <c r="DY12" s="169">
        <f>VLOOKUP(DY$7,'[9]Curve Summary'!$A$8:$AG$161,9)</f>
        <v>28.95</v>
      </c>
      <c r="DZ12" s="169">
        <f>VLOOKUP(DZ$7,'[9]Curve Summary'!$A$8:$AG$161,9)</f>
        <v>31.2</v>
      </c>
      <c r="EA12" s="169">
        <f>VLOOKUP(EA$7,'[9]Curve Summary'!$A$8:$AG$161,9)</f>
        <v>28.2</v>
      </c>
      <c r="EB12" s="169">
        <f>VLOOKUP(EB$7,'[9]Curve Summary'!$A$8:$AG$161,9)</f>
        <v>35.5</v>
      </c>
      <c r="EC12" s="169">
        <f>VLOOKUP(EC$7,'[9]Curve Summary'!$A$8:$AG$161,9)</f>
        <v>35.5</v>
      </c>
      <c r="ED12" s="169">
        <f>VLOOKUP(ED$7,'[9]Curve Summary'!$A$8:$AG$161,9)</f>
        <v>41.5</v>
      </c>
      <c r="EE12" s="169">
        <f>VLOOKUP(EE$7,'[9]Curve Summary'!$A$8:$AG$161,9)</f>
        <v>48.5</v>
      </c>
      <c r="EF12" s="169">
        <f>VLOOKUP(EF$7,'[9]Curve Summary'!$A$8:$AG$161,9)</f>
        <v>57.5</v>
      </c>
      <c r="EG12" s="169">
        <f>VLOOKUP(EG$7,'[9]Curve Summary'!$A$8:$AG$161,9)</f>
        <v>39.950000000000003</v>
      </c>
      <c r="EH12" s="169">
        <f>VLOOKUP(EH$7,'[9]Curve Summary'!$A$8:$AG$161,9)</f>
        <v>39.5</v>
      </c>
      <c r="EI12" s="169">
        <f>VLOOKUP(EI$7,'[9]Curve Summary'!$A$8:$AG$161,9)</f>
        <v>36.5</v>
      </c>
      <c r="EJ12" s="169">
        <f>VLOOKUP(EJ$7,'[9]Curve Summary'!$A$8:$AG$161,9)</f>
        <v>39.700000000000003</v>
      </c>
    </row>
    <row r="13" spans="1:140" ht="13.65" customHeight="1" x14ac:dyDescent="0.2">
      <c r="A13" s="165" t="s">
        <v>137</v>
      </c>
      <c r="B13" s="166" t="s">
        <v>166</v>
      </c>
      <c r="C13" s="132">
        <f>'[9]Power Desk Daily Price'!$AC13</f>
        <v>23.66809523809523</v>
      </c>
      <c r="D13" s="132">
        <f ca="1">IF(ISERROR((AVERAGE(OFFSET('[9]Curve Summary'!$F$6,23,0,4,1))*4+ 21* '[9]Curve Summary Backup'!$F$38)/25), '[9]Curve Summary Backup'!$F$38,(AVERAGE(OFFSET('[9]Curve Summary'!$F$6,23,0,4,1))*4+ 21* '[9]Curve Summary Backup'!$F$38)/25)</f>
        <v>25.65</v>
      </c>
      <c r="E13" s="132">
        <f>VLOOKUP(E$7,'[9]Curve Summary'!$A$7:$AG$59,6)</f>
        <v>29.95</v>
      </c>
      <c r="F13" s="167">
        <f t="shared" ca="1" si="0"/>
        <v>26.502978208232442</v>
      </c>
      <c r="G13" s="132">
        <f t="shared" si="1"/>
        <v>31.75</v>
      </c>
      <c r="H13" s="132">
        <f t="shared" si="2"/>
        <v>31.75</v>
      </c>
      <c r="I13" s="132">
        <f t="shared" si="2"/>
        <v>31.75</v>
      </c>
      <c r="J13" s="132">
        <f t="shared" si="3"/>
        <v>29.375</v>
      </c>
      <c r="K13" s="132">
        <f t="shared" si="4"/>
        <v>29.5</v>
      </c>
      <c r="L13" s="132">
        <f t="shared" si="4"/>
        <v>29.25</v>
      </c>
      <c r="M13" s="132">
        <f t="shared" si="4"/>
        <v>32.5</v>
      </c>
      <c r="N13" s="132">
        <f t="shared" si="4"/>
        <v>37.25</v>
      </c>
      <c r="O13" s="132">
        <f t="shared" si="5"/>
        <v>49.5</v>
      </c>
      <c r="P13" s="132">
        <f t="shared" si="6"/>
        <v>46.5</v>
      </c>
      <c r="Q13" s="132">
        <f t="shared" si="6"/>
        <v>52.5</v>
      </c>
      <c r="R13" s="132">
        <f t="shared" si="6"/>
        <v>39</v>
      </c>
      <c r="S13" s="132">
        <f t="shared" si="7"/>
        <v>35.25</v>
      </c>
      <c r="T13" s="132">
        <f t="shared" si="8"/>
        <v>35</v>
      </c>
      <c r="U13" s="132">
        <f t="shared" si="8"/>
        <v>34.25</v>
      </c>
      <c r="V13" s="132">
        <f t="shared" si="8"/>
        <v>36.5</v>
      </c>
      <c r="W13" s="167">
        <f t="shared" si="12"/>
        <v>36.356862745098042</v>
      </c>
      <c r="X13" s="132">
        <f t="shared" si="13"/>
        <v>40.283333333333331</v>
      </c>
      <c r="Y13" s="132">
        <f t="shared" si="14"/>
        <v>40.368624161073832</v>
      </c>
      <c r="Z13" s="132">
        <f t="shared" si="15"/>
        <v>40.796470588235294</v>
      </c>
      <c r="AA13" s="132">
        <f t="shared" si="9"/>
        <v>41.41589215686276</v>
      </c>
      <c r="AB13" s="133">
        <f t="shared" si="10"/>
        <v>42.054492187499996</v>
      </c>
      <c r="AC13" s="168">
        <f t="shared" ca="1" si="11"/>
        <v>40.280795805806413</v>
      </c>
      <c r="AD13" s="163"/>
      <c r="AE13" s="163"/>
      <c r="AF13" s="164"/>
      <c r="AG13" s="169">
        <f>VLOOKUP(AG$7,'[9]Curve Summary'!$A$9:$AG$161,6)</f>
        <v>31.75</v>
      </c>
      <c r="AH13" s="169">
        <f>VLOOKUP(AH$7,'[9]Curve Summary'!$A$9:$AG$161,6)</f>
        <v>31.75</v>
      </c>
      <c r="AI13" s="169">
        <f>VLOOKUP(AI$7,'[9]Curve Summary'!$A$9:$AG$161,6)</f>
        <v>29.5</v>
      </c>
      <c r="AJ13" s="169">
        <f>VLOOKUP(AJ$7,'[9]Curve Summary'!$A$9:$AG$161,6)</f>
        <v>29.25</v>
      </c>
      <c r="AK13" s="169">
        <f>VLOOKUP(AK$7,'[9]Curve Summary'!$A$9:$AG$161,6)</f>
        <v>32.5</v>
      </c>
      <c r="AL13" s="169">
        <f>VLOOKUP(AL$7,'[9]Curve Summary'!$A$9:$AG$161,6)</f>
        <v>37.25</v>
      </c>
      <c r="AM13" s="169">
        <f>VLOOKUP(AM$7,'[9]Curve Summary'!$A$9:$AG$161,6)</f>
        <v>46.5</v>
      </c>
      <c r="AN13" s="169">
        <f>VLOOKUP(AN$7,'[9]Curve Summary'!$A$9:$AG$161,6)</f>
        <v>52.5</v>
      </c>
      <c r="AO13" s="169">
        <f>VLOOKUP(AO$7,'[9]Curve Summary'!$A$9:$AG$161,6)</f>
        <v>39</v>
      </c>
      <c r="AP13" s="169">
        <f>VLOOKUP(AP$7,'[9]Curve Summary'!$A$9:$AG$161,6)</f>
        <v>35</v>
      </c>
      <c r="AQ13" s="169">
        <f>VLOOKUP(AQ$7,'[9]Curve Summary'!$A$9:$AG$161,6)</f>
        <v>34.25</v>
      </c>
      <c r="AR13" s="169">
        <f>VLOOKUP(AR$7,'[9]Curve Summary'!$A$9:$AG$161,6)</f>
        <v>36.5</v>
      </c>
      <c r="AS13" s="169">
        <f>VLOOKUP(AS$7,'[9]Curve Summary'!$A$9:$AG$161,6)</f>
        <v>37.25</v>
      </c>
      <c r="AT13" s="169">
        <f>VLOOKUP(AT$7,'[9]Curve Summary'!$A$9:$AG$161,6)</f>
        <v>36.25</v>
      </c>
      <c r="AU13" s="169">
        <f>VLOOKUP(AU$7,'[9]Curve Summary'!$A$9:$AG$161,6)</f>
        <v>33.75</v>
      </c>
      <c r="AV13" s="169">
        <f>VLOOKUP(AV$7,'[9]Curve Summary'!$A$9:$AG$161,6)</f>
        <v>33.25</v>
      </c>
      <c r="AW13" s="169">
        <f>VLOOKUP(AW$7,'[9]Curve Summary'!$A$9:$AG$161,6)</f>
        <v>34</v>
      </c>
      <c r="AX13" s="169">
        <f>VLOOKUP(AX$7,'[9]Curve Summary'!$A$9:$AG$161,6)</f>
        <v>43</v>
      </c>
      <c r="AY13" s="169">
        <f>VLOOKUP(AY$7,'[9]Curve Summary'!$A$9:$AG$161,6)</f>
        <v>53.25</v>
      </c>
      <c r="AZ13" s="169">
        <f>VLOOKUP(AZ$7,'[9]Curve Summary'!$A$9:$AG$161,6)</f>
        <v>57.25</v>
      </c>
      <c r="BA13" s="169">
        <f>VLOOKUP(BA$7,'[9]Curve Summary'!$A$9:$AG$161,6)</f>
        <v>46.25</v>
      </c>
      <c r="BB13" s="169">
        <f>VLOOKUP(BB$7,'[9]Curve Summary'!$A$9:$AG$161,6)</f>
        <v>35.75</v>
      </c>
      <c r="BC13" s="169">
        <f>VLOOKUP(BC$7,'[9]Curve Summary'!$A$9:$AG$161,6)</f>
        <v>34.25</v>
      </c>
      <c r="BD13" s="169">
        <f>VLOOKUP(BD$7,'[9]Curve Summary'!$A$9:$AG$161,6)</f>
        <v>38.75</v>
      </c>
      <c r="BE13" s="169">
        <f>VLOOKUP(BE$7,'[9]Curve Summary'!$A$9:$AG$161,6)</f>
        <v>39.450000000000003</v>
      </c>
      <c r="BF13" s="169">
        <f>VLOOKUP(BF$7,'[9]Curve Summary'!$A$9:$AG$161,6)</f>
        <v>37.450000000000003</v>
      </c>
      <c r="BG13" s="169">
        <f>VLOOKUP(BG$7,'[9]Curve Summary'!$A$9:$AG$161,6)</f>
        <v>35.200000000000003</v>
      </c>
      <c r="BH13" s="169">
        <f>VLOOKUP(BH$7,'[9]Curve Summary'!$A$9:$AG$161,6)</f>
        <v>34.450000000000003</v>
      </c>
      <c r="BI13" s="169">
        <f>VLOOKUP(BI$7,'[9]Curve Summary'!$A$9:$AG$161,6)</f>
        <v>35.200000000000003</v>
      </c>
      <c r="BJ13" s="169">
        <f>VLOOKUP(BJ$7,'[9]Curve Summary'!$A$9:$AG$161,6)</f>
        <v>43.7</v>
      </c>
      <c r="BK13" s="169">
        <f>VLOOKUP(BK$7,'[9]Curve Summary'!$A$9:$AG$161,6)</f>
        <v>49.7</v>
      </c>
      <c r="BL13" s="169">
        <f>VLOOKUP(BL$7,'[9]Curve Summary'!$A$9:$AG$161,6)</f>
        <v>52.2</v>
      </c>
      <c r="BM13" s="169">
        <f>VLOOKUP(BM$7,'[9]Curve Summary'!$A$9:$AG$161,6)</f>
        <v>43.2</v>
      </c>
      <c r="BN13" s="169">
        <f>VLOOKUP(BN$7,'[9]Curve Summary'!$A$9:$AG$161,6)</f>
        <v>37.4</v>
      </c>
      <c r="BO13" s="169">
        <f>VLOOKUP(BO$7,'[9]Curve Summary'!$A$9:$AG$161,6)</f>
        <v>37.15</v>
      </c>
      <c r="BP13" s="169">
        <f>VLOOKUP(BP$7,'[9]Curve Summary'!$A$9:$AG$161,6)</f>
        <v>41.15</v>
      </c>
      <c r="BQ13" s="169">
        <f>VLOOKUP(BQ$7,'[9]Curve Summary'!$A$9:$AG$161,6)</f>
        <v>40.200000000000003</v>
      </c>
      <c r="BR13" s="169">
        <f>VLOOKUP(BR$7,'[9]Curve Summary'!$A$9:$AG$161,6)</f>
        <v>38.200000000000003</v>
      </c>
      <c r="BS13" s="169">
        <f>VLOOKUP(BS$7,'[9]Curve Summary'!$A$9:$AG$161,6)</f>
        <v>36.200000000000003</v>
      </c>
      <c r="BT13" s="169">
        <f>VLOOKUP(BT$7,'[9]Curve Summary'!$A$9:$AG$161,6)</f>
        <v>35.950000000000003</v>
      </c>
      <c r="BU13" s="169">
        <f>VLOOKUP(BU$7,'[9]Curve Summary'!$A$9:$AG$161,6)</f>
        <v>36.450000000000003</v>
      </c>
      <c r="BV13" s="169">
        <f>VLOOKUP(BV$7,'[9]Curve Summary'!$A$9:$AG$161,6)</f>
        <v>43.95</v>
      </c>
      <c r="BW13" s="169">
        <f>VLOOKUP(BW$7,'[9]Curve Summary'!$A$9:$AG$161,6)</f>
        <v>47.7</v>
      </c>
      <c r="BX13" s="169">
        <f>VLOOKUP(BX$7,'[9]Curve Summary'!$A$9:$AG$161,6)</f>
        <v>49.2</v>
      </c>
      <c r="BY13" s="169">
        <f>VLOOKUP(BY$7,'[9]Curve Summary'!$A$9:$AG$161,6)</f>
        <v>41.7</v>
      </c>
      <c r="BZ13" s="169">
        <f>VLOOKUP(BZ$7,'[9]Curve Summary'!$A$9:$AG$161,6)</f>
        <v>38.9</v>
      </c>
      <c r="CA13" s="169">
        <f>VLOOKUP(CA$7,'[9]Curve Summary'!$A$9:$AG$161,6)</f>
        <v>38.4</v>
      </c>
      <c r="CB13" s="169">
        <f>VLOOKUP(CB$7,'[9]Curve Summary'!$A$9:$AG$161,6)</f>
        <v>42.4</v>
      </c>
      <c r="CC13" s="169">
        <f>VLOOKUP(CC$7,'[9]Curve Summary'!$A$9:$AG$161,6)</f>
        <v>40.700000000000003</v>
      </c>
      <c r="CD13" s="169">
        <f>VLOOKUP(CD$7,'[9]Curve Summary'!$A$9:$AG$161,6)</f>
        <v>38.79</v>
      </c>
      <c r="CE13" s="169">
        <f>VLOOKUP(CE$7,'[9]Curve Summary'!$A$9:$AG$161,6)</f>
        <v>37.17</v>
      </c>
      <c r="CF13" s="169">
        <f>VLOOKUP(CF$7,'[9]Curve Summary'!$A$9:$AG$161,6)</f>
        <v>37.15</v>
      </c>
      <c r="CG13" s="169">
        <f>VLOOKUP(CG$7,'[9]Curve Summary'!$A$9:$AG$161,6)</f>
        <v>37.65</v>
      </c>
      <c r="CH13" s="169">
        <f>VLOOKUP(CH$7,'[9]Curve Summary'!$A$9:$AG$161,6)</f>
        <v>44.3</v>
      </c>
      <c r="CI13" s="169">
        <f>VLOOKUP(CI$7,'[9]Curve Summary'!$A$9:$AG$161,6)</f>
        <v>46.15</v>
      </c>
      <c r="CJ13" s="169">
        <f>VLOOKUP(CJ$7,'[9]Curve Summary'!$A$9:$AG$161,6)</f>
        <v>46.7</v>
      </c>
      <c r="CK13" s="169">
        <f>VLOOKUP(CK$7,'[9]Curve Summary'!$A$9:$AG$161,6)</f>
        <v>40.61</v>
      </c>
      <c r="CL13" s="169">
        <f>VLOOKUP(CL$7,'[9]Curve Summary'!$A$9:$AG$161,6)</f>
        <v>40.08</v>
      </c>
      <c r="CM13" s="169">
        <f>VLOOKUP(CM$7,'[9]Curve Summary'!$A$9:$AG$161,6)</f>
        <v>39.53</v>
      </c>
      <c r="CN13" s="169">
        <f>VLOOKUP(CN$7,'[9]Curve Summary'!$A$9:$AG$161,6)</f>
        <v>43.43</v>
      </c>
      <c r="CO13" s="169">
        <f>VLOOKUP(CO$7,'[9]Curve Summary'!$A$9:$AG$161,6)</f>
        <v>41.1</v>
      </c>
      <c r="CP13" s="169">
        <f>VLOOKUP(CP$7,'[9]Curve Summary'!$A$9:$AG$161,6)</f>
        <v>39.229999999999997</v>
      </c>
      <c r="CQ13" s="169">
        <f>VLOOKUP(CQ$7,'[9]Curve Summary'!$A$9:$AG$161,6)</f>
        <v>37.82</v>
      </c>
      <c r="CR13" s="169">
        <f>VLOOKUP(CR$7,'[9]Curve Summary'!$A$9:$AG$161,6)</f>
        <v>37.92</v>
      </c>
      <c r="CS13" s="169">
        <f>VLOOKUP(CS$7,'[9]Curve Summary'!$A$9:$AG$161,6)</f>
        <v>38.42</v>
      </c>
      <c r="CT13" s="169">
        <f>VLOOKUP(CT$7,'[9]Curve Summary'!$A$9:$AG$161,6)</f>
        <v>44.6</v>
      </c>
      <c r="CU13" s="169">
        <f>VLOOKUP(CU$7,'[9]Curve Summary'!$A$9:$AG$161,6)</f>
        <v>45.41</v>
      </c>
      <c r="CV13" s="169">
        <f>VLOOKUP(CV$7,'[9]Curve Summary'!$A$9:$AG$161,6)</f>
        <v>45.44</v>
      </c>
      <c r="CW13" s="169">
        <f>VLOOKUP(CW$7,'[9]Curve Summary'!$A$9:$AG$161,6)</f>
        <v>40.119999999999997</v>
      </c>
      <c r="CX13" s="169">
        <f>VLOOKUP(CX$7,'[9]Curve Summary'!$A$9:$AG$161,6)</f>
        <v>40.840000000000003</v>
      </c>
      <c r="CY13" s="169">
        <f>VLOOKUP(CY$7,'[9]Curve Summary'!$A$9:$AG$161,6)</f>
        <v>40.26</v>
      </c>
      <c r="CZ13" s="169">
        <f>VLOOKUP(CZ$7,'[9]Curve Summary'!$A$9:$AG$161,6)</f>
        <v>44.11</v>
      </c>
      <c r="DA13" s="169">
        <f>VLOOKUP(DA$7,'[9]Curve Summary'!$A$9:$AG$161,6)</f>
        <v>41.33</v>
      </c>
      <c r="DB13" s="169">
        <f>VLOOKUP(DB$7,'[9]Curve Summary'!$A$9:$AG$161,6)</f>
        <v>39.46</v>
      </c>
      <c r="DC13" s="169">
        <f>VLOOKUP(DC$7,'[9]Curve Summary'!$A$9:$AG$161,6)</f>
        <v>38.03</v>
      </c>
      <c r="DD13" s="169">
        <f>VLOOKUP(DD$7,'[9]Curve Summary'!$A$9:$AG$161,6)</f>
        <v>38.119999999999997</v>
      </c>
      <c r="DE13" s="169">
        <f>VLOOKUP(DE$7,'[9]Curve Summary'!$A$9:$AG$161,6)</f>
        <v>38.619999999999997</v>
      </c>
      <c r="DF13" s="169">
        <f>VLOOKUP(DF$7,'[9]Curve Summary'!$A$9:$AG$161,6)</f>
        <v>44.87</v>
      </c>
      <c r="DG13" s="169">
        <f>VLOOKUP(DG$7,'[9]Curve Summary'!$A$9:$AG$161,6)</f>
        <v>45.74</v>
      </c>
      <c r="DH13" s="169">
        <f>VLOOKUP(DH$7,'[9]Curve Summary'!$A$9:$AG$161,6)</f>
        <v>45.8</v>
      </c>
      <c r="DI13" s="169">
        <f>VLOOKUP(DI$7,'[9]Curve Summary'!$A$9:$AG$161,6)</f>
        <v>40.409999999999997</v>
      </c>
      <c r="DJ13" s="169">
        <f>VLOOKUP(DJ$7,'[9]Curve Summary'!$A$9:$AG$161,6)</f>
        <v>41.06</v>
      </c>
      <c r="DK13" s="169">
        <f>VLOOKUP(DK$7,'[9]Curve Summary'!$A$9:$AG$161,6)</f>
        <v>40.479999999999997</v>
      </c>
      <c r="DL13" s="169">
        <f>VLOOKUP(DL$7,'[9]Curve Summary'!$A$9:$AG$161,6)</f>
        <v>44.35</v>
      </c>
      <c r="DM13" s="169">
        <f>VLOOKUP(DM$7,'[9]Curve Summary'!$A$9:$AG$161,6)</f>
        <v>41.57</v>
      </c>
      <c r="DN13" s="169">
        <f>VLOOKUP(DN$7,'[9]Curve Summary'!$A$9:$AG$161,6)</f>
        <v>39.68</v>
      </c>
      <c r="DO13" s="169">
        <f>VLOOKUP(DO$7,'[9]Curve Summary'!$A$9:$AG$161,6)</f>
        <v>38.25</v>
      </c>
      <c r="DP13" s="169">
        <f>VLOOKUP(DP$7,'[9]Curve Summary'!$A$9:$AG$161,6)</f>
        <v>38.32</v>
      </c>
      <c r="DQ13" s="169">
        <f>VLOOKUP(DQ$7,'[9]Curve Summary'!$A$9:$AG$161,6)</f>
        <v>38.83</v>
      </c>
      <c r="DR13" s="169">
        <f>VLOOKUP(DR$7,'[9]Curve Summary'!$A$9:$AG$161,6)</f>
        <v>45.14</v>
      </c>
      <c r="DS13" s="169">
        <f>VLOOKUP(DS$7,'[9]Curve Summary'!$A$9:$AG$161,6)</f>
        <v>46.07</v>
      </c>
      <c r="DT13" s="169">
        <f>VLOOKUP(DT$7,'[9]Curve Summary'!$A$9:$AG$161,6)</f>
        <v>46.17</v>
      </c>
      <c r="DU13" s="169">
        <f>VLOOKUP(DU$7,'[9]Curve Summary'!$A$9:$AG$161,6)</f>
        <v>40.71</v>
      </c>
      <c r="DV13" s="169">
        <f>VLOOKUP(DV$7,'[9]Curve Summary'!$A$9:$AG$161,6)</f>
        <v>41.28</v>
      </c>
      <c r="DW13" s="169">
        <f>VLOOKUP(DW$7,'[9]Curve Summary'!$A$9:$AG$161,6)</f>
        <v>40.69</v>
      </c>
      <c r="DX13" s="169">
        <f>VLOOKUP(DX$7,'[9]Curve Summary'!$A$9:$AG$161,6)</f>
        <v>44.59</v>
      </c>
      <c r="DY13" s="169">
        <f>VLOOKUP(DY$7,'[9]Curve Summary'!$A$9:$AG$161,6)</f>
        <v>41.8</v>
      </c>
      <c r="DZ13" s="169">
        <f>VLOOKUP(DZ$7,'[9]Curve Summary'!$A$9:$AG$161,6)</f>
        <v>39.909999999999997</v>
      </c>
      <c r="EA13" s="169">
        <f>VLOOKUP(EA$7,'[9]Curve Summary'!$A$9:$AG$161,6)</f>
        <v>38.46</v>
      </c>
      <c r="EB13" s="169">
        <f>VLOOKUP(EB$7,'[9]Curve Summary'!$A$9:$AG$161,6)</f>
        <v>38.51</v>
      </c>
      <c r="EC13" s="169">
        <f>VLOOKUP(EC$7,'[9]Curve Summary'!$A$9:$AG$161,6)</f>
        <v>39.03</v>
      </c>
      <c r="ED13" s="169">
        <f>VLOOKUP(ED$7,'[9]Curve Summary'!$A$9:$AG$161,6)</f>
        <v>45.4</v>
      </c>
      <c r="EE13" s="169">
        <f>VLOOKUP(EE$7,'[9]Curve Summary'!$A$9:$AG$161,6)</f>
        <v>46.4</v>
      </c>
      <c r="EF13" s="169">
        <f>VLOOKUP(EF$7,'[9]Curve Summary'!$A$9:$AG$161,6)</f>
        <v>46.53</v>
      </c>
      <c r="EG13" s="169">
        <f>VLOOKUP(EG$7,'[9]Curve Summary'!$A$9:$AG$161,6)</f>
        <v>41.01</v>
      </c>
      <c r="EH13" s="169">
        <f>VLOOKUP(EH$7,'[9]Curve Summary'!$A$9:$AG$161,6)</f>
        <v>41.49</v>
      </c>
      <c r="EI13" s="169">
        <f>VLOOKUP(EI$7,'[9]Curve Summary'!$A$9:$AG$161,6)</f>
        <v>40.9</v>
      </c>
      <c r="EJ13" s="169">
        <f>VLOOKUP(EJ$7,'[9]Curve Summary'!$A$9:$AG$161,6)</f>
        <v>44.83</v>
      </c>
    </row>
    <row r="14" spans="1:140" ht="13.65" customHeight="1" x14ac:dyDescent="0.2">
      <c r="A14" s="165" t="s">
        <v>138</v>
      </c>
      <c r="B14" s="166" t="s">
        <v>166</v>
      </c>
      <c r="C14" s="132">
        <f>'[9]Power Desk Daily Price'!$AC14</f>
        <v>23.516666666666669</v>
      </c>
      <c r="D14" s="132">
        <f ca="1">IF(ISERROR((AVERAGE(OFFSET('[9]Curve Summary'!$B$6,23,0,4,1))*4+ 21* '[9]Curve Summary Backup'!$B$38)/25), '[9]Curve Summary Backup'!$B$38,(AVERAGE(OFFSET('[9]Curve Summary'!$B$6,23,0,4,1))*4+ 21* '[9]Curve Summary Backup'!$B$38)/25)</f>
        <v>24.75</v>
      </c>
      <c r="E14" s="132">
        <f>VLOOKUP(E$7,'[9]Curve Summary'!$A$7:$AG$59,2)</f>
        <v>29.5</v>
      </c>
      <c r="F14" s="167">
        <f t="shared" ca="1" si="0"/>
        <v>25.98389830508475</v>
      </c>
      <c r="G14" s="132">
        <f t="shared" si="1"/>
        <v>29.5</v>
      </c>
      <c r="H14" s="132">
        <f t="shared" si="2"/>
        <v>30</v>
      </c>
      <c r="I14" s="132">
        <f t="shared" si="2"/>
        <v>29</v>
      </c>
      <c r="J14" s="132">
        <f t="shared" si="3"/>
        <v>29.25</v>
      </c>
      <c r="K14" s="132">
        <f t="shared" si="4"/>
        <v>29</v>
      </c>
      <c r="L14" s="132">
        <f t="shared" si="4"/>
        <v>29.5</v>
      </c>
      <c r="M14" s="132">
        <f t="shared" si="4"/>
        <v>32.5</v>
      </c>
      <c r="N14" s="132">
        <f t="shared" si="4"/>
        <v>41</v>
      </c>
      <c r="O14" s="132">
        <f t="shared" si="5"/>
        <v>51.5</v>
      </c>
      <c r="P14" s="132">
        <f t="shared" si="6"/>
        <v>48</v>
      </c>
      <c r="Q14" s="132">
        <f t="shared" si="6"/>
        <v>55</v>
      </c>
      <c r="R14" s="132">
        <f t="shared" si="6"/>
        <v>46</v>
      </c>
      <c r="S14" s="132">
        <f t="shared" si="7"/>
        <v>32.666666666666664</v>
      </c>
      <c r="T14" s="132">
        <f t="shared" si="8"/>
        <v>33.5</v>
      </c>
      <c r="U14" s="132">
        <f t="shared" si="8"/>
        <v>32</v>
      </c>
      <c r="V14" s="132">
        <f t="shared" si="8"/>
        <v>32.5</v>
      </c>
      <c r="W14" s="167">
        <f t="shared" si="12"/>
        <v>36.517647058823528</v>
      </c>
      <c r="X14" s="132">
        <f t="shared" si="13"/>
        <v>38.024509803921568</v>
      </c>
      <c r="Y14" s="132">
        <f t="shared" si="14"/>
        <v>37.841040268456368</v>
      </c>
      <c r="Z14" s="132">
        <f t="shared" si="15"/>
        <v>38.556980392156859</v>
      </c>
      <c r="AA14" s="132">
        <f t="shared" si="9"/>
        <v>39.145970588235301</v>
      </c>
      <c r="AB14" s="133">
        <f t="shared" si="10"/>
        <v>39.763671874999993</v>
      </c>
      <c r="AC14" s="168">
        <f t="shared" ca="1" si="11"/>
        <v>38.317675010606706</v>
      </c>
      <c r="AD14" s="163"/>
      <c r="AE14" s="163"/>
      <c r="AF14" s="164"/>
      <c r="AG14" s="169">
        <f>VLOOKUP(AG$7,'[9]Curve Summary'!$A$9:$AG$161,2)</f>
        <v>30</v>
      </c>
      <c r="AH14" s="169">
        <f>VLOOKUP(AH$7,'[9]Curve Summary'!$A$9:$AG$161,2)</f>
        <v>29</v>
      </c>
      <c r="AI14" s="169">
        <f>VLOOKUP(AI$7,'[9]Curve Summary'!$A$9:$AG$161,2)</f>
        <v>29</v>
      </c>
      <c r="AJ14" s="169">
        <f>VLOOKUP(AJ$7,'[9]Curve Summary'!$A$9:$AG$161,2)</f>
        <v>29.5</v>
      </c>
      <c r="AK14" s="169">
        <f>VLOOKUP(AK$7,'[9]Curve Summary'!$A$9:$AG$161,2)</f>
        <v>32.5</v>
      </c>
      <c r="AL14" s="169">
        <f>VLOOKUP(AL$7,'[9]Curve Summary'!$A$9:$AG$161,2)</f>
        <v>41</v>
      </c>
      <c r="AM14" s="169">
        <f>VLOOKUP(AM$7,'[9]Curve Summary'!$A$9:$AG$161,2)</f>
        <v>48</v>
      </c>
      <c r="AN14" s="169">
        <f>VLOOKUP(AN$7,'[9]Curve Summary'!$A$9:$AG$161,2)</f>
        <v>55</v>
      </c>
      <c r="AO14" s="169">
        <f>VLOOKUP(AO$7,'[9]Curve Summary'!$A$9:$AG$161,2)</f>
        <v>46</v>
      </c>
      <c r="AP14" s="169">
        <f>VLOOKUP(AP$7,'[9]Curve Summary'!$A$9:$AG$161,2)</f>
        <v>33.5</v>
      </c>
      <c r="AQ14" s="169">
        <f>VLOOKUP(AQ$7,'[9]Curve Summary'!$A$9:$AG$161,2)</f>
        <v>32</v>
      </c>
      <c r="AR14" s="169">
        <f>VLOOKUP(AR$7,'[9]Curve Summary'!$A$9:$AG$161,2)</f>
        <v>32.5</v>
      </c>
      <c r="AS14" s="169">
        <f>VLOOKUP(AS$7,'[9]Curve Summary'!$A$9:$AG$161,2)</f>
        <v>33.75</v>
      </c>
      <c r="AT14" s="169">
        <f>VLOOKUP(AT$7,'[9]Curve Summary'!$A$9:$AG$161,2)</f>
        <v>33.25</v>
      </c>
      <c r="AU14" s="169">
        <f>VLOOKUP(AU$7,'[9]Curve Summary'!$A$9:$AG$161,2)</f>
        <v>33.25</v>
      </c>
      <c r="AV14" s="169">
        <f>VLOOKUP(AV$7,'[9]Curve Summary'!$A$9:$AG$161,2)</f>
        <v>32.75</v>
      </c>
      <c r="AW14" s="169">
        <f>VLOOKUP(AW$7,'[9]Curve Summary'!$A$9:$AG$161,2)</f>
        <v>32.75</v>
      </c>
      <c r="AX14" s="169">
        <f>VLOOKUP(AX$7,'[9]Curve Summary'!$A$9:$AG$161,2)</f>
        <v>37.25</v>
      </c>
      <c r="AY14" s="169">
        <f>VLOOKUP(AY$7,'[9]Curve Summary'!$A$9:$AG$161,2)</f>
        <v>51.5</v>
      </c>
      <c r="AZ14" s="169">
        <f>VLOOKUP(AZ$7,'[9]Curve Summary'!$A$9:$AG$161,2)</f>
        <v>57</v>
      </c>
      <c r="BA14" s="169">
        <f>VLOOKUP(BA$7,'[9]Curve Summary'!$A$9:$AG$161,2)</f>
        <v>45.5</v>
      </c>
      <c r="BB14" s="169">
        <f>VLOOKUP(BB$7,'[9]Curve Summary'!$A$9:$AG$161,2)</f>
        <v>34</v>
      </c>
      <c r="BC14" s="169">
        <f>VLOOKUP(BC$7,'[9]Curve Summary'!$A$9:$AG$161,2)</f>
        <v>32.5</v>
      </c>
      <c r="BD14" s="169">
        <f>VLOOKUP(BD$7,'[9]Curve Summary'!$A$9:$AG$161,2)</f>
        <v>32.5</v>
      </c>
      <c r="BE14" s="169">
        <f>VLOOKUP(BE$7,'[9]Curve Summary'!$A$9:$AG$161,2)</f>
        <v>34.61</v>
      </c>
      <c r="BF14" s="169">
        <f>VLOOKUP(BF$7,'[9]Curve Summary'!$A$9:$AG$161,2)</f>
        <v>34.19</v>
      </c>
      <c r="BG14" s="169">
        <f>VLOOKUP(BG$7,'[9]Curve Summary'!$A$9:$AG$161,2)</f>
        <v>34.19</v>
      </c>
      <c r="BH14" s="169">
        <f>VLOOKUP(BH$7,'[9]Curve Summary'!$A$9:$AG$161,2)</f>
        <v>33.76</v>
      </c>
      <c r="BI14" s="169">
        <f>VLOOKUP(BI$7,'[9]Curve Summary'!$A$9:$AG$161,2)</f>
        <v>33.76</v>
      </c>
      <c r="BJ14" s="169">
        <f>VLOOKUP(BJ$7,'[9]Curve Summary'!$A$9:$AG$161,2)</f>
        <v>37.61</v>
      </c>
      <c r="BK14" s="169">
        <f>VLOOKUP(BK$7,'[9]Curve Summary'!$A$9:$AG$161,2)</f>
        <v>49.8</v>
      </c>
      <c r="BL14" s="169">
        <f>VLOOKUP(BL$7,'[9]Curve Summary'!$A$9:$AG$161,2)</f>
        <v>54.51</v>
      </c>
      <c r="BM14" s="169">
        <f>VLOOKUP(BM$7,'[9]Curve Summary'!$A$9:$AG$161,2)</f>
        <v>44.67</v>
      </c>
      <c r="BN14" s="169">
        <f>VLOOKUP(BN$7,'[9]Curve Summary'!$A$9:$AG$161,2)</f>
        <v>34.83</v>
      </c>
      <c r="BO14" s="169">
        <f>VLOOKUP(BO$7,'[9]Curve Summary'!$A$9:$AG$161,2)</f>
        <v>33.549999999999997</v>
      </c>
      <c r="BP14" s="169">
        <f>VLOOKUP(BP$7,'[9]Curve Summary'!$A$9:$AG$161,2)</f>
        <v>33.549999999999997</v>
      </c>
      <c r="BQ14" s="169">
        <f>VLOOKUP(BQ$7,'[9]Curve Summary'!$A$9:$AG$161,2)</f>
        <v>35.39</v>
      </c>
      <c r="BR14" s="169">
        <f>VLOOKUP(BR$7,'[9]Curve Summary'!$A$9:$AG$161,2)</f>
        <v>35.020000000000003</v>
      </c>
      <c r="BS14" s="169">
        <f>VLOOKUP(BS$7,'[9]Curve Summary'!$A$9:$AG$161,2)</f>
        <v>35.020000000000003</v>
      </c>
      <c r="BT14" s="169">
        <f>VLOOKUP(BT$7,'[9]Curve Summary'!$A$9:$AG$161,2)</f>
        <v>34.659999999999997</v>
      </c>
      <c r="BU14" s="169">
        <f>VLOOKUP(BU$7,'[9]Curve Summary'!$A$9:$AG$161,2)</f>
        <v>34.659999999999997</v>
      </c>
      <c r="BV14" s="169">
        <f>VLOOKUP(BV$7,'[9]Curve Summary'!$A$9:$AG$161,2)</f>
        <v>37.950000000000003</v>
      </c>
      <c r="BW14" s="169">
        <f>VLOOKUP(BW$7,'[9]Curve Summary'!$A$9:$AG$161,2)</f>
        <v>48.39</v>
      </c>
      <c r="BX14" s="169">
        <f>VLOOKUP(BX$7,'[9]Curve Summary'!$A$9:$AG$161,2)</f>
        <v>52.41</v>
      </c>
      <c r="BY14" s="169">
        <f>VLOOKUP(BY$7,'[9]Curve Summary'!$A$9:$AG$161,2)</f>
        <v>43.99</v>
      </c>
      <c r="BZ14" s="169">
        <f>VLOOKUP(BZ$7,'[9]Curve Summary'!$A$9:$AG$161,2)</f>
        <v>35.58</v>
      </c>
      <c r="CA14" s="169">
        <f>VLOOKUP(CA$7,'[9]Curve Summary'!$A$9:$AG$161,2)</f>
        <v>34.479999999999997</v>
      </c>
      <c r="CB14" s="169">
        <f>VLOOKUP(CB$7,'[9]Curve Summary'!$A$9:$AG$161,2)</f>
        <v>34.479999999999997</v>
      </c>
      <c r="CC14" s="169">
        <f>VLOOKUP(CC$7,'[9]Curve Summary'!$A$9:$AG$161,2)</f>
        <v>36.08</v>
      </c>
      <c r="CD14" s="169">
        <f>VLOOKUP(CD$7,'[9]Curve Summary'!$A$9:$AG$161,2)</f>
        <v>35.770000000000003</v>
      </c>
      <c r="CE14" s="169">
        <f>VLOOKUP(CE$7,'[9]Curve Summary'!$A$9:$AG$161,2)</f>
        <v>35.770000000000003</v>
      </c>
      <c r="CF14" s="169">
        <f>VLOOKUP(CF$7,'[9]Curve Summary'!$A$9:$AG$161,2)</f>
        <v>35.46</v>
      </c>
      <c r="CG14" s="169">
        <f>VLOOKUP(CG$7,'[9]Curve Summary'!$A$9:$AG$161,2)</f>
        <v>35.46</v>
      </c>
      <c r="CH14" s="169">
        <f>VLOOKUP(CH$7,'[9]Curve Summary'!$A$9:$AG$161,2)</f>
        <v>38.28</v>
      </c>
      <c r="CI14" s="169">
        <f>VLOOKUP(CI$7,'[9]Curve Summary'!$A$9:$AG$161,2)</f>
        <v>47.21</v>
      </c>
      <c r="CJ14" s="169">
        <f>VLOOKUP(CJ$7,'[9]Curve Summary'!$A$9:$AG$161,2)</f>
        <v>50.65</v>
      </c>
      <c r="CK14" s="169">
        <f>VLOOKUP(CK$7,'[9]Curve Summary'!$A$9:$AG$161,2)</f>
        <v>43.45</v>
      </c>
      <c r="CL14" s="169">
        <f>VLOOKUP(CL$7,'[9]Curve Summary'!$A$9:$AG$161,2)</f>
        <v>36.25</v>
      </c>
      <c r="CM14" s="169">
        <f>VLOOKUP(CM$7,'[9]Curve Summary'!$A$9:$AG$161,2)</f>
        <v>35.31</v>
      </c>
      <c r="CN14" s="169">
        <f>VLOOKUP(CN$7,'[9]Curve Summary'!$A$9:$AG$161,2)</f>
        <v>35.31</v>
      </c>
      <c r="CO14" s="169">
        <f>VLOOKUP(CO$7,'[9]Curve Summary'!$A$9:$AG$161,2)</f>
        <v>36.58</v>
      </c>
      <c r="CP14" s="169">
        <f>VLOOKUP(CP$7,'[9]Curve Summary'!$A$9:$AG$161,2)</f>
        <v>36.299999999999997</v>
      </c>
      <c r="CQ14" s="169">
        <f>VLOOKUP(CQ$7,'[9]Curve Summary'!$A$9:$AG$161,2)</f>
        <v>36.299999999999997</v>
      </c>
      <c r="CR14" s="169">
        <f>VLOOKUP(CR$7,'[9]Curve Summary'!$A$9:$AG$161,2)</f>
        <v>36.020000000000003</v>
      </c>
      <c r="CS14" s="169">
        <f>VLOOKUP(CS$7,'[9]Curve Summary'!$A$9:$AG$161,2)</f>
        <v>36.020000000000003</v>
      </c>
      <c r="CT14" s="169">
        <f>VLOOKUP(CT$7,'[9]Curve Summary'!$A$9:$AG$161,2)</f>
        <v>38.58</v>
      </c>
      <c r="CU14" s="169">
        <f>VLOOKUP(CU$7,'[9]Curve Summary'!$A$9:$AG$161,2)</f>
        <v>46.66</v>
      </c>
      <c r="CV14" s="169">
        <f>VLOOKUP(CV$7,'[9]Curve Summary'!$A$9:$AG$161,2)</f>
        <v>49.78</v>
      </c>
      <c r="CW14" s="169">
        <f>VLOOKUP(CW$7,'[9]Curve Summary'!$A$9:$AG$161,2)</f>
        <v>43.26</v>
      </c>
      <c r="CX14" s="169">
        <f>VLOOKUP(CX$7,'[9]Curve Summary'!$A$9:$AG$161,2)</f>
        <v>36.74</v>
      </c>
      <c r="CY14" s="169">
        <f>VLOOKUP(CY$7,'[9]Curve Summary'!$A$9:$AG$161,2)</f>
        <v>35.89</v>
      </c>
      <c r="CZ14" s="169">
        <f>VLOOKUP(CZ$7,'[9]Curve Summary'!$A$9:$AG$161,2)</f>
        <v>35.89</v>
      </c>
      <c r="DA14" s="169">
        <f>VLOOKUP(DA$7,'[9]Curve Summary'!$A$9:$AG$161,2)</f>
        <v>37.01</v>
      </c>
      <c r="DB14" s="169">
        <f>VLOOKUP(DB$7,'[9]Curve Summary'!$A$9:$AG$161,2)</f>
        <v>36.75</v>
      </c>
      <c r="DC14" s="169">
        <f>VLOOKUP(DC$7,'[9]Curve Summary'!$A$9:$AG$161,2)</f>
        <v>36.75</v>
      </c>
      <c r="DD14" s="169">
        <f>VLOOKUP(DD$7,'[9]Curve Summary'!$A$9:$AG$161,2)</f>
        <v>36.49</v>
      </c>
      <c r="DE14" s="169">
        <f>VLOOKUP(DE$7,'[9]Curve Summary'!$A$9:$AG$161,2)</f>
        <v>36.49</v>
      </c>
      <c r="DF14" s="169">
        <f>VLOOKUP(DF$7,'[9]Curve Summary'!$A$9:$AG$161,2)</f>
        <v>38.86</v>
      </c>
      <c r="DG14" s="169">
        <f>VLOOKUP(DG$7,'[9]Curve Summary'!$A$9:$AG$161,2)</f>
        <v>46.34</v>
      </c>
      <c r="DH14" s="169">
        <f>VLOOKUP(DH$7,'[9]Curve Summary'!$A$9:$AG$161,2)</f>
        <v>49.23</v>
      </c>
      <c r="DI14" s="169">
        <f>VLOOKUP(DI$7,'[9]Curve Summary'!$A$9:$AG$161,2)</f>
        <v>43.2</v>
      </c>
      <c r="DJ14" s="169">
        <f>VLOOKUP(DJ$7,'[9]Curve Summary'!$A$9:$AG$161,2)</f>
        <v>37.159999999999997</v>
      </c>
      <c r="DK14" s="169">
        <f>VLOOKUP(DK$7,'[9]Curve Summary'!$A$9:$AG$161,2)</f>
        <v>36.369999999999997</v>
      </c>
      <c r="DL14" s="169">
        <f>VLOOKUP(DL$7,'[9]Curve Summary'!$A$9:$AG$161,2)</f>
        <v>36.369999999999997</v>
      </c>
      <c r="DM14" s="169">
        <f>VLOOKUP(DM$7,'[9]Curve Summary'!$A$9:$AG$161,2)</f>
        <v>37.43</v>
      </c>
      <c r="DN14" s="169">
        <f>VLOOKUP(DN$7,'[9]Curve Summary'!$A$9:$AG$161,2)</f>
        <v>37.18</v>
      </c>
      <c r="DO14" s="169">
        <f>VLOOKUP(DO$7,'[9]Curve Summary'!$A$9:$AG$161,2)</f>
        <v>37.19</v>
      </c>
      <c r="DP14" s="169">
        <f>VLOOKUP(DP$7,'[9]Curve Summary'!$A$9:$AG$161,2)</f>
        <v>36.94</v>
      </c>
      <c r="DQ14" s="169">
        <f>VLOOKUP(DQ$7,'[9]Curve Summary'!$A$9:$AG$161,2)</f>
        <v>36.950000000000003</v>
      </c>
      <c r="DR14" s="169">
        <f>VLOOKUP(DR$7,'[9]Curve Summary'!$A$9:$AG$161,2)</f>
        <v>39.14</v>
      </c>
      <c r="DS14" s="169">
        <f>VLOOKUP(DS$7,'[9]Curve Summary'!$A$9:$AG$161,2)</f>
        <v>46.07</v>
      </c>
      <c r="DT14" s="169">
        <f>VLOOKUP(DT$7,'[9]Curve Summary'!$A$9:$AG$161,2)</f>
        <v>48.74</v>
      </c>
      <c r="DU14" s="169">
        <f>VLOOKUP(DU$7,'[9]Curve Summary'!$A$9:$AG$161,2)</f>
        <v>43.15</v>
      </c>
      <c r="DV14" s="169">
        <f>VLOOKUP(DV$7,'[9]Curve Summary'!$A$9:$AG$161,2)</f>
        <v>37.56</v>
      </c>
      <c r="DW14" s="169">
        <f>VLOOKUP(DW$7,'[9]Curve Summary'!$A$9:$AG$161,2)</f>
        <v>36.840000000000003</v>
      </c>
      <c r="DX14" s="169">
        <f>VLOOKUP(DX$7,'[9]Curve Summary'!$A$9:$AG$161,2)</f>
        <v>36.840000000000003</v>
      </c>
      <c r="DY14" s="169">
        <f>VLOOKUP(DY$7,'[9]Curve Summary'!$A$9:$AG$161,2)</f>
        <v>37.83</v>
      </c>
      <c r="DZ14" s="169">
        <f>VLOOKUP(DZ$7,'[9]Curve Summary'!$A$9:$AG$161,2)</f>
        <v>37.6</v>
      </c>
      <c r="EA14" s="169">
        <f>VLOOKUP(EA$7,'[9]Curve Summary'!$A$9:$AG$161,2)</f>
        <v>37.61</v>
      </c>
      <c r="EB14" s="169">
        <f>VLOOKUP(EB$7,'[9]Curve Summary'!$A$9:$AG$161,2)</f>
        <v>37.380000000000003</v>
      </c>
      <c r="EC14" s="169">
        <f>VLOOKUP(EC$7,'[9]Curve Summary'!$A$9:$AG$161,2)</f>
        <v>37.39</v>
      </c>
      <c r="ED14" s="169">
        <f>VLOOKUP(ED$7,'[9]Curve Summary'!$A$9:$AG$161,2)</f>
        <v>39.409999999999997</v>
      </c>
      <c r="EE14" s="169">
        <f>VLOOKUP(EE$7,'[9]Curve Summary'!$A$9:$AG$161,2)</f>
        <v>45.83</v>
      </c>
      <c r="EF14" s="169">
        <f>VLOOKUP(EF$7,'[9]Curve Summary'!$A$9:$AG$161,2)</f>
        <v>48.31</v>
      </c>
      <c r="EG14" s="169">
        <f>VLOOKUP(EG$7,'[9]Curve Summary'!$A$9:$AG$161,2)</f>
        <v>43.13</v>
      </c>
      <c r="EH14" s="169">
        <f>VLOOKUP(EH$7,'[9]Curve Summary'!$A$9:$AG$161,2)</f>
        <v>37.96</v>
      </c>
      <c r="EI14" s="169">
        <f>VLOOKUP(EI$7,'[9]Curve Summary'!$A$9:$AG$161,2)</f>
        <v>37.28</v>
      </c>
      <c r="EJ14" s="169">
        <f>VLOOKUP(EJ$7,'[9]Curve Summary'!$A$9:$AG$161,2)</f>
        <v>37.29</v>
      </c>
    </row>
    <row r="15" spans="1:140" ht="13.65" customHeight="1" thickBot="1" x14ac:dyDescent="0.25">
      <c r="A15" s="170" t="s">
        <v>139</v>
      </c>
      <c r="B15" s="171" t="s">
        <v>167</v>
      </c>
      <c r="C15" s="136">
        <f>'[9]Power Desk Daily Price'!$AC15</f>
        <v>24.516666666666669</v>
      </c>
      <c r="D15" s="136">
        <f ca="1">IF(ISERROR((AVERAGE(OFFSET('[9]Curve Summary'!$G$6,23,0,4,1))*4+ 21* '[9]Curve Summary Backup'!$G$38)/25), '[9]Curve Summary Backup'!$G$38,(AVERAGE(OFFSET('[9]Curve Summary'!$G$6,23,0,4,1))*4+ 21* '[9]Curve Summary Backup'!$G$38)/25)</f>
        <v>25.75</v>
      </c>
      <c r="E15" s="136">
        <f>VLOOKUP(E$7,'[9]Curve Summary'!$A$7:$AG$58,7)</f>
        <v>31.5</v>
      </c>
      <c r="F15" s="172">
        <f t="shared" ca="1" si="0"/>
        <v>27.322881355932207</v>
      </c>
      <c r="G15" s="136">
        <f t="shared" si="1"/>
        <v>30.875</v>
      </c>
      <c r="H15" s="136">
        <f t="shared" si="2"/>
        <v>31.5</v>
      </c>
      <c r="I15" s="136">
        <f t="shared" si="2"/>
        <v>30.25</v>
      </c>
      <c r="J15" s="136">
        <f t="shared" si="3"/>
        <v>30.875</v>
      </c>
      <c r="K15" s="136">
        <f t="shared" si="4"/>
        <v>30.25</v>
      </c>
      <c r="L15" s="136">
        <f t="shared" si="4"/>
        <v>31.5</v>
      </c>
      <c r="M15" s="136">
        <f t="shared" si="4"/>
        <v>35.5</v>
      </c>
      <c r="N15" s="136">
        <f t="shared" si="4"/>
        <v>46</v>
      </c>
      <c r="O15" s="136">
        <f t="shared" si="5"/>
        <v>60</v>
      </c>
      <c r="P15" s="136">
        <f t="shared" si="6"/>
        <v>55</v>
      </c>
      <c r="Q15" s="136">
        <f t="shared" si="6"/>
        <v>65</v>
      </c>
      <c r="R15" s="136">
        <f t="shared" si="6"/>
        <v>53</v>
      </c>
      <c r="S15" s="136">
        <f t="shared" si="7"/>
        <v>34.833333333333336</v>
      </c>
      <c r="T15" s="136">
        <f t="shared" si="8"/>
        <v>36</v>
      </c>
      <c r="U15" s="136">
        <f t="shared" si="8"/>
        <v>34</v>
      </c>
      <c r="V15" s="136">
        <f t="shared" si="8"/>
        <v>34.5</v>
      </c>
      <c r="W15" s="172">
        <f t="shared" si="12"/>
        <v>40.234313725490196</v>
      </c>
      <c r="X15" s="136">
        <f t="shared" si="13"/>
        <v>41.359803921568627</v>
      </c>
      <c r="Y15" s="136">
        <f t="shared" si="14"/>
        <v>41.036610738255035</v>
      </c>
      <c r="Z15" s="136">
        <f t="shared" si="15"/>
        <v>41.856196078431374</v>
      </c>
      <c r="AA15" s="136">
        <f t="shared" si="9"/>
        <v>42.306960784313716</v>
      </c>
      <c r="AB15" s="137">
        <f t="shared" si="10"/>
        <v>42.749804687499996</v>
      </c>
      <c r="AC15" s="173">
        <f t="shared" ca="1" si="11"/>
        <v>41.526996181586789</v>
      </c>
      <c r="AD15" s="163"/>
      <c r="AE15" s="163"/>
      <c r="AF15" s="164"/>
      <c r="AG15" s="132">
        <f>VLOOKUP(AG$7,'[9]Curve Summary'!$A$9:$AG$161,7)</f>
        <v>31.5</v>
      </c>
      <c r="AH15" s="132">
        <f>VLOOKUP(AH$7,'[9]Curve Summary'!$A$9:$AG$161,7)</f>
        <v>30.25</v>
      </c>
      <c r="AI15" s="132">
        <f>VLOOKUP(AI$7,'[9]Curve Summary'!$A$9:$AG$161,7)</f>
        <v>30.25</v>
      </c>
      <c r="AJ15" s="132">
        <f>VLOOKUP(AJ$7,'[9]Curve Summary'!$A$9:$AG$161,7)</f>
        <v>31.5</v>
      </c>
      <c r="AK15" s="132">
        <f>VLOOKUP(AK$7,'[9]Curve Summary'!$A$9:$AG$161,7)</f>
        <v>35.5</v>
      </c>
      <c r="AL15" s="132">
        <f>VLOOKUP(AL$7,'[9]Curve Summary'!$A$9:$AG$161,7)</f>
        <v>46</v>
      </c>
      <c r="AM15" s="132">
        <f>VLOOKUP(AM$7,'[9]Curve Summary'!$A$9:$AG$161,7)</f>
        <v>55</v>
      </c>
      <c r="AN15" s="132">
        <f>VLOOKUP(AN$7,'[9]Curve Summary'!$A$9:$AG$161,7)</f>
        <v>65</v>
      </c>
      <c r="AO15" s="132">
        <f>VLOOKUP(AO$7,'[9]Curve Summary'!$A$9:$AG$161,7)</f>
        <v>53</v>
      </c>
      <c r="AP15" s="132">
        <f>VLOOKUP(AP$7,'[9]Curve Summary'!$A$9:$AG$161,7)</f>
        <v>36</v>
      </c>
      <c r="AQ15" s="132">
        <f>VLOOKUP(AQ$7,'[9]Curve Summary'!$A$9:$AG$161,7)</f>
        <v>34</v>
      </c>
      <c r="AR15" s="132">
        <f>VLOOKUP(AR$7,'[9]Curve Summary'!$A$9:$AG$161,7)</f>
        <v>34.5</v>
      </c>
      <c r="AS15" s="132">
        <f>VLOOKUP(AS$7,'[9]Curve Summary'!$A$9:$AG$161,7)</f>
        <v>35.75</v>
      </c>
      <c r="AT15" s="132">
        <f>VLOOKUP(AT$7,'[9]Curve Summary'!$A$9:$AG$161,7)</f>
        <v>35.25</v>
      </c>
      <c r="AU15" s="132">
        <f>VLOOKUP(AU$7,'[9]Curve Summary'!$A$9:$AG$161,7)</f>
        <v>35.25</v>
      </c>
      <c r="AV15" s="132">
        <f>VLOOKUP(AV$7,'[9]Curve Summary'!$A$9:$AG$161,7)</f>
        <v>34.75</v>
      </c>
      <c r="AW15" s="132">
        <f>VLOOKUP(AW$7,'[9]Curve Summary'!$A$9:$AG$161,7)</f>
        <v>34.75</v>
      </c>
      <c r="AX15" s="132">
        <f>VLOOKUP(AX$7,'[9]Curve Summary'!$A$9:$AG$161,7)</f>
        <v>41.75</v>
      </c>
      <c r="AY15" s="132">
        <f>VLOOKUP(AY$7,'[9]Curve Summary'!$A$9:$AG$161,7)</f>
        <v>57.5</v>
      </c>
      <c r="AZ15" s="132">
        <f>VLOOKUP(AZ$7,'[9]Curve Summary'!$A$9:$AG$161,7)</f>
        <v>65</v>
      </c>
      <c r="BA15" s="132">
        <f>VLOOKUP(BA$7,'[9]Curve Summary'!$A$9:$AG$161,7)</f>
        <v>51.5</v>
      </c>
      <c r="BB15" s="132">
        <f>VLOOKUP(BB$7,'[9]Curve Summary'!$A$9:$AG$161,7)</f>
        <v>36.25</v>
      </c>
      <c r="BC15" s="132">
        <f>VLOOKUP(BC$7,'[9]Curve Summary'!$A$9:$AG$161,7)</f>
        <v>34.25</v>
      </c>
      <c r="BD15" s="132">
        <f>VLOOKUP(BD$7,'[9]Curve Summary'!$A$9:$AG$161,7)</f>
        <v>34</v>
      </c>
      <c r="BE15" s="132">
        <f>VLOOKUP(BE$7,'[9]Curve Summary'!$A$9:$AG$161,7)</f>
        <v>36.81</v>
      </c>
      <c r="BF15" s="132">
        <f>VLOOKUP(BF$7,'[9]Curve Summary'!$A$9:$AG$161,7)</f>
        <v>36.39</v>
      </c>
      <c r="BG15" s="132">
        <f>VLOOKUP(BG$7,'[9]Curve Summary'!$A$9:$AG$161,7)</f>
        <v>36.39</v>
      </c>
      <c r="BH15" s="132">
        <f>VLOOKUP(BH$7,'[9]Curve Summary'!$A$9:$AG$161,7)</f>
        <v>35.96</v>
      </c>
      <c r="BI15" s="132">
        <f>VLOOKUP(BI$7,'[9]Curve Summary'!$A$9:$AG$161,7)</f>
        <v>35.96</v>
      </c>
      <c r="BJ15" s="132">
        <f>VLOOKUP(BJ$7,'[9]Curve Summary'!$A$9:$AG$161,7)</f>
        <v>41.94</v>
      </c>
      <c r="BK15" s="132">
        <f>VLOOKUP(BK$7,'[9]Curve Summary'!$A$9:$AG$161,7)</f>
        <v>55.4</v>
      </c>
      <c r="BL15" s="132">
        <f>VLOOKUP(BL$7,'[9]Curve Summary'!$A$9:$AG$161,7)</f>
        <v>61.81</v>
      </c>
      <c r="BM15" s="132">
        <f>VLOOKUP(BM$7,'[9]Curve Summary'!$A$9:$AG$161,7)</f>
        <v>50.27</v>
      </c>
      <c r="BN15" s="132">
        <f>VLOOKUP(BN$7,'[9]Curve Summary'!$A$9:$AG$161,7)</f>
        <v>37.24</v>
      </c>
      <c r="BO15" s="132">
        <f>VLOOKUP(BO$7,'[9]Curve Summary'!$A$9:$AG$161,7)</f>
        <v>35.53</v>
      </c>
      <c r="BP15" s="132">
        <f>VLOOKUP(BP$7,'[9]Curve Summary'!$A$9:$AG$161,7)</f>
        <v>35.32</v>
      </c>
      <c r="BQ15" s="132">
        <f>VLOOKUP(BQ$7,'[9]Curve Summary'!$A$9:$AG$161,7)</f>
        <v>37.71</v>
      </c>
      <c r="BR15" s="132">
        <f>VLOOKUP(BR$7,'[9]Curve Summary'!$A$9:$AG$161,7)</f>
        <v>37.340000000000003</v>
      </c>
      <c r="BS15" s="132">
        <f>VLOOKUP(BS$7,'[9]Curve Summary'!$A$9:$AG$161,7)</f>
        <v>37.340000000000003</v>
      </c>
      <c r="BT15" s="132">
        <f>VLOOKUP(BT$7,'[9]Curve Summary'!$A$9:$AG$161,7)</f>
        <v>36.979999999999997</v>
      </c>
      <c r="BU15" s="132">
        <f>VLOOKUP(BU$7,'[9]Curve Summary'!$A$9:$AG$161,7)</f>
        <v>36.979999999999997</v>
      </c>
      <c r="BV15" s="132">
        <f>VLOOKUP(BV$7,'[9]Curve Summary'!$A$9:$AG$161,7)</f>
        <v>42.08</v>
      </c>
      <c r="BW15" s="132">
        <f>VLOOKUP(BW$7,'[9]Curve Summary'!$A$9:$AG$161,7)</f>
        <v>53.59</v>
      </c>
      <c r="BX15" s="132">
        <f>VLOOKUP(BX$7,'[9]Curve Summary'!$A$9:$AG$161,7)</f>
        <v>59.05</v>
      </c>
      <c r="BY15" s="132">
        <f>VLOOKUP(BY$7,'[9]Curve Summary'!$A$9:$AG$161,7)</f>
        <v>49.19</v>
      </c>
      <c r="BZ15" s="132">
        <f>VLOOKUP(BZ$7,'[9]Curve Summary'!$A$9:$AG$161,7)</f>
        <v>38.08</v>
      </c>
      <c r="CA15" s="132">
        <f>VLOOKUP(CA$7,'[9]Curve Summary'!$A$9:$AG$161,7)</f>
        <v>36.619999999999997</v>
      </c>
      <c r="CB15" s="132">
        <f>VLOOKUP(CB$7,'[9]Curve Summary'!$A$9:$AG$161,7)</f>
        <v>36.44</v>
      </c>
      <c r="CC15" s="132">
        <f>VLOOKUP(CC$7,'[9]Curve Summary'!$A$9:$AG$161,7)</f>
        <v>38.5</v>
      </c>
      <c r="CD15" s="132">
        <f>VLOOKUP(CD$7,'[9]Curve Summary'!$A$9:$AG$161,7)</f>
        <v>38.19</v>
      </c>
      <c r="CE15" s="132">
        <f>VLOOKUP(CE$7,'[9]Curve Summary'!$A$9:$AG$161,7)</f>
        <v>38.19</v>
      </c>
      <c r="CF15" s="132">
        <f>VLOOKUP(CF$7,'[9]Curve Summary'!$A$9:$AG$161,7)</f>
        <v>37.880000000000003</v>
      </c>
      <c r="CG15" s="132">
        <f>VLOOKUP(CG$7,'[9]Curve Summary'!$A$9:$AG$161,7)</f>
        <v>37.880000000000003</v>
      </c>
      <c r="CH15" s="132">
        <f>VLOOKUP(CH$7,'[9]Curve Summary'!$A$9:$AG$161,7)</f>
        <v>42.24</v>
      </c>
      <c r="CI15" s="132">
        <f>VLOOKUP(CI$7,'[9]Curve Summary'!$A$9:$AG$161,7)</f>
        <v>52.07</v>
      </c>
      <c r="CJ15" s="132">
        <f>VLOOKUP(CJ$7,'[9]Curve Summary'!$A$9:$AG$161,7)</f>
        <v>56.73</v>
      </c>
      <c r="CK15" s="132">
        <f>VLOOKUP(CK$7,'[9]Curve Summary'!$A$9:$AG$161,7)</f>
        <v>48.31</v>
      </c>
      <c r="CL15" s="132">
        <f>VLOOKUP(CL$7,'[9]Curve Summary'!$A$9:$AG$161,7)</f>
        <v>38.82</v>
      </c>
      <c r="CM15" s="132">
        <f>VLOOKUP(CM$7,'[9]Curve Summary'!$A$9:$AG$161,7)</f>
        <v>37.57</v>
      </c>
      <c r="CN15" s="132">
        <f>VLOOKUP(CN$7,'[9]Curve Summary'!$A$9:$AG$161,7)</f>
        <v>37.42</v>
      </c>
      <c r="CO15" s="132">
        <f>VLOOKUP(CO$7,'[9]Curve Summary'!$A$9:$AG$161,7)</f>
        <v>39.03</v>
      </c>
      <c r="CP15" s="132">
        <f>VLOOKUP(CP$7,'[9]Curve Summary'!$A$9:$AG$161,7)</f>
        <v>38.75</v>
      </c>
      <c r="CQ15" s="132">
        <f>VLOOKUP(CQ$7,'[9]Curve Summary'!$A$9:$AG$161,7)</f>
        <v>38.75</v>
      </c>
      <c r="CR15" s="132">
        <f>VLOOKUP(CR$7,'[9]Curve Summary'!$A$9:$AG$161,7)</f>
        <v>38.479999999999997</v>
      </c>
      <c r="CS15" s="132">
        <f>VLOOKUP(CS$7,'[9]Curve Summary'!$A$9:$AG$161,7)</f>
        <v>38.47</v>
      </c>
      <c r="CT15" s="132">
        <f>VLOOKUP(CT$7,'[9]Curve Summary'!$A$9:$AG$161,7)</f>
        <v>42.42</v>
      </c>
      <c r="CU15" s="132">
        <f>VLOOKUP(CU$7,'[9]Curve Summary'!$A$9:$AG$161,7)</f>
        <v>51.3</v>
      </c>
      <c r="CV15" s="132">
        <f>VLOOKUP(CV$7,'[9]Curve Summary'!$A$9:$AG$161,7)</f>
        <v>55.52</v>
      </c>
      <c r="CW15" s="132">
        <f>VLOOKUP(CW$7,'[9]Curve Summary'!$A$9:$AG$161,7)</f>
        <v>47.9</v>
      </c>
      <c r="CX15" s="132">
        <f>VLOOKUP(CX$7,'[9]Curve Summary'!$A$9:$AG$161,7)</f>
        <v>39.32</v>
      </c>
      <c r="CY15" s="132">
        <f>VLOOKUP(CY$7,'[9]Curve Summary'!$A$9:$AG$161,7)</f>
        <v>38.200000000000003</v>
      </c>
      <c r="CZ15" s="132">
        <f>VLOOKUP(CZ$7,'[9]Curve Summary'!$A$9:$AG$161,7)</f>
        <v>38.06</v>
      </c>
      <c r="DA15" s="132">
        <f>VLOOKUP(DA$7,'[9]Curve Summary'!$A$9:$AG$161,7)</f>
        <v>39.47</v>
      </c>
      <c r="DB15" s="132">
        <f>VLOOKUP(DB$7,'[9]Curve Summary'!$A$9:$AG$161,7)</f>
        <v>39.21</v>
      </c>
      <c r="DC15" s="132">
        <f>VLOOKUP(DC$7,'[9]Curve Summary'!$A$9:$AG$161,7)</f>
        <v>39.21</v>
      </c>
      <c r="DD15" s="132">
        <f>VLOOKUP(DD$7,'[9]Curve Summary'!$A$9:$AG$161,7)</f>
        <v>38.96</v>
      </c>
      <c r="DE15" s="132">
        <f>VLOOKUP(DE$7,'[9]Curve Summary'!$A$9:$AG$161,7)</f>
        <v>38.96</v>
      </c>
      <c r="DF15" s="132">
        <f>VLOOKUP(DF$7,'[9]Curve Summary'!$A$9:$AG$161,7)</f>
        <v>42.6</v>
      </c>
      <c r="DG15" s="132">
        <f>VLOOKUP(DG$7,'[9]Curve Summary'!$A$9:$AG$161,7)</f>
        <v>50.81</v>
      </c>
      <c r="DH15" s="132">
        <f>VLOOKUP(DH$7,'[9]Curve Summary'!$A$9:$AG$161,7)</f>
        <v>54.71</v>
      </c>
      <c r="DI15" s="132">
        <f>VLOOKUP(DI$7,'[9]Curve Summary'!$A$9:$AG$161,7)</f>
        <v>47.67</v>
      </c>
      <c r="DJ15" s="132">
        <f>VLOOKUP(DJ$7,'[9]Curve Summary'!$A$9:$AG$161,7)</f>
        <v>39.74</v>
      </c>
      <c r="DK15" s="132">
        <f>VLOOKUP(DK$7,'[9]Curve Summary'!$A$9:$AG$161,7)</f>
        <v>38.700000000000003</v>
      </c>
      <c r="DL15" s="132">
        <f>VLOOKUP(DL$7,'[9]Curve Summary'!$A$9:$AG$161,7)</f>
        <v>38.57</v>
      </c>
      <c r="DM15" s="132">
        <f>VLOOKUP(DM$7,'[9]Curve Summary'!$A$9:$AG$161,7)</f>
        <v>39.9</v>
      </c>
      <c r="DN15" s="132">
        <f>VLOOKUP(DN$7,'[9]Curve Summary'!$A$9:$AG$161,7)</f>
        <v>39.65</v>
      </c>
      <c r="DO15" s="132">
        <f>VLOOKUP(DO$7,'[9]Curve Summary'!$A$9:$AG$161,7)</f>
        <v>39.659999999999997</v>
      </c>
      <c r="DP15" s="132">
        <f>VLOOKUP(DP$7,'[9]Curve Summary'!$A$9:$AG$161,7)</f>
        <v>39.409999999999997</v>
      </c>
      <c r="DQ15" s="132">
        <f>VLOOKUP(DQ$7,'[9]Curve Summary'!$A$9:$AG$161,7)</f>
        <v>39.42</v>
      </c>
      <c r="DR15" s="132">
        <f>VLOOKUP(DR$7,'[9]Curve Summary'!$A$9:$AG$161,7)</f>
        <v>42.79</v>
      </c>
      <c r="DS15" s="132">
        <f>VLOOKUP(DS$7,'[9]Curve Summary'!$A$9:$AG$161,7)</f>
        <v>50.37</v>
      </c>
      <c r="DT15" s="132">
        <f>VLOOKUP(DT$7,'[9]Curve Summary'!$A$9:$AG$161,7)</f>
        <v>53.97</v>
      </c>
      <c r="DU15" s="132">
        <f>VLOOKUP(DU$7,'[9]Curve Summary'!$A$9:$AG$161,7)</f>
        <v>47.46</v>
      </c>
      <c r="DV15" s="132">
        <f>VLOOKUP(DV$7,'[9]Curve Summary'!$A$9:$AG$161,7)</f>
        <v>40.130000000000003</v>
      </c>
      <c r="DW15" s="132">
        <f>VLOOKUP(DW$7,'[9]Curve Summary'!$A$9:$AG$161,7)</f>
        <v>39.18</v>
      </c>
      <c r="DX15" s="132">
        <f>VLOOKUP(DX$7,'[9]Curve Summary'!$A$9:$AG$161,7)</f>
        <v>39.06</v>
      </c>
      <c r="DY15" s="132">
        <f>VLOOKUP(DY$7,'[9]Curve Summary'!$A$9:$AG$161,7)</f>
        <v>40.25</v>
      </c>
      <c r="DZ15" s="132">
        <f>VLOOKUP(DZ$7,'[9]Curve Summary'!$A$9:$AG$161,7)</f>
        <v>40.020000000000003</v>
      </c>
      <c r="EA15" s="132">
        <f>VLOOKUP(EA$7,'[9]Curve Summary'!$A$9:$AG$161,7)</f>
        <v>40.04</v>
      </c>
      <c r="EB15" s="132">
        <f>VLOOKUP(EB$7,'[9]Curve Summary'!$A$9:$AG$161,7)</f>
        <v>39.81</v>
      </c>
      <c r="EC15" s="132">
        <f>VLOOKUP(EC$7,'[9]Curve Summary'!$A$9:$AG$161,7)</f>
        <v>39.82</v>
      </c>
      <c r="ED15" s="132">
        <f>VLOOKUP(ED$7,'[9]Curve Summary'!$A$9:$AG$161,7)</f>
        <v>42.91</v>
      </c>
      <c r="EE15" s="132">
        <f>VLOOKUP(EE$7,'[9]Curve Summary'!$A$9:$AG$161,7)</f>
        <v>49.92</v>
      </c>
      <c r="EF15" s="132">
        <f>VLOOKUP(EF$7,'[9]Curve Summary'!$A$9:$AG$161,7)</f>
        <v>53.25</v>
      </c>
      <c r="EG15" s="132">
        <f>VLOOKUP(EG$7,'[9]Curve Summary'!$A$9:$AG$161,7)</f>
        <v>47.23</v>
      </c>
      <c r="EH15" s="132">
        <f>VLOOKUP(EH$7,'[9]Curve Summary'!$A$9:$AG$161,7)</f>
        <v>40.479999999999997</v>
      </c>
      <c r="EI15" s="132">
        <f>VLOOKUP(EI$7,'[9]Curve Summary'!$A$9:$AG$161,7)</f>
        <v>39.590000000000003</v>
      </c>
      <c r="EJ15" s="132">
        <f>VLOOKUP(EJ$7,'[9]Curve Summary'!$A$9:$AG$161,7)</f>
        <v>39.49</v>
      </c>
    </row>
    <row r="16" spans="1:140" ht="13.65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65" customHeight="1" thickBot="1" x14ac:dyDescent="0.35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65" customHeight="1" thickBot="1" x14ac:dyDescent="0.25">
      <c r="A18" s="177" t="s">
        <v>169</v>
      </c>
      <c r="B18" s="178" t="s">
        <v>170</v>
      </c>
      <c r="C18" s="179">
        <f>'[9]Power Desk Daily Price'!$AC18</f>
        <v>34</v>
      </c>
      <c r="D18" s="179">
        <f ca="1">IF(ISERROR((AVERAGE(OFFSET('[9]Curve Summary ALBERTA'!$R$6,19,0,3,1))*3+ 18* '[9]Curve Summary Backup'!$R$38)/21), '[9]Curve Summary Backup'!$R$38,(AVERAGE(OFFSET('[9]Curve Summary ALBERTA'!$R$6,19,0,3,1))*3+ 18* '[9]Curve Summary Backup'!$R$38)/21)</f>
        <v>36.985711219424296</v>
      </c>
      <c r="E18" s="179">
        <f>VLOOKUP(E$7,'[9]Curve Summary ALBERTA'!$A$7:$AG$63,18)</f>
        <v>43.549999237060547</v>
      </c>
      <c r="F18" s="180">
        <f ca="1">(C18*C$5+D18*D$5+E18*E$5)/(SUM(C$5:E$5))</f>
        <v>38.299998649985106</v>
      </c>
      <c r="G18" s="179">
        <f>AVERAGE(H18:I18)</f>
        <v>44.966625442504885</v>
      </c>
      <c r="H18" s="179">
        <f>AG18</f>
        <v>45.158513336181642</v>
      </c>
      <c r="I18" s="179">
        <f>AH18</f>
        <v>44.774737548828128</v>
      </c>
      <c r="J18" s="179">
        <f>AVERAGE(K18:L18)</f>
        <v>42.231668319702152</v>
      </c>
      <c r="K18" s="179">
        <f>AI18</f>
        <v>43.549059753417971</v>
      </c>
      <c r="L18" s="179">
        <f>AJ18</f>
        <v>40.914276885986325</v>
      </c>
      <c r="M18" s="179">
        <f>AK18</f>
        <v>41.389286804199216</v>
      </c>
      <c r="N18" s="179">
        <f>AL18</f>
        <v>42.229899016157582</v>
      </c>
      <c r="O18" s="179">
        <f>AVERAGE(P18:Q18)</f>
        <v>45.091535584516663</v>
      </c>
      <c r="P18" s="179">
        <f>AM18</f>
        <v>44.739682813632847</v>
      </c>
      <c r="Q18" s="179">
        <f>AN18</f>
        <v>45.443388355400472</v>
      </c>
      <c r="R18" s="179">
        <f>AO18</f>
        <v>45.431373420333458</v>
      </c>
      <c r="S18" s="179">
        <f>AVERAGE(T18:V18)</f>
        <v>48.764653042655844</v>
      </c>
      <c r="T18" s="179">
        <f>AP18</f>
        <v>44.154462187364764</v>
      </c>
      <c r="U18" s="179">
        <f>AQ18</f>
        <v>49.117737143934036</v>
      </c>
      <c r="V18" s="179">
        <f>AR18</f>
        <v>53.021759796668746</v>
      </c>
      <c r="W18" s="179">
        <f>SUM(AG37:AR37)/SUM($AG$5:$AR$5)</f>
        <v>44.952188406843469</v>
      </c>
      <c r="X18" s="179">
        <f>SUM(AS37:BD37)/SUM($AS$5:$BD$5)</f>
        <v>43.346357145345728</v>
      </c>
      <c r="Y18" s="179">
        <f>SUM(BE37:BR37)/SUM($BE$5:$BR$5)</f>
        <v>43.217430538737027</v>
      </c>
      <c r="Z18" s="179">
        <f>SUM(BQ37:CB37)/SUM($BQ$5:$CB$5)</f>
        <v>41.94709929125267</v>
      </c>
      <c r="AA18" s="179">
        <f>SUM(CC37:DX37)/SUM($CC$5:$DX$5)</f>
        <v>40.424895411858977</v>
      </c>
      <c r="AB18" s="181">
        <f>SUM(DY37:EJ37)/SUM($DY$5:$EJ$5)</f>
        <v>43.062838750421896</v>
      </c>
      <c r="AC18" s="182">
        <f ca="1">(C18*C$5+D18*D$5+E18*E$5+SUM(AG37:EJ37))/(SUM(C$5:E$5)+SUM($AG$5:$EJ$5))</f>
        <v>41.898240414936389</v>
      </c>
      <c r="AD18" s="163"/>
      <c r="AE18" s="163"/>
      <c r="AF18" s="164"/>
      <c r="AG18" s="132">
        <f>VLOOKUP(AG$7,'[9]Curve Summary ALBERTA'!$A$13:$AG$161,18)</f>
        <v>45.158513336181642</v>
      </c>
      <c r="AH18" s="132">
        <f>VLOOKUP(AH$7,'[9]Curve Summary ALBERTA'!$A$13:$AG$161,18)</f>
        <v>44.774737548828128</v>
      </c>
      <c r="AI18" s="132">
        <f>VLOOKUP(AI$7,'[9]Curve Summary ALBERTA'!$A$13:$AG$161,18)</f>
        <v>43.549059753417971</v>
      </c>
      <c r="AJ18" s="132">
        <f>VLOOKUP(AJ$7,'[9]Curve Summary ALBERTA'!$A$13:$AG$161,18)</f>
        <v>40.914276885986325</v>
      </c>
      <c r="AK18" s="132">
        <f>VLOOKUP(AK$7,'[9]Curve Summary ALBERTA'!$A$13:$AG$161,18)</f>
        <v>41.389286804199216</v>
      </c>
      <c r="AL18" s="132">
        <f>VLOOKUP(AL$7,'[9]Curve Summary ALBERTA'!$A$13:$AG$161,18)</f>
        <v>42.229899016157582</v>
      </c>
      <c r="AM18" s="132">
        <f>VLOOKUP(AM$7,'[9]Curve Summary ALBERTA'!$A$13:$AG$161,18)</f>
        <v>44.739682813632847</v>
      </c>
      <c r="AN18" s="132">
        <f>VLOOKUP(AN$7,'[9]Curve Summary ALBERTA'!$A$13:$AG$161,18)</f>
        <v>45.443388355400472</v>
      </c>
      <c r="AO18" s="132">
        <f>VLOOKUP(AO$7,'[9]Curve Summary ALBERTA'!$A$13:$AG$161,18)</f>
        <v>45.431373420333458</v>
      </c>
      <c r="AP18" s="132">
        <f>VLOOKUP(AP$7,'[9]Curve Summary ALBERTA'!$A$13:$AG$161,18)</f>
        <v>44.154462187364764</v>
      </c>
      <c r="AQ18" s="132">
        <f>VLOOKUP(AQ$7,'[9]Curve Summary ALBERTA'!$A$13:$AG$161,18)</f>
        <v>49.117737143934036</v>
      </c>
      <c r="AR18" s="132">
        <f>VLOOKUP(AR$7,'[9]Curve Summary ALBERTA'!$A$13:$AG$161,18)</f>
        <v>53.021759796668746</v>
      </c>
      <c r="AS18" s="132">
        <f>VLOOKUP(AS$7,'[9]Curve Summary ALBERTA'!$A$13:$AG$161,18)</f>
        <v>46.416771667396489</v>
      </c>
      <c r="AT18" s="132">
        <f>VLOOKUP(AT$7,'[9]Curve Summary ALBERTA'!$A$13:$AG$161,18)</f>
        <v>45.020817733501147</v>
      </c>
      <c r="AU18" s="132">
        <f>VLOOKUP(AU$7,'[9]Curve Summary ALBERTA'!$A$13:$AG$161,18)</f>
        <v>43.31099669602176</v>
      </c>
      <c r="AV18" s="132">
        <f>VLOOKUP(AV$7,'[9]Curve Summary ALBERTA'!$A$13:$AG$161,18)</f>
        <v>40.663897522697908</v>
      </c>
      <c r="AW18" s="132">
        <f>VLOOKUP(AW$7,'[9]Curve Summary ALBERTA'!$A$13:$AG$161,18)</f>
        <v>40.825552066401102</v>
      </c>
      <c r="AX18" s="132">
        <f>VLOOKUP(AX$7,'[9]Curve Summary ALBERTA'!$A$13:$AG$161,18)</f>
        <v>41.299217539197912</v>
      </c>
      <c r="AY18" s="132">
        <f>VLOOKUP(AY$7,'[9]Curve Summary ALBERTA'!$A$13:$AG$161,18)</f>
        <v>41.693971819873241</v>
      </c>
      <c r="AZ18" s="132">
        <f>VLOOKUP(AZ$7,'[9]Curve Summary ALBERTA'!$A$13:$AG$161,18)</f>
        <v>42.041128461736932</v>
      </c>
      <c r="BA18" s="132">
        <f>VLOOKUP(BA$7,'[9]Curve Summary ALBERTA'!$A$13:$AG$161,18)</f>
        <v>42.137859529001204</v>
      </c>
      <c r="BB18" s="132">
        <f>VLOOKUP(BB$7,'[9]Curve Summary ALBERTA'!$A$13:$AG$161,18)</f>
        <v>42.375127364597297</v>
      </c>
      <c r="BC18" s="132">
        <f>VLOOKUP(BC$7,'[9]Curve Summary ALBERTA'!$A$13:$AG$161,18)</f>
        <v>45.950293198061345</v>
      </c>
      <c r="BD18" s="132">
        <f>VLOOKUP(BD$7,'[9]Curve Summary ALBERTA'!$A$13:$AG$161,18)</f>
        <v>48.648603403882248</v>
      </c>
      <c r="BE18" s="132">
        <f>VLOOKUP(BE$7,'[9]Curve Summary ALBERTA'!$A$13:$AG$161,18)</f>
        <v>47.146172222882441</v>
      </c>
      <c r="BF18" s="132">
        <f>VLOOKUP(BF$7,'[9]Curve Summary ALBERTA'!$A$13:$AG$161,18)</f>
        <v>45.43205863908188</v>
      </c>
      <c r="BG18" s="132">
        <f>VLOOKUP(BG$7,'[9]Curve Summary ALBERTA'!$A$13:$AG$161,18)</f>
        <v>43.316204585594662</v>
      </c>
      <c r="BH18" s="132">
        <f>VLOOKUP(BH$7,'[9]Curve Summary ALBERTA'!$A$13:$AG$161,18)</f>
        <v>40.043378716883538</v>
      </c>
      <c r="BI18" s="132">
        <f>VLOOKUP(BI$7,'[9]Curve Summary ALBERTA'!$A$13:$AG$161,18)</f>
        <v>39.970731425040036</v>
      </c>
      <c r="BJ18" s="132">
        <f>VLOOKUP(BJ$7,'[9]Curve Summary ALBERTA'!$A$13:$AG$161,18)</f>
        <v>40.448050261642024</v>
      </c>
      <c r="BK18" s="132">
        <f>VLOOKUP(BK$7,'[9]Curve Summary ALBERTA'!$A$13:$AG$161,18)</f>
        <v>41.135253586256297</v>
      </c>
      <c r="BL18" s="132">
        <f>VLOOKUP(BL$7,'[9]Curve Summary ALBERTA'!$A$13:$AG$161,18)</f>
        <v>41.63142524790922</v>
      </c>
      <c r="BM18" s="132">
        <f>VLOOKUP(BM$7,'[9]Curve Summary ALBERTA'!$A$13:$AG$161,18)</f>
        <v>41.636780838304276</v>
      </c>
      <c r="BN18" s="132">
        <f>VLOOKUP(BN$7,'[9]Curve Summary ALBERTA'!$A$13:$AG$161,18)</f>
        <v>41.718521067160665</v>
      </c>
      <c r="BO18" s="132">
        <f>VLOOKUP(BO$7,'[9]Curve Summary ALBERTA'!$A$13:$AG$161,18)</f>
        <v>44.809214070877104</v>
      </c>
      <c r="BP18" s="132">
        <f>VLOOKUP(BP$7,'[9]Curve Summary ALBERTA'!$A$13:$AG$161,18)</f>
        <v>47.301616745493362</v>
      </c>
      <c r="BQ18" s="132">
        <f>VLOOKUP(BQ$7,'[9]Curve Summary ALBERTA'!$A$13:$AG$161,18)</f>
        <v>46.02576234860669</v>
      </c>
      <c r="BR18" s="132">
        <f>VLOOKUP(BR$7,'[9]Curve Summary ALBERTA'!$A$13:$AG$161,18)</f>
        <v>44.396001442438404</v>
      </c>
      <c r="BS18" s="132">
        <f>VLOOKUP(BS$7,'[9]Curve Summary ALBERTA'!$A$13:$AG$161,18)</f>
        <v>42.385209729232088</v>
      </c>
      <c r="BT18" s="132">
        <f>VLOOKUP(BT$7,'[9]Curve Summary ALBERTA'!$A$13:$AG$161,18)</f>
        <v>39.27587447212742</v>
      </c>
      <c r="BU18" s="132">
        <f>VLOOKUP(BU$7,'[9]Curve Summary ALBERTA'!$A$13:$AG$161,18)</f>
        <v>39.206651802264368</v>
      </c>
      <c r="BV18" s="132">
        <f>VLOOKUP(BV$7,'[9]Curve Summary ALBERTA'!$A$13:$AG$161,18)</f>
        <v>39.660011871167434</v>
      </c>
      <c r="BW18" s="132">
        <f>VLOOKUP(BW$7,'[9]Curve Summary ALBERTA'!$A$13:$AG$161,18)</f>
        <v>40.313009516474416</v>
      </c>
      <c r="BX18" s="132">
        <f>VLOOKUP(BX$7,'[9]Curve Summary ALBERTA'!$A$13:$AG$161,18)</f>
        <v>40.784496300984479</v>
      </c>
      <c r="BY18" s="132">
        <f>VLOOKUP(BY$7,'[9]Curve Summary ALBERTA'!$A$13:$AG$161,18)</f>
        <v>40.789811440665936</v>
      </c>
      <c r="BZ18" s="132">
        <f>VLOOKUP(BZ$7,'[9]Curve Summary ALBERTA'!$A$13:$AG$161,18)</f>
        <v>40.866886267431774</v>
      </c>
      <c r="CA18" s="132">
        <f>VLOOKUP(CA$7,'[9]Curve Summary ALBERTA'!$A$13:$AG$161,18)</f>
        <v>43.746249453479251</v>
      </c>
      <c r="CB18" s="132">
        <f>VLOOKUP(CB$7,'[9]Curve Summary ALBERTA'!$A$13:$AG$161,18)</f>
        <v>46.131935654972743</v>
      </c>
      <c r="CC18" s="132">
        <f>VLOOKUP(CC$7,'[9]Curve Summary ALBERTA'!$A$13:$AG$161,18)</f>
        <v>42.333049398840963</v>
      </c>
      <c r="CD18" s="132">
        <f>VLOOKUP(CD$7,'[9]Curve Summary ALBERTA'!$A$13:$AG$161,18)</f>
        <v>40.89620948509593</v>
      </c>
      <c r="CE18" s="132">
        <f>VLOOKUP(CE$7,'[9]Curve Summary ALBERTA'!$A$13:$AG$161,18)</f>
        <v>39.114763842208717</v>
      </c>
      <c r="CF18" s="132">
        <f>VLOOKUP(CF$7,'[9]Curve Summary ALBERTA'!$A$13:$AG$161,18)</f>
        <v>36.345481374803285</v>
      </c>
      <c r="CG18" s="132">
        <f>VLOOKUP(CG$7,'[9]Curve Summary ALBERTA'!$A$13:$AG$161,18)</f>
        <v>36.299375649708139</v>
      </c>
      <c r="CH18" s="132">
        <f>VLOOKUP(CH$7,'[9]Curve Summary ALBERTA'!$A$13:$AG$161,18)</f>
        <v>36.723607929104801</v>
      </c>
      <c r="CI18" s="132">
        <f>VLOOKUP(CI$7,'[9]Curve Summary ALBERTA'!$A$13:$AG$161,18)</f>
        <v>37.325795650188255</v>
      </c>
      <c r="CJ18" s="132">
        <f>VLOOKUP(CJ$7,'[9]Curve Summary ALBERTA'!$A$13:$AG$161,18)</f>
        <v>37.764616660804428</v>
      </c>
      <c r="CK18" s="132">
        <f>VLOOKUP(CK$7,'[9]Curve Summary ALBERTA'!$A$13:$AG$161,18)</f>
        <v>37.785118183265304</v>
      </c>
      <c r="CL18" s="132">
        <f>VLOOKUP(CL$7,'[9]Curve Summary ALBERTA'!$A$13:$AG$161,18)</f>
        <v>37.868995920991146</v>
      </c>
      <c r="CM18" s="132">
        <f>VLOOKUP(CM$7,'[9]Curve Summary ALBERTA'!$A$13:$AG$161,18)</f>
        <v>40.519904160278131</v>
      </c>
      <c r="CN18" s="132">
        <f>VLOOKUP(CN$7,'[9]Curve Summary ALBERTA'!$A$13:$AG$161,18)</f>
        <v>42.663223004435899</v>
      </c>
      <c r="CO18" s="132">
        <f>VLOOKUP(CO$7,'[9]Curve Summary ALBERTA'!$A$13:$AG$161,18)</f>
        <v>43.751895504724267</v>
      </c>
      <c r="CP18" s="132">
        <f>VLOOKUP(CP$7,'[9]Curve Summary ALBERTA'!$A$13:$AG$161,18)</f>
        <v>42.2967875816502</v>
      </c>
      <c r="CQ18" s="132">
        <f>VLOOKUP(CQ$7,'[9]Curve Summary ALBERTA'!$A$13:$AG$161,18)</f>
        <v>40.496939655762276</v>
      </c>
      <c r="CR18" s="132">
        <f>VLOOKUP(CR$7,'[9]Curve Summary ALBERTA'!$A$13:$AG$161,18)</f>
        <v>37.704617658338933</v>
      </c>
      <c r="CS18" s="132">
        <f>VLOOKUP(CS$7,'[9]Curve Summary ALBERTA'!$A$13:$AG$161,18)</f>
        <v>37.647478870417032</v>
      </c>
      <c r="CT18" s="132">
        <f>VLOOKUP(CT$7,'[9]Curve Summary ALBERTA'!$A$13:$AG$161,18)</f>
        <v>38.061531600914591</v>
      </c>
      <c r="CU18" s="132">
        <f>VLOOKUP(CU$7,'[9]Curve Summary ALBERTA'!$A$13:$AG$161,18)</f>
        <v>38.653755701355443</v>
      </c>
      <c r="CV18" s="132">
        <f>VLOOKUP(CV$7,'[9]Curve Summary ALBERTA'!$A$13:$AG$161,18)</f>
        <v>39.080866314210944</v>
      </c>
      <c r="CW18" s="132">
        <f>VLOOKUP(CW$7,'[9]Curve Summary ALBERTA'!$A$13:$AG$161,18)</f>
        <v>39.087829565514539</v>
      </c>
      <c r="CX18" s="132">
        <f>VLOOKUP(CX$7,'[9]Curve Summary ALBERTA'!$A$13:$AG$161,18)</f>
        <v>39.158262935267857</v>
      </c>
      <c r="CY18" s="132">
        <f>VLOOKUP(CY$7,'[9]Curve Summary ALBERTA'!$A$13:$AG$161,18)</f>
        <v>41.560513564834658</v>
      </c>
      <c r="CZ18" s="132">
        <f>VLOOKUP(CZ$7,'[9]Curve Summary ALBERTA'!$A$13:$AG$161,18)</f>
        <v>43.708507369011024</v>
      </c>
      <c r="DA18" s="132">
        <f>VLOOKUP(DA$7,'[9]Curve Summary ALBERTA'!$A$13:$AG$161,18)</f>
        <v>44.831510899001422</v>
      </c>
      <c r="DB18" s="132">
        <f>VLOOKUP(DB$7,'[9]Curve Summary ALBERTA'!$A$13:$AG$161,18)</f>
        <v>43.373535814172484</v>
      </c>
      <c r="DC18" s="132">
        <f>VLOOKUP(DC$7,'[9]Curve Summary ALBERTA'!$A$13:$AG$161,18)</f>
        <v>41.570316977700678</v>
      </c>
      <c r="DD18" s="132">
        <f>VLOOKUP(DD$7,'[9]Curve Summary ALBERTA'!$A$13:$AG$161,18)</f>
        <v>38.581022411431817</v>
      </c>
      <c r="DE18" s="132">
        <f>VLOOKUP(DE$7,'[9]Curve Summary ALBERTA'!$A$13:$AG$161,18)</f>
        <v>38.523910956047978</v>
      </c>
      <c r="DF18" s="132">
        <f>VLOOKUP(DF$7,'[9]Curve Summary ALBERTA'!$A$13:$AG$161,18)</f>
        <v>38.938988562286049</v>
      </c>
      <c r="DG18" s="132">
        <f>VLOOKUP(DG$7,'[9]Curve Summary ALBERTA'!$A$13:$AG$161,18)</f>
        <v>39.532608259638025</v>
      </c>
      <c r="DH18" s="132">
        <f>VLOOKUP(DH$7,'[9]Curve Summary ALBERTA'!$A$13:$AG$161,18)</f>
        <v>39.960771848973017</v>
      </c>
      <c r="DI18" s="132">
        <f>VLOOKUP(DI$7,'[9]Curve Summary ALBERTA'!$A$13:$AG$161,18)</f>
        <v>39.967902927224316</v>
      </c>
      <c r="DJ18" s="132">
        <f>VLOOKUP(DJ$7,'[9]Curve Summary ALBERTA'!$A$13:$AG$161,18)</f>
        <v>40.038633001772716</v>
      </c>
      <c r="DK18" s="132">
        <f>VLOOKUP(DK$7,'[9]Curve Summary ALBERTA'!$A$13:$AG$161,18)</f>
        <v>42.46135057445985</v>
      </c>
      <c r="DL18" s="132">
        <f>VLOOKUP(DL$7,'[9]Curve Summary ALBERTA'!$A$13:$AG$161,18)</f>
        <v>44.63709179925543</v>
      </c>
      <c r="DM18" s="132">
        <f>VLOOKUP(DM$7,'[9]Curve Summary ALBERTA'!$A$13:$AG$161,18)</f>
        <v>45.819736566603019</v>
      </c>
      <c r="DN18" s="132">
        <f>VLOOKUP(DN$7,'[9]Curve Summary ALBERTA'!$A$13:$AG$161,18)</f>
        <v>44.380789342964626</v>
      </c>
      <c r="DO18" s="132">
        <f>VLOOKUP(DO$7,'[9]Curve Summary ALBERTA'!$A$13:$AG$161,18)</f>
        <v>42.591405484676137</v>
      </c>
      <c r="DP18" s="132">
        <f>VLOOKUP(DP$7,'[9]Curve Summary ALBERTA'!$A$13:$AG$161,18)</f>
        <v>39.034244561306416</v>
      </c>
      <c r="DQ18" s="132">
        <f>VLOOKUP(DQ$7,'[9]Curve Summary ALBERTA'!$A$13:$AG$161,18)</f>
        <v>38.99859339587546</v>
      </c>
      <c r="DR18" s="132">
        <f>VLOOKUP(DR$7,'[9]Curve Summary ALBERTA'!$A$13:$AG$161,18)</f>
        <v>39.439219232542783</v>
      </c>
      <c r="DS18" s="132">
        <f>VLOOKUP(DS$7,'[9]Curve Summary ALBERTA'!$A$13:$AG$161,18)</f>
        <v>40.059812961290511</v>
      </c>
      <c r="DT18" s="132">
        <f>VLOOKUP(DT$7,'[9]Curve Summary ALBERTA'!$A$13:$AG$161,18)</f>
        <v>40.515694172542126</v>
      </c>
      <c r="DU18" s="132">
        <f>VLOOKUP(DU$7,'[9]Curve Summary ALBERTA'!$A$13:$AG$161,18)</f>
        <v>40.548176874153398</v>
      </c>
      <c r="DV18" s="132">
        <f>VLOOKUP(DV$7,'[9]Curve Summary ALBERTA'!$A$13:$AG$161,18)</f>
        <v>40.64448519251674</v>
      </c>
      <c r="DW18" s="132">
        <f>VLOOKUP(DW$7,'[9]Curve Summary ALBERTA'!$A$13:$AG$161,18)</f>
        <v>43.874030791407705</v>
      </c>
      <c r="DX18" s="132">
        <f>VLOOKUP(DX$7,'[9]Curve Summary ALBERTA'!$A$13:$AG$161,18)</f>
        <v>46.076366942407155</v>
      </c>
      <c r="DY18" s="132">
        <f>VLOOKUP(DY$7,'[9]Curve Summary ALBERTA'!$A$13:$AG$161,18)</f>
        <v>47.309531252884533</v>
      </c>
      <c r="DZ18" s="132">
        <f>VLOOKUP(DZ$7,'[9]Curve Summary ALBERTA'!$A$13:$AG$161,18)</f>
        <v>45.86452848537359</v>
      </c>
      <c r="EA18" s="132">
        <f>VLOOKUP(EA$7,'[9]Curve Summary ALBERTA'!$A$13:$AG$161,18)</f>
        <v>44.06465727813336</v>
      </c>
      <c r="EB18" s="132">
        <f>VLOOKUP(EB$7,'[9]Curve Summary ALBERTA'!$A$13:$AG$161,18)</f>
        <v>40.285968844374253</v>
      </c>
      <c r="EC18" s="132">
        <f>VLOOKUP(EC$7,'[9]Curve Summary ALBERTA'!$A$13:$AG$161,18)</f>
        <v>40.256145107638886</v>
      </c>
      <c r="ED18" s="132">
        <f>VLOOKUP(ED$7,'[9]Curve Summary ALBERTA'!$A$13:$AG$161,18)</f>
        <v>40.707553768512383</v>
      </c>
      <c r="EE18" s="132">
        <f>VLOOKUP(EE$7,'[9]Curve Summary ALBERTA'!$A$13:$AG$161,18)</f>
        <v>41.340676410934527</v>
      </c>
      <c r="EF18" s="132">
        <f>VLOOKUP(EF$7,'[9]Curve Summary ALBERTA'!$A$13:$AG$161,18)</f>
        <v>41.807794976533302</v>
      </c>
      <c r="EG18" s="132">
        <f>VLOOKUP(EG$7,'[9]Curve Summary ALBERTA'!$A$13:$AG$161,18)</f>
        <v>41.847254769261703</v>
      </c>
      <c r="EH18" s="132">
        <f>VLOOKUP(EH$7,'[9]Curve Summary ALBERTA'!$A$13:$AG$161,18)</f>
        <v>41.951017914190217</v>
      </c>
      <c r="EI18" s="132">
        <f>VLOOKUP(EI$7,'[9]Curve Summary ALBERTA'!$A$13:$AG$161,18)</f>
        <v>44.570496920536399</v>
      </c>
      <c r="EJ18" s="132">
        <f>VLOOKUP(EJ$7,'[9]Curve Summary ALBERTA'!$A$13:$AG$161,18)</f>
        <v>46.802963152712188</v>
      </c>
    </row>
    <row r="19" spans="1:140" ht="13.65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65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65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65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65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65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65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5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65" customHeight="1" x14ac:dyDescent="0.2">
      <c r="A28" s="160" t="s">
        <v>133</v>
      </c>
      <c r="B28" s="142"/>
      <c r="C28" s="134">
        <f t="shared" ref="C28:AC34" si="16">C9-C47</f>
        <v>-0.53954451345755317</v>
      </c>
      <c r="D28" s="134">
        <f t="shared" ca="1" si="16"/>
        <v>-0.75</v>
      </c>
      <c r="E28" s="134">
        <f t="shared" si="16"/>
        <v>-0.85000000000000142</v>
      </c>
      <c r="F28" s="161">
        <f t="shared" ca="1" si="16"/>
        <v>-0.62844185352844306</v>
      </c>
      <c r="G28" s="134">
        <f t="shared" si="16"/>
        <v>-0.625</v>
      </c>
      <c r="H28" s="134">
        <f t="shared" si="16"/>
        <v>-0.5</v>
      </c>
      <c r="I28" s="134">
        <f t="shared" si="16"/>
        <v>-0.75</v>
      </c>
      <c r="J28" s="134">
        <f t="shared" si="16"/>
        <v>-0.5</v>
      </c>
      <c r="K28" s="134">
        <f t="shared" si="16"/>
        <v>-0.25</v>
      </c>
      <c r="L28" s="134">
        <f t="shared" si="16"/>
        <v>-0.75</v>
      </c>
      <c r="M28" s="134">
        <f t="shared" si="16"/>
        <v>-0.25</v>
      </c>
      <c r="N28" s="134">
        <f t="shared" si="16"/>
        <v>0</v>
      </c>
      <c r="O28" s="134">
        <f t="shared" si="16"/>
        <v>-0.75</v>
      </c>
      <c r="P28" s="134">
        <f t="shared" si="16"/>
        <v>-0.5</v>
      </c>
      <c r="Q28" s="134">
        <f t="shared" si="16"/>
        <v>-1</v>
      </c>
      <c r="R28" s="134">
        <f t="shared" si="16"/>
        <v>-0.5</v>
      </c>
      <c r="S28" s="134">
        <f t="shared" si="16"/>
        <v>-8.3333333333335702E-2</v>
      </c>
      <c r="T28" s="134">
        <f t="shared" si="16"/>
        <v>-0.25</v>
      </c>
      <c r="U28" s="134">
        <f t="shared" si="16"/>
        <v>0</v>
      </c>
      <c r="V28" s="134">
        <f t="shared" si="16"/>
        <v>0</v>
      </c>
      <c r="W28" s="161">
        <f t="shared" si="16"/>
        <v>-0.40000000000000568</v>
      </c>
      <c r="X28" s="134">
        <f t="shared" si="16"/>
        <v>-0.24901960784313815</v>
      </c>
      <c r="Y28" s="134">
        <f t="shared" si="16"/>
        <v>-0.24728187919462385</v>
      </c>
      <c r="Z28" s="134">
        <f t="shared" si="16"/>
        <v>-0.24929411764706089</v>
      </c>
      <c r="AA28" s="134">
        <f t="shared" si="16"/>
        <v>-0.24941176470588289</v>
      </c>
      <c r="AB28" s="134">
        <f t="shared" si="16"/>
        <v>-0.24984374999999659</v>
      </c>
      <c r="AC28" s="162">
        <f t="shared" ca="1" si="16"/>
        <v>-0.27179478086335251</v>
      </c>
      <c r="AD28" s="163"/>
      <c r="AE28" s="163"/>
      <c r="AF28" s="164"/>
      <c r="AG28" s="132">
        <f t="shared" ref="AG28:CR31" si="17">AG9*AG$5</f>
        <v>742.5</v>
      </c>
      <c r="AH28" s="188">
        <f t="shared" si="17"/>
        <v>630</v>
      </c>
      <c r="AI28" s="188">
        <f t="shared" si="17"/>
        <v>588</v>
      </c>
      <c r="AJ28" s="188">
        <f t="shared" si="17"/>
        <v>599.5</v>
      </c>
      <c r="AK28" s="188">
        <f t="shared" si="17"/>
        <v>583</v>
      </c>
      <c r="AL28" s="188">
        <f t="shared" si="17"/>
        <v>560</v>
      </c>
      <c r="AM28" s="188">
        <f t="shared" si="17"/>
        <v>891</v>
      </c>
      <c r="AN28" s="188">
        <f t="shared" si="17"/>
        <v>1067</v>
      </c>
      <c r="AO28" s="188">
        <f t="shared" si="17"/>
        <v>810</v>
      </c>
      <c r="AP28" s="188">
        <f t="shared" si="17"/>
        <v>810.75</v>
      </c>
      <c r="AQ28" s="188">
        <f t="shared" si="17"/>
        <v>660</v>
      </c>
      <c r="AR28" s="188">
        <f t="shared" si="17"/>
        <v>735</v>
      </c>
      <c r="AS28" s="188">
        <f t="shared" si="17"/>
        <v>836</v>
      </c>
      <c r="AT28" s="188">
        <f t="shared" si="17"/>
        <v>700</v>
      </c>
      <c r="AU28" s="188">
        <f t="shared" si="17"/>
        <v>651</v>
      </c>
      <c r="AV28" s="188">
        <f t="shared" si="17"/>
        <v>649</v>
      </c>
      <c r="AW28" s="188">
        <f t="shared" si="17"/>
        <v>525</v>
      </c>
      <c r="AX28" s="188">
        <f t="shared" si="17"/>
        <v>546</v>
      </c>
      <c r="AY28" s="188">
        <f t="shared" si="17"/>
        <v>990</v>
      </c>
      <c r="AZ28" s="188">
        <f t="shared" si="17"/>
        <v>1113</v>
      </c>
      <c r="BA28" s="188">
        <f t="shared" si="17"/>
        <v>892.5</v>
      </c>
      <c r="BB28" s="188">
        <f t="shared" si="17"/>
        <v>828</v>
      </c>
      <c r="BC28" s="188">
        <f t="shared" si="17"/>
        <v>646</v>
      </c>
      <c r="BD28" s="188">
        <f t="shared" si="17"/>
        <v>814</v>
      </c>
      <c r="BE28" s="188">
        <f t="shared" si="17"/>
        <v>779.52</v>
      </c>
      <c r="BF28" s="188">
        <f t="shared" si="17"/>
        <v>692.4</v>
      </c>
      <c r="BG28" s="188">
        <f t="shared" si="17"/>
        <v>719.44</v>
      </c>
      <c r="BH28" s="188">
        <f t="shared" si="17"/>
        <v>660.66000000000008</v>
      </c>
      <c r="BI28" s="188">
        <f t="shared" si="17"/>
        <v>525.4</v>
      </c>
      <c r="BJ28" s="188">
        <f t="shared" si="17"/>
        <v>596.41999999999996</v>
      </c>
      <c r="BK28" s="188">
        <f t="shared" si="17"/>
        <v>904.05</v>
      </c>
      <c r="BL28" s="188">
        <f t="shared" si="17"/>
        <v>1094.94</v>
      </c>
      <c r="BM28" s="188">
        <f t="shared" si="17"/>
        <v>860.57999999999993</v>
      </c>
      <c r="BN28" s="188">
        <f t="shared" si="17"/>
        <v>746.13</v>
      </c>
      <c r="BO28" s="188">
        <f t="shared" si="17"/>
        <v>711.06</v>
      </c>
      <c r="BP28" s="188">
        <f t="shared" si="17"/>
        <v>836.97</v>
      </c>
      <c r="BQ28" s="188">
        <f t="shared" si="17"/>
        <v>779.94</v>
      </c>
      <c r="BR28" s="188">
        <f t="shared" si="17"/>
        <v>700</v>
      </c>
      <c r="BS28" s="188">
        <f t="shared" si="17"/>
        <v>739.22</v>
      </c>
      <c r="BT28" s="188">
        <f t="shared" si="17"/>
        <v>652.47</v>
      </c>
      <c r="BU28" s="188">
        <f t="shared" si="17"/>
        <v>584.85</v>
      </c>
      <c r="BV28" s="188">
        <f t="shared" si="17"/>
        <v>628.54</v>
      </c>
      <c r="BW28" s="188">
        <f t="shared" si="17"/>
        <v>844.2</v>
      </c>
      <c r="BX28" s="188">
        <f t="shared" si="17"/>
        <v>1103.31</v>
      </c>
      <c r="BY28" s="188">
        <f t="shared" si="17"/>
        <v>849.24</v>
      </c>
      <c r="BZ28" s="188">
        <f t="shared" si="17"/>
        <v>751.38</v>
      </c>
      <c r="CA28" s="188">
        <f t="shared" si="17"/>
        <v>721.35</v>
      </c>
      <c r="CB28" s="188">
        <f t="shared" si="17"/>
        <v>766.92000000000007</v>
      </c>
      <c r="CC28" s="188">
        <f t="shared" si="17"/>
        <v>782.45999999999992</v>
      </c>
      <c r="CD28" s="188">
        <f t="shared" si="17"/>
        <v>706.4</v>
      </c>
      <c r="CE28" s="188">
        <f t="shared" si="17"/>
        <v>752.56</v>
      </c>
      <c r="CF28" s="188">
        <f t="shared" si="17"/>
        <v>635.20000000000005</v>
      </c>
      <c r="CG28" s="188">
        <f t="shared" si="17"/>
        <v>634.48</v>
      </c>
      <c r="CH28" s="188">
        <f t="shared" si="17"/>
        <v>649</v>
      </c>
      <c r="CI28" s="188">
        <f t="shared" si="17"/>
        <v>837.2</v>
      </c>
      <c r="CJ28" s="188">
        <f t="shared" si="17"/>
        <v>1082.6099999999999</v>
      </c>
      <c r="CK28" s="188">
        <f t="shared" si="17"/>
        <v>805</v>
      </c>
      <c r="CL28" s="188">
        <f t="shared" si="17"/>
        <v>792.66000000000008</v>
      </c>
      <c r="CM28" s="188">
        <f t="shared" si="17"/>
        <v>729.32999999999993</v>
      </c>
      <c r="CN28" s="188">
        <f t="shared" si="17"/>
        <v>734</v>
      </c>
      <c r="CO28" s="188">
        <f t="shared" si="17"/>
        <v>822.14</v>
      </c>
      <c r="CP28" s="188">
        <f t="shared" si="17"/>
        <v>712.2</v>
      </c>
      <c r="CQ28" s="188">
        <f t="shared" si="17"/>
        <v>731.94</v>
      </c>
      <c r="CR28" s="188">
        <f t="shared" si="17"/>
        <v>680.4</v>
      </c>
      <c r="CS28" s="188">
        <f t="shared" ref="CS28:EJ32" si="18">CS9*CS$5</f>
        <v>654.72</v>
      </c>
      <c r="CT28" s="188">
        <f t="shared" si="18"/>
        <v>637.35</v>
      </c>
      <c r="CU28" s="188">
        <f t="shared" si="18"/>
        <v>872.76</v>
      </c>
      <c r="CV28" s="188">
        <f t="shared" si="18"/>
        <v>1064.67</v>
      </c>
      <c r="CW28" s="188">
        <f t="shared" si="18"/>
        <v>762.09</v>
      </c>
      <c r="CX28" s="188">
        <f t="shared" si="18"/>
        <v>834.67</v>
      </c>
      <c r="CY28" s="188">
        <f t="shared" si="18"/>
        <v>737.52</v>
      </c>
      <c r="CZ28" s="188">
        <f t="shared" si="18"/>
        <v>738</v>
      </c>
      <c r="DA28" s="188">
        <f t="shared" si="18"/>
        <v>831.38</v>
      </c>
      <c r="DB28" s="188">
        <f t="shared" si="18"/>
        <v>759.3599999999999</v>
      </c>
      <c r="DC28" s="188">
        <f t="shared" si="18"/>
        <v>713.37</v>
      </c>
      <c r="DD28" s="188">
        <f t="shared" si="18"/>
        <v>729.52</v>
      </c>
      <c r="DE28" s="188">
        <f t="shared" si="18"/>
        <v>644.49</v>
      </c>
      <c r="DF28" s="188">
        <f t="shared" si="18"/>
        <v>656.25</v>
      </c>
      <c r="DG28" s="188">
        <f t="shared" si="18"/>
        <v>917.62</v>
      </c>
      <c r="DH28" s="188">
        <f t="shared" si="18"/>
        <v>968.52</v>
      </c>
      <c r="DI28" s="188">
        <f t="shared" si="18"/>
        <v>847.56</v>
      </c>
      <c r="DJ28" s="188">
        <f t="shared" si="18"/>
        <v>846.17</v>
      </c>
      <c r="DK28" s="188">
        <f t="shared" si="18"/>
        <v>678.30000000000007</v>
      </c>
      <c r="DL28" s="188">
        <f t="shared" si="18"/>
        <v>821.92</v>
      </c>
      <c r="DM28" s="188">
        <f t="shared" si="18"/>
        <v>802.62</v>
      </c>
      <c r="DN28" s="188">
        <f t="shared" si="18"/>
        <v>733.8</v>
      </c>
      <c r="DO28" s="188">
        <f t="shared" si="18"/>
        <v>762.52</v>
      </c>
      <c r="DP28" s="188">
        <f t="shared" si="18"/>
        <v>745.8</v>
      </c>
      <c r="DQ28" s="188">
        <f t="shared" si="18"/>
        <v>632</v>
      </c>
      <c r="DR28" s="188">
        <f t="shared" si="18"/>
        <v>706.64</v>
      </c>
      <c r="DS28" s="188">
        <f t="shared" si="18"/>
        <v>921.14</v>
      </c>
      <c r="DT28" s="188">
        <f t="shared" si="18"/>
        <v>965.79000000000008</v>
      </c>
      <c r="DU28" s="188">
        <f t="shared" si="18"/>
        <v>852.81</v>
      </c>
      <c r="DV28" s="188">
        <f t="shared" si="18"/>
        <v>820.38</v>
      </c>
      <c r="DW28" s="188">
        <f t="shared" si="18"/>
        <v>725.40000000000009</v>
      </c>
      <c r="DX28" s="188">
        <f t="shared" si="18"/>
        <v>832.04</v>
      </c>
      <c r="DY28" s="188">
        <f t="shared" si="18"/>
        <v>773</v>
      </c>
      <c r="DZ28" s="188">
        <f t="shared" si="18"/>
        <v>744.59999999999991</v>
      </c>
      <c r="EA28" s="188">
        <f t="shared" si="18"/>
        <v>812.58999999999992</v>
      </c>
      <c r="EB28" s="188">
        <f t="shared" si="18"/>
        <v>761.64</v>
      </c>
      <c r="EC28" s="188">
        <f t="shared" si="18"/>
        <v>649.59999999999991</v>
      </c>
      <c r="ED28" s="188">
        <f t="shared" si="18"/>
        <v>725.33999999999992</v>
      </c>
      <c r="EE28" s="188">
        <f t="shared" si="18"/>
        <v>883.26</v>
      </c>
      <c r="EF28" s="188">
        <f t="shared" si="18"/>
        <v>1009.8</v>
      </c>
      <c r="EG28" s="188">
        <f t="shared" si="18"/>
        <v>858.69</v>
      </c>
      <c r="EH28" s="188">
        <f t="shared" si="18"/>
        <v>793.59</v>
      </c>
      <c r="EI28" s="188">
        <f t="shared" si="18"/>
        <v>773.6400000000001</v>
      </c>
      <c r="EJ28" s="188">
        <f t="shared" si="18"/>
        <v>880.67</v>
      </c>
    </row>
    <row r="29" spans="1:140" ht="13.65" customHeight="1" x14ac:dyDescent="0.2">
      <c r="A29" s="165" t="s">
        <v>134</v>
      </c>
      <c r="B29" s="166"/>
      <c r="C29" s="132">
        <f t="shared" si="16"/>
        <v>-1.3478260869565233</v>
      </c>
      <c r="D29" s="132">
        <f t="shared" ca="1" si="16"/>
        <v>-0.75</v>
      </c>
      <c r="E29" s="132">
        <f t="shared" si="16"/>
        <v>-0.85000000000000142</v>
      </c>
      <c r="F29" s="167">
        <f t="shared" ca="1" si="16"/>
        <v>-0.88669859985261823</v>
      </c>
      <c r="G29" s="132">
        <f t="shared" si="16"/>
        <v>-0.625</v>
      </c>
      <c r="H29" s="132">
        <f t="shared" si="16"/>
        <v>-0.5</v>
      </c>
      <c r="I29" s="132">
        <f t="shared" si="16"/>
        <v>-0.75</v>
      </c>
      <c r="J29" s="132">
        <f t="shared" si="16"/>
        <v>-0.5</v>
      </c>
      <c r="K29" s="132">
        <f t="shared" si="16"/>
        <v>-0.25</v>
      </c>
      <c r="L29" s="132">
        <f t="shared" si="16"/>
        <v>-0.75</v>
      </c>
      <c r="M29" s="132">
        <f t="shared" si="16"/>
        <v>-0.25</v>
      </c>
      <c r="N29" s="132">
        <f t="shared" si="16"/>
        <v>0</v>
      </c>
      <c r="O29" s="132">
        <f t="shared" si="16"/>
        <v>-0.75</v>
      </c>
      <c r="P29" s="132">
        <f t="shared" si="16"/>
        <v>-0.5</v>
      </c>
      <c r="Q29" s="132">
        <f t="shared" si="16"/>
        <v>-1</v>
      </c>
      <c r="R29" s="132">
        <f t="shared" si="16"/>
        <v>-0.5</v>
      </c>
      <c r="S29" s="132">
        <f t="shared" si="16"/>
        <v>-8.3333333333328596E-2</v>
      </c>
      <c r="T29" s="132">
        <f t="shared" si="16"/>
        <v>-0.25</v>
      </c>
      <c r="U29" s="132">
        <f t="shared" si="16"/>
        <v>0</v>
      </c>
      <c r="V29" s="132">
        <f t="shared" si="16"/>
        <v>0</v>
      </c>
      <c r="W29" s="167">
        <f t="shared" si="16"/>
        <v>-0.39999999999999858</v>
      </c>
      <c r="X29" s="132">
        <f t="shared" si="16"/>
        <v>-0.24901960784313815</v>
      </c>
      <c r="Y29" s="132">
        <f t="shared" si="16"/>
        <v>-0.24728187919461675</v>
      </c>
      <c r="Z29" s="132">
        <f t="shared" si="16"/>
        <v>-0.24929411764706799</v>
      </c>
      <c r="AA29" s="132">
        <f t="shared" si="16"/>
        <v>-0.24893137254903053</v>
      </c>
      <c r="AB29" s="132">
        <f t="shared" si="16"/>
        <v>-0.24726562499999716</v>
      </c>
      <c r="AC29" s="168">
        <f t="shared" ca="1" si="16"/>
        <v>-0.27706484638942186</v>
      </c>
      <c r="AD29" s="163"/>
      <c r="AE29" s="163"/>
      <c r="AF29" s="164"/>
      <c r="AG29" s="132">
        <f t="shared" si="17"/>
        <v>737</v>
      </c>
      <c r="AH29" s="188">
        <f t="shared" si="17"/>
        <v>628</v>
      </c>
      <c r="AI29" s="188">
        <f t="shared" si="17"/>
        <v>588</v>
      </c>
      <c r="AJ29" s="188">
        <f t="shared" si="17"/>
        <v>643.5</v>
      </c>
      <c r="AK29" s="188">
        <f t="shared" si="17"/>
        <v>638</v>
      </c>
      <c r="AL29" s="188">
        <f t="shared" si="17"/>
        <v>610</v>
      </c>
      <c r="AM29" s="188">
        <f t="shared" si="17"/>
        <v>957</v>
      </c>
      <c r="AN29" s="188">
        <f t="shared" si="17"/>
        <v>1122</v>
      </c>
      <c r="AO29" s="188">
        <f t="shared" si="17"/>
        <v>880</v>
      </c>
      <c r="AP29" s="188">
        <f t="shared" si="17"/>
        <v>782</v>
      </c>
      <c r="AQ29" s="188">
        <f t="shared" si="17"/>
        <v>640</v>
      </c>
      <c r="AR29" s="188">
        <f t="shared" si="17"/>
        <v>714</v>
      </c>
      <c r="AS29" s="188">
        <f t="shared" si="17"/>
        <v>814</v>
      </c>
      <c r="AT29" s="188">
        <f t="shared" si="17"/>
        <v>680</v>
      </c>
      <c r="AU29" s="188">
        <f t="shared" si="17"/>
        <v>651</v>
      </c>
      <c r="AV29" s="188">
        <f t="shared" si="17"/>
        <v>715</v>
      </c>
      <c r="AW29" s="188">
        <f t="shared" si="17"/>
        <v>593.25</v>
      </c>
      <c r="AX29" s="188">
        <f t="shared" si="17"/>
        <v>614.25</v>
      </c>
      <c r="AY29" s="188">
        <f t="shared" si="17"/>
        <v>1089</v>
      </c>
      <c r="AZ29" s="188">
        <f t="shared" si="17"/>
        <v>1186.5</v>
      </c>
      <c r="BA29" s="188">
        <f t="shared" si="17"/>
        <v>966</v>
      </c>
      <c r="BB29" s="188">
        <f t="shared" si="17"/>
        <v>816.5</v>
      </c>
      <c r="BC29" s="188">
        <f t="shared" si="17"/>
        <v>636.5</v>
      </c>
      <c r="BD29" s="188">
        <f t="shared" si="17"/>
        <v>803</v>
      </c>
      <c r="BE29" s="188">
        <f t="shared" si="17"/>
        <v>772.59</v>
      </c>
      <c r="BF29" s="188">
        <f t="shared" si="17"/>
        <v>685.19999999999993</v>
      </c>
      <c r="BG29" s="188">
        <f t="shared" si="17"/>
        <v>730.02</v>
      </c>
      <c r="BH29" s="188">
        <f t="shared" si="17"/>
        <v>726.21999999999991</v>
      </c>
      <c r="BI29" s="188">
        <f t="shared" si="17"/>
        <v>588.6</v>
      </c>
      <c r="BJ29" s="188">
        <f t="shared" si="17"/>
        <v>666.16000000000008</v>
      </c>
      <c r="BK29" s="188">
        <f t="shared" si="17"/>
        <v>994.98</v>
      </c>
      <c r="BL29" s="188">
        <f t="shared" si="17"/>
        <v>1172.5999999999999</v>
      </c>
      <c r="BM29" s="188">
        <f t="shared" si="17"/>
        <v>933.24</v>
      </c>
      <c r="BN29" s="188">
        <f t="shared" si="17"/>
        <v>747.18</v>
      </c>
      <c r="BO29" s="188">
        <f t="shared" si="17"/>
        <v>711.69</v>
      </c>
      <c r="BP29" s="188">
        <f t="shared" si="17"/>
        <v>837.89</v>
      </c>
      <c r="BQ29" s="188">
        <f t="shared" si="17"/>
        <v>778.26</v>
      </c>
      <c r="BR29" s="188">
        <f t="shared" si="17"/>
        <v>698.19999999999993</v>
      </c>
      <c r="BS29" s="188">
        <f t="shared" si="17"/>
        <v>753.4799999999999</v>
      </c>
      <c r="BT29" s="188">
        <f t="shared" si="17"/>
        <v>710.85</v>
      </c>
      <c r="BU29" s="188">
        <f t="shared" si="17"/>
        <v>646.59</v>
      </c>
      <c r="BV29" s="188">
        <f t="shared" si="17"/>
        <v>693.66000000000008</v>
      </c>
      <c r="BW29" s="188">
        <f t="shared" si="17"/>
        <v>923.40000000000009</v>
      </c>
      <c r="BX29" s="188">
        <f t="shared" si="17"/>
        <v>1178.75</v>
      </c>
      <c r="BY29" s="188">
        <f t="shared" si="17"/>
        <v>917.07</v>
      </c>
      <c r="BZ29" s="188">
        <f t="shared" si="17"/>
        <v>757.8900000000001</v>
      </c>
      <c r="CA29" s="188">
        <f t="shared" si="17"/>
        <v>727.8599999999999</v>
      </c>
      <c r="CB29" s="188">
        <f t="shared" si="17"/>
        <v>773.6400000000001</v>
      </c>
      <c r="CC29" s="188">
        <f t="shared" si="17"/>
        <v>794.43</v>
      </c>
      <c r="CD29" s="188">
        <f t="shared" si="17"/>
        <v>717.2</v>
      </c>
      <c r="CE29" s="188">
        <f t="shared" si="17"/>
        <v>779.24</v>
      </c>
      <c r="CF29" s="188">
        <f t="shared" si="17"/>
        <v>697.8</v>
      </c>
      <c r="CG29" s="188">
        <f t="shared" si="17"/>
        <v>705.98</v>
      </c>
      <c r="CH29" s="188">
        <f t="shared" si="17"/>
        <v>720.71999999999991</v>
      </c>
      <c r="CI29" s="188">
        <f t="shared" si="17"/>
        <v>924.2</v>
      </c>
      <c r="CJ29" s="188">
        <f t="shared" si="17"/>
        <v>1170.24</v>
      </c>
      <c r="CK29" s="188">
        <f t="shared" si="17"/>
        <v>878.6</v>
      </c>
      <c r="CL29" s="188">
        <f t="shared" si="17"/>
        <v>813.33999999999992</v>
      </c>
      <c r="CM29" s="188">
        <f t="shared" si="17"/>
        <v>748.65</v>
      </c>
      <c r="CN29" s="188">
        <f t="shared" si="17"/>
        <v>753.19999999999993</v>
      </c>
      <c r="CO29" s="188">
        <f t="shared" si="17"/>
        <v>853.59999999999991</v>
      </c>
      <c r="CP29" s="188">
        <f t="shared" si="17"/>
        <v>739.59999999999991</v>
      </c>
      <c r="CQ29" s="188">
        <f t="shared" si="17"/>
        <v>773.74</v>
      </c>
      <c r="CR29" s="188">
        <f t="shared" si="17"/>
        <v>758.1</v>
      </c>
      <c r="CS29" s="188">
        <f t="shared" si="18"/>
        <v>737.21999999999991</v>
      </c>
      <c r="CT29" s="188">
        <f t="shared" si="18"/>
        <v>716.94</v>
      </c>
      <c r="CU29" s="188">
        <f t="shared" si="18"/>
        <v>977.34</v>
      </c>
      <c r="CV29" s="188">
        <f t="shared" si="18"/>
        <v>1169.55</v>
      </c>
      <c r="CW29" s="188">
        <f t="shared" si="18"/>
        <v>844.17</v>
      </c>
      <c r="CX29" s="188">
        <f t="shared" si="18"/>
        <v>874.46</v>
      </c>
      <c r="CY29" s="188">
        <f t="shared" si="18"/>
        <v>773.01</v>
      </c>
      <c r="CZ29" s="188">
        <f t="shared" si="18"/>
        <v>773.19999999999993</v>
      </c>
      <c r="DA29" s="188">
        <f t="shared" si="18"/>
        <v>874.71999999999991</v>
      </c>
      <c r="DB29" s="188">
        <f t="shared" si="18"/>
        <v>799.05</v>
      </c>
      <c r="DC29" s="188">
        <f t="shared" si="18"/>
        <v>763.1400000000001</v>
      </c>
      <c r="DD29" s="188">
        <f t="shared" si="18"/>
        <v>818.83999999999992</v>
      </c>
      <c r="DE29" s="188">
        <f t="shared" si="18"/>
        <v>730.38</v>
      </c>
      <c r="DF29" s="188">
        <f t="shared" si="18"/>
        <v>742.98</v>
      </c>
      <c r="DG29" s="188">
        <f t="shared" si="18"/>
        <v>1035.54</v>
      </c>
      <c r="DH29" s="188">
        <f t="shared" si="18"/>
        <v>1073.73</v>
      </c>
      <c r="DI29" s="188">
        <f t="shared" si="18"/>
        <v>946.8900000000001</v>
      </c>
      <c r="DJ29" s="188">
        <f t="shared" si="18"/>
        <v>897.92</v>
      </c>
      <c r="DK29" s="188">
        <f t="shared" si="18"/>
        <v>720.1</v>
      </c>
      <c r="DL29" s="188">
        <f t="shared" si="18"/>
        <v>872.3</v>
      </c>
      <c r="DM29" s="188">
        <f t="shared" si="18"/>
        <v>857.43</v>
      </c>
      <c r="DN29" s="188">
        <f t="shared" si="18"/>
        <v>784.2</v>
      </c>
      <c r="DO29" s="188">
        <f t="shared" si="18"/>
        <v>827.2</v>
      </c>
      <c r="DP29" s="188">
        <f t="shared" si="18"/>
        <v>845.46</v>
      </c>
      <c r="DQ29" s="188">
        <f t="shared" si="18"/>
        <v>722.6</v>
      </c>
      <c r="DR29" s="188">
        <f t="shared" si="18"/>
        <v>807.18</v>
      </c>
      <c r="DS29" s="188">
        <f t="shared" si="18"/>
        <v>1050.06</v>
      </c>
      <c r="DT29" s="188">
        <f t="shared" si="18"/>
        <v>1082.76</v>
      </c>
      <c r="DU29" s="188">
        <f t="shared" si="18"/>
        <v>963.06</v>
      </c>
      <c r="DV29" s="188">
        <f t="shared" si="18"/>
        <v>883.52</v>
      </c>
      <c r="DW29" s="188">
        <f t="shared" si="18"/>
        <v>781.59999999999991</v>
      </c>
      <c r="DX29" s="188">
        <f t="shared" si="18"/>
        <v>896.06</v>
      </c>
      <c r="DY29" s="188">
        <f t="shared" si="18"/>
        <v>837.8</v>
      </c>
      <c r="DZ29" s="188">
        <f t="shared" si="18"/>
        <v>807.4</v>
      </c>
      <c r="EA29" s="188">
        <f t="shared" si="18"/>
        <v>893.55000000000007</v>
      </c>
      <c r="EB29" s="188">
        <f t="shared" si="18"/>
        <v>871.86</v>
      </c>
      <c r="EC29" s="188">
        <f t="shared" si="18"/>
        <v>749.2</v>
      </c>
      <c r="ED29" s="188">
        <f t="shared" si="18"/>
        <v>835.78000000000009</v>
      </c>
      <c r="EE29" s="188">
        <f t="shared" si="18"/>
        <v>1016.6099999999999</v>
      </c>
      <c r="EF29" s="188">
        <f t="shared" si="18"/>
        <v>1144.6600000000001</v>
      </c>
      <c r="EG29" s="188">
        <f t="shared" si="18"/>
        <v>979.65</v>
      </c>
      <c r="EH29" s="188">
        <f t="shared" si="18"/>
        <v>866.67000000000007</v>
      </c>
      <c r="EI29" s="188">
        <f t="shared" si="18"/>
        <v>845.25</v>
      </c>
      <c r="EJ29" s="188">
        <f t="shared" si="18"/>
        <v>961.63000000000011</v>
      </c>
    </row>
    <row r="30" spans="1:140" ht="13.65" customHeight="1" x14ac:dyDescent="0.2">
      <c r="A30" s="165" t="s">
        <v>135</v>
      </c>
      <c r="B30" s="142"/>
      <c r="C30" s="132">
        <f t="shared" si="16"/>
        <v>-1.5651345755693633</v>
      </c>
      <c r="D30" s="132">
        <f t="shared" ca="1" si="16"/>
        <v>-1.5</v>
      </c>
      <c r="E30" s="132">
        <f t="shared" si="16"/>
        <v>-1.6499999999999986</v>
      </c>
      <c r="F30" s="167">
        <f t="shared" ca="1" si="16"/>
        <v>-1.4986708776362434</v>
      </c>
      <c r="G30" s="132">
        <f t="shared" si="16"/>
        <v>-1</v>
      </c>
      <c r="H30" s="132">
        <f t="shared" si="16"/>
        <v>-1</v>
      </c>
      <c r="I30" s="132">
        <f t="shared" si="16"/>
        <v>-1</v>
      </c>
      <c r="J30" s="132">
        <f t="shared" si="16"/>
        <v>-0.75</v>
      </c>
      <c r="K30" s="132">
        <f t="shared" si="16"/>
        <v>-1</v>
      </c>
      <c r="L30" s="132">
        <f t="shared" si="16"/>
        <v>-0.5</v>
      </c>
      <c r="M30" s="132">
        <f t="shared" si="16"/>
        <v>-0.5</v>
      </c>
      <c r="N30" s="132">
        <f t="shared" si="16"/>
        <v>-0.5</v>
      </c>
      <c r="O30" s="132">
        <f t="shared" si="16"/>
        <v>-0.25</v>
      </c>
      <c r="P30" s="132">
        <f t="shared" si="16"/>
        <v>-0.25</v>
      </c>
      <c r="Q30" s="132">
        <f t="shared" si="16"/>
        <v>-0.25</v>
      </c>
      <c r="R30" s="132">
        <f t="shared" si="16"/>
        <v>-0.25</v>
      </c>
      <c r="S30" s="132">
        <f t="shared" si="16"/>
        <v>0</v>
      </c>
      <c r="T30" s="132">
        <f t="shared" si="16"/>
        <v>0</v>
      </c>
      <c r="U30" s="132">
        <f t="shared" si="16"/>
        <v>0</v>
      </c>
      <c r="V30" s="132">
        <f t="shared" si="16"/>
        <v>0</v>
      </c>
      <c r="W30" s="167">
        <f t="shared" si="16"/>
        <v>-0.43529411764706083</v>
      </c>
      <c r="X30" s="132">
        <f t="shared" si="16"/>
        <v>-0.25</v>
      </c>
      <c r="Y30" s="132">
        <f t="shared" si="16"/>
        <v>-0.39999999999999858</v>
      </c>
      <c r="Z30" s="132">
        <f t="shared" si="16"/>
        <v>-0.39999999999999147</v>
      </c>
      <c r="AA30" s="132">
        <f t="shared" si="16"/>
        <v>-0.40000000000000568</v>
      </c>
      <c r="AB30" s="132">
        <f t="shared" si="16"/>
        <v>-0.40000000000000568</v>
      </c>
      <c r="AC30" s="168">
        <f t="shared" ca="1" si="16"/>
        <v>-0.4103095140990618</v>
      </c>
      <c r="AD30" s="163"/>
      <c r="AE30" s="163"/>
      <c r="AF30" s="164"/>
      <c r="AG30" s="132">
        <f t="shared" si="17"/>
        <v>748</v>
      </c>
      <c r="AH30" s="188">
        <f t="shared" si="17"/>
        <v>670</v>
      </c>
      <c r="AI30" s="188">
        <f t="shared" si="17"/>
        <v>661.5</v>
      </c>
      <c r="AJ30" s="188">
        <f t="shared" si="17"/>
        <v>643.5</v>
      </c>
      <c r="AK30" s="188">
        <f t="shared" si="17"/>
        <v>643.5</v>
      </c>
      <c r="AL30" s="188">
        <f t="shared" si="17"/>
        <v>720</v>
      </c>
      <c r="AM30" s="188">
        <f t="shared" si="17"/>
        <v>968</v>
      </c>
      <c r="AN30" s="188">
        <f t="shared" si="17"/>
        <v>1122</v>
      </c>
      <c r="AO30" s="188">
        <f t="shared" si="17"/>
        <v>860</v>
      </c>
      <c r="AP30" s="188">
        <f t="shared" si="17"/>
        <v>851</v>
      </c>
      <c r="AQ30" s="188">
        <f t="shared" si="17"/>
        <v>695</v>
      </c>
      <c r="AR30" s="188">
        <f t="shared" si="17"/>
        <v>777</v>
      </c>
      <c r="AS30" s="188">
        <f t="shared" si="17"/>
        <v>836</v>
      </c>
      <c r="AT30" s="188">
        <f t="shared" si="17"/>
        <v>740</v>
      </c>
      <c r="AU30" s="188">
        <f t="shared" si="17"/>
        <v>724.5</v>
      </c>
      <c r="AV30" s="188">
        <f t="shared" si="17"/>
        <v>709.5</v>
      </c>
      <c r="AW30" s="188">
        <f t="shared" si="17"/>
        <v>698.25</v>
      </c>
      <c r="AX30" s="188">
        <f t="shared" si="17"/>
        <v>782.25</v>
      </c>
      <c r="AY30" s="188">
        <f t="shared" si="17"/>
        <v>1045</v>
      </c>
      <c r="AZ30" s="188">
        <f t="shared" si="17"/>
        <v>1181.25</v>
      </c>
      <c r="BA30" s="188">
        <f t="shared" si="17"/>
        <v>1081.5</v>
      </c>
      <c r="BB30" s="188">
        <f t="shared" si="17"/>
        <v>862.5</v>
      </c>
      <c r="BC30" s="188">
        <f t="shared" si="17"/>
        <v>693.5</v>
      </c>
      <c r="BD30" s="188">
        <f t="shared" si="17"/>
        <v>847</v>
      </c>
      <c r="BE30" s="188">
        <f t="shared" si="17"/>
        <v>821.94</v>
      </c>
      <c r="BF30" s="188">
        <f t="shared" si="17"/>
        <v>772.2</v>
      </c>
      <c r="BG30" s="188">
        <f t="shared" si="17"/>
        <v>852.83999999999992</v>
      </c>
      <c r="BH30" s="188">
        <f t="shared" si="17"/>
        <v>777.92</v>
      </c>
      <c r="BI30" s="188">
        <f t="shared" si="17"/>
        <v>740.40000000000009</v>
      </c>
      <c r="BJ30" s="188">
        <f t="shared" si="17"/>
        <v>913</v>
      </c>
      <c r="BK30" s="188">
        <f t="shared" si="17"/>
        <v>915.18</v>
      </c>
      <c r="BL30" s="188">
        <f t="shared" si="17"/>
        <v>1122.22</v>
      </c>
      <c r="BM30" s="188">
        <f t="shared" si="17"/>
        <v>985.53</v>
      </c>
      <c r="BN30" s="188">
        <f t="shared" si="17"/>
        <v>811.23</v>
      </c>
      <c r="BO30" s="188">
        <f t="shared" si="17"/>
        <v>773.85</v>
      </c>
      <c r="BP30" s="188">
        <f t="shared" si="17"/>
        <v>885.7299999999999</v>
      </c>
      <c r="BQ30" s="188">
        <f t="shared" si="17"/>
        <v>826.35</v>
      </c>
      <c r="BR30" s="188">
        <f t="shared" si="17"/>
        <v>782</v>
      </c>
      <c r="BS30" s="188">
        <f t="shared" si="17"/>
        <v>870.55000000000007</v>
      </c>
      <c r="BT30" s="188">
        <f t="shared" si="17"/>
        <v>773.85</v>
      </c>
      <c r="BU30" s="188">
        <f t="shared" si="17"/>
        <v>805.35</v>
      </c>
      <c r="BV30" s="188">
        <f t="shared" si="17"/>
        <v>937.2</v>
      </c>
      <c r="BW30" s="188">
        <f t="shared" si="17"/>
        <v>842</v>
      </c>
      <c r="BX30" s="188">
        <f t="shared" si="17"/>
        <v>1112.05</v>
      </c>
      <c r="BY30" s="188">
        <f t="shared" si="17"/>
        <v>941.85</v>
      </c>
      <c r="BZ30" s="188">
        <f t="shared" si="17"/>
        <v>847.35</v>
      </c>
      <c r="CA30" s="188">
        <f t="shared" si="17"/>
        <v>800.1</v>
      </c>
      <c r="CB30" s="188">
        <f t="shared" si="17"/>
        <v>826.35</v>
      </c>
      <c r="CC30" s="188">
        <f t="shared" si="17"/>
        <v>830.76</v>
      </c>
      <c r="CD30" s="188">
        <f t="shared" si="17"/>
        <v>791</v>
      </c>
      <c r="CE30" s="188">
        <f t="shared" si="17"/>
        <v>886.65</v>
      </c>
      <c r="CF30" s="188">
        <f t="shared" si="17"/>
        <v>764.59999999999991</v>
      </c>
      <c r="CG30" s="188">
        <f t="shared" si="17"/>
        <v>869.88</v>
      </c>
      <c r="CH30" s="188">
        <f t="shared" si="17"/>
        <v>956.56</v>
      </c>
      <c r="CI30" s="188">
        <f t="shared" si="17"/>
        <v>816.4</v>
      </c>
      <c r="CJ30" s="188">
        <f t="shared" si="17"/>
        <v>1062.1400000000001</v>
      </c>
      <c r="CK30" s="188">
        <f t="shared" si="17"/>
        <v>863.6</v>
      </c>
      <c r="CL30" s="188">
        <f t="shared" si="17"/>
        <v>920.04</v>
      </c>
      <c r="CM30" s="188">
        <f t="shared" si="17"/>
        <v>821.73</v>
      </c>
      <c r="CN30" s="188">
        <f t="shared" si="17"/>
        <v>803.6</v>
      </c>
      <c r="CO30" s="188">
        <f t="shared" si="17"/>
        <v>875.38</v>
      </c>
      <c r="CP30" s="188">
        <f t="shared" si="17"/>
        <v>798.19999999999993</v>
      </c>
      <c r="CQ30" s="188">
        <f t="shared" si="17"/>
        <v>858.88</v>
      </c>
      <c r="CR30" s="188">
        <f t="shared" si="17"/>
        <v>821.1</v>
      </c>
      <c r="CS30" s="188">
        <f t="shared" si="18"/>
        <v>886.59999999999991</v>
      </c>
      <c r="CT30" s="188">
        <f t="shared" si="18"/>
        <v>925.68</v>
      </c>
      <c r="CU30" s="188">
        <f t="shared" si="18"/>
        <v>844.62</v>
      </c>
      <c r="CV30" s="188">
        <f t="shared" si="18"/>
        <v>1037.3</v>
      </c>
      <c r="CW30" s="188">
        <f t="shared" si="18"/>
        <v>804.84</v>
      </c>
      <c r="CX30" s="188">
        <f t="shared" si="18"/>
        <v>983.0200000000001</v>
      </c>
      <c r="CY30" s="188">
        <f t="shared" si="18"/>
        <v>836.01</v>
      </c>
      <c r="CZ30" s="188">
        <f t="shared" si="18"/>
        <v>815</v>
      </c>
      <c r="DA30" s="188">
        <f t="shared" si="18"/>
        <v>880.44</v>
      </c>
      <c r="DB30" s="188">
        <f t="shared" si="18"/>
        <v>845.04000000000008</v>
      </c>
      <c r="DC30" s="188">
        <f t="shared" si="18"/>
        <v>828.66</v>
      </c>
      <c r="DD30" s="188">
        <f t="shared" si="18"/>
        <v>875.38</v>
      </c>
      <c r="DE30" s="188">
        <f t="shared" si="18"/>
        <v>859.1099999999999</v>
      </c>
      <c r="DF30" s="188">
        <f t="shared" si="18"/>
        <v>936.18</v>
      </c>
      <c r="DG30" s="188">
        <f t="shared" si="18"/>
        <v>877.36</v>
      </c>
      <c r="DH30" s="188">
        <f t="shared" si="18"/>
        <v>932.6099999999999</v>
      </c>
      <c r="DI30" s="188">
        <f t="shared" si="18"/>
        <v>879.06</v>
      </c>
      <c r="DJ30" s="188">
        <f t="shared" si="18"/>
        <v>999.81</v>
      </c>
      <c r="DK30" s="188">
        <f t="shared" si="18"/>
        <v>766.84</v>
      </c>
      <c r="DL30" s="188">
        <f t="shared" si="18"/>
        <v>906.83999999999992</v>
      </c>
      <c r="DM30" s="188">
        <f t="shared" si="18"/>
        <v>845.45999999999992</v>
      </c>
      <c r="DN30" s="188">
        <f t="shared" si="18"/>
        <v>811.4</v>
      </c>
      <c r="DO30" s="188">
        <f t="shared" si="18"/>
        <v>877.36</v>
      </c>
      <c r="DP30" s="188">
        <f t="shared" si="18"/>
        <v>889.90000000000009</v>
      </c>
      <c r="DQ30" s="188">
        <f t="shared" si="18"/>
        <v>830</v>
      </c>
      <c r="DR30" s="188">
        <f t="shared" si="18"/>
        <v>991.32</v>
      </c>
      <c r="DS30" s="188">
        <f t="shared" si="18"/>
        <v>870.76</v>
      </c>
      <c r="DT30" s="188">
        <f t="shared" si="18"/>
        <v>919.38</v>
      </c>
      <c r="DU30" s="188">
        <f t="shared" si="18"/>
        <v>869.82</v>
      </c>
      <c r="DV30" s="188">
        <f t="shared" si="18"/>
        <v>971.52</v>
      </c>
      <c r="DW30" s="188">
        <f t="shared" si="18"/>
        <v>817.8</v>
      </c>
      <c r="DX30" s="188">
        <f t="shared" si="18"/>
        <v>916.96</v>
      </c>
      <c r="DY30" s="188">
        <f t="shared" si="18"/>
        <v>814.80000000000007</v>
      </c>
      <c r="DZ30" s="188">
        <f t="shared" si="18"/>
        <v>822.6</v>
      </c>
      <c r="EA30" s="188">
        <f t="shared" si="18"/>
        <v>932.19</v>
      </c>
      <c r="EB30" s="188">
        <f t="shared" si="18"/>
        <v>909.26</v>
      </c>
      <c r="EC30" s="188">
        <f t="shared" si="18"/>
        <v>846.2</v>
      </c>
      <c r="ED30" s="188">
        <f t="shared" si="18"/>
        <v>1006.94</v>
      </c>
      <c r="EE30" s="188">
        <f t="shared" si="18"/>
        <v>830.76</v>
      </c>
      <c r="EF30" s="188">
        <f t="shared" si="18"/>
        <v>956.33999999999992</v>
      </c>
      <c r="EG30" s="188">
        <f t="shared" si="18"/>
        <v>866.67000000000007</v>
      </c>
      <c r="EH30" s="188">
        <f t="shared" si="18"/>
        <v>946.47</v>
      </c>
      <c r="EI30" s="188">
        <f t="shared" si="18"/>
        <v>874.65</v>
      </c>
      <c r="EJ30" s="188">
        <f t="shared" si="18"/>
        <v>974.51</v>
      </c>
    </row>
    <row r="31" spans="1:140" ht="13.65" customHeight="1" x14ac:dyDescent="0.2">
      <c r="A31" s="165" t="s">
        <v>136</v>
      </c>
      <c r="B31" s="142"/>
      <c r="C31" s="132">
        <f t="shared" si="16"/>
        <v>0.13885611081962779</v>
      </c>
      <c r="D31" s="132">
        <f t="shared" ca="1" si="16"/>
        <v>-1.3630000305175827</v>
      </c>
      <c r="E31" s="132">
        <f t="shared" si="16"/>
        <v>-0.85000000000000142</v>
      </c>
      <c r="F31" s="167">
        <f t="shared" ca="1" si="16"/>
        <v>-0.71312648158057357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-1</v>
      </c>
      <c r="K31" s="132">
        <f t="shared" si="16"/>
        <v>-1.5</v>
      </c>
      <c r="L31" s="132">
        <f t="shared" si="16"/>
        <v>-0.5</v>
      </c>
      <c r="M31" s="132">
        <f t="shared" si="16"/>
        <v>-0.5</v>
      </c>
      <c r="N31" s="132">
        <f t="shared" si="16"/>
        <v>-0.5</v>
      </c>
      <c r="O31" s="132">
        <f t="shared" si="16"/>
        <v>-0.25</v>
      </c>
      <c r="P31" s="132">
        <f t="shared" si="16"/>
        <v>-0.25</v>
      </c>
      <c r="Q31" s="132">
        <f t="shared" si="16"/>
        <v>-0.25</v>
      </c>
      <c r="R31" s="132">
        <f t="shared" si="16"/>
        <v>-0.25</v>
      </c>
      <c r="S31" s="132">
        <f t="shared" si="16"/>
        <v>-0.5</v>
      </c>
      <c r="T31" s="132">
        <f t="shared" si="16"/>
        <v>-0.5</v>
      </c>
      <c r="U31" s="132">
        <f t="shared" si="16"/>
        <v>-0.5</v>
      </c>
      <c r="V31" s="132">
        <f t="shared" si="16"/>
        <v>-0.5</v>
      </c>
      <c r="W31" s="167">
        <f t="shared" si="16"/>
        <v>-0.43725490196078454</v>
      </c>
      <c r="X31" s="132">
        <f t="shared" si="16"/>
        <v>-0.37352941176470367</v>
      </c>
      <c r="Y31" s="132">
        <f t="shared" si="16"/>
        <v>-0.39093959731543748</v>
      </c>
      <c r="Z31" s="132">
        <f t="shared" si="16"/>
        <v>-0.37450980392156907</v>
      </c>
      <c r="AA31" s="132">
        <f t="shared" si="16"/>
        <v>-0.37426470588235361</v>
      </c>
      <c r="AB31" s="132">
        <f t="shared" si="16"/>
        <v>-0.373046875</v>
      </c>
      <c r="AC31" s="168">
        <f t="shared" ca="1" si="16"/>
        <v>-0.3874056769249421</v>
      </c>
      <c r="AD31" s="163"/>
      <c r="AE31" s="163"/>
      <c r="AF31" s="164"/>
      <c r="AG31" s="132">
        <f t="shared" si="17"/>
        <v>698.5</v>
      </c>
      <c r="AH31" s="188">
        <f t="shared" si="17"/>
        <v>635</v>
      </c>
      <c r="AI31" s="188">
        <f t="shared" si="17"/>
        <v>619.5</v>
      </c>
      <c r="AJ31" s="188">
        <f t="shared" si="17"/>
        <v>643.5</v>
      </c>
      <c r="AK31" s="188">
        <f t="shared" si="17"/>
        <v>643.5</v>
      </c>
      <c r="AL31" s="188">
        <f t="shared" si="17"/>
        <v>720</v>
      </c>
      <c r="AM31" s="188">
        <f t="shared" si="17"/>
        <v>968</v>
      </c>
      <c r="AN31" s="188">
        <f t="shared" si="17"/>
        <v>1122</v>
      </c>
      <c r="AO31" s="188">
        <f t="shared" si="17"/>
        <v>780</v>
      </c>
      <c r="AP31" s="188">
        <f t="shared" si="17"/>
        <v>805</v>
      </c>
      <c r="AQ31" s="188">
        <f t="shared" si="17"/>
        <v>685</v>
      </c>
      <c r="AR31" s="188">
        <f t="shared" si="17"/>
        <v>766.5</v>
      </c>
      <c r="AS31" s="188">
        <f t="shared" si="17"/>
        <v>599.5</v>
      </c>
      <c r="AT31" s="188">
        <f t="shared" si="17"/>
        <v>525</v>
      </c>
      <c r="AU31" s="188">
        <f t="shared" si="17"/>
        <v>498.75</v>
      </c>
      <c r="AV31" s="188">
        <f t="shared" si="17"/>
        <v>489.5</v>
      </c>
      <c r="AW31" s="188">
        <f t="shared" si="17"/>
        <v>488.25</v>
      </c>
      <c r="AX31" s="188">
        <f t="shared" si="17"/>
        <v>572.25</v>
      </c>
      <c r="AY31" s="188">
        <f t="shared" si="17"/>
        <v>825</v>
      </c>
      <c r="AZ31" s="188">
        <f t="shared" si="17"/>
        <v>971.25</v>
      </c>
      <c r="BA31" s="188">
        <f t="shared" si="17"/>
        <v>761.25</v>
      </c>
      <c r="BB31" s="188">
        <f t="shared" si="17"/>
        <v>592.25</v>
      </c>
      <c r="BC31" s="188">
        <f t="shared" si="17"/>
        <v>460.75</v>
      </c>
      <c r="BD31" s="188">
        <f t="shared" si="17"/>
        <v>627</v>
      </c>
      <c r="BE31" s="188">
        <f t="shared" si="17"/>
        <v>378</v>
      </c>
      <c r="BF31" s="188">
        <f t="shared" si="17"/>
        <v>405</v>
      </c>
      <c r="BG31" s="188">
        <f t="shared" si="17"/>
        <v>396.75</v>
      </c>
      <c r="BH31" s="188">
        <f t="shared" si="17"/>
        <v>555.5</v>
      </c>
      <c r="BI31" s="188">
        <f t="shared" si="17"/>
        <v>505</v>
      </c>
      <c r="BJ31" s="188">
        <f t="shared" si="17"/>
        <v>687.5</v>
      </c>
      <c r="BK31" s="188">
        <f t="shared" si="17"/>
        <v>740.25</v>
      </c>
      <c r="BL31" s="188">
        <f t="shared" si="17"/>
        <v>973.5</v>
      </c>
      <c r="BM31" s="188">
        <f t="shared" si="17"/>
        <v>588</v>
      </c>
      <c r="BN31" s="188">
        <f t="shared" si="17"/>
        <v>593.25</v>
      </c>
      <c r="BO31" s="188">
        <f t="shared" si="17"/>
        <v>519.75</v>
      </c>
      <c r="BP31" s="188">
        <f t="shared" si="17"/>
        <v>649.75</v>
      </c>
      <c r="BQ31" s="188">
        <f t="shared" si="17"/>
        <v>378</v>
      </c>
      <c r="BR31" s="188">
        <f t="shared" si="17"/>
        <v>405</v>
      </c>
      <c r="BS31" s="188">
        <f t="shared" si="17"/>
        <v>396.75</v>
      </c>
      <c r="BT31" s="188">
        <f t="shared" si="17"/>
        <v>509.25</v>
      </c>
      <c r="BU31" s="188">
        <f t="shared" si="17"/>
        <v>509.25</v>
      </c>
      <c r="BV31" s="188">
        <f t="shared" si="17"/>
        <v>643.5</v>
      </c>
      <c r="BW31" s="188">
        <f t="shared" si="17"/>
        <v>525</v>
      </c>
      <c r="BX31" s="188">
        <f t="shared" si="17"/>
        <v>810.75</v>
      </c>
      <c r="BY31" s="188">
        <f t="shared" si="17"/>
        <v>462</v>
      </c>
      <c r="BZ31" s="188">
        <f t="shared" si="17"/>
        <v>530.25</v>
      </c>
      <c r="CA31" s="188">
        <f t="shared" si="17"/>
        <v>467.25</v>
      </c>
      <c r="CB31" s="188">
        <f t="shared" si="17"/>
        <v>540.75</v>
      </c>
      <c r="CC31" s="188">
        <f t="shared" si="17"/>
        <v>383.25</v>
      </c>
      <c r="CD31" s="188">
        <f t="shared" si="17"/>
        <v>410</v>
      </c>
      <c r="CE31" s="188">
        <f t="shared" si="17"/>
        <v>402.5</v>
      </c>
      <c r="CF31" s="188">
        <f t="shared" si="17"/>
        <v>490</v>
      </c>
      <c r="CG31" s="188">
        <f t="shared" si="17"/>
        <v>539</v>
      </c>
      <c r="CH31" s="188">
        <f t="shared" si="17"/>
        <v>649</v>
      </c>
      <c r="CI31" s="188">
        <f t="shared" si="17"/>
        <v>530</v>
      </c>
      <c r="CJ31" s="188">
        <f t="shared" si="17"/>
        <v>816.5</v>
      </c>
      <c r="CK31" s="188">
        <f t="shared" si="17"/>
        <v>445</v>
      </c>
      <c r="CL31" s="188">
        <f t="shared" si="17"/>
        <v>561</v>
      </c>
      <c r="CM31" s="188">
        <f t="shared" si="17"/>
        <v>472.5</v>
      </c>
      <c r="CN31" s="188">
        <f t="shared" si="17"/>
        <v>520</v>
      </c>
      <c r="CO31" s="188">
        <f t="shared" si="17"/>
        <v>607.20000000000005</v>
      </c>
      <c r="CP31" s="188">
        <f t="shared" si="17"/>
        <v>597</v>
      </c>
      <c r="CQ31" s="188">
        <f t="shared" si="17"/>
        <v>590.70000000000005</v>
      </c>
      <c r="CR31" s="188">
        <f>CR12*CR$5</f>
        <v>710.85</v>
      </c>
      <c r="CS31" s="188">
        <f>CS12*CS$5</f>
        <v>744.7</v>
      </c>
      <c r="CT31" s="188">
        <f t="shared" si="18"/>
        <v>836.85</v>
      </c>
      <c r="CU31" s="188">
        <f t="shared" si="18"/>
        <v>983.85</v>
      </c>
      <c r="CV31" s="188">
        <f t="shared" si="18"/>
        <v>1284.55</v>
      </c>
      <c r="CW31" s="188">
        <f t="shared" si="18"/>
        <v>733.4</v>
      </c>
      <c r="CX31" s="188">
        <f t="shared" si="18"/>
        <v>870.55000000000007</v>
      </c>
      <c r="CY31" s="188">
        <f t="shared" si="18"/>
        <v>731.85</v>
      </c>
      <c r="CZ31" s="188">
        <f t="shared" si="18"/>
        <v>767</v>
      </c>
      <c r="DA31" s="188">
        <f t="shared" si="18"/>
        <v>614.9</v>
      </c>
      <c r="DB31" s="188">
        <f t="shared" si="18"/>
        <v>634.19999999999993</v>
      </c>
      <c r="DC31" s="188">
        <f t="shared" si="18"/>
        <v>571.19999999999993</v>
      </c>
      <c r="DD31" s="188">
        <f t="shared" si="18"/>
        <v>752.40000000000009</v>
      </c>
      <c r="DE31" s="188">
        <f t="shared" si="18"/>
        <v>718.2</v>
      </c>
      <c r="DF31" s="188">
        <f t="shared" si="18"/>
        <v>844.2</v>
      </c>
      <c r="DG31" s="188">
        <f t="shared" si="18"/>
        <v>1038.4000000000001</v>
      </c>
      <c r="DH31" s="188">
        <f t="shared" si="18"/>
        <v>1180.2</v>
      </c>
      <c r="DI31" s="188">
        <f t="shared" si="18"/>
        <v>817.95</v>
      </c>
      <c r="DJ31" s="188">
        <f t="shared" si="18"/>
        <v>878.6</v>
      </c>
      <c r="DK31" s="188">
        <f t="shared" si="18"/>
        <v>668.80000000000007</v>
      </c>
      <c r="DL31" s="188">
        <f t="shared" si="18"/>
        <v>851.40000000000009</v>
      </c>
      <c r="DM31" s="188">
        <f t="shared" si="18"/>
        <v>597.44999999999993</v>
      </c>
      <c r="DN31" s="188">
        <f t="shared" si="18"/>
        <v>614</v>
      </c>
      <c r="DO31" s="188">
        <f t="shared" si="18"/>
        <v>609.4</v>
      </c>
      <c r="DP31" s="188">
        <f t="shared" si="18"/>
        <v>764.5</v>
      </c>
      <c r="DQ31" s="188">
        <f t="shared" si="18"/>
        <v>695</v>
      </c>
      <c r="DR31" s="188">
        <f t="shared" si="18"/>
        <v>896.5</v>
      </c>
      <c r="DS31" s="188">
        <f t="shared" si="18"/>
        <v>1050.5</v>
      </c>
      <c r="DT31" s="188">
        <f t="shared" si="18"/>
        <v>1191.75</v>
      </c>
      <c r="DU31" s="188">
        <f t="shared" si="18"/>
        <v>828.45</v>
      </c>
      <c r="DV31" s="188">
        <f t="shared" si="18"/>
        <v>852.5</v>
      </c>
      <c r="DW31" s="188">
        <f t="shared" si="18"/>
        <v>715</v>
      </c>
      <c r="DX31" s="188">
        <f t="shared" si="18"/>
        <v>862.40000000000009</v>
      </c>
      <c r="DY31" s="188">
        <f t="shared" si="18"/>
        <v>579</v>
      </c>
      <c r="DZ31" s="188">
        <f t="shared" si="18"/>
        <v>624</v>
      </c>
      <c r="EA31" s="188">
        <f t="shared" si="18"/>
        <v>648.6</v>
      </c>
      <c r="EB31" s="188">
        <f t="shared" si="18"/>
        <v>781</v>
      </c>
      <c r="EC31" s="188">
        <f t="shared" si="18"/>
        <v>710</v>
      </c>
      <c r="ED31" s="188">
        <f t="shared" si="18"/>
        <v>913</v>
      </c>
      <c r="EE31" s="188">
        <f t="shared" si="18"/>
        <v>1018.5</v>
      </c>
      <c r="EF31" s="188">
        <f t="shared" si="18"/>
        <v>1265</v>
      </c>
      <c r="EG31" s="188">
        <f t="shared" si="18"/>
        <v>838.95</v>
      </c>
      <c r="EH31" s="188">
        <f t="shared" si="18"/>
        <v>829.5</v>
      </c>
      <c r="EI31" s="188">
        <f t="shared" si="18"/>
        <v>766.5</v>
      </c>
      <c r="EJ31" s="188">
        <f t="shared" si="18"/>
        <v>913.1</v>
      </c>
    </row>
    <row r="32" spans="1:140" ht="13.65" customHeight="1" x14ac:dyDescent="0.2">
      <c r="A32" s="165" t="s">
        <v>137</v>
      </c>
      <c r="B32" s="166"/>
      <c r="C32" s="132">
        <f t="shared" si="16"/>
        <v>-1.2562525879917246</v>
      </c>
      <c r="D32" s="132">
        <f t="shared" ca="1" si="16"/>
        <v>-1.3000000000000007</v>
      </c>
      <c r="E32" s="132">
        <f t="shared" si="16"/>
        <v>-0.85000000000000142</v>
      </c>
      <c r="F32" s="167">
        <f t="shared" ca="1" si="16"/>
        <v>-1.0888986033617591</v>
      </c>
      <c r="G32" s="132">
        <f t="shared" si="16"/>
        <v>0</v>
      </c>
      <c r="H32" s="132">
        <f t="shared" si="16"/>
        <v>0</v>
      </c>
      <c r="I32" s="132">
        <f t="shared" si="16"/>
        <v>0</v>
      </c>
      <c r="J32" s="132">
        <f t="shared" si="16"/>
        <v>-1</v>
      </c>
      <c r="K32" s="132">
        <f t="shared" si="16"/>
        <v>-1.5</v>
      </c>
      <c r="L32" s="132">
        <f t="shared" si="16"/>
        <v>-0.5</v>
      </c>
      <c r="M32" s="132">
        <f t="shared" si="16"/>
        <v>-0.5</v>
      </c>
      <c r="N32" s="132">
        <f t="shared" si="16"/>
        <v>-0.5</v>
      </c>
      <c r="O32" s="132">
        <f t="shared" si="16"/>
        <v>-0.25</v>
      </c>
      <c r="P32" s="132">
        <f t="shared" si="16"/>
        <v>-0.25</v>
      </c>
      <c r="Q32" s="132">
        <f t="shared" si="16"/>
        <v>-0.25</v>
      </c>
      <c r="R32" s="132">
        <f t="shared" si="16"/>
        <v>-0.25</v>
      </c>
      <c r="S32" s="132">
        <f t="shared" si="16"/>
        <v>-0.5</v>
      </c>
      <c r="T32" s="132">
        <f t="shared" si="16"/>
        <v>-0.5</v>
      </c>
      <c r="U32" s="132">
        <f t="shared" si="16"/>
        <v>-0.5</v>
      </c>
      <c r="V32" s="132">
        <f t="shared" si="16"/>
        <v>-0.5</v>
      </c>
      <c r="W32" s="167">
        <f t="shared" si="16"/>
        <v>-0.43725490196078454</v>
      </c>
      <c r="X32" s="132">
        <f t="shared" si="16"/>
        <v>-0.5</v>
      </c>
      <c r="Y32" s="132">
        <f t="shared" si="16"/>
        <v>-0.5</v>
      </c>
      <c r="Z32" s="132">
        <f t="shared" si="16"/>
        <v>-0.5</v>
      </c>
      <c r="AA32" s="132">
        <f t="shared" si="16"/>
        <v>-0.49999999999999289</v>
      </c>
      <c r="AB32" s="132">
        <f t="shared" si="16"/>
        <v>-0.5</v>
      </c>
      <c r="AC32" s="168">
        <f t="shared" ca="1" si="16"/>
        <v>-0.5023562759135487</v>
      </c>
      <c r="AD32" s="163"/>
      <c r="AE32" s="163"/>
      <c r="AF32" s="164"/>
      <c r="AG32" s="132">
        <f t="shared" ref="AG32:CR34" si="19">AG13*AG$5</f>
        <v>698.5</v>
      </c>
      <c r="AH32" s="188">
        <f t="shared" si="19"/>
        <v>635</v>
      </c>
      <c r="AI32" s="188">
        <f t="shared" si="19"/>
        <v>619.5</v>
      </c>
      <c r="AJ32" s="188">
        <f t="shared" si="19"/>
        <v>643.5</v>
      </c>
      <c r="AK32" s="188">
        <f t="shared" si="19"/>
        <v>715</v>
      </c>
      <c r="AL32" s="188">
        <f t="shared" si="19"/>
        <v>745</v>
      </c>
      <c r="AM32" s="188">
        <f t="shared" si="19"/>
        <v>1023</v>
      </c>
      <c r="AN32" s="188">
        <f t="shared" si="19"/>
        <v>1155</v>
      </c>
      <c r="AO32" s="188">
        <f t="shared" si="19"/>
        <v>780</v>
      </c>
      <c r="AP32" s="188">
        <f t="shared" si="19"/>
        <v>805</v>
      </c>
      <c r="AQ32" s="188">
        <f t="shared" si="19"/>
        <v>685</v>
      </c>
      <c r="AR32" s="188">
        <f t="shared" si="19"/>
        <v>766.5</v>
      </c>
      <c r="AS32" s="188">
        <f t="shared" si="19"/>
        <v>819.5</v>
      </c>
      <c r="AT32" s="188">
        <f t="shared" si="19"/>
        <v>725</v>
      </c>
      <c r="AU32" s="188">
        <f t="shared" si="19"/>
        <v>708.75</v>
      </c>
      <c r="AV32" s="188">
        <f t="shared" si="19"/>
        <v>731.5</v>
      </c>
      <c r="AW32" s="188">
        <f t="shared" si="19"/>
        <v>714</v>
      </c>
      <c r="AX32" s="188">
        <f t="shared" si="19"/>
        <v>903</v>
      </c>
      <c r="AY32" s="188">
        <f t="shared" si="19"/>
        <v>1171.5</v>
      </c>
      <c r="AZ32" s="188">
        <f t="shared" si="19"/>
        <v>1202.25</v>
      </c>
      <c r="BA32" s="188">
        <f t="shared" si="19"/>
        <v>971.25</v>
      </c>
      <c r="BB32" s="188">
        <f t="shared" si="19"/>
        <v>822.25</v>
      </c>
      <c r="BC32" s="188">
        <f t="shared" si="19"/>
        <v>650.75</v>
      </c>
      <c r="BD32" s="188">
        <f t="shared" si="19"/>
        <v>852.5</v>
      </c>
      <c r="BE32" s="188">
        <f t="shared" si="19"/>
        <v>828.45</v>
      </c>
      <c r="BF32" s="188">
        <f t="shared" si="19"/>
        <v>749</v>
      </c>
      <c r="BG32" s="188">
        <f t="shared" si="19"/>
        <v>809.6</v>
      </c>
      <c r="BH32" s="188">
        <f t="shared" si="19"/>
        <v>757.90000000000009</v>
      </c>
      <c r="BI32" s="188">
        <f t="shared" si="19"/>
        <v>704</v>
      </c>
      <c r="BJ32" s="188">
        <f t="shared" si="19"/>
        <v>961.40000000000009</v>
      </c>
      <c r="BK32" s="188">
        <f t="shared" si="19"/>
        <v>1043.7</v>
      </c>
      <c r="BL32" s="188">
        <f t="shared" si="19"/>
        <v>1148.4000000000001</v>
      </c>
      <c r="BM32" s="188">
        <f t="shared" si="19"/>
        <v>907.2</v>
      </c>
      <c r="BN32" s="188">
        <f t="shared" si="19"/>
        <v>785.4</v>
      </c>
      <c r="BO32" s="188">
        <f t="shared" si="19"/>
        <v>780.15</v>
      </c>
      <c r="BP32" s="188">
        <f t="shared" si="19"/>
        <v>946.44999999999993</v>
      </c>
      <c r="BQ32" s="188">
        <f t="shared" si="19"/>
        <v>844.2</v>
      </c>
      <c r="BR32" s="188">
        <f t="shared" si="19"/>
        <v>764</v>
      </c>
      <c r="BS32" s="188">
        <f t="shared" si="19"/>
        <v>832.6</v>
      </c>
      <c r="BT32" s="188">
        <f t="shared" si="19"/>
        <v>754.95</v>
      </c>
      <c r="BU32" s="188">
        <f t="shared" si="19"/>
        <v>765.45</v>
      </c>
      <c r="BV32" s="188">
        <f t="shared" si="19"/>
        <v>966.90000000000009</v>
      </c>
      <c r="BW32" s="188">
        <f t="shared" si="19"/>
        <v>954</v>
      </c>
      <c r="BX32" s="188">
        <f t="shared" si="19"/>
        <v>1131.6000000000001</v>
      </c>
      <c r="BY32" s="188">
        <f t="shared" si="19"/>
        <v>875.7</v>
      </c>
      <c r="BZ32" s="188">
        <f t="shared" si="19"/>
        <v>816.9</v>
      </c>
      <c r="CA32" s="188">
        <f t="shared" si="19"/>
        <v>806.4</v>
      </c>
      <c r="CB32" s="188">
        <f t="shared" si="19"/>
        <v>890.4</v>
      </c>
      <c r="CC32" s="188">
        <f t="shared" si="19"/>
        <v>854.7</v>
      </c>
      <c r="CD32" s="188">
        <f t="shared" si="19"/>
        <v>775.8</v>
      </c>
      <c r="CE32" s="188">
        <f t="shared" si="19"/>
        <v>854.91000000000008</v>
      </c>
      <c r="CF32" s="188">
        <f t="shared" si="19"/>
        <v>743</v>
      </c>
      <c r="CG32" s="188">
        <f t="shared" si="19"/>
        <v>828.3</v>
      </c>
      <c r="CH32" s="188">
        <f t="shared" si="19"/>
        <v>974.59999999999991</v>
      </c>
      <c r="CI32" s="188">
        <f t="shared" si="19"/>
        <v>923</v>
      </c>
      <c r="CJ32" s="188">
        <f t="shared" si="19"/>
        <v>1074.1000000000001</v>
      </c>
      <c r="CK32" s="188">
        <f t="shared" si="19"/>
        <v>812.2</v>
      </c>
      <c r="CL32" s="188">
        <f t="shared" si="19"/>
        <v>881.76</v>
      </c>
      <c r="CM32" s="188">
        <f t="shared" si="19"/>
        <v>830.13</v>
      </c>
      <c r="CN32" s="188">
        <f t="shared" si="19"/>
        <v>868.6</v>
      </c>
      <c r="CO32" s="188">
        <f t="shared" si="19"/>
        <v>904.2</v>
      </c>
      <c r="CP32" s="188">
        <f t="shared" si="19"/>
        <v>784.59999999999991</v>
      </c>
      <c r="CQ32" s="188">
        <f t="shared" si="19"/>
        <v>832.04</v>
      </c>
      <c r="CR32" s="188">
        <f t="shared" si="19"/>
        <v>796.32</v>
      </c>
      <c r="CS32" s="188">
        <f>CS13*CS$5</f>
        <v>845.24</v>
      </c>
      <c r="CT32" s="188">
        <f t="shared" si="18"/>
        <v>936.6</v>
      </c>
      <c r="CU32" s="188">
        <f t="shared" si="18"/>
        <v>953.6099999999999</v>
      </c>
      <c r="CV32" s="188">
        <f t="shared" si="18"/>
        <v>1045.1199999999999</v>
      </c>
      <c r="CW32" s="188">
        <f t="shared" si="18"/>
        <v>762.28</v>
      </c>
      <c r="CX32" s="188">
        <f t="shared" si="18"/>
        <v>939.32</v>
      </c>
      <c r="CY32" s="188">
        <f t="shared" si="18"/>
        <v>845.45999999999992</v>
      </c>
      <c r="CZ32" s="188">
        <f t="shared" si="18"/>
        <v>882.2</v>
      </c>
      <c r="DA32" s="188">
        <f t="shared" si="18"/>
        <v>909.26</v>
      </c>
      <c r="DB32" s="188">
        <f t="shared" si="18"/>
        <v>828.66</v>
      </c>
      <c r="DC32" s="188">
        <f t="shared" si="18"/>
        <v>798.63</v>
      </c>
      <c r="DD32" s="188">
        <f t="shared" si="18"/>
        <v>838.64</v>
      </c>
      <c r="DE32" s="188">
        <f t="shared" si="18"/>
        <v>811.02</v>
      </c>
      <c r="DF32" s="188">
        <f t="shared" si="18"/>
        <v>942.27</v>
      </c>
      <c r="DG32" s="188">
        <f t="shared" si="18"/>
        <v>1006.2800000000001</v>
      </c>
      <c r="DH32" s="188">
        <f t="shared" si="18"/>
        <v>961.8</v>
      </c>
      <c r="DI32" s="188">
        <f t="shared" si="18"/>
        <v>848.6099999999999</v>
      </c>
      <c r="DJ32" s="188">
        <f t="shared" si="18"/>
        <v>944.38000000000011</v>
      </c>
      <c r="DK32" s="188">
        <f t="shared" si="18"/>
        <v>769.11999999999989</v>
      </c>
      <c r="DL32" s="188">
        <f t="shared" si="18"/>
        <v>975.7</v>
      </c>
      <c r="DM32" s="188">
        <f t="shared" si="18"/>
        <v>872.97</v>
      </c>
      <c r="DN32" s="188">
        <f t="shared" si="18"/>
        <v>793.6</v>
      </c>
      <c r="DO32" s="188">
        <f t="shared" si="18"/>
        <v>841.5</v>
      </c>
      <c r="DP32" s="188">
        <f t="shared" si="18"/>
        <v>843.04</v>
      </c>
      <c r="DQ32" s="188">
        <f t="shared" si="18"/>
        <v>776.59999999999991</v>
      </c>
      <c r="DR32" s="188">
        <f t="shared" si="18"/>
        <v>993.08</v>
      </c>
      <c r="DS32" s="188">
        <f t="shared" si="18"/>
        <v>1013.54</v>
      </c>
      <c r="DT32" s="188">
        <f t="shared" si="18"/>
        <v>969.57</v>
      </c>
      <c r="DU32" s="188">
        <f t="shared" si="18"/>
        <v>854.91</v>
      </c>
      <c r="DV32" s="188">
        <f t="shared" si="18"/>
        <v>908.16000000000008</v>
      </c>
      <c r="DW32" s="188">
        <f t="shared" si="18"/>
        <v>813.8</v>
      </c>
      <c r="DX32" s="188">
        <f t="shared" si="18"/>
        <v>980.98</v>
      </c>
      <c r="DY32" s="188">
        <f t="shared" si="18"/>
        <v>836</v>
      </c>
      <c r="DZ32" s="188">
        <f t="shared" si="18"/>
        <v>798.19999999999993</v>
      </c>
      <c r="EA32" s="188">
        <f t="shared" si="18"/>
        <v>884.58</v>
      </c>
      <c r="EB32" s="188">
        <f t="shared" si="18"/>
        <v>847.21999999999991</v>
      </c>
      <c r="EC32" s="188">
        <f t="shared" si="18"/>
        <v>780.6</v>
      </c>
      <c r="ED32" s="188">
        <f t="shared" si="18"/>
        <v>998.8</v>
      </c>
      <c r="EE32" s="188">
        <f t="shared" si="18"/>
        <v>974.4</v>
      </c>
      <c r="EF32" s="188">
        <f t="shared" si="18"/>
        <v>1023.6600000000001</v>
      </c>
      <c r="EG32" s="188">
        <f t="shared" si="18"/>
        <v>861.20999999999992</v>
      </c>
      <c r="EH32" s="188">
        <f t="shared" si="18"/>
        <v>871.29000000000008</v>
      </c>
      <c r="EI32" s="188">
        <f t="shared" si="18"/>
        <v>858.9</v>
      </c>
      <c r="EJ32" s="188">
        <f t="shared" si="18"/>
        <v>1031.0899999999999</v>
      </c>
    </row>
    <row r="33" spans="1:140" ht="13.65" customHeight="1" x14ac:dyDescent="0.2">
      <c r="A33" s="165" t="s">
        <v>138</v>
      </c>
      <c r="B33" s="142"/>
      <c r="C33" s="132">
        <f t="shared" si="16"/>
        <v>-1.0007246376811665</v>
      </c>
      <c r="D33" s="132">
        <f t="shared" ca="1" si="16"/>
        <v>-1.25</v>
      </c>
      <c r="E33" s="132">
        <f t="shared" si="16"/>
        <v>-0.5</v>
      </c>
      <c r="F33" s="167">
        <f t="shared" ca="1" si="16"/>
        <v>-0.87994227462539598</v>
      </c>
      <c r="G33" s="132">
        <f t="shared" si="16"/>
        <v>-0.25</v>
      </c>
      <c r="H33" s="132">
        <f t="shared" si="16"/>
        <v>-0.25</v>
      </c>
      <c r="I33" s="132">
        <f t="shared" si="16"/>
        <v>-0.25</v>
      </c>
      <c r="J33" s="132">
        <f t="shared" si="16"/>
        <v>-0.125</v>
      </c>
      <c r="K33" s="132">
        <f t="shared" si="16"/>
        <v>-0.25</v>
      </c>
      <c r="L33" s="132">
        <f t="shared" si="16"/>
        <v>0</v>
      </c>
      <c r="M33" s="132">
        <f t="shared" si="16"/>
        <v>0</v>
      </c>
      <c r="N33" s="132">
        <f t="shared" si="16"/>
        <v>-0.5</v>
      </c>
      <c r="O33" s="132">
        <f t="shared" si="16"/>
        <v>-1</v>
      </c>
      <c r="P33" s="132">
        <f t="shared" si="16"/>
        <v>-1</v>
      </c>
      <c r="Q33" s="132">
        <f t="shared" si="16"/>
        <v>-1</v>
      </c>
      <c r="R33" s="132">
        <f t="shared" si="16"/>
        <v>-0.5</v>
      </c>
      <c r="S33" s="132">
        <f t="shared" si="16"/>
        <v>0</v>
      </c>
      <c r="T33" s="132">
        <f t="shared" si="16"/>
        <v>0</v>
      </c>
      <c r="U33" s="132">
        <f t="shared" si="16"/>
        <v>0</v>
      </c>
      <c r="V33" s="132">
        <f t="shared" si="16"/>
        <v>0</v>
      </c>
      <c r="W33" s="167">
        <f t="shared" si="16"/>
        <v>-0.31274509803921546</v>
      </c>
      <c r="X33" s="132">
        <f t="shared" si="16"/>
        <v>0</v>
      </c>
      <c r="Y33" s="132">
        <f t="shared" si="16"/>
        <v>0</v>
      </c>
      <c r="Z33" s="132">
        <f t="shared" si="16"/>
        <v>0</v>
      </c>
      <c r="AA33" s="132">
        <f t="shared" si="16"/>
        <v>0</v>
      </c>
      <c r="AB33" s="132">
        <f t="shared" si="16"/>
        <v>0</v>
      </c>
      <c r="AC33" s="168">
        <f t="shared" ca="1" si="16"/>
        <v>-5.0980814152673304E-2</v>
      </c>
      <c r="AD33" s="163"/>
      <c r="AE33" s="163"/>
      <c r="AF33" s="164"/>
      <c r="AG33" s="132">
        <f t="shared" si="19"/>
        <v>660</v>
      </c>
      <c r="AH33" s="188">
        <f t="shared" si="19"/>
        <v>580</v>
      </c>
      <c r="AI33" s="188">
        <f t="shared" si="19"/>
        <v>609</v>
      </c>
      <c r="AJ33" s="188">
        <f t="shared" si="19"/>
        <v>649</v>
      </c>
      <c r="AK33" s="188">
        <f t="shared" si="19"/>
        <v>715</v>
      </c>
      <c r="AL33" s="188">
        <f t="shared" si="19"/>
        <v>820</v>
      </c>
      <c r="AM33" s="188">
        <f t="shared" si="19"/>
        <v>1056</v>
      </c>
      <c r="AN33" s="188">
        <f t="shared" si="19"/>
        <v>1210</v>
      </c>
      <c r="AO33" s="188">
        <f t="shared" si="19"/>
        <v>920</v>
      </c>
      <c r="AP33" s="188">
        <f t="shared" si="19"/>
        <v>770.5</v>
      </c>
      <c r="AQ33" s="188">
        <f t="shared" si="19"/>
        <v>640</v>
      </c>
      <c r="AR33" s="188">
        <f t="shared" si="19"/>
        <v>682.5</v>
      </c>
      <c r="AS33" s="188">
        <f t="shared" si="19"/>
        <v>742.5</v>
      </c>
      <c r="AT33" s="188">
        <f t="shared" si="19"/>
        <v>665</v>
      </c>
      <c r="AU33" s="188">
        <f t="shared" si="19"/>
        <v>698.25</v>
      </c>
      <c r="AV33" s="188">
        <f t="shared" si="19"/>
        <v>720.5</v>
      </c>
      <c r="AW33" s="188">
        <f t="shared" si="19"/>
        <v>687.75</v>
      </c>
      <c r="AX33" s="188">
        <f t="shared" si="19"/>
        <v>782.25</v>
      </c>
      <c r="AY33" s="188">
        <f t="shared" si="19"/>
        <v>1133</v>
      </c>
      <c r="AZ33" s="188">
        <f t="shared" si="19"/>
        <v>1197</v>
      </c>
      <c r="BA33" s="188">
        <f t="shared" si="19"/>
        <v>955.5</v>
      </c>
      <c r="BB33" s="188">
        <f t="shared" si="19"/>
        <v>782</v>
      </c>
      <c r="BC33" s="188">
        <f t="shared" si="19"/>
        <v>617.5</v>
      </c>
      <c r="BD33" s="188">
        <f t="shared" si="19"/>
        <v>715</v>
      </c>
      <c r="BE33" s="188">
        <f t="shared" si="19"/>
        <v>726.81</v>
      </c>
      <c r="BF33" s="188">
        <f t="shared" si="19"/>
        <v>683.8</v>
      </c>
      <c r="BG33" s="188">
        <f t="shared" si="19"/>
        <v>786.36999999999989</v>
      </c>
      <c r="BH33" s="188">
        <f t="shared" si="19"/>
        <v>742.71999999999991</v>
      </c>
      <c r="BI33" s="188">
        <f t="shared" si="19"/>
        <v>675.19999999999993</v>
      </c>
      <c r="BJ33" s="188">
        <f t="shared" si="19"/>
        <v>827.42</v>
      </c>
      <c r="BK33" s="188">
        <f t="shared" si="19"/>
        <v>1045.8</v>
      </c>
      <c r="BL33" s="188">
        <f t="shared" si="19"/>
        <v>1199.22</v>
      </c>
      <c r="BM33" s="188">
        <f t="shared" si="19"/>
        <v>938.07</v>
      </c>
      <c r="BN33" s="188">
        <f t="shared" si="19"/>
        <v>731.43</v>
      </c>
      <c r="BO33" s="188">
        <f t="shared" si="19"/>
        <v>704.55</v>
      </c>
      <c r="BP33" s="188">
        <f t="shared" si="19"/>
        <v>771.65</v>
      </c>
      <c r="BQ33" s="188">
        <f t="shared" si="19"/>
        <v>743.19</v>
      </c>
      <c r="BR33" s="188">
        <f t="shared" si="19"/>
        <v>700.40000000000009</v>
      </c>
      <c r="BS33" s="188">
        <f t="shared" si="19"/>
        <v>805.46</v>
      </c>
      <c r="BT33" s="188">
        <f t="shared" si="19"/>
        <v>727.8599999999999</v>
      </c>
      <c r="BU33" s="188">
        <f t="shared" si="19"/>
        <v>727.8599999999999</v>
      </c>
      <c r="BV33" s="188">
        <f t="shared" si="19"/>
        <v>834.90000000000009</v>
      </c>
      <c r="BW33" s="188">
        <f t="shared" si="19"/>
        <v>967.8</v>
      </c>
      <c r="BX33" s="188">
        <f t="shared" si="19"/>
        <v>1205.4299999999998</v>
      </c>
      <c r="BY33" s="188">
        <f t="shared" si="19"/>
        <v>923.79000000000008</v>
      </c>
      <c r="BZ33" s="188">
        <f t="shared" si="19"/>
        <v>747.18</v>
      </c>
      <c r="CA33" s="188">
        <f t="shared" si="19"/>
        <v>724.07999999999993</v>
      </c>
      <c r="CB33" s="188">
        <f t="shared" si="19"/>
        <v>724.07999999999993</v>
      </c>
      <c r="CC33" s="188">
        <f t="shared" si="19"/>
        <v>757.68</v>
      </c>
      <c r="CD33" s="188">
        <f t="shared" si="19"/>
        <v>715.40000000000009</v>
      </c>
      <c r="CE33" s="188">
        <f t="shared" si="19"/>
        <v>822.71</v>
      </c>
      <c r="CF33" s="188">
        <f t="shared" si="19"/>
        <v>709.2</v>
      </c>
      <c r="CG33" s="188">
        <f t="shared" si="19"/>
        <v>780.12</v>
      </c>
      <c r="CH33" s="188">
        <f t="shared" si="19"/>
        <v>842.16000000000008</v>
      </c>
      <c r="CI33" s="188">
        <f t="shared" si="19"/>
        <v>944.2</v>
      </c>
      <c r="CJ33" s="188">
        <f t="shared" si="19"/>
        <v>1164.95</v>
      </c>
      <c r="CK33" s="188">
        <f t="shared" si="19"/>
        <v>869</v>
      </c>
      <c r="CL33" s="188">
        <f t="shared" si="19"/>
        <v>797.5</v>
      </c>
      <c r="CM33" s="188">
        <f t="shared" si="19"/>
        <v>741.51</v>
      </c>
      <c r="CN33" s="188">
        <f t="shared" si="19"/>
        <v>706.2</v>
      </c>
      <c r="CO33" s="188">
        <f t="shared" si="19"/>
        <v>804.76</v>
      </c>
      <c r="CP33" s="188">
        <f t="shared" si="19"/>
        <v>726</v>
      </c>
      <c r="CQ33" s="188">
        <f t="shared" si="19"/>
        <v>798.59999999999991</v>
      </c>
      <c r="CR33" s="188">
        <f t="shared" si="19"/>
        <v>756.42000000000007</v>
      </c>
      <c r="CS33" s="188">
        <f>CS14*CS$5</f>
        <v>792.44</v>
      </c>
      <c r="CT33" s="188">
        <f t="shared" ref="CT33:EJ33" si="20">CT14*CT$5</f>
        <v>810.18</v>
      </c>
      <c r="CU33" s="188">
        <f t="shared" si="20"/>
        <v>979.8599999999999</v>
      </c>
      <c r="CV33" s="188">
        <f t="shared" si="20"/>
        <v>1144.94</v>
      </c>
      <c r="CW33" s="188">
        <f t="shared" si="20"/>
        <v>821.93999999999994</v>
      </c>
      <c r="CX33" s="188">
        <f t="shared" si="20"/>
        <v>845.0200000000001</v>
      </c>
      <c r="CY33" s="188">
        <f t="shared" si="20"/>
        <v>753.69</v>
      </c>
      <c r="CZ33" s="188">
        <f t="shared" si="20"/>
        <v>717.8</v>
      </c>
      <c r="DA33" s="188">
        <f t="shared" si="20"/>
        <v>814.21999999999991</v>
      </c>
      <c r="DB33" s="188">
        <f t="shared" si="20"/>
        <v>771.75</v>
      </c>
      <c r="DC33" s="188">
        <f t="shared" si="20"/>
        <v>771.75</v>
      </c>
      <c r="DD33" s="188">
        <f t="shared" si="20"/>
        <v>802.78000000000009</v>
      </c>
      <c r="DE33" s="188">
        <f t="shared" si="20"/>
        <v>766.29000000000008</v>
      </c>
      <c r="DF33" s="188">
        <f t="shared" si="20"/>
        <v>816.06</v>
      </c>
      <c r="DG33" s="188">
        <f t="shared" si="20"/>
        <v>1019.48</v>
      </c>
      <c r="DH33" s="188">
        <f t="shared" si="20"/>
        <v>1033.83</v>
      </c>
      <c r="DI33" s="188">
        <f t="shared" si="20"/>
        <v>907.2</v>
      </c>
      <c r="DJ33" s="188">
        <f t="shared" si="20"/>
        <v>854.68</v>
      </c>
      <c r="DK33" s="188">
        <f t="shared" si="20"/>
        <v>691.03</v>
      </c>
      <c r="DL33" s="188">
        <f t="shared" si="20"/>
        <v>800.14</v>
      </c>
      <c r="DM33" s="188">
        <f t="shared" si="20"/>
        <v>786.03</v>
      </c>
      <c r="DN33" s="188">
        <f t="shared" si="20"/>
        <v>743.6</v>
      </c>
      <c r="DO33" s="188">
        <f t="shared" si="20"/>
        <v>818.18</v>
      </c>
      <c r="DP33" s="188">
        <f t="shared" si="20"/>
        <v>812.68</v>
      </c>
      <c r="DQ33" s="188">
        <f t="shared" si="20"/>
        <v>739</v>
      </c>
      <c r="DR33" s="188">
        <f t="shared" si="20"/>
        <v>861.08</v>
      </c>
      <c r="DS33" s="188">
        <f t="shared" si="20"/>
        <v>1013.54</v>
      </c>
      <c r="DT33" s="188">
        <f t="shared" si="20"/>
        <v>1023.5400000000001</v>
      </c>
      <c r="DU33" s="188">
        <f t="shared" si="20"/>
        <v>906.15</v>
      </c>
      <c r="DV33" s="188">
        <f t="shared" si="20"/>
        <v>826.32</v>
      </c>
      <c r="DW33" s="188">
        <f t="shared" si="20"/>
        <v>736.80000000000007</v>
      </c>
      <c r="DX33" s="188">
        <f t="shared" si="20"/>
        <v>810.48</v>
      </c>
      <c r="DY33" s="188">
        <f t="shared" si="20"/>
        <v>756.59999999999991</v>
      </c>
      <c r="DZ33" s="188">
        <f t="shared" si="20"/>
        <v>752</v>
      </c>
      <c r="EA33" s="188">
        <f t="shared" si="20"/>
        <v>865.03</v>
      </c>
      <c r="EB33" s="188">
        <f t="shared" si="20"/>
        <v>822.36</v>
      </c>
      <c r="EC33" s="188">
        <f t="shared" si="20"/>
        <v>747.8</v>
      </c>
      <c r="ED33" s="188">
        <f t="shared" si="20"/>
        <v>867.02</v>
      </c>
      <c r="EE33" s="188">
        <f t="shared" si="20"/>
        <v>962.43</v>
      </c>
      <c r="EF33" s="188">
        <f t="shared" si="20"/>
        <v>1062.8200000000002</v>
      </c>
      <c r="EG33" s="188">
        <f t="shared" si="20"/>
        <v>905.73</v>
      </c>
      <c r="EH33" s="188">
        <f t="shared" si="20"/>
        <v>797.16</v>
      </c>
      <c r="EI33" s="188">
        <f t="shared" si="20"/>
        <v>782.88</v>
      </c>
      <c r="EJ33" s="188">
        <f t="shared" si="20"/>
        <v>857.67</v>
      </c>
    </row>
    <row r="34" spans="1:140" ht="13.65" customHeight="1" thickBot="1" x14ac:dyDescent="0.25">
      <c r="A34" s="170" t="s">
        <v>139</v>
      </c>
      <c r="B34" s="171"/>
      <c r="C34" s="136">
        <f t="shared" si="16"/>
        <v>-1.0007246376811665</v>
      </c>
      <c r="D34" s="136">
        <f t="shared" ca="1" si="16"/>
        <v>-1.25</v>
      </c>
      <c r="E34" s="136">
        <f t="shared" si="16"/>
        <v>-0.5</v>
      </c>
      <c r="F34" s="172">
        <f t="shared" ca="1" si="16"/>
        <v>-0.87429255711127141</v>
      </c>
      <c r="G34" s="136">
        <f t="shared" si="16"/>
        <v>-0.25</v>
      </c>
      <c r="H34" s="136">
        <f t="shared" si="16"/>
        <v>-0.25</v>
      </c>
      <c r="I34" s="136">
        <f t="shared" si="16"/>
        <v>-0.25</v>
      </c>
      <c r="J34" s="136">
        <f t="shared" si="16"/>
        <v>-0.125</v>
      </c>
      <c r="K34" s="136">
        <f t="shared" si="16"/>
        <v>-0.25</v>
      </c>
      <c r="L34" s="136">
        <f t="shared" si="16"/>
        <v>0</v>
      </c>
      <c r="M34" s="136">
        <f t="shared" si="16"/>
        <v>0</v>
      </c>
      <c r="N34" s="136">
        <f t="shared" si="16"/>
        <v>-0.5</v>
      </c>
      <c r="O34" s="136">
        <f t="shared" si="16"/>
        <v>-1</v>
      </c>
      <c r="P34" s="136">
        <f t="shared" si="16"/>
        <v>-1</v>
      </c>
      <c r="Q34" s="136">
        <f t="shared" si="16"/>
        <v>-1</v>
      </c>
      <c r="R34" s="136">
        <f t="shared" si="16"/>
        <v>-0.5</v>
      </c>
      <c r="S34" s="136">
        <f t="shared" si="16"/>
        <v>0</v>
      </c>
      <c r="T34" s="136">
        <f t="shared" si="16"/>
        <v>0</v>
      </c>
      <c r="U34" s="136">
        <f t="shared" si="16"/>
        <v>0</v>
      </c>
      <c r="V34" s="136">
        <f t="shared" si="16"/>
        <v>0</v>
      </c>
      <c r="W34" s="172">
        <f t="shared" si="16"/>
        <v>-0.31274509803921546</v>
      </c>
      <c r="X34" s="136">
        <f t="shared" si="16"/>
        <v>0</v>
      </c>
      <c r="Y34" s="136">
        <f t="shared" si="16"/>
        <v>0</v>
      </c>
      <c r="Z34" s="136">
        <f t="shared" si="16"/>
        <v>0</v>
      </c>
      <c r="AA34" s="136">
        <f t="shared" si="16"/>
        <v>0</v>
      </c>
      <c r="AB34" s="136">
        <f t="shared" si="16"/>
        <v>0</v>
      </c>
      <c r="AC34" s="173">
        <f t="shared" ca="1" si="16"/>
        <v>-5.0043867091183358E-2</v>
      </c>
      <c r="AD34" s="163"/>
      <c r="AE34" s="163"/>
      <c r="AF34" s="164"/>
      <c r="AG34" s="132">
        <f t="shared" si="19"/>
        <v>693</v>
      </c>
      <c r="AH34" s="188">
        <f t="shared" si="19"/>
        <v>605</v>
      </c>
      <c r="AI34" s="188">
        <f t="shared" si="19"/>
        <v>635.25</v>
      </c>
      <c r="AJ34" s="188">
        <f t="shared" si="19"/>
        <v>693</v>
      </c>
      <c r="AK34" s="188">
        <f t="shared" si="19"/>
        <v>781</v>
      </c>
      <c r="AL34" s="188">
        <f t="shared" si="19"/>
        <v>920</v>
      </c>
      <c r="AM34" s="188">
        <f t="shared" si="19"/>
        <v>1210</v>
      </c>
      <c r="AN34" s="188">
        <f t="shared" si="19"/>
        <v>1430</v>
      </c>
      <c r="AO34" s="188">
        <f t="shared" si="19"/>
        <v>1060</v>
      </c>
      <c r="AP34" s="188">
        <f t="shared" si="19"/>
        <v>828</v>
      </c>
      <c r="AQ34" s="188">
        <f t="shared" si="19"/>
        <v>680</v>
      </c>
      <c r="AR34" s="188">
        <f t="shared" si="19"/>
        <v>724.5</v>
      </c>
      <c r="AS34" s="188">
        <f t="shared" si="19"/>
        <v>786.5</v>
      </c>
      <c r="AT34" s="188">
        <f t="shared" si="19"/>
        <v>705</v>
      </c>
      <c r="AU34" s="188">
        <f t="shared" si="19"/>
        <v>740.25</v>
      </c>
      <c r="AV34" s="188">
        <f t="shared" si="19"/>
        <v>764.5</v>
      </c>
      <c r="AW34" s="188">
        <f t="shared" si="19"/>
        <v>729.75</v>
      </c>
      <c r="AX34" s="188">
        <f t="shared" si="19"/>
        <v>876.75</v>
      </c>
      <c r="AY34" s="188">
        <f t="shared" si="19"/>
        <v>1265</v>
      </c>
      <c r="AZ34" s="188">
        <f t="shared" si="19"/>
        <v>1365</v>
      </c>
      <c r="BA34" s="188">
        <f t="shared" si="19"/>
        <v>1081.5</v>
      </c>
      <c r="BB34" s="188">
        <f t="shared" si="19"/>
        <v>833.75</v>
      </c>
      <c r="BC34" s="188">
        <f t="shared" si="19"/>
        <v>650.75</v>
      </c>
      <c r="BD34" s="188">
        <f t="shared" si="19"/>
        <v>748</v>
      </c>
      <c r="BE34" s="188">
        <f t="shared" si="19"/>
        <v>773.01</v>
      </c>
      <c r="BF34" s="188">
        <f t="shared" si="19"/>
        <v>727.8</v>
      </c>
      <c r="BG34" s="188">
        <f t="shared" si="19"/>
        <v>836.97</v>
      </c>
      <c r="BH34" s="188">
        <f t="shared" si="19"/>
        <v>791.12</v>
      </c>
      <c r="BI34" s="188">
        <f t="shared" si="19"/>
        <v>719.2</v>
      </c>
      <c r="BJ34" s="188">
        <f t="shared" si="19"/>
        <v>922.68</v>
      </c>
      <c r="BK34" s="188">
        <f t="shared" si="19"/>
        <v>1163.3999999999999</v>
      </c>
      <c r="BL34" s="188">
        <f t="shared" si="19"/>
        <v>1359.8200000000002</v>
      </c>
      <c r="BM34" s="188">
        <f t="shared" si="19"/>
        <v>1055.67</v>
      </c>
      <c r="BN34" s="188">
        <f t="shared" si="19"/>
        <v>782.04000000000008</v>
      </c>
      <c r="BO34" s="188">
        <f t="shared" si="19"/>
        <v>746.13</v>
      </c>
      <c r="BP34" s="188">
        <f t="shared" si="19"/>
        <v>812.36</v>
      </c>
      <c r="BQ34" s="188">
        <f t="shared" si="19"/>
        <v>791.91</v>
      </c>
      <c r="BR34" s="188">
        <f t="shared" si="19"/>
        <v>746.80000000000007</v>
      </c>
      <c r="BS34" s="188">
        <f t="shared" si="19"/>
        <v>858.82</v>
      </c>
      <c r="BT34" s="188">
        <f t="shared" si="19"/>
        <v>776.57999999999993</v>
      </c>
      <c r="BU34" s="188">
        <f t="shared" si="19"/>
        <v>776.57999999999993</v>
      </c>
      <c r="BV34" s="188">
        <f t="shared" si="19"/>
        <v>925.76</v>
      </c>
      <c r="BW34" s="188">
        <f t="shared" si="19"/>
        <v>1071.8000000000002</v>
      </c>
      <c r="BX34" s="188">
        <f t="shared" si="19"/>
        <v>1358.1499999999999</v>
      </c>
      <c r="BY34" s="188">
        <f t="shared" si="19"/>
        <v>1032.99</v>
      </c>
      <c r="BZ34" s="188">
        <f t="shared" si="19"/>
        <v>799.68</v>
      </c>
      <c r="CA34" s="188">
        <f t="shared" si="19"/>
        <v>769.02</v>
      </c>
      <c r="CB34" s="188">
        <f t="shared" si="19"/>
        <v>765.24</v>
      </c>
      <c r="CC34" s="188">
        <f t="shared" si="19"/>
        <v>808.5</v>
      </c>
      <c r="CD34" s="188">
        <f t="shared" si="19"/>
        <v>763.8</v>
      </c>
      <c r="CE34" s="188">
        <f t="shared" si="19"/>
        <v>878.36999999999989</v>
      </c>
      <c r="CF34" s="188">
        <f t="shared" si="19"/>
        <v>757.6</v>
      </c>
      <c r="CG34" s="188">
        <f t="shared" si="19"/>
        <v>833.36</v>
      </c>
      <c r="CH34" s="188">
        <f t="shared" si="19"/>
        <v>929.28000000000009</v>
      </c>
      <c r="CI34" s="188">
        <f t="shared" si="19"/>
        <v>1041.4000000000001</v>
      </c>
      <c r="CJ34" s="188">
        <f t="shared" si="19"/>
        <v>1304.79</v>
      </c>
      <c r="CK34" s="188">
        <f t="shared" si="19"/>
        <v>966.2</v>
      </c>
      <c r="CL34" s="188">
        <f t="shared" si="19"/>
        <v>854.04</v>
      </c>
      <c r="CM34" s="188">
        <f t="shared" si="19"/>
        <v>788.97</v>
      </c>
      <c r="CN34" s="188">
        <f t="shared" si="19"/>
        <v>748.40000000000009</v>
      </c>
      <c r="CO34" s="188">
        <f t="shared" si="19"/>
        <v>858.66000000000008</v>
      </c>
      <c r="CP34" s="188">
        <f t="shared" si="19"/>
        <v>775</v>
      </c>
      <c r="CQ34" s="188">
        <f t="shared" si="19"/>
        <v>852.5</v>
      </c>
      <c r="CR34" s="188">
        <f t="shared" si="19"/>
        <v>808.07999999999993</v>
      </c>
      <c r="CS34" s="188">
        <f>CS15*CS$5</f>
        <v>846.33999999999992</v>
      </c>
      <c r="CT34" s="188">
        <f t="shared" ref="CT34:EJ34" si="21">CT15*CT$5</f>
        <v>890.82</v>
      </c>
      <c r="CU34" s="188">
        <f t="shared" si="21"/>
        <v>1077.3</v>
      </c>
      <c r="CV34" s="188">
        <f t="shared" si="21"/>
        <v>1276.96</v>
      </c>
      <c r="CW34" s="188">
        <f t="shared" si="21"/>
        <v>910.1</v>
      </c>
      <c r="CX34" s="188">
        <f t="shared" si="21"/>
        <v>904.36</v>
      </c>
      <c r="CY34" s="188">
        <f t="shared" si="21"/>
        <v>802.2</v>
      </c>
      <c r="CZ34" s="188">
        <f t="shared" si="21"/>
        <v>761.2</v>
      </c>
      <c r="DA34" s="188">
        <f t="shared" si="21"/>
        <v>868.33999999999992</v>
      </c>
      <c r="DB34" s="188">
        <f t="shared" si="21"/>
        <v>823.41</v>
      </c>
      <c r="DC34" s="188">
        <f t="shared" si="21"/>
        <v>823.41</v>
      </c>
      <c r="DD34" s="188">
        <f t="shared" si="21"/>
        <v>857.12</v>
      </c>
      <c r="DE34" s="188">
        <f t="shared" si="21"/>
        <v>818.16</v>
      </c>
      <c r="DF34" s="188">
        <f t="shared" si="21"/>
        <v>894.6</v>
      </c>
      <c r="DG34" s="188">
        <f t="shared" si="21"/>
        <v>1117.8200000000002</v>
      </c>
      <c r="DH34" s="188">
        <f t="shared" si="21"/>
        <v>1148.9100000000001</v>
      </c>
      <c r="DI34" s="188">
        <f t="shared" si="21"/>
        <v>1001.07</v>
      </c>
      <c r="DJ34" s="188">
        <f t="shared" si="21"/>
        <v>914.0200000000001</v>
      </c>
      <c r="DK34" s="188">
        <f t="shared" si="21"/>
        <v>735.30000000000007</v>
      </c>
      <c r="DL34" s="188">
        <f t="shared" si="21"/>
        <v>848.54</v>
      </c>
      <c r="DM34" s="188">
        <f t="shared" si="21"/>
        <v>837.9</v>
      </c>
      <c r="DN34" s="188">
        <f t="shared" si="21"/>
        <v>793</v>
      </c>
      <c r="DO34" s="188">
        <f t="shared" si="21"/>
        <v>872.52</v>
      </c>
      <c r="DP34" s="188">
        <f t="shared" si="21"/>
        <v>867.02</v>
      </c>
      <c r="DQ34" s="188">
        <f t="shared" si="21"/>
        <v>788.40000000000009</v>
      </c>
      <c r="DR34" s="188">
        <f t="shared" si="21"/>
        <v>941.38</v>
      </c>
      <c r="DS34" s="188">
        <f t="shared" si="21"/>
        <v>1108.1399999999999</v>
      </c>
      <c r="DT34" s="188">
        <f t="shared" si="21"/>
        <v>1133.3699999999999</v>
      </c>
      <c r="DU34" s="188">
        <f t="shared" si="21"/>
        <v>996.66</v>
      </c>
      <c r="DV34" s="188">
        <f t="shared" si="21"/>
        <v>882.86</v>
      </c>
      <c r="DW34" s="188">
        <f t="shared" si="21"/>
        <v>783.6</v>
      </c>
      <c r="DX34" s="188">
        <f t="shared" si="21"/>
        <v>859.32</v>
      </c>
      <c r="DY34" s="188">
        <f t="shared" si="21"/>
        <v>805</v>
      </c>
      <c r="DZ34" s="188">
        <f t="shared" si="21"/>
        <v>800.40000000000009</v>
      </c>
      <c r="EA34" s="188">
        <f t="shared" si="21"/>
        <v>920.92</v>
      </c>
      <c r="EB34" s="188">
        <f t="shared" si="21"/>
        <v>875.82</v>
      </c>
      <c r="EC34" s="188">
        <f t="shared" si="21"/>
        <v>796.4</v>
      </c>
      <c r="ED34" s="188">
        <f t="shared" si="21"/>
        <v>944.02</v>
      </c>
      <c r="EE34" s="188">
        <f t="shared" si="21"/>
        <v>1048.32</v>
      </c>
      <c r="EF34" s="188">
        <f t="shared" si="21"/>
        <v>1171.5</v>
      </c>
      <c r="EG34" s="188">
        <f t="shared" si="21"/>
        <v>991.82999999999993</v>
      </c>
      <c r="EH34" s="188">
        <f t="shared" si="21"/>
        <v>850.07999999999993</v>
      </c>
      <c r="EI34" s="188">
        <f t="shared" si="21"/>
        <v>831.3900000000001</v>
      </c>
      <c r="EJ34" s="188">
        <f t="shared" si="21"/>
        <v>908.2700000000001</v>
      </c>
    </row>
    <row r="35" spans="1:140" ht="13.65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65" hidden="1" customHeight="1" x14ac:dyDescent="0.2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65" customHeight="1" thickBot="1" x14ac:dyDescent="0.25">
      <c r="A37" s="177" t="s">
        <v>169</v>
      </c>
      <c r="B37" s="178"/>
      <c r="C37" s="179">
        <f t="shared" ref="C37:AC37" si="22">C18-C56</f>
        <v>-1.2608695652173907</v>
      </c>
      <c r="D37" s="179">
        <f t="shared" ca="1" si="22"/>
        <v>-2.7142857288178917</v>
      </c>
      <c r="E37" s="179">
        <f t="shared" si="22"/>
        <v>-3.5</v>
      </c>
      <c r="F37" s="180">
        <f t="shared" ca="1" si="22"/>
        <v>-2.44427538990535</v>
      </c>
      <c r="G37" s="179">
        <f t="shared" si="22"/>
        <v>-2.8850009155273426</v>
      </c>
      <c r="H37" s="179">
        <f t="shared" si="22"/>
        <v>-2.9700006103515619</v>
      </c>
      <c r="I37" s="179">
        <f t="shared" si="22"/>
        <v>-2.8000012207031233</v>
      </c>
      <c r="J37" s="179">
        <f t="shared" si="22"/>
        <v>-2.4099996185302714</v>
      </c>
      <c r="K37" s="179">
        <f t="shared" si="22"/>
        <v>-2.6199996948242159</v>
      </c>
      <c r="L37" s="179">
        <f t="shared" si="22"/>
        <v>-2.1999995422363341</v>
      </c>
      <c r="M37" s="179">
        <f t="shared" si="22"/>
        <v>-2.200001220703129</v>
      </c>
      <c r="N37" s="179">
        <f t="shared" si="22"/>
        <v>-2.2172134722040937</v>
      </c>
      <c r="O37" s="179">
        <f t="shared" si="22"/>
        <v>-2.3162918642896386</v>
      </c>
      <c r="P37" s="179">
        <f t="shared" si="22"/>
        <v>-2.3193040529844566</v>
      </c>
      <c r="Q37" s="179">
        <f t="shared" si="22"/>
        <v>-2.3132796755948348</v>
      </c>
      <c r="R37" s="179">
        <f t="shared" si="22"/>
        <v>-2.3061178953875654</v>
      </c>
      <c r="S37" s="179">
        <f t="shared" si="22"/>
        <v>-2.1631130543200925</v>
      </c>
      <c r="T37" s="179">
        <f t="shared" si="22"/>
        <v>-2.2265645485961727</v>
      </c>
      <c r="U37" s="179">
        <f t="shared" si="22"/>
        <v>-2.1215428470608515</v>
      </c>
      <c r="V37" s="179">
        <f t="shared" si="22"/>
        <v>-2.1412317673032533</v>
      </c>
      <c r="W37" s="180">
        <f t="shared" si="22"/>
        <v>-2.3692204951790217</v>
      </c>
      <c r="X37" s="179">
        <f t="shared" si="22"/>
        <v>-1.8073039409343181</v>
      </c>
      <c r="Y37" s="179">
        <f t="shared" si="22"/>
        <v>-1.754675941613165</v>
      </c>
      <c r="Z37" s="179">
        <f t="shared" si="22"/>
        <v>-1.7058981345012256</v>
      </c>
      <c r="AA37" s="179">
        <f t="shared" si="22"/>
        <v>-0.91606529544097981</v>
      </c>
      <c r="AB37" s="179">
        <f t="shared" si="22"/>
        <v>-0.98710995389895828</v>
      </c>
      <c r="AC37" s="182">
        <f t="shared" ca="1" si="22"/>
        <v>-1.3925993615415351</v>
      </c>
      <c r="AD37" s="163"/>
      <c r="AE37" s="163"/>
      <c r="AF37" s="164"/>
      <c r="AG37" s="132">
        <f>AG18*AG$5</f>
        <v>993.48729339599618</v>
      </c>
      <c r="AH37" s="188">
        <f t="shared" ref="AH37:CS37" si="23">AH18*AH$5</f>
        <v>895.4947509765625</v>
      </c>
      <c r="AI37" s="188">
        <f t="shared" si="23"/>
        <v>914.53025482177736</v>
      </c>
      <c r="AJ37" s="188">
        <f t="shared" si="23"/>
        <v>900.11409149169913</v>
      </c>
      <c r="AK37" s="188">
        <f t="shared" si="23"/>
        <v>910.56430969238272</v>
      </c>
      <c r="AL37" s="188">
        <f t="shared" si="23"/>
        <v>844.59798032315166</v>
      </c>
      <c r="AM37" s="188">
        <f t="shared" si="23"/>
        <v>984.27302189992258</v>
      </c>
      <c r="AN37" s="188">
        <f t="shared" si="23"/>
        <v>999.75454381881036</v>
      </c>
      <c r="AO37" s="188">
        <f t="shared" si="23"/>
        <v>908.6274684066691</v>
      </c>
      <c r="AP37" s="188">
        <f t="shared" si="23"/>
        <v>1015.5526303093895</v>
      </c>
      <c r="AQ37" s="188">
        <f t="shared" si="23"/>
        <v>982.35474287868078</v>
      </c>
      <c r="AR37" s="188">
        <f t="shared" si="23"/>
        <v>1113.4569557300438</v>
      </c>
      <c r="AS37" s="188">
        <f t="shared" si="23"/>
        <v>1021.1689766827228</v>
      </c>
      <c r="AT37" s="188">
        <f t="shared" si="23"/>
        <v>900.41635467002288</v>
      </c>
      <c r="AU37" s="188">
        <f t="shared" si="23"/>
        <v>909.530930616457</v>
      </c>
      <c r="AV37" s="188">
        <f t="shared" si="23"/>
        <v>894.60574549935404</v>
      </c>
      <c r="AW37" s="188">
        <f t="shared" si="23"/>
        <v>857.33659339442318</v>
      </c>
      <c r="AX37" s="188">
        <f t="shared" si="23"/>
        <v>867.28356832315615</v>
      </c>
      <c r="AY37" s="188">
        <f t="shared" si="23"/>
        <v>917.2673800372113</v>
      </c>
      <c r="AZ37" s="188">
        <f t="shared" si="23"/>
        <v>882.86369769647558</v>
      </c>
      <c r="BA37" s="188">
        <f t="shared" si="23"/>
        <v>884.89505010902531</v>
      </c>
      <c r="BB37" s="188">
        <f t="shared" si="23"/>
        <v>974.62792938573784</v>
      </c>
      <c r="BC37" s="188">
        <f t="shared" si="23"/>
        <v>873.05557076316552</v>
      </c>
      <c r="BD37" s="188">
        <f t="shared" si="23"/>
        <v>1070.2692748854095</v>
      </c>
      <c r="BE37" s="188">
        <f t="shared" si="23"/>
        <v>990.06961668053123</v>
      </c>
      <c r="BF37" s="188">
        <f t="shared" si="23"/>
        <v>908.64117278163758</v>
      </c>
      <c r="BG37" s="188">
        <f t="shared" si="23"/>
        <v>996.27270546867726</v>
      </c>
      <c r="BH37" s="188">
        <f t="shared" si="23"/>
        <v>880.95433177143786</v>
      </c>
      <c r="BI37" s="188">
        <f t="shared" si="23"/>
        <v>799.41462850080075</v>
      </c>
      <c r="BJ37" s="188">
        <f t="shared" si="23"/>
        <v>889.8571057561245</v>
      </c>
      <c r="BK37" s="188">
        <f t="shared" si="23"/>
        <v>863.84032531138223</v>
      </c>
      <c r="BL37" s="188">
        <f t="shared" si="23"/>
        <v>915.89135545400291</v>
      </c>
      <c r="BM37" s="188">
        <f t="shared" si="23"/>
        <v>874.37239760438979</v>
      </c>
      <c r="BN37" s="188">
        <f t="shared" si="23"/>
        <v>876.08894241037399</v>
      </c>
      <c r="BO37" s="188">
        <f t="shared" si="23"/>
        <v>940.99349548841917</v>
      </c>
      <c r="BP37" s="188">
        <f t="shared" si="23"/>
        <v>1087.9371851463472</v>
      </c>
      <c r="BQ37" s="188">
        <f t="shared" si="23"/>
        <v>966.5410093207405</v>
      </c>
      <c r="BR37" s="188">
        <f t="shared" si="23"/>
        <v>887.92002884876808</v>
      </c>
      <c r="BS37" s="188">
        <f t="shared" si="23"/>
        <v>974.85982377233802</v>
      </c>
      <c r="BT37" s="188">
        <f t="shared" si="23"/>
        <v>824.79336391467587</v>
      </c>
      <c r="BU37" s="188">
        <f t="shared" si="23"/>
        <v>823.33968784755177</v>
      </c>
      <c r="BV37" s="188">
        <f t="shared" si="23"/>
        <v>872.52026116568356</v>
      </c>
      <c r="BW37" s="188">
        <f t="shared" si="23"/>
        <v>806.2601903294883</v>
      </c>
      <c r="BX37" s="188">
        <f t="shared" si="23"/>
        <v>938.04341492264302</v>
      </c>
      <c r="BY37" s="188">
        <f t="shared" si="23"/>
        <v>856.58604025398461</v>
      </c>
      <c r="BZ37" s="188">
        <f t="shared" si="23"/>
        <v>858.20461161606727</v>
      </c>
      <c r="CA37" s="188">
        <f t="shared" si="23"/>
        <v>918.67123852306429</v>
      </c>
      <c r="CB37" s="188">
        <f t="shared" si="23"/>
        <v>968.77064875442761</v>
      </c>
      <c r="CC37" s="188">
        <f t="shared" si="23"/>
        <v>888.99403737566024</v>
      </c>
      <c r="CD37" s="188">
        <f t="shared" si="23"/>
        <v>817.92418970191864</v>
      </c>
      <c r="CE37" s="188">
        <f t="shared" si="23"/>
        <v>899.63956837080048</v>
      </c>
      <c r="CF37" s="188">
        <f t="shared" si="23"/>
        <v>726.9096274960657</v>
      </c>
      <c r="CG37" s="188">
        <f t="shared" si="23"/>
        <v>798.58626429357901</v>
      </c>
      <c r="CH37" s="188">
        <f t="shared" si="23"/>
        <v>807.91937444030566</v>
      </c>
      <c r="CI37" s="188">
        <f t="shared" si="23"/>
        <v>746.51591300376504</v>
      </c>
      <c r="CJ37" s="188">
        <f t="shared" si="23"/>
        <v>868.58618319850189</v>
      </c>
      <c r="CK37" s="188">
        <f t="shared" si="23"/>
        <v>755.70236366530605</v>
      </c>
      <c r="CL37" s="188">
        <f t="shared" si="23"/>
        <v>833.11791026180526</v>
      </c>
      <c r="CM37" s="188">
        <f t="shared" si="23"/>
        <v>850.91798736584076</v>
      </c>
      <c r="CN37" s="188">
        <f t="shared" si="23"/>
        <v>853.26446008871801</v>
      </c>
      <c r="CO37" s="188">
        <f t="shared" si="23"/>
        <v>962.54170110393386</v>
      </c>
      <c r="CP37" s="188">
        <f t="shared" si="23"/>
        <v>845.93575163300397</v>
      </c>
      <c r="CQ37" s="188">
        <f t="shared" si="23"/>
        <v>890.93267242677007</v>
      </c>
      <c r="CR37" s="188">
        <f t="shared" si="23"/>
        <v>791.79697082511757</v>
      </c>
      <c r="CS37" s="188">
        <f t="shared" si="23"/>
        <v>828.24453514917468</v>
      </c>
      <c r="CT37" s="188">
        <f t="shared" ref="CT37:EJ37" si="24">CT18*CT$5</f>
        <v>799.29216361920646</v>
      </c>
      <c r="CU37" s="188">
        <f t="shared" si="24"/>
        <v>811.72886972846436</v>
      </c>
      <c r="CV37" s="188">
        <f t="shared" si="24"/>
        <v>898.85992522685171</v>
      </c>
      <c r="CW37" s="188">
        <f t="shared" si="24"/>
        <v>742.66876174477625</v>
      </c>
      <c r="CX37" s="188">
        <f t="shared" si="24"/>
        <v>900.64004751116067</v>
      </c>
      <c r="CY37" s="188">
        <f t="shared" si="24"/>
        <v>872.77078486152777</v>
      </c>
      <c r="CZ37" s="188">
        <f t="shared" si="24"/>
        <v>874.17014738022044</v>
      </c>
      <c r="DA37" s="188">
        <f t="shared" si="24"/>
        <v>986.29323977803131</v>
      </c>
      <c r="DB37" s="188">
        <f t="shared" si="24"/>
        <v>910.84425209762219</v>
      </c>
      <c r="DC37" s="188">
        <f t="shared" si="24"/>
        <v>872.97665653171418</v>
      </c>
      <c r="DD37" s="188">
        <f t="shared" si="24"/>
        <v>848.78249305149996</v>
      </c>
      <c r="DE37" s="188">
        <f t="shared" si="24"/>
        <v>809.00213007700756</v>
      </c>
      <c r="DF37" s="188">
        <f t="shared" si="24"/>
        <v>817.71875980800701</v>
      </c>
      <c r="DG37" s="188">
        <f t="shared" si="24"/>
        <v>869.71738171203651</v>
      </c>
      <c r="DH37" s="188">
        <f t="shared" si="24"/>
        <v>839.17620882843335</v>
      </c>
      <c r="DI37" s="188">
        <f t="shared" si="24"/>
        <v>839.32596147171057</v>
      </c>
      <c r="DJ37" s="188">
        <f t="shared" si="24"/>
        <v>920.88855904077252</v>
      </c>
      <c r="DK37" s="188">
        <f t="shared" si="24"/>
        <v>806.76566091473717</v>
      </c>
      <c r="DL37" s="188">
        <f t="shared" si="24"/>
        <v>982.01601958361948</v>
      </c>
      <c r="DM37" s="188">
        <f t="shared" si="24"/>
        <v>962.21446789866343</v>
      </c>
      <c r="DN37" s="188">
        <f t="shared" si="24"/>
        <v>887.61578685929248</v>
      </c>
      <c r="DO37" s="188">
        <f t="shared" si="24"/>
        <v>937.01092066287504</v>
      </c>
      <c r="DP37" s="188">
        <f t="shared" si="24"/>
        <v>858.75338034874119</v>
      </c>
      <c r="DQ37" s="188">
        <f t="shared" si="24"/>
        <v>779.97186791750914</v>
      </c>
      <c r="DR37" s="188">
        <f t="shared" si="24"/>
        <v>867.66282311594125</v>
      </c>
      <c r="DS37" s="188">
        <f t="shared" si="24"/>
        <v>881.3158851483912</v>
      </c>
      <c r="DT37" s="188">
        <f t="shared" si="24"/>
        <v>850.82957762338469</v>
      </c>
      <c r="DU37" s="188">
        <f t="shared" si="24"/>
        <v>851.51171435722131</v>
      </c>
      <c r="DV37" s="188">
        <f t="shared" si="24"/>
        <v>894.17867423536825</v>
      </c>
      <c r="DW37" s="188">
        <f t="shared" si="24"/>
        <v>877.4806158281541</v>
      </c>
      <c r="DX37" s="188">
        <f t="shared" si="24"/>
        <v>1013.6800727329575</v>
      </c>
      <c r="DY37" s="188">
        <f t="shared" si="24"/>
        <v>946.19062505769068</v>
      </c>
      <c r="DZ37" s="188">
        <f t="shared" si="24"/>
        <v>917.29056970747183</v>
      </c>
      <c r="EA37" s="188">
        <f t="shared" si="24"/>
        <v>1013.4871173970673</v>
      </c>
      <c r="EB37" s="188">
        <f t="shared" si="24"/>
        <v>886.29131457623362</v>
      </c>
      <c r="EC37" s="188">
        <f t="shared" si="24"/>
        <v>805.12290215277767</v>
      </c>
      <c r="ED37" s="188">
        <f t="shared" si="24"/>
        <v>895.56618290727238</v>
      </c>
      <c r="EE37" s="188">
        <f t="shared" si="24"/>
        <v>868.15420462962504</v>
      </c>
      <c r="EF37" s="188">
        <f t="shared" si="24"/>
        <v>919.77148948373269</v>
      </c>
      <c r="EG37" s="188">
        <f t="shared" si="24"/>
        <v>878.79235015449581</v>
      </c>
      <c r="EH37" s="188">
        <f t="shared" si="24"/>
        <v>880.97137619799457</v>
      </c>
      <c r="EI37" s="188">
        <f t="shared" si="24"/>
        <v>935.9804353312644</v>
      </c>
      <c r="EJ37" s="188">
        <f t="shared" si="24"/>
        <v>1076.4681525123804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0.8" hidden="1" thickBot="1" x14ac:dyDescent="0.25">
      <c r="A46" s="190">
        <f>WORKDAY([9]Top!C3, -1, Holidays)</f>
        <v>37168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23.334782608695654</v>
      </c>
      <c r="D47" s="191">
        <v>27.75</v>
      </c>
      <c r="E47" s="191">
        <v>34.85</v>
      </c>
      <c r="F47" s="134">
        <v>28.718514492753624</v>
      </c>
      <c r="G47" s="134">
        <v>33.25</v>
      </c>
      <c r="H47" s="134">
        <v>34.25</v>
      </c>
      <c r="I47" s="134">
        <v>32.25</v>
      </c>
      <c r="J47" s="134">
        <v>28.125</v>
      </c>
      <c r="K47" s="134">
        <v>28.25</v>
      </c>
      <c r="L47" s="134">
        <v>28</v>
      </c>
      <c r="M47" s="134">
        <v>26.75</v>
      </c>
      <c r="N47" s="134">
        <v>28</v>
      </c>
      <c r="O47" s="134">
        <v>45.25</v>
      </c>
      <c r="P47" s="134">
        <v>41</v>
      </c>
      <c r="Q47" s="134">
        <v>49.5</v>
      </c>
      <c r="R47" s="134">
        <v>41</v>
      </c>
      <c r="S47" s="134">
        <v>34.5</v>
      </c>
      <c r="T47" s="134">
        <v>35.5</v>
      </c>
      <c r="U47" s="134">
        <v>33</v>
      </c>
      <c r="V47" s="134">
        <v>35</v>
      </c>
      <c r="W47" s="191">
        <v>34.426470588235297</v>
      </c>
      <c r="X47" s="191">
        <v>36.290196078431372</v>
      </c>
      <c r="Y47" s="191">
        <v>35.842953020134225</v>
      </c>
      <c r="Z47" s="191">
        <v>36.01956862745098</v>
      </c>
      <c r="AA47" s="191">
        <v>36.822705882352935</v>
      </c>
      <c r="AB47" s="192">
        <v>38.009296874999997</v>
      </c>
      <c r="AC47" s="135">
        <v>36.226285356049715</v>
      </c>
      <c r="AG47" s="142">
        <v>34.25</v>
      </c>
      <c r="AH47" s="142">
        <v>32.25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24.847826086956523</v>
      </c>
      <c r="D48" s="192">
        <v>28.5</v>
      </c>
      <c r="E48" s="192">
        <v>35.1</v>
      </c>
      <c r="F48" s="132">
        <v>29.543478260869566</v>
      </c>
      <c r="G48" s="132">
        <v>33.075000000000003</v>
      </c>
      <c r="H48" s="132">
        <v>34</v>
      </c>
      <c r="I48" s="132">
        <v>32.15</v>
      </c>
      <c r="J48" s="132">
        <v>29.125</v>
      </c>
      <c r="K48" s="132">
        <v>28.25</v>
      </c>
      <c r="L48" s="132">
        <v>30</v>
      </c>
      <c r="M48" s="132">
        <v>29.25</v>
      </c>
      <c r="N48" s="132">
        <v>30.5</v>
      </c>
      <c r="O48" s="132">
        <v>48</v>
      </c>
      <c r="P48" s="132">
        <v>44</v>
      </c>
      <c r="Q48" s="132">
        <v>52</v>
      </c>
      <c r="R48" s="132">
        <v>44.5</v>
      </c>
      <c r="S48" s="132">
        <v>33.416666666666664</v>
      </c>
      <c r="T48" s="132">
        <v>34.25</v>
      </c>
      <c r="U48" s="132">
        <v>32</v>
      </c>
      <c r="V48" s="132">
        <v>34</v>
      </c>
      <c r="W48" s="192">
        <v>35.456862745098036</v>
      </c>
      <c r="X48" s="192">
        <v>37.758823529411764</v>
      </c>
      <c r="Y48" s="192">
        <v>37.303758389261738</v>
      </c>
      <c r="Z48" s="192">
        <v>37.738117647058829</v>
      </c>
      <c r="AA48" s="192">
        <v>39.926627450980391</v>
      </c>
      <c r="AB48" s="192">
        <v>42.474062500000002</v>
      </c>
      <c r="AC48" s="133">
        <v>38.716852712320687</v>
      </c>
      <c r="AG48" s="142">
        <v>34</v>
      </c>
      <c r="AH48" s="142">
        <v>32.15</v>
      </c>
    </row>
    <row r="49" spans="1:34" s="142" customFormat="1" ht="11.25" hidden="1" customHeight="1" x14ac:dyDescent="0.2">
      <c r="A49" s="165" t="s">
        <v>135</v>
      </c>
      <c r="C49" s="192">
        <v>25.106086956521736</v>
      </c>
      <c r="D49" s="192">
        <v>28.4</v>
      </c>
      <c r="E49" s="192">
        <v>34.4</v>
      </c>
      <c r="F49" s="132">
        <v>29.356927536231883</v>
      </c>
      <c r="G49" s="132">
        <v>34.75</v>
      </c>
      <c r="H49" s="132">
        <v>35</v>
      </c>
      <c r="I49" s="132">
        <v>34.5</v>
      </c>
      <c r="J49" s="132">
        <v>31.125</v>
      </c>
      <c r="K49" s="132">
        <v>32.5</v>
      </c>
      <c r="L49" s="132">
        <v>29.75</v>
      </c>
      <c r="M49" s="132">
        <v>29.75</v>
      </c>
      <c r="N49" s="132">
        <v>36.5</v>
      </c>
      <c r="O49" s="132">
        <v>47.75</v>
      </c>
      <c r="P49" s="132">
        <v>44.25</v>
      </c>
      <c r="Q49" s="132">
        <v>51.25</v>
      </c>
      <c r="R49" s="132">
        <v>43.25</v>
      </c>
      <c r="S49" s="132">
        <v>36.25</v>
      </c>
      <c r="T49" s="132">
        <v>37</v>
      </c>
      <c r="U49" s="132">
        <v>34.75</v>
      </c>
      <c r="V49" s="132">
        <v>37</v>
      </c>
      <c r="W49" s="192">
        <v>37.139215686274511</v>
      </c>
      <c r="X49" s="192">
        <v>40.254901960784316</v>
      </c>
      <c r="Y49" s="192">
        <v>40.602651006711412</v>
      </c>
      <c r="Z49" s="192">
        <v>41.047058823529412</v>
      </c>
      <c r="AA49" s="192">
        <v>41.64764705882353</v>
      </c>
      <c r="AB49" s="192">
        <v>42.514804687500003</v>
      </c>
      <c r="AC49" s="133">
        <v>40.628984585315486</v>
      </c>
      <c r="AG49" s="142">
        <v>35</v>
      </c>
      <c r="AH49" s="142">
        <v>34.5</v>
      </c>
    </row>
    <row r="50" spans="1:34" s="142" customFormat="1" ht="11.25" hidden="1" customHeight="1" x14ac:dyDescent="0.2">
      <c r="A50" s="165" t="s">
        <v>136</v>
      </c>
      <c r="B50" s="166"/>
      <c r="C50" s="192">
        <v>27.166739163606064</v>
      </c>
      <c r="D50" s="192">
        <v>26.703999984741213</v>
      </c>
      <c r="E50" s="192">
        <v>30.8</v>
      </c>
      <c r="F50" s="132">
        <v>28.21586739646801</v>
      </c>
      <c r="G50" s="132">
        <v>31.75</v>
      </c>
      <c r="H50" s="132">
        <v>31.75</v>
      </c>
      <c r="I50" s="132">
        <v>31.75</v>
      </c>
      <c r="J50" s="132">
        <v>30.375</v>
      </c>
      <c r="K50" s="132">
        <v>31</v>
      </c>
      <c r="L50" s="132">
        <v>29.75</v>
      </c>
      <c r="M50" s="132">
        <v>29.75</v>
      </c>
      <c r="N50" s="132">
        <v>36.5</v>
      </c>
      <c r="O50" s="132">
        <v>47.75</v>
      </c>
      <c r="P50" s="132">
        <v>44.25</v>
      </c>
      <c r="Q50" s="132">
        <v>51.25</v>
      </c>
      <c r="R50" s="132">
        <v>39.25</v>
      </c>
      <c r="S50" s="132">
        <v>35.75</v>
      </c>
      <c r="T50" s="132">
        <v>35.5</v>
      </c>
      <c r="U50" s="132">
        <v>34.75</v>
      </c>
      <c r="V50" s="132">
        <v>37</v>
      </c>
      <c r="W50" s="192">
        <v>36.070588235294117</v>
      </c>
      <c r="X50" s="192">
        <v>29.435294117647057</v>
      </c>
      <c r="Y50" s="192">
        <v>26.482382550335572</v>
      </c>
      <c r="Z50" s="192">
        <v>24.600980392156863</v>
      </c>
      <c r="AA50" s="192">
        <v>34.614607843137264</v>
      </c>
      <c r="AB50" s="192">
        <v>38.994726562499999</v>
      </c>
      <c r="AC50" s="133">
        <v>32.675149297620045</v>
      </c>
      <c r="AG50" s="142">
        <v>31.75</v>
      </c>
      <c r="AH50" s="142">
        <v>31.75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24.924347826086954</v>
      </c>
      <c r="D51" s="192">
        <v>26.95</v>
      </c>
      <c r="E51" s="192">
        <v>30.8</v>
      </c>
      <c r="F51" s="132">
        <v>27.591876811594201</v>
      </c>
      <c r="G51" s="132">
        <v>31.75</v>
      </c>
      <c r="H51" s="132">
        <v>31.75</v>
      </c>
      <c r="I51" s="132">
        <v>31.75</v>
      </c>
      <c r="J51" s="132">
        <v>30.375</v>
      </c>
      <c r="K51" s="132">
        <v>31</v>
      </c>
      <c r="L51" s="132">
        <v>29.75</v>
      </c>
      <c r="M51" s="132">
        <v>33</v>
      </c>
      <c r="N51" s="132">
        <v>37.75</v>
      </c>
      <c r="O51" s="132">
        <v>49.75</v>
      </c>
      <c r="P51" s="132">
        <v>46.75</v>
      </c>
      <c r="Q51" s="132">
        <v>52.75</v>
      </c>
      <c r="R51" s="132">
        <v>39.25</v>
      </c>
      <c r="S51" s="132">
        <v>35.75</v>
      </c>
      <c r="T51" s="132">
        <v>35.5</v>
      </c>
      <c r="U51" s="132">
        <v>34.75</v>
      </c>
      <c r="V51" s="132">
        <v>37</v>
      </c>
      <c r="W51" s="192">
        <v>36.794117647058826</v>
      </c>
      <c r="X51" s="192">
        <v>40.783333333333331</v>
      </c>
      <c r="Y51" s="192">
        <v>40.868624161073832</v>
      </c>
      <c r="Z51" s="192">
        <v>41.296470588235294</v>
      </c>
      <c r="AA51" s="192">
        <v>41.915892156862753</v>
      </c>
      <c r="AB51" s="192">
        <v>42.554492187499996</v>
      </c>
      <c r="AC51" s="133">
        <v>40.783152081719962</v>
      </c>
      <c r="AG51" s="142">
        <v>31.75</v>
      </c>
      <c r="AH51" s="142">
        <v>31.75</v>
      </c>
    </row>
    <row r="52" spans="1:34" s="142" customFormat="1" ht="11.25" hidden="1" customHeight="1" x14ac:dyDescent="0.2">
      <c r="A52" s="193" t="s">
        <v>138</v>
      </c>
      <c r="B52" s="131"/>
      <c r="C52" s="192">
        <v>24.517391304347836</v>
      </c>
      <c r="D52" s="192">
        <v>26</v>
      </c>
      <c r="E52" s="192">
        <v>30</v>
      </c>
      <c r="F52" s="169">
        <v>26.863840579710146</v>
      </c>
      <c r="G52" s="169">
        <v>29.75</v>
      </c>
      <c r="H52" s="132">
        <v>30.25</v>
      </c>
      <c r="I52" s="132">
        <v>29.25</v>
      </c>
      <c r="J52" s="169">
        <v>29.375</v>
      </c>
      <c r="K52" s="132">
        <v>29.25</v>
      </c>
      <c r="L52" s="132">
        <v>29.5</v>
      </c>
      <c r="M52" s="132">
        <v>32.5</v>
      </c>
      <c r="N52" s="132">
        <v>41.5</v>
      </c>
      <c r="O52" s="169">
        <v>52.5</v>
      </c>
      <c r="P52" s="132">
        <v>49</v>
      </c>
      <c r="Q52" s="132">
        <v>56</v>
      </c>
      <c r="R52" s="132">
        <v>46.5</v>
      </c>
      <c r="S52" s="169">
        <v>32.666666666666664</v>
      </c>
      <c r="T52" s="132">
        <v>33.5</v>
      </c>
      <c r="U52" s="132">
        <v>32</v>
      </c>
      <c r="V52" s="132">
        <v>32.5</v>
      </c>
      <c r="W52" s="192">
        <v>36.830392156862743</v>
      </c>
      <c r="X52" s="192">
        <v>38.024509803921568</v>
      </c>
      <c r="Y52" s="192">
        <v>37.841040268456368</v>
      </c>
      <c r="Z52" s="192">
        <v>38.556980392156859</v>
      </c>
      <c r="AA52" s="192">
        <v>39.145970588235301</v>
      </c>
      <c r="AB52" s="192">
        <v>39.763671875</v>
      </c>
      <c r="AC52" s="133">
        <v>38.368655824759379</v>
      </c>
      <c r="AG52" s="142">
        <v>30.25</v>
      </c>
      <c r="AH52" s="142">
        <v>29.25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25.517391304347836</v>
      </c>
      <c r="D53" s="192">
        <v>27</v>
      </c>
      <c r="E53" s="192">
        <v>32</v>
      </c>
      <c r="F53" s="192">
        <v>28.197173913043478</v>
      </c>
      <c r="G53" s="132">
        <v>31.125</v>
      </c>
      <c r="H53" s="192">
        <v>31.75</v>
      </c>
      <c r="I53" s="192">
        <v>30.5</v>
      </c>
      <c r="J53" s="132">
        <v>31</v>
      </c>
      <c r="K53" s="192">
        <v>30.5</v>
      </c>
      <c r="L53" s="192">
        <v>31.5</v>
      </c>
      <c r="M53" s="192">
        <v>35.5</v>
      </c>
      <c r="N53" s="192">
        <v>46.5</v>
      </c>
      <c r="O53" s="132">
        <v>61</v>
      </c>
      <c r="P53" s="192">
        <v>56</v>
      </c>
      <c r="Q53" s="192">
        <v>66</v>
      </c>
      <c r="R53" s="192">
        <v>53.5</v>
      </c>
      <c r="S53" s="132">
        <v>34.833333333333336</v>
      </c>
      <c r="T53" s="192">
        <v>36</v>
      </c>
      <c r="U53" s="192">
        <v>34</v>
      </c>
      <c r="V53" s="192">
        <v>34.5</v>
      </c>
      <c r="W53" s="192">
        <v>40.547058823529412</v>
      </c>
      <c r="X53" s="192">
        <v>41.359803921568627</v>
      </c>
      <c r="Y53" s="192">
        <v>41.036610738255035</v>
      </c>
      <c r="Z53" s="192">
        <v>41.856196078431374</v>
      </c>
      <c r="AA53" s="192">
        <v>42.306960784313716</v>
      </c>
      <c r="AB53" s="192">
        <v>42.749804687499996</v>
      </c>
      <c r="AC53" s="133">
        <v>41.577040048677972</v>
      </c>
      <c r="AG53" s="142">
        <v>31.75</v>
      </c>
      <c r="AH53" s="142">
        <v>30.5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35.260869565217391</v>
      </c>
      <c r="D56" s="192">
        <v>39.699996948242188</v>
      </c>
      <c r="E56" s="192">
        <v>47.049999237060547</v>
      </c>
      <c r="F56" s="192">
        <v>40.744274039890456</v>
      </c>
      <c r="G56" s="132">
        <v>47.851626358032227</v>
      </c>
      <c r="H56" s="192">
        <v>48.128513946533204</v>
      </c>
      <c r="I56" s="192">
        <v>47.574738769531251</v>
      </c>
      <c r="J56" s="132">
        <v>44.641667938232423</v>
      </c>
      <c r="K56" s="192">
        <v>46.169059448242187</v>
      </c>
      <c r="L56" s="192">
        <v>43.114276428222659</v>
      </c>
      <c r="M56" s="192">
        <v>43.589288024902345</v>
      </c>
      <c r="N56" s="192">
        <v>44.447112488361675</v>
      </c>
      <c r="O56" s="132">
        <v>47.407827448806302</v>
      </c>
      <c r="P56" s="192">
        <v>47.058986866617303</v>
      </c>
      <c r="Q56" s="192">
        <v>47.756668030995307</v>
      </c>
      <c r="R56" s="192">
        <v>47.737491315721023</v>
      </c>
      <c r="S56" s="132">
        <v>50.927766096975937</v>
      </c>
      <c r="T56" s="192">
        <v>46.381026735960937</v>
      </c>
      <c r="U56" s="192">
        <v>51.239279990994888</v>
      </c>
      <c r="V56" s="192">
        <v>55.162991563972</v>
      </c>
      <c r="W56" s="192">
        <v>47.32140890202249</v>
      </c>
      <c r="X56" s="192">
        <v>45.153661086280046</v>
      </c>
      <c r="Y56" s="192">
        <v>44.972106480350192</v>
      </c>
      <c r="Z56" s="192">
        <v>43.652997425753895</v>
      </c>
      <c r="AA56" s="192">
        <v>41.340960707299956</v>
      </c>
      <c r="AB56" s="192">
        <v>44.049948704320855</v>
      </c>
      <c r="AC56" s="133">
        <v>43.290839776477924</v>
      </c>
      <c r="AG56" s="142">
        <v>48.128513946533204</v>
      </c>
      <c r="AH56" s="142">
        <v>47.574738769531251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3">
      <c r="A65" s="138" t="s">
        <v>171</v>
      </c>
      <c r="F65" s="131" t="s">
        <v>172</v>
      </c>
    </row>
    <row r="66" spans="1:31" s="158" customFormat="1" ht="11.25" customHeight="1" thickBot="1" x14ac:dyDescent="0.3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65" customHeight="1" x14ac:dyDescent="0.2">
      <c r="A67" s="160" t="s">
        <v>133</v>
      </c>
      <c r="B67" s="131" t="s">
        <v>170</v>
      </c>
      <c r="C67" s="200">
        <f>C9/('[9]Gas Curve Summary'!$B$10)*1000</f>
        <v>4233.8852331422922</v>
      </c>
      <c r="D67" s="200">
        <f ca="1">D9/('[9]Gas Curve Summary'!$B$11)*1000</f>
        <v>5520.343488039256</v>
      </c>
      <c r="E67" s="200">
        <f>E9/('[9]Gas Curve Summary'!$B$12)*1000</f>
        <v>9095.7731407169613</v>
      </c>
      <c r="F67" s="200">
        <f t="shared" ref="F67:F73" ca="1" si="27">AVERAGE(C67:E67)</f>
        <v>6283.3339539661711</v>
      </c>
      <c r="G67" s="200">
        <f t="shared" ref="G67:G73" si="28">AVERAGE(H67,I67)</f>
        <v>10276.429104587951</v>
      </c>
      <c r="H67" s="200">
        <f>$H9/'[9]Gas Curve Summary'!$B$13*1000</f>
        <v>10606.536769327467</v>
      </c>
      <c r="I67" s="200">
        <f>$I9/'[9]Gas Curve Summary'!$B$14*1000</f>
        <v>9946.3214398484361</v>
      </c>
      <c r="J67" s="200">
        <f t="shared" ref="J67:J73" si="29">AVERAGE(K67:L67)</f>
        <v>13545.573056180578</v>
      </c>
      <c r="K67" s="200">
        <f>$K9/'[9]Gas Curve Summary'!$B$15*1000</f>
        <v>12200.435729847495</v>
      </c>
      <c r="L67" s="200">
        <f>$L9/'[9]Gas Curve Summary'!$B$16*1000</f>
        <v>14890.71038251366</v>
      </c>
      <c r="M67" s="200">
        <f>$M9/'[9]Gas Curve Summary'!$B$17*1000</f>
        <v>11899.416255051638</v>
      </c>
      <c r="N67" s="200">
        <f>$N9/'[9]Gas Curve Summary'!$B$18*1000</f>
        <v>10699.27397783722</v>
      </c>
      <c r="O67" s="200">
        <f t="shared" ref="O67:O73" si="30">AVERAGE(P67:Q67)</f>
        <v>15730.441671123193</v>
      </c>
      <c r="P67" s="200">
        <f>$P9/'[9]Gas Curve Summary'!$B$19*1000</f>
        <v>14310.95406360424</v>
      </c>
      <c r="Q67" s="200">
        <f>$Q9/'[9]Gas Curve Summary'!$B$20*1000</f>
        <v>17149.929278642147</v>
      </c>
      <c r="R67" s="200">
        <f>$R9/'[9]Gas Curve Summary'!$B$21*1000</f>
        <v>14552.641034854474</v>
      </c>
      <c r="S67" s="200">
        <f t="shared" ref="S67:S73" si="31">AVERAGE(T67:V67)</f>
        <v>12618.823818289573</v>
      </c>
      <c r="T67" s="200">
        <f>$T9/'[9]Gas Curve Summary'!$B$22*1000</f>
        <v>13074.925816023739</v>
      </c>
      <c r="U67" s="200">
        <f>$U9/'[9]Gas Curve Summary'!$B$23*1000</f>
        <v>12127.894156560087</v>
      </c>
      <c r="V67" s="200">
        <f>$V9/'[9]Gas Curve Summary'!$B$24*1000</f>
        <v>12653.651482284888</v>
      </c>
      <c r="W67" s="200">
        <f>W9/AVERAGE('[9]Gas Curve Summary'!$B$13:$B$24)*1000</f>
        <v>12783.095831783339</v>
      </c>
      <c r="X67" s="200">
        <f>X9/AVERAGE('[9]Gas Curve Summary'!$B$25:$B$36)*1000</f>
        <v>11748.407292180991</v>
      </c>
      <c r="Y67" s="200">
        <f>Y9/AVERAGE('[9]Gas Curve Summary'!$B$37:$B$48)*1000</f>
        <v>10891.355049625827</v>
      </c>
      <c r="Z67" s="200">
        <f>Z9/AVERAGE('[9]Gas Curve Summary'!$B$49:$B$60)*1000</f>
        <v>10658.07454232624</v>
      </c>
      <c r="AA67" s="200">
        <f>AA9/AVERAGE('[9]Gas Curve Summary'!$B$61:$B$108)*1000</f>
        <v>10189.557582433039</v>
      </c>
      <c r="AB67" s="200">
        <f>AB9/AVERAGE('[9]Gas Curve Summary'!$B$109:$B$120)*1000</f>
        <v>9843.0168462440797</v>
      </c>
      <c r="AC67" s="201">
        <f ca="1">AC9/AVERAGE('[9]Gas Curve Summary'!$B$9:$B$120)*1000</f>
        <v>10443.781804561122</v>
      </c>
    </row>
    <row r="68" spans="1:31" ht="13.65" customHeight="1" x14ac:dyDescent="0.2">
      <c r="A68" s="165" t="s">
        <v>134</v>
      </c>
      <c r="B68" s="131" t="s">
        <v>170</v>
      </c>
      <c r="C68" s="200">
        <f>C10/('[9]Gas Curve Summary'!$B$10)*1000</f>
        <v>4364.7845468053483</v>
      </c>
      <c r="D68" s="200">
        <f ca="1">D10/('[9]Gas Curve Summary'!$B$11)*1000</f>
        <v>5673.6863627070124</v>
      </c>
      <c r="E68" s="200">
        <f>E10/('[9]Gas Curve Summary'!$B$12)*1000</f>
        <v>9162.653825575173</v>
      </c>
      <c r="F68" s="202">
        <f t="shared" ca="1" si="27"/>
        <v>6400.3749116958452</v>
      </c>
      <c r="G68" s="200">
        <f t="shared" si="28"/>
        <v>10221.357823262641</v>
      </c>
      <c r="H68" s="200">
        <f>$H10/'[9]Gas Curve Summary'!$B$13*1000</f>
        <v>10527.969830295411</v>
      </c>
      <c r="I68" s="200">
        <f>$I10/'[9]Gas Curve Summary'!$B$14*1000</f>
        <v>9914.7458162298699</v>
      </c>
      <c r="J68" s="200">
        <f t="shared" si="29"/>
        <v>14092.021143612274</v>
      </c>
      <c r="K68" s="200">
        <f>$K10/'[9]Gas Curve Summary'!$B$15*1000</f>
        <v>12200.435729847495</v>
      </c>
      <c r="L68" s="200">
        <f>$L10/'[9]Gas Curve Summary'!$B$16*1000</f>
        <v>15983.60655737705</v>
      </c>
      <c r="M68" s="200">
        <f>$M10/'[9]Gas Curve Summary'!$B$17*1000</f>
        <v>13022.002694207453</v>
      </c>
      <c r="N68" s="200">
        <f>$N10/'[9]Gas Curve Summary'!$B$18*1000</f>
        <v>11654.566297286969</v>
      </c>
      <c r="O68" s="200">
        <f t="shared" si="30"/>
        <v>16702.485493375181</v>
      </c>
      <c r="P68" s="200">
        <f>$P10/'[9]Gas Curve Summary'!$B$19*1000</f>
        <v>15371.024734982331</v>
      </c>
      <c r="Q68" s="200">
        <f>$Q10/'[9]Gas Curve Summary'!$B$20*1000</f>
        <v>18033.946251768033</v>
      </c>
      <c r="R68" s="200">
        <f>$R10/'[9]Gas Curve Summary'!$B$21*1000</f>
        <v>15810.276679841898</v>
      </c>
      <c r="S68" s="200">
        <f t="shared" si="31"/>
        <v>12221.258919868211</v>
      </c>
      <c r="T68" s="200">
        <f>$T10/'[9]Gas Curve Summary'!$B$22*1000</f>
        <v>12611.275964391691</v>
      </c>
      <c r="U68" s="200">
        <f>$U10/'[9]Gas Curve Summary'!$B$23*1000</f>
        <v>11760.382212421904</v>
      </c>
      <c r="V68" s="200">
        <f>$V10/'[9]Gas Curve Summary'!$B$24*1000</f>
        <v>12292.118582791034</v>
      </c>
      <c r="W68" s="202">
        <f>W10/AVERAGE('[9]Gas Curve Summary'!$B$13:$B$24)*1000</f>
        <v>13170.194506955617</v>
      </c>
      <c r="X68" s="200">
        <f>X10/AVERAGE('[9]Gas Curve Summary'!$B$25:$B$36)*1000</f>
        <v>12227.138430957097</v>
      </c>
      <c r="Y68" s="200">
        <f>Y10/AVERAGE('[9]Gas Curve Summary'!$B$37:$B$48)*1000</f>
        <v>11338.323723725885</v>
      </c>
      <c r="Z68" s="200">
        <f>Z10/AVERAGE('[9]Gas Curve Summary'!$B$49:$B$60)*1000</f>
        <v>11170.131656973259</v>
      </c>
      <c r="AA68" s="200">
        <f>AA10/AVERAGE('[9]Gas Curve Summary'!$B$61:$B$108)*1000</f>
        <v>11054.464157068511</v>
      </c>
      <c r="AB68" s="200">
        <f>AB10/AVERAGE('[9]Gas Curve Summary'!$B$109:$B$120)*1000</f>
        <v>11007.55012599383</v>
      </c>
      <c r="AC68" s="201">
        <f ca="1">AC10/AVERAGE('[9]Gas Curve Summary'!$B$9:$B$120)*1000</f>
        <v>11165.691702567572</v>
      </c>
    </row>
    <row r="69" spans="1:31" ht="13.65" customHeight="1" x14ac:dyDescent="0.2">
      <c r="A69" s="165" t="s">
        <v>135</v>
      </c>
      <c r="B69" s="131" t="s">
        <v>170</v>
      </c>
      <c r="C69" s="200">
        <f>C11/('[9]Gas Curve Summary'!$B$10)*1000</f>
        <v>4372.3908582749573</v>
      </c>
      <c r="D69" s="200">
        <f ca="1">D11/('[9]Gas Curve Summary'!$B$11)*1000</f>
        <v>5499.8977714168877</v>
      </c>
      <c r="E69" s="200">
        <f>E11/('[9]Gas Curve Summary'!$B$12)*1000</f>
        <v>8761.3697164258974</v>
      </c>
      <c r="F69" s="202">
        <f t="shared" ca="1" si="27"/>
        <v>6211.2194487059141</v>
      </c>
      <c r="G69" s="200">
        <f t="shared" si="28"/>
        <v>10631.468810289643</v>
      </c>
      <c r="H69" s="200">
        <f>$H11/'[9]Gas Curve Summary'!$B$13*1000</f>
        <v>10685.103708359522</v>
      </c>
      <c r="I69" s="200">
        <f>$I11/'[9]Gas Curve Summary'!$B$14*1000</f>
        <v>10577.833912219765</v>
      </c>
      <c r="J69" s="200">
        <f t="shared" si="29"/>
        <v>14854.54837672774</v>
      </c>
      <c r="K69" s="200">
        <f>$K11/'[9]Gas Curve Summary'!$B$15*1000</f>
        <v>13725.490196078432</v>
      </c>
      <c r="L69" s="200">
        <f>$L11/'[9]Gas Curve Summary'!$B$16*1000</f>
        <v>15983.60655737705</v>
      </c>
      <c r="M69" s="200">
        <f>$M11/'[9]Gas Curve Summary'!$B$17*1000</f>
        <v>13134.261338123035</v>
      </c>
      <c r="N69" s="200">
        <f>$N11/'[9]Gas Curve Summary'!$B$18*1000</f>
        <v>13756.209400076425</v>
      </c>
      <c r="O69" s="200">
        <f t="shared" si="30"/>
        <v>16790.824715990024</v>
      </c>
      <c r="P69" s="200">
        <f>$P11/'[9]Gas Curve Summary'!$B$19*1000</f>
        <v>15547.703180212015</v>
      </c>
      <c r="Q69" s="200">
        <f>$Q11/'[9]Gas Curve Summary'!$B$20*1000</f>
        <v>18033.946251768033</v>
      </c>
      <c r="R69" s="200">
        <f>$R11/'[9]Gas Curve Summary'!$B$21*1000</f>
        <v>15450.952209845491</v>
      </c>
      <c r="S69" s="200">
        <f t="shared" si="31"/>
        <v>13290.597649461037</v>
      </c>
      <c r="T69" s="200">
        <f>$T11/'[9]Gas Curve Summary'!$B$22*1000</f>
        <v>13724.035608308604</v>
      </c>
      <c r="U69" s="200">
        <f>$U11/'[9]Gas Curve Summary'!$B$23*1000</f>
        <v>12771.040058801911</v>
      </c>
      <c r="V69" s="200">
        <f>$V11/'[9]Gas Curve Summary'!$B$24*1000</f>
        <v>13376.717281272595</v>
      </c>
      <c r="W69" s="202">
        <f>W11/AVERAGE('[9]Gas Curve Summary'!$B$13:$B$24)*1000</f>
        <v>13788.963083824721</v>
      </c>
      <c r="X69" s="200">
        <f>X11/AVERAGE('[9]Gas Curve Summary'!$B$25:$B$36)*1000</f>
        <v>13040.470038557354</v>
      </c>
      <c r="Y69" s="200">
        <f>Y11/AVERAGE('[9]Gas Curve Summary'!$B$37:$B$48)*1000</f>
        <v>12300.971775938628</v>
      </c>
      <c r="Z69" s="200">
        <f>Z11/AVERAGE('[9]Gas Curve Summary'!$B$49:$B$60)*1000</f>
        <v>12111.156226904528</v>
      </c>
      <c r="AA69" s="200">
        <f>AA11/AVERAGE('[9]Gas Curve Summary'!$B$61:$B$108)*1000</f>
        <v>11491.862709816987</v>
      </c>
      <c r="AB69" s="200">
        <f>AB11/AVERAGE('[9]Gas Curve Summary'!$B$109:$B$120)*1000</f>
        <v>10978.356350740756</v>
      </c>
      <c r="AC69" s="201">
        <f ca="1">AC11/AVERAGE('[9]Gas Curve Summary'!$B$9:$B$120)*1000</f>
        <v>11682.409073046612</v>
      </c>
    </row>
    <row r="70" spans="1:31" ht="13.65" customHeight="1" x14ac:dyDescent="0.2">
      <c r="A70" s="165" t="s">
        <v>136</v>
      </c>
      <c r="B70" s="131" t="s">
        <v>170</v>
      </c>
      <c r="C70" s="200">
        <f>C12/('[9]Gas Curve Summary'!$B$10)*1000</f>
        <v>5071.6187359631667</v>
      </c>
      <c r="D70" s="200">
        <f ca="1">D12/('[9]Gas Curve Summary'!$B$11)*1000</f>
        <v>5181.1490399148697</v>
      </c>
      <c r="E70" s="200">
        <f>E12/('[9]Gas Curve Summary'!$B$12)*1000</f>
        <v>8012.3060460139113</v>
      </c>
      <c r="F70" s="202">
        <f t="shared" ca="1" si="27"/>
        <v>6088.3579406306499</v>
      </c>
      <c r="G70" s="200">
        <f t="shared" si="28"/>
        <v>10001.630877982938</v>
      </c>
      <c r="H70" s="200">
        <f>$H12/'[9]Gas Curve Summary'!$B$13*1000</f>
        <v>9978.0012570710242</v>
      </c>
      <c r="I70" s="200">
        <f>$I12/'[9]Gas Curve Summary'!$B$14*1000</f>
        <v>10025.260498894851</v>
      </c>
      <c r="J70" s="200">
        <f t="shared" si="29"/>
        <v>14418.818529233187</v>
      </c>
      <c r="K70" s="200">
        <f>$K12/'[9]Gas Curve Summary'!$B$15*1000</f>
        <v>12854.030501089324</v>
      </c>
      <c r="L70" s="200">
        <f>$L12/'[9]Gas Curve Summary'!$B$16*1000</f>
        <v>15983.60655737705</v>
      </c>
      <c r="M70" s="200">
        <f>$M12/'[9]Gas Curve Summary'!$B$17*1000</f>
        <v>13134.261338123035</v>
      </c>
      <c r="N70" s="200">
        <f>$N12/'[9]Gas Curve Summary'!$B$18*1000</f>
        <v>13756.209400076425</v>
      </c>
      <c r="O70" s="200">
        <f t="shared" si="30"/>
        <v>16790.824715990024</v>
      </c>
      <c r="P70" s="200">
        <f>$P12/'[9]Gas Curve Summary'!$B$19*1000</f>
        <v>15547.703180212015</v>
      </c>
      <c r="Q70" s="200">
        <f>$Q12/'[9]Gas Curve Summary'!$B$20*1000</f>
        <v>18033.946251768033</v>
      </c>
      <c r="R70" s="200">
        <f>$R12/'[9]Gas Curve Summary'!$B$21*1000</f>
        <v>14013.654329859864</v>
      </c>
      <c r="S70" s="200">
        <f t="shared" si="31"/>
        <v>12921.810254651939</v>
      </c>
      <c r="T70" s="200">
        <f>$T12/'[9]Gas Curve Summary'!$B$22*1000</f>
        <v>12982.195845697328</v>
      </c>
      <c r="U70" s="200">
        <f>$U12/'[9]Gas Curve Summary'!$B$23*1000</f>
        <v>12587.284086732818</v>
      </c>
      <c r="V70" s="200">
        <f>$V12/'[9]Gas Curve Summary'!$B$24*1000</f>
        <v>13195.95083152567</v>
      </c>
      <c r="W70" s="202">
        <f>W12/AVERAGE('[9]Gas Curve Summary'!$B$13:$B$24)*1000</f>
        <v>13386.763508859805</v>
      </c>
      <c r="X70" s="200">
        <f>X12/AVERAGE('[9]Gas Curve Summary'!$B$25:$B$36)*1000</f>
        <v>9473.3158522964241</v>
      </c>
      <c r="Y70" s="200">
        <f>Y12/AVERAGE('[9]Gas Curve Summary'!$B$37:$B$48)*1000</f>
        <v>7983.3069541865334</v>
      </c>
      <c r="Z70" s="200">
        <f>Z12/AVERAGE('[9]Gas Curve Summary'!$B$49:$B$60)*1000</f>
        <v>7218.4944892194335</v>
      </c>
      <c r="AA70" s="200">
        <f>AA12/AVERAGE('[9]Gas Curve Summary'!$B$61:$B$108)*1000</f>
        <v>9539.5822677886536</v>
      </c>
      <c r="AB70" s="200">
        <f>AB12/AVERAGE('[9]Gas Curve Summary'!$B$109:$B$120)*1000</f>
        <v>10067.779385888689</v>
      </c>
      <c r="AC70" s="201">
        <f ca="1">AC12/AVERAGE('[9]Gas Curve Summary'!$B$9:$B$120)*1000</f>
        <v>9378.6935634924412</v>
      </c>
    </row>
    <row r="71" spans="1:31" ht="13.65" customHeight="1" x14ac:dyDescent="0.2">
      <c r="A71" s="165" t="s">
        <v>137</v>
      </c>
      <c r="B71" s="131" t="s">
        <v>170</v>
      </c>
      <c r="C71" s="200">
        <f>C13/('[9]Gas Curve Summary'!$B$10)*1000</f>
        <v>4396.0058020236311</v>
      </c>
      <c r="D71" s="200">
        <f ca="1">D13/('[9]Gas Curve Summary'!$B$11)*1000</f>
        <v>5244.3263136372934</v>
      </c>
      <c r="E71" s="200">
        <f>E13/('[9]Gas Curve Summary'!$B$12)*1000</f>
        <v>8012.3060460139113</v>
      </c>
      <c r="F71" s="202">
        <f t="shared" ca="1" si="27"/>
        <v>5884.2127205582774</v>
      </c>
      <c r="G71" s="200">
        <f t="shared" si="28"/>
        <v>10001.630877982938</v>
      </c>
      <c r="H71" s="200">
        <f>$H13/'[9]Gas Curve Summary'!$B$13*1000</f>
        <v>9978.0012570710242</v>
      </c>
      <c r="I71" s="200">
        <f>$I13/'[9]Gas Curve Summary'!$B$14*1000</f>
        <v>10025.260498894851</v>
      </c>
      <c r="J71" s="200">
        <f t="shared" si="29"/>
        <v>14418.818529233187</v>
      </c>
      <c r="K71" s="200">
        <f>$K13/'[9]Gas Curve Summary'!$B$15*1000</f>
        <v>12854.030501089324</v>
      </c>
      <c r="L71" s="200">
        <f>$L13/'[9]Gas Curve Summary'!$B$16*1000</f>
        <v>15983.60655737705</v>
      </c>
      <c r="M71" s="200">
        <f>$M13/'[9]Gas Curve Summary'!$B$17*1000</f>
        <v>14593.623709025593</v>
      </c>
      <c r="N71" s="200">
        <f>$N13/'[9]Gas Curve Summary'!$B$18*1000</f>
        <v>14233.855559801299</v>
      </c>
      <c r="O71" s="200">
        <f t="shared" si="30"/>
        <v>17497.725921001991</v>
      </c>
      <c r="P71" s="200">
        <f>$P13/'[9]Gas Curve Summary'!$B$19*1000</f>
        <v>16431.095406360422</v>
      </c>
      <c r="Q71" s="200">
        <f>$Q13/'[9]Gas Curve Summary'!$B$20*1000</f>
        <v>18564.356435643564</v>
      </c>
      <c r="R71" s="200">
        <f>$R13/'[9]Gas Curve Summary'!$B$21*1000</f>
        <v>14013.654329859864</v>
      </c>
      <c r="S71" s="200">
        <f t="shared" si="31"/>
        <v>12921.810254651939</v>
      </c>
      <c r="T71" s="200">
        <f>$T13/'[9]Gas Curve Summary'!$B$22*1000</f>
        <v>12982.195845697328</v>
      </c>
      <c r="U71" s="200">
        <f>$U13/'[9]Gas Curve Summary'!$B$23*1000</f>
        <v>12587.284086732818</v>
      </c>
      <c r="V71" s="200">
        <f>$V13/'[9]Gas Curve Summary'!$B$24*1000</f>
        <v>13195.95083152567</v>
      </c>
      <c r="W71" s="202">
        <f>W13/AVERAGE('[9]Gas Curve Summary'!$B$13:$B$24)*1000</f>
        <v>13658.579705127306</v>
      </c>
      <c r="X71" s="200">
        <f>X13/AVERAGE('[9]Gas Curve Summary'!$B$25:$B$36)*1000</f>
        <v>13131.230815201152</v>
      </c>
      <c r="Y71" s="200">
        <f>Y13/AVERAGE('[9]Gas Curve Summary'!$B$37:$B$48)*1000</f>
        <v>12351.755269968282</v>
      </c>
      <c r="Z71" s="200">
        <f>Z13/AVERAGE('[9]Gas Curve Summary'!$B$49:$B$60)*1000</f>
        <v>12155.674804062757</v>
      </c>
      <c r="AA71" s="200">
        <f>AA13/AVERAGE('[9]Gas Curve Summary'!$B$61:$B$108)*1000</f>
        <v>11538.736888252166</v>
      </c>
      <c r="AB71" s="200">
        <f>AB13/AVERAGE('[9]Gas Curve Summary'!$B$109:$B$120)*1000</f>
        <v>10962.634275752702</v>
      </c>
      <c r="AC71" s="201">
        <f ca="1">AC13/AVERAGE('[9]Gas Curve Summary'!$B$9:$B$120)*1000</f>
        <v>11700.453422645731</v>
      </c>
    </row>
    <row r="72" spans="1:31" ht="13.65" customHeight="1" x14ac:dyDescent="0.2">
      <c r="A72" s="165" t="s">
        <v>138</v>
      </c>
      <c r="B72" s="131" t="s">
        <v>170</v>
      </c>
      <c r="C72" s="200">
        <f>C14/('[9]Gas Curve Summary'!$B$10)*1000</f>
        <v>4367.8801386825162</v>
      </c>
      <c r="D72" s="200">
        <f ca="1">D14/('[9]Gas Curve Summary'!$B$11)*1000</f>
        <v>5060.3148640359841</v>
      </c>
      <c r="E72" s="200">
        <f>E14/('[9]Gas Curve Summary'!$B$12)*1000</f>
        <v>7891.9208132691283</v>
      </c>
      <c r="F72" s="202">
        <f t="shared" ca="1" si="27"/>
        <v>5773.3719386625426</v>
      </c>
      <c r="G72" s="200">
        <f t="shared" si="28"/>
        <v>9292.4817666154559</v>
      </c>
      <c r="H72" s="200">
        <f>$H14/'[9]Gas Curve Summary'!$B$13*1000</f>
        <v>9428.0326838466372</v>
      </c>
      <c r="I72" s="200">
        <f>$I14/'[9]Gas Curve Summary'!$B$14*1000</f>
        <v>9156.9308493842746</v>
      </c>
      <c r="J72" s="200">
        <f t="shared" si="29"/>
        <v>14378.19207828851</v>
      </c>
      <c r="K72" s="200">
        <f>$K14/'[9]Gas Curve Summary'!$B$15*1000</f>
        <v>12636.165577342048</v>
      </c>
      <c r="L72" s="200">
        <f>$L14/'[9]Gas Curve Summary'!$B$16*1000</f>
        <v>16120.218579234972</v>
      </c>
      <c r="M72" s="200">
        <f>$M14/'[9]Gas Curve Summary'!$B$17*1000</f>
        <v>14593.623709025593</v>
      </c>
      <c r="N72" s="200">
        <f>$N14/'[9]Gas Curve Summary'!$B$18*1000</f>
        <v>15666.794038975926</v>
      </c>
      <c r="O72" s="200">
        <f t="shared" si="30"/>
        <v>18204.752075409458</v>
      </c>
      <c r="P72" s="200">
        <f>$P14/'[9]Gas Curve Summary'!$B$19*1000</f>
        <v>16961.13074204947</v>
      </c>
      <c r="Q72" s="200">
        <f>$Q14/'[9]Gas Curve Summary'!$B$20*1000</f>
        <v>19448.373408769447</v>
      </c>
      <c r="R72" s="200">
        <f>$R14/'[9]Gas Curve Summary'!$B$21*1000</f>
        <v>16528.925619834714</v>
      </c>
      <c r="S72" s="200">
        <f t="shared" si="31"/>
        <v>11978.672489903676</v>
      </c>
      <c r="T72" s="200">
        <f>$T14/'[9]Gas Curve Summary'!$B$22*1000</f>
        <v>12425.816023738871</v>
      </c>
      <c r="U72" s="200">
        <f>$U14/'[9]Gas Curve Summary'!$B$23*1000</f>
        <v>11760.382212421904</v>
      </c>
      <c r="V72" s="200">
        <f>$V14/'[9]Gas Curve Summary'!$B$24*1000</f>
        <v>11749.819233550254</v>
      </c>
      <c r="W72" s="202">
        <f>W14/AVERAGE('[9]Gas Curve Summary'!$B$13:$B$24)*1000</f>
        <v>13718.983304297859</v>
      </c>
      <c r="X72" s="200">
        <f>X14/AVERAGE('[9]Gas Curve Summary'!$B$25:$B$36)*1000</f>
        <v>12394.918035668346</v>
      </c>
      <c r="Y72" s="200">
        <f>Y14/AVERAGE('[9]Gas Curve Summary'!$B$37:$B$48)*1000</f>
        <v>11578.379949041957</v>
      </c>
      <c r="Z72" s="200">
        <f>Z14/AVERAGE('[9]Gas Curve Summary'!$B$49:$B$60)*1000</f>
        <v>11488.398587323887</v>
      </c>
      <c r="AA72" s="200">
        <f>AA14/AVERAGE('[9]Gas Curve Summary'!$B$61:$B$108)*1000</f>
        <v>10906.321977614516</v>
      </c>
      <c r="AB72" s="200">
        <f>AB14/AVERAGE('[9]Gas Curve Summary'!$B$109:$B$120)*1000</f>
        <v>10365.470358865183</v>
      </c>
      <c r="AC72" s="201">
        <f ca="1">AC14/AVERAGE('[9]Gas Curve Summary'!$B$9:$B$120)*1000</f>
        <v>11130.221306627049</v>
      </c>
    </row>
    <row r="73" spans="1:31" ht="13.65" customHeight="1" thickBot="1" x14ac:dyDescent="0.25">
      <c r="A73" s="170" t="s">
        <v>139</v>
      </c>
      <c r="B73" s="171" t="s">
        <v>170</v>
      </c>
      <c r="C73" s="203">
        <f>C15/('[9]Gas Curve Summary'!$B$10)*1000</f>
        <v>4553.6156513125306</v>
      </c>
      <c r="D73" s="203">
        <f ca="1">D15/('[9]Gas Curve Summary'!$B$11)*1000</f>
        <v>5264.7720302596599</v>
      </c>
      <c r="E73" s="203">
        <f>E15/('[9]Gas Curve Summary'!$B$12)*1000</f>
        <v>8426.9662921348317</v>
      </c>
      <c r="F73" s="204">
        <f t="shared" ca="1" si="27"/>
        <v>6081.7846579023417</v>
      </c>
      <c r="G73" s="203">
        <f t="shared" si="28"/>
        <v>9725.5302313276625</v>
      </c>
      <c r="H73" s="203">
        <f>$H15/'[9]Gas Curve Summary'!$B$13*1000</f>
        <v>9899.4343180389696</v>
      </c>
      <c r="I73" s="203">
        <f>$I15/'[9]Gas Curve Summary'!$B$14*1000</f>
        <v>9551.6261446163553</v>
      </c>
      <c r="J73" s="203">
        <f t="shared" si="29"/>
        <v>15196.9713204043</v>
      </c>
      <c r="K73" s="203">
        <f>$K15/'[9]Gas Curve Summary'!$B$15*1000</f>
        <v>13180.82788671024</v>
      </c>
      <c r="L73" s="203">
        <f>$L15/'[9]Gas Curve Summary'!$B$16*1000</f>
        <v>17213.114754098358</v>
      </c>
      <c r="M73" s="203">
        <f>$M15/'[9]Gas Curve Summary'!$B$17*1000</f>
        <v>15940.72743601257</v>
      </c>
      <c r="N73" s="203">
        <f>$N15/'[9]Gas Curve Summary'!$B$18*1000</f>
        <v>17577.378677875429</v>
      </c>
      <c r="O73" s="203">
        <f t="shared" si="30"/>
        <v>21209.535138268999</v>
      </c>
      <c r="P73" s="203">
        <f>$P15/'[9]Gas Curve Summary'!$B$19*1000</f>
        <v>19434.628975265015</v>
      </c>
      <c r="Q73" s="203">
        <f>$Q15/'[9]Gas Curve Summary'!$B$20*1000</f>
        <v>22984.441301272986</v>
      </c>
      <c r="R73" s="203">
        <f>$R15/'[9]Gas Curve Summary'!$B$21*1000</f>
        <v>19044.196909809558</v>
      </c>
      <c r="S73" s="203">
        <f t="shared" si="31"/>
        <v>12773.802286746401</v>
      </c>
      <c r="T73" s="203">
        <f>$T15/'[9]Gas Curve Summary'!$B$22*1000</f>
        <v>13353.115727002967</v>
      </c>
      <c r="U73" s="203">
        <f>$U15/'[9]Gas Curve Summary'!$B$23*1000</f>
        <v>12495.406100698272</v>
      </c>
      <c r="V73" s="203">
        <f>$V15/'[9]Gas Curve Summary'!$B$24*1000</f>
        <v>12472.885032537961</v>
      </c>
      <c r="W73" s="204">
        <f>W15/AVERAGE('[9]Gas Curve Summary'!$B$13:$B$24)*1000</f>
        <v>15115.264063173323</v>
      </c>
      <c r="X73" s="203">
        <f>X15/AVERAGE('[9]Gas Curve Summary'!$B$25:$B$36)*1000</f>
        <v>13482.129874197255</v>
      </c>
      <c r="Y73" s="203">
        <f>Y15/AVERAGE('[9]Gas Curve Summary'!$B$37:$B$48)*1000</f>
        <v>12556.141891916175</v>
      </c>
      <c r="Z73" s="203">
        <f>Z15/AVERAGE('[9]Gas Curve Summary'!$B$49:$B$60)*1000</f>
        <v>12471.429531240414</v>
      </c>
      <c r="AA73" s="203">
        <f>AA15/AVERAGE('[9]Gas Curve Summary'!$B$61:$B$108)*1000</f>
        <v>11786.994402604148</v>
      </c>
      <c r="AB73" s="203">
        <f>AB15/AVERAGE('[9]Gas Curve Summary'!$B$109:$B$120)*1000</f>
        <v>11143.886176521699</v>
      </c>
      <c r="AC73" s="205">
        <f ca="1">AC15/AVERAGE('[9]Gas Curve Summary'!$B$9:$B$120)*1000</f>
        <v>12062.440050774861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65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65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65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65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65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65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65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65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65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5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-130.89931366305609</v>
      </c>
      <c r="D87" s="200">
        <f t="shared" ca="1" si="32"/>
        <v>-153.3428746677564</v>
      </c>
      <c r="E87" s="200">
        <f t="shared" si="32"/>
        <v>-227.39432851792481</v>
      </c>
      <c r="F87" s="202">
        <f t="shared" ca="1" si="32"/>
        <v>-170.54550561624455</v>
      </c>
      <c r="G87" s="200">
        <f t="shared" si="32"/>
        <v>-196.97552760168037</v>
      </c>
      <c r="H87" s="200">
        <f t="shared" si="32"/>
        <v>-157.13387806411083</v>
      </c>
      <c r="I87" s="200">
        <f t="shared" si="32"/>
        <v>-236.81717713924991</v>
      </c>
      <c r="J87" s="200">
        <f t="shared" si="32"/>
        <v>-259.38426372370486</v>
      </c>
      <c r="K87" s="200">
        <f t="shared" si="32"/>
        <v>-108.93246187363911</v>
      </c>
      <c r="L87" s="200">
        <f t="shared" si="32"/>
        <v>-409.83606557377061</v>
      </c>
      <c r="M87" s="200">
        <f t="shared" si="32"/>
        <v>818.22321445511807</v>
      </c>
      <c r="N87" s="200">
        <f t="shared" si="32"/>
        <v>590.97072873974685</v>
      </c>
      <c r="O87" s="200">
        <f t="shared" si="32"/>
        <v>451.13607771656461</v>
      </c>
      <c r="P87" s="200">
        <f t="shared" si="32"/>
        <v>492.28200428506352</v>
      </c>
      <c r="Q87" s="200">
        <f t="shared" si="32"/>
        <v>409.99015114806753</v>
      </c>
      <c r="R87" s="200">
        <f t="shared" si="32"/>
        <v>424.45357792821596</v>
      </c>
      <c r="S87" s="200">
        <f t="shared" si="32"/>
        <v>455.26984891018401</v>
      </c>
      <c r="T87" s="200">
        <f t="shared" si="32"/>
        <v>418.95433652284919</v>
      </c>
      <c r="U87" s="200">
        <f t="shared" si="32"/>
        <v>467.11677140107713</v>
      </c>
      <c r="V87" s="200">
        <f t="shared" si="32"/>
        <v>479.73843880662571</v>
      </c>
      <c r="W87" s="202">
        <f t="shared" si="32"/>
        <v>262.10271003927664</v>
      </c>
      <c r="X87" s="200">
        <f t="shared" si="32"/>
        <v>304.00613215848716</v>
      </c>
      <c r="Y87" s="200">
        <f t="shared" si="32"/>
        <v>264.39857777697034</v>
      </c>
      <c r="Z87" s="206">
        <f t="shared" si="32"/>
        <v>256.56272595247719</v>
      </c>
      <c r="AA87" s="206">
        <f t="shared" si="32"/>
        <v>226.81657373600683</v>
      </c>
      <c r="AB87" s="200">
        <f t="shared" si="32"/>
        <v>203.12331353774971</v>
      </c>
      <c r="AC87" s="211">
        <f t="shared" ca="1" si="32"/>
        <v>218.52831633403548</v>
      </c>
    </row>
    <row r="88" spans="1:29" x14ac:dyDescent="0.2">
      <c r="A88" s="165" t="s">
        <v>134</v>
      </c>
      <c r="B88" s="166"/>
      <c r="C88" s="200">
        <f t="shared" si="32"/>
        <v>-278.60326894502305</v>
      </c>
      <c r="D88" s="200">
        <f t="shared" ca="1" si="32"/>
        <v>-153.34287466775731</v>
      </c>
      <c r="E88" s="200">
        <f t="shared" si="32"/>
        <v>-227.39432851792481</v>
      </c>
      <c r="F88" s="202">
        <f t="shared" ca="1" si="32"/>
        <v>-219.78015737690021</v>
      </c>
      <c r="G88" s="200">
        <f t="shared" si="32"/>
        <v>-196.97552760167855</v>
      </c>
      <c r="H88" s="200">
        <f t="shared" si="32"/>
        <v>-157.13387806411083</v>
      </c>
      <c r="I88" s="200">
        <f t="shared" si="32"/>
        <v>-236.81717713924627</v>
      </c>
      <c r="J88" s="200">
        <f t="shared" si="32"/>
        <v>-259.38426372370304</v>
      </c>
      <c r="K88" s="200">
        <f t="shared" si="32"/>
        <v>-108.93246187363911</v>
      </c>
      <c r="L88" s="200">
        <f t="shared" si="32"/>
        <v>-409.83606557376697</v>
      </c>
      <c r="M88" s="200">
        <f t="shared" si="32"/>
        <v>905.18413579817388</v>
      </c>
      <c r="N88" s="200">
        <f t="shared" si="32"/>
        <v>643.73597237722061</v>
      </c>
      <c r="O88" s="200">
        <f t="shared" si="32"/>
        <v>494.89299152385138</v>
      </c>
      <c r="P88" s="200">
        <f t="shared" si="32"/>
        <v>541.23032985931241</v>
      </c>
      <c r="Q88" s="200">
        <f t="shared" si="32"/>
        <v>448.55565318839217</v>
      </c>
      <c r="R88" s="200">
        <f t="shared" si="32"/>
        <v>476.02444000730247</v>
      </c>
      <c r="S88" s="200">
        <f t="shared" si="32"/>
        <v>439.97687581877835</v>
      </c>
      <c r="T88" s="200">
        <f t="shared" si="32"/>
        <v>400.93728346477656</v>
      </c>
      <c r="U88" s="200">
        <f t="shared" si="32"/>
        <v>452.96171772225716</v>
      </c>
      <c r="V88" s="200">
        <f t="shared" si="32"/>
        <v>466.03162626929588</v>
      </c>
      <c r="W88" s="202">
        <f t="shared" si="32"/>
        <v>274.44519068064437</v>
      </c>
      <c r="X88" s="200">
        <f t="shared" si="32"/>
        <v>319.59395621356089</v>
      </c>
      <c r="Y88" s="200">
        <f t="shared" si="32"/>
        <v>278.25798594012667</v>
      </c>
      <c r="Z88" s="200">
        <f t="shared" si="32"/>
        <v>272.34771365221786</v>
      </c>
      <c r="AA88" s="200">
        <f t="shared" si="32"/>
        <v>251.92699655299293</v>
      </c>
      <c r="AB88" s="200">
        <f t="shared" si="32"/>
        <v>235.30559466127124</v>
      </c>
      <c r="AC88" s="201">
        <f t="shared" ca="1" si="32"/>
        <v>237.5046447350087</v>
      </c>
    </row>
    <row r="89" spans="1:29" x14ac:dyDescent="0.2">
      <c r="A89" s="165" t="s">
        <v>135</v>
      </c>
      <c r="B89" s="142"/>
      <c r="C89" s="200">
        <f t="shared" si="32"/>
        <v>-308.14406000141571</v>
      </c>
      <c r="D89" s="200">
        <f t="shared" ca="1" si="32"/>
        <v>-306.68574933551463</v>
      </c>
      <c r="E89" s="200">
        <f t="shared" si="32"/>
        <v>-441.41252006420473</v>
      </c>
      <c r="F89" s="202">
        <f t="shared" ca="1" si="32"/>
        <v>-352.08077646704442</v>
      </c>
      <c r="G89" s="200">
        <f t="shared" si="32"/>
        <v>-315.0119961569435</v>
      </c>
      <c r="H89" s="200">
        <f t="shared" si="32"/>
        <v>-314.26775612822166</v>
      </c>
      <c r="I89" s="200">
        <f t="shared" si="32"/>
        <v>-315.75623618566533</v>
      </c>
      <c r="J89" s="200">
        <f t="shared" si="32"/>
        <v>-354.47694560520176</v>
      </c>
      <c r="K89" s="200">
        <f t="shared" si="32"/>
        <v>-435.72984749455281</v>
      </c>
      <c r="L89" s="200">
        <f t="shared" si="32"/>
        <v>-273.22404371584707</v>
      </c>
      <c r="M89" s="200">
        <f t="shared" si="32"/>
        <v>810.31767615120407</v>
      </c>
      <c r="N89" s="200">
        <f t="shared" si="32"/>
        <v>579.31409321721731</v>
      </c>
      <c r="O89" s="200">
        <f t="shared" si="32"/>
        <v>667.91983705970051</v>
      </c>
      <c r="P89" s="200">
        <f t="shared" si="32"/>
        <v>633.64857960534027</v>
      </c>
      <c r="Q89" s="200">
        <f t="shared" si="32"/>
        <v>702.19109451405893</v>
      </c>
      <c r="R89" s="200">
        <f t="shared" si="32"/>
        <v>547.43739247815756</v>
      </c>
      <c r="S89" s="200">
        <f t="shared" si="32"/>
        <v>510.78164991308404</v>
      </c>
      <c r="T89" s="200">
        <f t="shared" si="32"/>
        <v>533.30477051894377</v>
      </c>
      <c r="U89" s="200">
        <f t="shared" si="32"/>
        <v>491.88811533901389</v>
      </c>
      <c r="V89" s="200">
        <f t="shared" si="32"/>
        <v>507.15206388129081</v>
      </c>
      <c r="W89" s="202">
        <f t="shared" si="32"/>
        <v>281.33781149356582</v>
      </c>
      <c r="X89" s="200">
        <f t="shared" si="32"/>
        <v>345.76743345350587</v>
      </c>
      <c r="Y89" s="200">
        <f t="shared" si="32"/>
        <v>262.82847207597842</v>
      </c>
      <c r="Z89" s="200">
        <f t="shared" si="32"/>
        <v>257.83638856129983</v>
      </c>
      <c r="AA89" s="200">
        <f t="shared" si="32"/>
        <v>223.68696536329844</v>
      </c>
      <c r="AB89" s="200">
        <f t="shared" si="32"/>
        <v>195.77881190529115</v>
      </c>
      <c r="AC89" s="201">
        <f t="shared" ca="1" si="32"/>
        <v>214.65483666337605</v>
      </c>
    </row>
    <row r="90" spans="1:29" x14ac:dyDescent="0.2">
      <c r="A90" s="165" t="s">
        <v>136</v>
      </c>
      <c r="B90" s="142"/>
      <c r="C90" s="200">
        <f t="shared" si="32"/>
        <v>-27.926661006154973</v>
      </c>
      <c r="D90" s="200">
        <f t="shared" ca="1" si="32"/>
        <v>-278.67512380240896</v>
      </c>
      <c r="E90" s="200">
        <f t="shared" si="32"/>
        <v>-227.39432851792481</v>
      </c>
      <c r="F90" s="202">
        <f t="shared" ca="1" si="32"/>
        <v>-177.99870444216322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-463.40940747883906</v>
      </c>
      <c r="K90" s="200">
        <f t="shared" si="32"/>
        <v>-653.59477124183104</v>
      </c>
      <c r="L90" s="200">
        <f t="shared" si="32"/>
        <v>-273.22404371584707</v>
      </c>
      <c r="M90" s="200">
        <f t="shared" si="32"/>
        <v>810.31767615120407</v>
      </c>
      <c r="N90" s="200">
        <f t="shared" si="32"/>
        <v>579.31409321721731</v>
      </c>
      <c r="O90" s="200">
        <f t="shared" si="32"/>
        <v>667.91983705970051</v>
      </c>
      <c r="P90" s="200">
        <f t="shared" si="32"/>
        <v>633.64857960534027</v>
      </c>
      <c r="Q90" s="200">
        <f t="shared" si="32"/>
        <v>702.19109451405893</v>
      </c>
      <c r="R90" s="200">
        <f t="shared" si="32"/>
        <v>488.49926438777584</v>
      </c>
      <c r="S90" s="200">
        <f t="shared" si="32"/>
        <v>320.24737453357557</v>
      </c>
      <c r="T90" s="200">
        <f t="shared" si="32"/>
        <v>326.2243661964385</v>
      </c>
      <c r="U90" s="200">
        <f t="shared" si="32"/>
        <v>308.13214326992056</v>
      </c>
      <c r="V90" s="200">
        <f t="shared" si="32"/>
        <v>326.38561413436582</v>
      </c>
      <c r="W90" s="202">
        <f t="shared" si="32"/>
        <v>267.80070278811218</v>
      </c>
      <c r="X90" s="200">
        <f t="shared" si="32"/>
        <v>190.6623935619391</v>
      </c>
      <c r="Y90" s="200">
        <f t="shared" si="32"/>
        <v>131.63450757817191</v>
      </c>
      <c r="Z90" s="200">
        <f t="shared" si="32"/>
        <v>114.37309093084423</v>
      </c>
      <c r="AA90" s="200">
        <f t="shared" si="32"/>
        <v>174.26364724534506</v>
      </c>
      <c r="AB90" s="200">
        <f t="shared" si="32"/>
        <v>177.9618068968266</v>
      </c>
      <c r="AC90" s="201">
        <f t="shared" ca="1" si="32"/>
        <v>155.46707873532796</v>
      </c>
    </row>
    <row r="91" spans="1:29" x14ac:dyDescent="0.2">
      <c r="A91" s="165" t="s">
        <v>137</v>
      </c>
      <c r="B91" s="166"/>
      <c r="C91" s="200">
        <f t="shared" si="32"/>
        <v>-247.3820137267403</v>
      </c>
      <c r="D91" s="200">
        <f t="shared" ca="1" si="32"/>
        <v>-265.79431609077892</v>
      </c>
      <c r="E91" s="200">
        <f t="shared" si="32"/>
        <v>-227.39432851792481</v>
      </c>
      <c r="F91" s="202">
        <f t="shared" ca="1" si="32"/>
        <v>-246.85688611181649</v>
      </c>
      <c r="G91" s="200">
        <f t="shared" si="32"/>
        <v>0</v>
      </c>
      <c r="H91" s="200">
        <f t="shared" si="32"/>
        <v>0</v>
      </c>
      <c r="I91" s="200">
        <f t="shared" si="32"/>
        <v>0</v>
      </c>
      <c r="J91" s="200">
        <f t="shared" si="32"/>
        <v>-463.40940747883906</v>
      </c>
      <c r="K91" s="200">
        <f t="shared" si="32"/>
        <v>-653.59477124183104</v>
      </c>
      <c r="L91" s="200">
        <f t="shared" si="32"/>
        <v>-273.22404371584707</v>
      </c>
      <c r="M91" s="200">
        <f t="shared" si="32"/>
        <v>923.36687389717554</v>
      </c>
      <c r="N91" s="200">
        <f t="shared" si="32"/>
        <v>605.696715035956</v>
      </c>
      <c r="O91" s="200">
        <f t="shared" si="32"/>
        <v>699.8846233277327</v>
      </c>
      <c r="P91" s="200">
        <f t="shared" si="32"/>
        <v>674.43885091721495</v>
      </c>
      <c r="Q91" s="200">
        <f t="shared" si="32"/>
        <v>725.3303957382559</v>
      </c>
      <c r="R91" s="200">
        <f t="shared" si="32"/>
        <v>488.49926438777584</v>
      </c>
      <c r="S91" s="200">
        <f t="shared" si="32"/>
        <v>320.24737453357557</v>
      </c>
      <c r="T91" s="200">
        <f t="shared" si="32"/>
        <v>326.2243661964385</v>
      </c>
      <c r="U91" s="200">
        <f t="shared" si="32"/>
        <v>308.13214326992056</v>
      </c>
      <c r="V91" s="200">
        <f t="shared" si="32"/>
        <v>326.38561413436582</v>
      </c>
      <c r="W91" s="202">
        <f t="shared" si="32"/>
        <v>276.46744942305668</v>
      </c>
      <c r="X91" s="200">
        <f t="shared" si="32"/>
        <v>269.88318564160545</v>
      </c>
      <c r="Y91" s="200">
        <f t="shared" si="32"/>
        <v>234.75448099546156</v>
      </c>
      <c r="Z91" s="200">
        <f t="shared" si="32"/>
        <v>230.33135420537656</v>
      </c>
      <c r="AA91" s="200">
        <f t="shared" si="32"/>
        <v>197.98482506851542</v>
      </c>
      <c r="AB91" s="200">
        <f t="shared" si="32"/>
        <v>169.99121858267063</v>
      </c>
      <c r="AC91" s="201">
        <f t="shared" ca="1" si="32"/>
        <v>189.22690374457306</v>
      </c>
    </row>
    <row r="92" spans="1:29" x14ac:dyDescent="0.2">
      <c r="A92" s="165" t="s">
        <v>138</v>
      </c>
      <c r="B92" s="142"/>
      <c r="C92" s="200">
        <f t="shared" si="32"/>
        <v>-201.21347201585013</v>
      </c>
      <c r="D92" s="200">
        <f t="shared" ca="1" si="32"/>
        <v>-255.57145777959522</v>
      </c>
      <c r="E92" s="200">
        <f t="shared" si="32"/>
        <v>-133.76136971642518</v>
      </c>
      <c r="F92" s="202">
        <f t="shared" ca="1" si="32"/>
        <v>-196.84876650395745</v>
      </c>
      <c r="G92" s="200">
        <f t="shared" si="32"/>
        <v>-78.752999039235874</v>
      </c>
      <c r="H92" s="200">
        <f t="shared" si="32"/>
        <v>-78.566939032054506</v>
      </c>
      <c r="I92" s="200">
        <f t="shared" si="32"/>
        <v>-78.939059046415423</v>
      </c>
      <c r="J92" s="200">
        <f t="shared" si="32"/>
        <v>-54.466230936819557</v>
      </c>
      <c r="K92" s="200">
        <f t="shared" si="32"/>
        <v>-108.93246187363911</v>
      </c>
      <c r="L92" s="200">
        <f t="shared" si="32"/>
        <v>0</v>
      </c>
      <c r="M92" s="200">
        <f t="shared" si="32"/>
        <v>1130.4919774597274</v>
      </c>
      <c r="N92" s="200">
        <f t="shared" si="32"/>
        <v>684.8445804921721</v>
      </c>
      <c r="O92" s="200">
        <f t="shared" si="32"/>
        <v>478.19644185314974</v>
      </c>
      <c r="P92" s="200">
        <f t="shared" si="32"/>
        <v>446.13242725338205</v>
      </c>
      <c r="Q92" s="200">
        <f t="shared" si="32"/>
        <v>510.26045645291379</v>
      </c>
      <c r="R92" s="200">
        <f t="shared" si="32"/>
        <v>505.49350405249606</v>
      </c>
      <c r="S92" s="200">
        <f t="shared" si="32"/>
        <v>460.43004904729605</v>
      </c>
      <c r="T92" s="200">
        <f t="shared" si="32"/>
        <v>482.85702195634076</v>
      </c>
      <c r="U92" s="200">
        <f t="shared" si="32"/>
        <v>452.96171772225716</v>
      </c>
      <c r="V92" s="200">
        <f t="shared" si="32"/>
        <v>445.47140746329569</v>
      </c>
      <c r="W92" s="202">
        <f t="shared" si="32"/>
        <v>323.67791900498923</v>
      </c>
      <c r="X92" s="200">
        <f t="shared" si="32"/>
        <v>403.5872870333551</v>
      </c>
      <c r="Y92" s="200">
        <f t="shared" si="32"/>
        <v>359.01731571003074</v>
      </c>
      <c r="Z92" s="200">
        <f t="shared" si="32"/>
        <v>354.14844399860158</v>
      </c>
      <c r="AA92" s="200">
        <f t="shared" si="32"/>
        <v>314.99911962853002</v>
      </c>
      <c r="AB92" s="200">
        <f t="shared" si="32"/>
        <v>280.63336214110132</v>
      </c>
      <c r="AC92" s="201">
        <f t="shared" ca="1" si="32"/>
        <v>300.47111474047051</v>
      </c>
    </row>
    <row r="93" spans="1:29" ht="13.65" customHeight="1" thickBot="1" x14ac:dyDescent="0.25">
      <c r="A93" s="170" t="s">
        <v>139</v>
      </c>
      <c r="B93" s="171"/>
      <c r="C93" s="203">
        <f t="shared" si="32"/>
        <v>-201.21347201585104</v>
      </c>
      <c r="D93" s="203">
        <f t="shared" ca="1" si="32"/>
        <v>-255.57145777959613</v>
      </c>
      <c r="E93" s="203">
        <f t="shared" si="32"/>
        <v>-133.761369716427</v>
      </c>
      <c r="F93" s="204">
        <f t="shared" ca="1" si="32"/>
        <v>-196.84876650395745</v>
      </c>
      <c r="G93" s="203">
        <f t="shared" si="32"/>
        <v>-78.752999039235874</v>
      </c>
      <c r="H93" s="203">
        <f t="shared" si="32"/>
        <v>-78.566939032054506</v>
      </c>
      <c r="I93" s="203">
        <f t="shared" si="32"/>
        <v>-78.939059046415423</v>
      </c>
      <c r="J93" s="203">
        <f t="shared" si="32"/>
        <v>-54.466230936817738</v>
      </c>
      <c r="K93" s="203">
        <f t="shared" si="32"/>
        <v>-108.93246187363729</v>
      </c>
      <c r="L93" s="203">
        <f t="shared" si="32"/>
        <v>0</v>
      </c>
      <c r="M93" s="203">
        <f t="shared" si="32"/>
        <v>1234.8450830713937</v>
      </c>
      <c r="N93" s="203">
        <f t="shared" si="32"/>
        <v>790.37506776712689</v>
      </c>
      <c r="O93" s="203">
        <f t="shared" si="32"/>
        <v>612.43382577041848</v>
      </c>
      <c r="P93" s="203">
        <f t="shared" si="32"/>
        <v>560.34518692662823</v>
      </c>
      <c r="Q93" s="203">
        <f t="shared" si="32"/>
        <v>664.52246461421237</v>
      </c>
      <c r="R93" s="203">
        <f t="shared" si="32"/>
        <v>608.63522821065999</v>
      </c>
      <c r="S93" s="203">
        <f t="shared" si="32"/>
        <v>491.01599523011646</v>
      </c>
      <c r="T93" s="203">
        <f t="shared" si="32"/>
        <v>518.89112807248603</v>
      </c>
      <c r="U93" s="203">
        <f t="shared" si="32"/>
        <v>481.2718250798971</v>
      </c>
      <c r="V93" s="203">
        <f t="shared" si="32"/>
        <v>472.8850325379608</v>
      </c>
      <c r="W93" s="204">
        <f t="shared" si="32"/>
        <v>368.19775165143983</v>
      </c>
      <c r="X93" s="203">
        <f t="shared" si="32"/>
        <v>438.9876725042177</v>
      </c>
      <c r="Y93" s="203">
        <f t="shared" si="32"/>
        <v>389.33532821947301</v>
      </c>
      <c r="Z93" s="203">
        <f t="shared" si="32"/>
        <v>384.45196076330103</v>
      </c>
      <c r="AA93" s="203">
        <f t="shared" si="32"/>
        <v>340.43492091169719</v>
      </c>
      <c r="AB93" s="203">
        <f t="shared" si="32"/>
        <v>301.70808817762372</v>
      </c>
      <c r="AC93" s="205">
        <f t="shared" ca="1" si="32"/>
        <v>327.12264155085541</v>
      </c>
    </row>
    <row r="94" spans="1:29" ht="13.65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65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65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65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65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65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65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65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65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65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0.8" thickBot="1" x14ac:dyDescent="0.25">
      <c r="A106" s="214">
        <f>A46</f>
        <v>37168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4364.7845468053483</v>
      </c>
      <c r="D107" s="200">
        <v>5673.6863627070124</v>
      </c>
      <c r="E107" s="200">
        <v>9323.1674692348861</v>
      </c>
      <c r="F107" s="200">
        <v>6453.8794595824156</v>
      </c>
      <c r="G107" s="206">
        <v>10473.404632189631</v>
      </c>
      <c r="H107" s="206">
        <v>10763.670647391578</v>
      </c>
      <c r="I107" s="206">
        <v>10183.138616987686</v>
      </c>
      <c r="J107" s="206">
        <v>13804.957319904282</v>
      </c>
      <c r="K107" s="206">
        <v>12309.368191721134</v>
      </c>
      <c r="L107" s="206">
        <v>15300.546448087431</v>
      </c>
      <c r="M107" s="206">
        <v>11081.193040596519</v>
      </c>
      <c r="N107" s="206">
        <v>10108.303249097473</v>
      </c>
      <c r="O107" s="206">
        <v>15279.305593406629</v>
      </c>
      <c r="P107" s="206">
        <v>13818.672059319177</v>
      </c>
      <c r="Q107" s="206">
        <v>16739.939127494079</v>
      </c>
      <c r="R107" s="206">
        <v>14128.187456926258</v>
      </c>
      <c r="S107" s="206">
        <v>12163.553969379389</v>
      </c>
      <c r="T107" s="206">
        <v>12655.971479500889</v>
      </c>
      <c r="U107" s="206">
        <v>11660.77738515901</v>
      </c>
      <c r="V107" s="206">
        <v>12173.913043478262</v>
      </c>
      <c r="W107" s="206">
        <v>12520.993121744063</v>
      </c>
      <c r="X107" s="206">
        <v>11444.401160022504</v>
      </c>
      <c r="Y107" s="206">
        <v>10626.956471848856</v>
      </c>
      <c r="Z107" s="206">
        <v>10401.511816373762</v>
      </c>
      <c r="AA107" s="206">
        <v>9962.7410086970322</v>
      </c>
      <c r="AB107" s="206">
        <v>9639.89353270633</v>
      </c>
      <c r="AC107" s="211">
        <v>10225.253488227087</v>
      </c>
    </row>
    <row r="108" spans="1:29" x14ac:dyDescent="0.2">
      <c r="A108" s="165" t="s">
        <v>134</v>
      </c>
      <c r="B108" s="166"/>
      <c r="C108" s="200">
        <v>4643.3878157503714</v>
      </c>
      <c r="D108" s="200">
        <v>5827.0292373747698</v>
      </c>
      <c r="E108" s="200">
        <v>9390.0481540930978</v>
      </c>
      <c r="F108" s="202">
        <v>6620.1550690727454</v>
      </c>
      <c r="G108" s="200">
        <v>10418.333350864319</v>
      </c>
      <c r="H108" s="200">
        <v>10685.103708359522</v>
      </c>
      <c r="I108" s="200">
        <v>10151.562993369116</v>
      </c>
      <c r="J108" s="200">
        <v>14351.405407335977</v>
      </c>
      <c r="K108" s="200">
        <v>12309.368191721134</v>
      </c>
      <c r="L108" s="200">
        <v>16393.442622950817</v>
      </c>
      <c r="M108" s="200">
        <v>12116.818558409279</v>
      </c>
      <c r="N108" s="200">
        <v>11010.830324909748</v>
      </c>
      <c r="O108" s="200">
        <v>16207.59250185133</v>
      </c>
      <c r="P108" s="200">
        <v>14829.794405123019</v>
      </c>
      <c r="Q108" s="200">
        <v>17585.390598579641</v>
      </c>
      <c r="R108" s="200">
        <v>15334.252239834595</v>
      </c>
      <c r="S108" s="200">
        <v>11781.282044049432</v>
      </c>
      <c r="T108" s="200">
        <v>12210.338680926914</v>
      </c>
      <c r="U108" s="200">
        <v>11307.420494699647</v>
      </c>
      <c r="V108" s="200">
        <v>11826.086956521738</v>
      </c>
      <c r="W108" s="200">
        <v>12895.749316274972</v>
      </c>
      <c r="X108" s="200">
        <v>11907.544474743536</v>
      </c>
      <c r="Y108" s="200">
        <v>11060.065737785759</v>
      </c>
      <c r="Z108" s="200">
        <v>10897.783943321041</v>
      </c>
      <c r="AA108" s="200">
        <v>10802.537160515518</v>
      </c>
      <c r="AB108" s="200">
        <v>10772.244531332559</v>
      </c>
      <c r="AC108" s="201">
        <v>10928.187057832563</v>
      </c>
    </row>
    <row r="109" spans="1:29" x14ac:dyDescent="0.2">
      <c r="A109" s="165" t="s">
        <v>135</v>
      </c>
      <c r="B109" s="142"/>
      <c r="C109" s="200">
        <v>4680.534918276373</v>
      </c>
      <c r="D109" s="200">
        <v>5806.5835207524024</v>
      </c>
      <c r="E109" s="200">
        <v>9202.7822364901022</v>
      </c>
      <c r="F109" s="202">
        <v>6563.3002251729586</v>
      </c>
      <c r="G109" s="200">
        <v>10946.480806446587</v>
      </c>
      <c r="H109" s="200">
        <v>10999.371464487744</v>
      </c>
      <c r="I109" s="200">
        <v>10893.59014840543</v>
      </c>
      <c r="J109" s="200">
        <v>15209.025322332942</v>
      </c>
      <c r="K109" s="200">
        <v>14161.220043572985</v>
      </c>
      <c r="L109" s="200">
        <v>16256.830601092897</v>
      </c>
      <c r="M109" s="200">
        <v>12323.943661971831</v>
      </c>
      <c r="N109" s="200">
        <v>13176.895306859207</v>
      </c>
      <c r="O109" s="200">
        <v>16122.904878930323</v>
      </c>
      <c r="P109" s="200">
        <v>14914.054600606674</v>
      </c>
      <c r="Q109" s="200">
        <v>17331.755157253974</v>
      </c>
      <c r="R109" s="200">
        <v>14903.514817367333</v>
      </c>
      <c r="S109" s="200">
        <v>12779.815999547953</v>
      </c>
      <c r="T109" s="200">
        <v>13190.730837789661</v>
      </c>
      <c r="U109" s="200">
        <v>12279.151943462897</v>
      </c>
      <c r="V109" s="200">
        <v>12869.565217391304</v>
      </c>
      <c r="W109" s="200">
        <v>13507.625272331155</v>
      </c>
      <c r="X109" s="200">
        <v>12694.702605103848</v>
      </c>
      <c r="Y109" s="200">
        <v>12038.143303862649</v>
      </c>
      <c r="Z109" s="200">
        <v>11853.319838343228</v>
      </c>
      <c r="AA109" s="200">
        <v>11268.175744453689</v>
      </c>
      <c r="AB109" s="200">
        <v>10782.577538835465</v>
      </c>
      <c r="AC109" s="201">
        <v>11467.754236383236</v>
      </c>
    </row>
    <row r="110" spans="1:29" x14ac:dyDescent="0.2">
      <c r="A110" s="165" t="s">
        <v>136</v>
      </c>
      <c r="B110" s="142"/>
      <c r="C110" s="200">
        <v>5099.5453969693217</v>
      </c>
      <c r="D110" s="200">
        <v>5459.8241637172787</v>
      </c>
      <c r="E110" s="200">
        <v>8239.7003745318361</v>
      </c>
      <c r="F110" s="202">
        <v>6266.3566450728131</v>
      </c>
      <c r="G110" s="200">
        <v>10001.630877982938</v>
      </c>
      <c r="H110" s="200">
        <v>9978.0012570710242</v>
      </c>
      <c r="I110" s="200">
        <v>10025.260498894851</v>
      </c>
      <c r="J110" s="200">
        <v>14882.227936712026</v>
      </c>
      <c r="K110" s="200">
        <v>13507.625272331155</v>
      </c>
      <c r="L110" s="200">
        <v>16256.830601092897</v>
      </c>
      <c r="M110" s="200">
        <v>12323.943661971831</v>
      </c>
      <c r="N110" s="200">
        <v>13176.895306859207</v>
      </c>
      <c r="O110" s="200">
        <v>16122.904878930323</v>
      </c>
      <c r="P110" s="200">
        <v>14914.054600606674</v>
      </c>
      <c r="Q110" s="200">
        <v>17331.755157253974</v>
      </c>
      <c r="R110" s="200">
        <v>13525.155065472089</v>
      </c>
      <c r="S110" s="200">
        <v>12601.562880118363</v>
      </c>
      <c r="T110" s="200">
        <v>12655.971479500889</v>
      </c>
      <c r="U110" s="200">
        <v>12279.151943462897</v>
      </c>
      <c r="V110" s="200">
        <v>12869.565217391304</v>
      </c>
      <c r="W110" s="200">
        <v>13118.962806071693</v>
      </c>
      <c r="X110" s="200">
        <v>9282.653458734485</v>
      </c>
      <c r="Y110" s="200">
        <v>7851.6724466083615</v>
      </c>
      <c r="Z110" s="200">
        <v>7104.1213982885893</v>
      </c>
      <c r="AA110" s="200">
        <v>9365.3186205433085</v>
      </c>
      <c r="AB110" s="200">
        <v>9889.8175789918623</v>
      </c>
      <c r="AC110" s="201">
        <v>9223.2264847571132</v>
      </c>
    </row>
    <row r="111" spans="1:29" x14ac:dyDescent="0.2">
      <c r="A111" s="165" t="s">
        <v>137</v>
      </c>
      <c r="B111" s="166"/>
      <c r="C111" s="200">
        <v>4643.3878157503714</v>
      </c>
      <c r="D111" s="200">
        <v>5510.1206297280723</v>
      </c>
      <c r="E111" s="200">
        <v>8239.7003745318361</v>
      </c>
      <c r="F111" s="202">
        <v>6131.0696066700939</v>
      </c>
      <c r="G111" s="200">
        <v>10001.630877982938</v>
      </c>
      <c r="H111" s="200">
        <v>9978.0012570710242</v>
      </c>
      <c r="I111" s="200">
        <v>10025.260498894851</v>
      </c>
      <c r="J111" s="200">
        <v>14882.227936712026</v>
      </c>
      <c r="K111" s="200">
        <v>13507.625272331155</v>
      </c>
      <c r="L111" s="200">
        <v>16256.830601092897</v>
      </c>
      <c r="M111" s="200">
        <v>13670.256835128417</v>
      </c>
      <c r="N111" s="200">
        <v>13628.158844765343</v>
      </c>
      <c r="O111" s="200">
        <v>16797.841297674258</v>
      </c>
      <c r="P111" s="200">
        <v>15756.656555443207</v>
      </c>
      <c r="Q111" s="200">
        <v>17839.026039905308</v>
      </c>
      <c r="R111" s="200">
        <v>13525.155065472089</v>
      </c>
      <c r="S111" s="200">
        <v>12601.562880118363</v>
      </c>
      <c r="T111" s="200">
        <v>12655.971479500889</v>
      </c>
      <c r="U111" s="200">
        <v>12279.151943462897</v>
      </c>
      <c r="V111" s="200">
        <v>12869.565217391304</v>
      </c>
      <c r="W111" s="200">
        <v>13382.112255704249</v>
      </c>
      <c r="X111" s="200">
        <v>12861.347629559546</v>
      </c>
      <c r="Y111" s="200">
        <v>12117.00078897282</v>
      </c>
      <c r="Z111" s="200">
        <v>11925.343449857381</v>
      </c>
      <c r="AA111" s="200">
        <v>11340.752063183651</v>
      </c>
      <c r="AB111" s="200">
        <v>10792.643057170031</v>
      </c>
      <c r="AC111" s="201">
        <v>11511.226518901158</v>
      </c>
    </row>
    <row r="112" spans="1:29" x14ac:dyDescent="0.2">
      <c r="A112" s="165" t="s">
        <v>138</v>
      </c>
      <c r="B112" s="142"/>
      <c r="C112" s="200">
        <v>4569.0936106983663</v>
      </c>
      <c r="D112" s="200">
        <v>5315.8863218155793</v>
      </c>
      <c r="E112" s="200">
        <v>8025.6821829855535</v>
      </c>
      <c r="F112" s="202">
        <v>5970.2207051665</v>
      </c>
      <c r="G112" s="200">
        <v>9371.2347656546917</v>
      </c>
      <c r="H112" s="200">
        <v>9506.5996228786917</v>
      </c>
      <c r="I112" s="200">
        <v>9235.86990843069</v>
      </c>
      <c r="J112" s="200">
        <v>14432.65830922533</v>
      </c>
      <c r="K112" s="200">
        <v>12745.098039215687</v>
      </c>
      <c r="L112" s="200">
        <v>16120.218579234972</v>
      </c>
      <c r="M112" s="200">
        <v>13463.131731565865</v>
      </c>
      <c r="N112" s="200">
        <v>14981.949458483754</v>
      </c>
      <c r="O112" s="200">
        <v>17726.555633556309</v>
      </c>
      <c r="P112" s="200">
        <v>16514.998314796088</v>
      </c>
      <c r="Q112" s="200">
        <v>18938.112952316533</v>
      </c>
      <c r="R112" s="200">
        <v>16023.432115782218</v>
      </c>
      <c r="S112" s="200">
        <v>11518.24244085638</v>
      </c>
      <c r="T112" s="200">
        <v>11942.95900178253</v>
      </c>
      <c r="U112" s="200">
        <v>11307.420494699647</v>
      </c>
      <c r="V112" s="200">
        <v>11304.347826086958</v>
      </c>
      <c r="W112" s="200">
        <v>13395.30538529287</v>
      </c>
      <c r="X112" s="200">
        <v>11991.330748634991</v>
      </c>
      <c r="Y112" s="200">
        <v>11219.362633331926</v>
      </c>
      <c r="Z112" s="200">
        <v>11134.250143325286</v>
      </c>
      <c r="AA112" s="200">
        <v>10591.322857985986</v>
      </c>
      <c r="AB112" s="200">
        <v>10084.836996724081</v>
      </c>
      <c r="AC112" s="201">
        <v>10829.750191886578</v>
      </c>
    </row>
    <row r="113" spans="1:29" ht="10.8" thickBot="1" x14ac:dyDescent="0.25">
      <c r="A113" s="165" t="s">
        <v>139</v>
      </c>
      <c r="C113" s="203">
        <v>4754.8291233283817</v>
      </c>
      <c r="D113" s="203">
        <v>5520.343488039256</v>
      </c>
      <c r="E113" s="203">
        <v>8560.7276618512587</v>
      </c>
      <c r="F113" s="204">
        <v>6278.6334244062991</v>
      </c>
      <c r="G113" s="200">
        <v>9804.2832303668984</v>
      </c>
      <c r="H113" s="200">
        <v>9978.0012570710242</v>
      </c>
      <c r="I113" s="200">
        <v>9630.5652036627707</v>
      </c>
      <c r="J113" s="200">
        <v>15251.437551341118</v>
      </c>
      <c r="K113" s="200">
        <v>13289.760348583877</v>
      </c>
      <c r="L113" s="200">
        <v>17213.114754098358</v>
      </c>
      <c r="M113" s="200">
        <v>14705.882352941177</v>
      </c>
      <c r="N113" s="200">
        <v>16787.003610108302</v>
      </c>
      <c r="O113" s="200">
        <v>20597.10131249858</v>
      </c>
      <c r="P113" s="200">
        <v>18874.283788338387</v>
      </c>
      <c r="Q113" s="200">
        <v>22319.918836658773</v>
      </c>
      <c r="R113" s="200">
        <v>18435.561681598898</v>
      </c>
      <c r="S113" s="200">
        <v>12282.786291516284</v>
      </c>
      <c r="T113" s="200">
        <v>12834.224598930481</v>
      </c>
      <c r="U113" s="200">
        <v>12014.134275618375</v>
      </c>
      <c r="V113" s="200">
        <v>12000</v>
      </c>
      <c r="W113" s="200">
        <v>14747.066311521883</v>
      </c>
      <c r="X113" s="200">
        <v>13043.142201693037</v>
      </c>
      <c r="Y113" s="200">
        <v>12166.806563696702</v>
      </c>
      <c r="Z113" s="200">
        <v>12086.977570477113</v>
      </c>
      <c r="AA113" s="200">
        <v>11446.559481692451</v>
      </c>
      <c r="AB113" s="200">
        <v>10842.178088344075</v>
      </c>
      <c r="AC113" s="201">
        <v>11735.317409224006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0.8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3.2" x14ac:dyDescent="0.25"/>
  <sheetData>
    <row r="1" spans="1:1" ht="15.6" x14ac:dyDescent="0.3">
      <c r="A1" s="112" t="s">
        <v>111</v>
      </c>
    </row>
    <row r="2" spans="1:1" x14ac:dyDescent="0.25">
      <c r="A2" t="s">
        <v>179</v>
      </c>
    </row>
    <row r="3" spans="1:1" x14ac:dyDescent="0.25">
      <c r="A3" t="s">
        <v>180</v>
      </c>
    </row>
    <row r="4" spans="1:1" x14ac:dyDescent="0.25">
      <c r="A4" t="s">
        <v>181</v>
      </c>
    </row>
    <row r="5" spans="1:1" x14ac:dyDescent="0.25">
      <c r="A5" t="s">
        <v>182</v>
      </c>
    </row>
    <row r="6" spans="1:1" x14ac:dyDescent="0.25">
      <c r="A6" t="s">
        <v>112</v>
      </c>
    </row>
    <row r="7" spans="1:1" x14ac:dyDescent="0.25">
      <c r="A7" t="s">
        <v>113</v>
      </c>
    </row>
    <row r="9" spans="1:1" ht="15.6" x14ac:dyDescent="0.3">
      <c r="A9" s="112" t="s">
        <v>114</v>
      </c>
    </row>
    <row r="10" spans="1:1" x14ac:dyDescent="0.25">
      <c r="A10" t="s">
        <v>115</v>
      </c>
    </row>
    <row r="11" spans="1:1" x14ac:dyDescent="0.25">
      <c r="A11" t="s">
        <v>118</v>
      </c>
    </row>
    <row r="12" spans="1:1" x14ac:dyDescent="0.25">
      <c r="A12" t="s">
        <v>116</v>
      </c>
    </row>
    <row r="13" spans="1:1" x14ac:dyDescent="0.25">
      <c r="A13" t="s">
        <v>117</v>
      </c>
    </row>
    <row r="14" spans="1:1" x14ac:dyDescent="0.25">
      <c r="A14" t="s">
        <v>123</v>
      </c>
    </row>
    <row r="15" spans="1:1" x14ac:dyDescent="0.25">
      <c r="A15" t="s">
        <v>122</v>
      </c>
    </row>
    <row r="16" spans="1:1" x14ac:dyDescent="0.25">
      <c r="A16" t="s">
        <v>125</v>
      </c>
    </row>
    <row r="17" spans="1:1" x14ac:dyDescent="0.25">
      <c r="A17" t="s">
        <v>124</v>
      </c>
    </row>
    <row r="18" spans="1:1" x14ac:dyDescent="0.25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2001-10-03T14:51:43Z</cp:lastPrinted>
  <dcterms:created xsi:type="dcterms:W3CDTF">1998-02-04T17:03:27Z</dcterms:created>
  <dcterms:modified xsi:type="dcterms:W3CDTF">2023-09-10T12:22:15Z</dcterms:modified>
</cp:coreProperties>
</file>